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5" yWindow="105" windowWidth="15285" windowHeight="9135" tabRatio="851"/>
  </bookViews>
  <sheets>
    <sheet name="Employee" sheetId="25" r:id="rId1"/>
    <sheet name="Apr09" sheetId="12" r:id="rId2"/>
    <sheet name="May09" sheetId="11" r:id="rId3"/>
    <sheet name="Jun09" sheetId="10" r:id="rId4"/>
    <sheet name="Jul09" sheetId="9" r:id="rId5"/>
    <sheet name="Aug09" sheetId="8" r:id="rId6"/>
    <sheet name="Sep09" sheetId="17" r:id="rId7"/>
    <sheet name="Oct09" sheetId="16" r:id="rId8"/>
    <sheet name="Nov09" sheetId="15" r:id="rId9"/>
    <sheet name="Dec09" sheetId="14" r:id="rId10"/>
    <sheet name="Jan10" sheetId="13" r:id="rId11"/>
    <sheet name="Feb10" sheetId="19" r:id="rId12"/>
    <sheet name="Mar10" sheetId="18" r:id="rId13"/>
    <sheet name="Admin" sheetId="24" r:id="rId14"/>
    <sheet name="Free" sheetId="30" r:id="rId15"/>
    <sheet name="HR" sheetId="32" r:id="rId16"/>
    <sheet name="WNI" sheetId="29" r:id="rId17"/>
    <sheet name="MNI" sheetId="28" r:id="rId18"/>
    <sheet name="Nitable" sheetId="27" r:id="rId19"/>
    <sheet name="Taxcode" sheetId="26" r:id="rId20"/>
  </sheets>
  <definedNames>
    <definedName name="_xlnm.Print_Titles" localSheetId="1">'Apr09'!$E:$F,'Apr09'!$1:$6</definedName>
    <definedName name="_xlnm.Print_Titles" localSheetId="5">'Aug09'!$A:$D,'Aug09'!$1:$6</definedName>
    <definedName name="_xlnm.Print_Titles" localSheetId="9">'Dec09'!$A:$D,'Dec09'!$1:$6</definedName>
    <definedName name="_xlnm.Print_Titles" localSheetId="11">'Feb10'!$A:$D,'Feb10'!$1:$6</definedName>
    <definedName name="_xlnm.Print_Titles" localSheetId="10">'Jan10'!$A:$D,'Jan10'!$1:$6</definedName>
    <definedName name="_xlnm.Print_Titles" localSheetId="4">'Jul09'!$A:$D,'Jul09'!$1:$6</definedName>
    <definedName name="_xlnm.Print_Titles" localSheetId="3">'Jun09'!$A:$D,'Jun09'!$1:$6</definedName>
    <definedName name="_xlnm.Print_Titles" localSheetId="12">'Mar10'!$A:$D,'Mar10'!$1:$6</definedName>
    <definedName name="_xlnm.Print_Titles" localSheetId="2">'May09'!$A:$D,'May09'!$1:$6</definedName>
    <definedName name="_xlnm.Print_Titles" localSheetId="8">'Nov09'!$A:$D,'Nov09'!$1:$6</definedName>
    <definedName name="_xlnm.Print_Titles" localSheetId="7">'Oct09'!$A:$D,'Oct09'!$1:$6</definedName>
    <definedName name="_xlnm.Print_Titles" localSheetId="6">'Sep09'!$A:$D,'Sep09'!$1:$6</definedName>
  </definedNames>
  <calcPr calcId="144525" fullCalcOnLoad="1"/>
</workbook>
</file>

<file path=xl/calcChain.xml><?xml version="1.0" encoding="utf-8"?>
<calcChain xmlns="http://schemas.openxmlformats.org/spreadsheetml/2006/main">
  <c r="W3" i="25" l="1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77" i="25"/>
  <c r="W78" i="25"/>
  <c r="W79" i="25"/>
  <c r="W80" i="25"/>
  <c r="W81" i="25"/>
  <c r="W82" i="25"/>
  <c r="W83" i="25"/>
  <c r="W84" i="25"/>
  <c r="W85" i="25"/>
  <c r="W86" i="25"/>
  <c r="W87" i="25"/>
  <c r="W88" i="25"/>
  <c r="W89" i="25"/>
  <c r="W90" i="25"/>
  <c r="W91" i="25"/>
  <c r="W92" i="25"/>
  <c r="W93" i="25"/>
  <c r="W94" i="25"/>
  <c r="W95" i="25"/>
  <c r="W96" i="25"/>
  <c r="W97" i="25"/>
  <c r="W98" i="25"/>
  <c r="W99" i="25"/>
  <c r="W100" i="25"/>
  <c r="W101" i="25"/>
  <c r="W102" i="25"/>
  <c r="W103" i="25"/>
  <c r="W104" i="25"/>
  <c r="W105" i="25"/>
  <c r="W106" i="25"/>
  <c r="W107" i="25"/>
  <c r="W108" i="25"/>
  <c r="W109" i="25"/>
  <c r="W110" i="25"/>
  <c r="W111" i="25"/>
  <c r="W112" i="25"/>
  <c r="W113" i="25"/>
  <c r="W114" i="25"/>
  <c r="W115" i="25"/>
  <c r="W116" i="25"/>
  <c r="W117" i="25"/>
  <c r="W118" i="25"/>
  <c r="W119" i="25"/>
  <c r="W120" i="25"/>
  <c r="W121" i="25"/>
  <c r="W122" i="25"/>
  <c r="W123" i="25"/>
  <c r="W124" i="25"/>
  <c r="W125" i="25"/>
  <c r="W126" i="25"/>
  <c r="W127" i="25"/>
  <c r="W128" i="25"/>
  <c r="W129" i="25"/>
  <c r="W130" i="25"/>
  <c r="W131" i="25"/>
  <c r="W132" i="25"/>
  <c r="W133" i="25"/>
  <c r="W134" i="25"/>
  <c r="W135" i="25"/>
  <c r="W136" i="25"/>
  <c r="W137" i="25"/>
  <c r="W138" i="25"/>
  <c r="W139" i="25"/>
  <c r="W140" i="25"/>
  <c r="W141" i="25"/>
  <c r="W142" i="25"/>
  <c r="W143" i="25"/>
  <c r="W144" i="25"/>
  <c r="W145" i="25"/>
  <c r="W146" i="25"/>
  <c r="W147" i="25"/>
  <c r="W148" i="25"/>
  <c r="W149" i="25"/>
  <c r="W150" i="25"/>
  <c r="W151" i="25"/>
  <c r="W152" i="25"/>
  <c r="W153" i="25"/>
  <c r="W154" i="25"/>
  <c r="W155" i="25"/>
  <c r="W156" i="25"/>
  <c r="W157" i="25"/>
  <c r="W158" i="25"/>
  <c r="W159" i="25"/>
  <c r="W160" i="25"/>
  <c r="W161" i="25"/>
  <c r="W162" i="25"/>
  <c r="W163" i="25"/>
  <c r="W164" i="25"/>
  <c r="W165" i="25"/>
  <c r="W166" i="25"/>
  <c r="W167" i="25"/>
  <c r="W168" i="25"/>
  <c r="W169" i="25"/>
  <c r="W170" i="25"/>
  <c r="W171" i="25"/>
  <c r="W172" i="25"/>
  <c r="W173" i="25"/>
  <c r="W174" i="25"/>
  <c r="W175" i="25"/>
  <c r="W176" i="25"/>
  <c r="W177" i="25"/>
  <c r="W178" i="25"/>
  <c r="W179" i="25"/>
  <c r="W180" i="25"/>
  <c r="W181" i="25"/>
  <c r="W182" i="25"/>
  <c r="W183" i="25"/>
  <c r="W184" i="25"/>
  <c r="W185" i="25"/>
  <c r="W186" i="25"/>
  <c r="W187" i="25"/>
  <c r="W188" i="25"/>
  <c r="W189" i="25"/>
  <c r="W190" i="25"/>
  <c r="W191" i="25"/>
  <c r="W192" i="25"/>
  <c r="W193" i="25"/>
  <c r="W194" i="25"/>
  <c r="W195" i="25"/>
  <c r="W196" i="25"/>
  <c r="W197" i="25"/>
  <c r="W198" i="25"/>
  <c r="W199" i="25"/>
  <c r="W200" i="25"/>
  <c r="W201" i="25"/>
  <c r="W202" i="25"/>
  <c r="W203" i="25"/>
  <c r="W204" i="25"/>
  <c r="W205" i="25"/>
  <c r="W206" i="25"/>
  <c r="W207" i="25"/>
  <c r="W208" i="25"/>
  <c r="W209" i="25"/>
  <c r="W210" i="25"/>
  <c r="W211" i="25"/>
  <c r="W212" i="25"/>
  <c r="W213" i="25"/>
  <c r="W214" i="25"/>
  <c r="W215" i="25"/>
  <c r="W216" i="25"/>
  <c r="W217" i="25"/>
  <c r="W218" i="25"/>
  <c r="W219" i="25"/>
  <c r="W220" i="25"/>
  <c r="W221" i="25"/>
  <c r="W222" i="25"/>
  <c r="W223" i="25"/>
  <c r="W224" i="25"/>
  <c r="W225" i="25"/>
  <c r="W226" i="25"/>
  <c r="W227" i="25"/>
  <c r="W228" i="25"/>
  <c r="W229" i="25"/>
  <c r="W230" i="25"/>
  <c r="W231" i="25"/>
  <c r="W232" i="25"/>
  <c r="W233" i="25"/>
  <c r="W234" i="25"/>
  <c r="W235" i="25"/>
  <c r="W236" i="25"/>
  <c r="W237" i="25"/>
  <c r="W238" i="25"/>
  <c r="W239" i="25"/>
  <c r="W240" i="25"/>
  <c r="W241" i="25"/>
  <c r="W242" i="25"/>
  <c r="W243" i="25"/>
  <c r="W244" i="25"/>
  <c r="W245" i="25"/>
  <c r="W246" i="25"/>
  <c r="W247" i="25"/>
  <c r="W248" i="25"/>
  <c r="W249" i="25"/>
  <c r="W250" i="25"/>
  <c r="W251" i="25"/>
  <c r="W252" i="25"/>
  <c r="W253" i="25"/>
  <c r="W254" i="25"/>
  <c r="W255" i="25"/>
  <c r="W256" i="25"/>
  <c r="W257" i="25"/>
  <c r="W258" i="25"/>
  <c r="W259" i="25"/>
  <c r="W260" i="25"/>
  <c r="W261" i="25"/>
  <c r="W262" i="25"/>
  <c r="W263" i="25"/>
  <c r="W264" i="25"/>
  <c r="W265" i="25"/>
  <c r="W266" i="25"/>
  <c r="W267" i="25"/>
  <c r="W268" i="25"/>
  <c r="W269" i="25"/>
  <c r="W270" i="25"/>
  <c r="W271" i="25"/>
  <c r="W272" i="25"/>
  <c r="W273" i="25"/>
  <c r="W274" i="25"/>
  <c r="W275" i="25"/>
  <c r="W276" i="25"/>
  <c r="W277" i="25"/>
  <c r="W278" i="25"/>
  <c r="W279" i="25"/>
  <c r="W280" i="25"/>
  <c r="W281" i="25"/>
  <c r="W282" i="25"/>
  <c r="W283" i="25"/>
  <c r="W284" i="25"/>
  <c r="W285" i="25"/>
  <c r="W286" i="25"/>
  <c r="W287" i="25"/>
  <c r="W288" i="25"/>
  <c r="W289" i="25"/>
  <c r="W290" i="25"/>
  <c r="W291" i="25"/>
  <c r="W292" i="25"/>
  <c r="W293" i="25"/>
  <c r="W294" i="25"/>
  <c r="W295" i="25"/>
  <c r="W296" i="25"/>
  <c r="W297" i="25"/>
  <c r="W298" i="25"/>
  <c r="W299" i="25"/>
  <c r="W300" i="25"/>
  <c r="W301" i="25"/>
  <c r="W302" i="25"/>
  <c r="W303" i="25"/>
  <c r="W304" i="25"/>
  <c r="W305" i="25"/>
  <c r="W306" i="25"/>
  <c r="W307" i="25"/>
  <c r="W308" i="25"/>
  <c r="W309" i="25"/>
  <c r="W310" i="25"/>
  <c r="W311" i="25"/>
  <c r="W312" i="25"/>
  <c r="W313" i="25"/>
  <c r="W314" i="25"/>
  <c r="W315" i="25"/>
  <c r="W316" i="25"/>
  <c r="W317" i="25"/>
  <c r="W318" i="25"/>
  <c r="W319" i="25"/>
  <c r="W320" i="25"/>
  <c r="W321" i="25"/>
  <c r="W322" i="25"/>
  <c r="W323" i="25"/>
  <c r="W324" i="25"/>
  <c r="W325" i="25"/>
  <c r="W326" i="25"/>
  <c r="W327" i="25"/>
  <c r="W328" i="25"/>
  <c r="W329" i="25"/>
  <c r="W330" i="25"/>
  <c r="W331" i="25"/>
  <c r="W332" i="25"/>
  <c r="W333" i="25"/>
  <c r="W334" i="25"/>
  <c r="W335" i="25"/>
  <c r="W336" i="25"/>
  <c r="W337" i="25"/>
  <c r="W338" i="25"/>
  <c r="W339" i="25"/>
  <c r="W340" i="25"/>
  <c r="W341" i="25"/>
  <c r="W342" i="25"/>
  <c r="W343" i="25"/>
  <c r="W344" i="25"/>
  <c r="W345" i="25"/>
  <c r="W346" i="25"/>
  <c r="W347" i="25"/>
  <c r="W348" i="25"/>
  <c r="W349" i="25"/>
  <c r="W350" i="25"/>
  <c r="W351" i="25"/>
  <c r="W352" i="25"/>
  <c r="W353" i="25"/>
  <c r="W354" i="25"/>
  <c r="W355" i="25"/>
  <c r="W356" i="25"/>
  <c r="W357" i="25"/>
  <c r="W358" i="25"/>
  <c r="W359" i="25"/>
  <c r="W360" i="25"/>
  <c r="W361" i="25"/>
  <c r="W362" i="25"/>
  <c r="W363" i="25"/>
  <c r="W364" i="25"/>
  <c r="W365" i="25"/>
  <c r="W366" i="25"/>
  <c r="W2" i="25"/>
  <c r="Q138" i="25"/>
  <c r="Q112" i="25"/>
  <c r="Q86" i="25"/>
  <c r="Q60" i="25"/>
  <c r="Q134" i="25"/>
  <c r="Q133" i="25"/>
  <c r="Q132" i="25"/>
  <c r="Q131" i="25"/>
  <c r="Q108" i="25"/>
  <c r="S108" i="25" s="1"/>
  <c r="Q107" i="25"/>
  <c r="S107" i="25" s="1"/>
  <c r="Q106" i="25"/>
  <c r="Q105" i="25"/>
  <c r="Q82" i="25"/>
  <c r="Q81" i="25"/>
  <c r="Q80" i="25"/>
  <c r="Q79" i="25"/>
  <c r="Q56" i="25"/>
  <c r="Q55" i="25"/>
  <c r="S55" i="25" s="1"/>
  <c r="Q54" i="25"/>
  <c r="Q53" i="25"/>
  <c r="Q128" i="25"/>
  <c r="Q102" i="25"/>
  <c r="Q76" i="25"/>
  <c r="Q50" i="25"/>
  <c r="Q123" i="25"/>
  <c r="Q122" i="25"/>
  <c r="Q97" i="25"/>
  <c r="Q96" i="25"/>
  <c r="Q71" i="25"/>
  <c r="Q70" i="25"/>
  <c r="Q45" i="25"/>
  <c r="Q44" i="25"/>
  <c r="Q29" i="25"/>
  <c r="S29" i="25" s="1"/>
  <c r="Q30" i="25"/>
  <c r="S30" i="25" s="1"/>
  <c r="Q34" i="25"/>
  <c r="Q19" i="25"/>
  <c r="X24" i="25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/>
  <c r="X48" i="25" s="1"/>
  <c r="X49" i="25" s="1"/>
  <c r="X50" i="25" s="1"/>
  <c r="X51" i="25" s="1"/>
  <c r="X52" i="25" s="1"/>
  <c r="X53" i="25" s="1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P6" i="24"/>
  <c r="B1" i="32"/>
  <c r="C1" i="32"/>
  <c r="Q27" i="25"/>
  <c r="S27" i="25" s="1"/>
  <c r="Q24" i="25"/>
  <c r="B128" i="25"/>
  <c r="B102" i="25"/>
  <c r="B76" i="25"/>
  <c r="B50" i="25"/>
  <c r="A4" i="32"/>
  <c r="A5" i="32"/>
  <c r="A6" i="32"/>
  <c r="C4" i="32"/>
  <c r="H27" i="24"/>
  <c r="H26" i="24"/>
  <c r="K21" i="24"/>
  <c r="J22" i="24"/>
  <c r="J21" i="24"/>
  <c r="J27" i="24"/>
  <c r="I1" i="24"/>
  <c r="J17" i="24"/>
  <c r="J2" i="24"/>
  <c r="F128" i="25"/>
  <c r="E75" i="18"/>
  <c r="F102" i="25"/>
  <c r="E74" i="18"/>
  <c r="F76" i="25"/>
  <c r="F50" i="25"/>
  <c r="E72" i="18"/>
  <c r="AF72" i="18" s="1"/>
  <c r="AK72" i="18"/>
  <c r="F24" i="25"/>
  <c r="E13" i="26" s="1"/>
  <c r="F26" i="25"/>
  <c r="E71" i="18"/>
  <c r="M71" i="18" s="1"/>
  <c r="C13" i="26"/>
  <c r="D13" i="26"/>
  <c r="E51" i="13"/>
  <c r="M51" i="13" s="1"/>
  <c r="E61" i="14"/>
  <c r="M61" i="14"/>
  <c r="E51" i="15"/>
  <c r="E61" i="17"/>
  <c r="M61" i="17" s="1"/>
  <c r="E51" i="8"/>
  <c r="M51" i="8" s="1"/>
  <c r="E51" i="9"/>
  <c r="M51" i="9" s="1"/>
  <c r="E61" i="10"/>
  <c r="M61" i="10" s="1"/>
  <c r="E51" i="11"/>
  <c r="M51" i="11" s="1"/>
  <c r="E51" i="12"/>
  <c r="E65" i="18"/>
  <c r="AF65" i="18" s="1"/>
  <c r="E62" i="18"/>
  <c r="E61" i="18"/>
  <c r="C54" i="26"/>
  <c r="G54" i="26" s="1"/>
  <c r="D54" i="26"/>
  <c r="E54" i="26"/>
  <c r="F54" i="26"/>
  <c r="AK61" i="18"/>
  <c r="E53" i="18"/>
  <c r="E52" i="18"/>
  <c r="AF52" i="18" s="1"/>
  <c r="AK52" i="18"/>
  <c r="E51" i="18"/>
  <c r="D51" i="18" s="1"/>
  <c r="C53" i="26"/>
  <c r="D53" i="26"/>
  <c r="G53" i="26" s="1"/>
  <c r="E53" i="26"/>
  <c r="F53" i="26"/>
  <c r="AJ51" i="18"/>
  <c r="E41" i="18"/>
  <c r="E31" i="18"/>
  <c r="E21" i="18"/>
  <c r="M21" i="18"/>
  <c r="E11" i="18"/>
  <c r="M11" i="18"/>
  <c r="E41" i="19"/>
  <c r="M41" i="19"/>
  <c r="E31" i="19"/>
  <c r="E21" i="19"/>
  <c r="M21" i="19"/>
  <c r="E11" i="19"/>
  <c r="M11" i="19"/>
  <c r="E41" i="13"/>
  <c r="E31" i="13"/>
  <c r="E21" i="13"/>
  <c r="M21" i="13"/>
  <c r="E11" i="13"/>
  <c r="M11" i="13"/>
  <c r="E51" i="14"/>
  <c r="M51" i="14"/>
  <c r="E41" i="14"/>
  <c r="M41" i="14" s="1"/>
  <c r="E31" i="14"/>
  <c r="M31" i="14"/>
  <c r="E21" i="14"/>
  <c r="M21" i="14"/>
  <c r="E11" i="14"/>
  <c r="M11" i="14" s="1"/>
  <c r="E41" i="15"/>
  <c r="E31" i="15"/>
  <c r="M31" i="15"/>
  <c r="E21" i="15"/>
  <c r="M21" i="15"/>
  <c r="E11" i="15"/>
  <c r="M11" i="15" s="1"/>
  <c r="E41" i="16"/>
  <c r="M41" i="16" s="1"/>
  <c r="E31" i="16"/>
  <c r="M31" i="16"/>
  <c r="E21" i="16"/>
  <c r="M21" i="16"/>
  <c r="E11" i="16"/>
  <c r="E51" i="17"/>
  <c r="M51" i="17" s="1"/>
  <c r="E41" i="17"/>
  <c r="M41" i="17"/>
  <c r="E31" i="17"/>
  <c r="M31" i="17"/>
  <c r="E21" i="17"/>
  <c r="M21" i="17"/>
  <c r="E11" i="17"/>
  <c r="M11" i="17" s="1"/>
  <c r="E41" i="8"/>
  <c r="M41" i="8"/>
  <c r="E31" i="8"/>
  <c r="M31" i="8"/>
  <c r="E21" i="8"/>
  <c r="E11" i="8"/>
  <c r="M11" i="8" s="1"/>
  <c r="E41" i="9"/>
  <c r="M41" i="9"/>
  <c r="E31" i="9"/>
  <c r="M31" i="9"/>
  <c r="E21" i="9"/>
  <c r="M21" i="9"/>
  <c r="E11" i="9"/>
  <c r="M11" i="9" s="1"/>
  <c r="E51" i="10"/>
  <c r="M51" i="10"/>
  <c r="E41" i="10"/>
  <c r="M41" i="10"/>
  <c r="E31" i="10"/>
  <c r="M31" i="10" s="1"/>
  <c r="E21" i="10"/>
  <c r="M21" i="10" s="1"/>
  <c r="E11" i="10"/>
  <c r="M11" i="10"/>
  <c r="E41" i="11"/>
  <c r="M41" i="11"/>
  <c r="E31" i="11"/>
  <c r="M31" i="11"/>
  <c r="E21" i="11"/>
  <c r="M21" i="11" s="1"/>
  <c r="E11" i="11"/>
  <c r="M11" i="11"/>
  <c r="E41" i="12"/>
  <c r="M41" i="12"/>
  <c r="E31" i="12"/>
  <c r="M31" i="12" s="1"/>
  <c r="V31" i="12" s="1"/>
  <c r="E21" i="12"/>
  <c r="M21" i="12" s="1"/>
  <c r="E11" i="12"/>
  <c r="M11" i="12"/>
  <c r="V11" i="12"/>
  <c r="V21" i="12"/>
  <c r="AE51" i="18"/>
  <c r="AF51" i="18"/>
  <c r="E43" i="18"/>
  <c r="E42" i="18"/>
  <c r="C52" i="26"/>
  <c r="D52" i="26"/>
  <c r="G52" i="26" s="1"/>
  <c r="E52" i="26"/>
  <c r="F52" i="26"/>
  <c r="AE41" i="18"/>
  <c r="AF41" i="18"/>
  <c r="E35" i="18"/>
  <c r="E34" i="18"/>
  <c r="E33" i="18"/>
  <c r="D33" i="18"/>
  <c r="E32" i="18"/>
  <c r="D32" i="18"/>
  <c r="AK32" i="18"/>
  <c r="AF32" i="18"/>
  <c r="C51" i="26"/>
  <c r="D51" i="26"/>
  <c r="E51" i="26"/>
  <c r="F51" i="26"/>
  <c r="G51" i="26"/>
  <c r="AJ31" i="18"/>
  <c r="AK31" i="18"/>
  <c r="E25" i="18"/>
  <c r="E22" i="18"/>
  <c r="C50" i="26"/>
  <c r="D50" i="26"/>
  <c r="E50" i="26"/>
  <c r="F50" i="26"/>
  <c r="D21" i="18"/>
  <c r="AJ21" i="18"/>
  <c r="AK21" i="18"/>
  <c r="AE21" i="18"/>
  <c r="AF21" i="18"/>
  <c r="E13" i="18"/>
  <c r="D13" i="18"/>
  <c r="E12" i="18"/>
  <c r="C49" i="26"/>
  <c r="D49" i="26"/>
  <c r="E49" i="26"/>
  <c r="F49" i="26"/>
  <c r="G49" i="26"/>
  <c r="D11" i="18"/>
  <c r="AJ11" i="18"/>
  <c r="AK11" i="18"/>
  <c r="AE11" i="18"/>
  <c r="AF11" i="18"/>
  <c r="E55" i="19"/>
  <c r="E53" i="19"/>
  <c r="E52" i="19"/>
  <c r="D52" i="19" s="1"/>
  <c r="AK52" i="19"/>
  <c r="AF52" i="19"/>
  <c r="C12" i="26"/>
  <c r="G12" i="26" s="1"/>
  <c r="D12" i="26"/>
  <c r="E12" i="26"/>
  <c r="F12" i="26"/>
  <c r="E45" i="19"/>
  <c r="D45" i="19" s="1"/>
  <c r="E44" i="19"/>
  <c r="D44" i="19"/>
  <c r="E42" i="19"/>
  <c r="AK42" i="19" s="1"/>
  <c r="AF42" i="19"/>
  <c r="C48" i="26"/>
  <c r="G48" i="26" s="1"/>
  <c r="D48" i="26"/>
  <c r="E48" i="26"/>
  <c r="F48" i="26"/>
  <c r="D41" i="19"/>
  <c r="AJ41" i="19"/>
  <c r="AK41" i="19"/>
  <c r="AE41" i="19"/>
  <c r="AF41" i="19"/>
  <c r="E34" i="19"/>
  <c r="E33" i="19"/>
  <c r="D33" i="19"/>
  <c r="AK33" i="19"/>
  <c r="AF33" i="19"/>
  <c r="E32" i="19"/>
  <c r="D32" i="19" s="1"/>
  <c r="AK32" i="19"/>
  <c r="AF32" i="19"/>
  <c r="C47" i="26"/>
  <c r="D47" i="26"/>
  <c r="E47" i="26"/>
  <c r="F47" i="26"/>
  <c r="D31" i="19"/>
  <c r="AE31" i="19"/>
  <c r="AF31" i="19"/>
  <c r="E25" i="19"/>
  <c r="D25" i="19" s="1"/>
  <c r="AK25" i="19"/>
  <c r="AF25" i="19"/>
  <c r="E24" i="19"/>
  <c r="E23" i="19"/>
  <c r="D23" i="19"/>
  <c r="AK23" i="19"/>
  <c r="AF23" i="19"/>
  <c r="E22" i="19"/>
  <c r="D22" i="19"/>
  <c r="AK22" i="19"/>
  <c r="AF22" i="19"/>
  <c r="C46" i="26"/>
  <c r="D46" i="26"/>
  <c r="E46" i="26"/>
  <c r="F46" i="26"/>
  <c r="D21" i="19"/>
  <c r="AJ21" i="19"/>
  <c r="AK21" i="19"/>
  <c r="AE21" i="19"/>
  <c r="AF21" i="19"/>
  <c r="E15" i="19"/>
  <c r="D15" i="19"/>
  <c r="AK15" i="19"/>
  <c r="AF15" i="19"/>
  <c r="E13" i="19"/>
  <c r="D13" i="19" s="1"/>
  <c r="AF13" i="19"/>
  <c r="E12" i="19"/>
  <c r="AF12" i="19" s="1"/>
  <c r="AK12" i="19"/>
  <c r="C45" i="26"/>
  <c r="D45" i="26"/>
  <c r="G45" i="26" s="1"/>
  <c r="E45" i="26"/>
  <c r="F45" i="26"/>
  <c r="D11" i="19"/>
  <c r="AJ11" i="19"/>
  <c r="AK11" i="19"/>
  <c r="AE11" i="19"/>
  <c r="AF11" i="19"/>
  <c r="E55" i="13"/>
  <c r="F55" i="13" s="1"/>
  <c r="E54" i="13"/>
  <c r="AF54" i="13" s="1"/>
  <c r="D54" i="13"/>
  <c r="AK54" i="13"/>
  <c r="E53" i="13"/>
  <c r="E52" i="13"/>
  <c r="D52" i="13" s="1"/>
  <c r="AK52" i="13"/>
  <c r="AF52" i="13"/>
  <c r="C11" i="26"/>
  <c r="G11" i="26" s="1"/>
  <c r="D11" i="26"/>
  <c r="E11" i="26"/>
  <c r="F11" i="26"/>
  <c r="D51" i="13"/>
  <c r="AJ51" i="13"/>
  <c r="AK51" i="13"/>
  <c r="AE51" i="13"/>
  <c r="AF51" i="13"/>
  <c r="E45" i="13"/>
  <c r="E43" i="13"/>
  <c r="D43" i="13" s="1"/>
  <c r="E42" i="13"/>
  <c r="D42" i="13"/>
  <c r="C44" i="26"/>
  <c r="D44" i="26"/>
  <c r="E44" i="26"/>
  <c r="F44" i="26"/>
  <c r="E35" i="13"/>
  <c r="D35" i="13" s="1"/>
  <c r="E34" i="13"/>
  <c r="AF34" i="13"/>
  <c r="E33" i="13"/>
  <c r="D33" i="13"/>
  <c r="E32" i="13"/>
  <c r="AK32" i="13"/>
  <c r="C43" i="26"/>
  <c r="D43" i="26"/>
  <c r="E43" i="26"/>
  <c r="G43" i="26" s="1"/>
  <c r="F43" i="26"/>
  <c r="E25" i="13"/>
  <c r="AF25" i="13" s="1"/>
  <c r="D25" i="13"/>
  <c r="AK25" i="13"/>
  <c r="E23" i="13"/>
  <c r="D23" i="13"/>
  <c r="AK23" i="13"/>
  <c r="AF23" i="13"/>
  <c r="E22" i="13"/>
  <c r="D22" i="13" s="1"/>
  <c r="C42" i="26"/>
  <c r="D42" i="26"/>
  <c r="E42" i="26"/>
  <c r="F42" i="26"/>
  <c r="D21" i="13"/>
  <c r="AJ21" i="13"/>
  <c r="AK21" i="13"/>
  <c r="AE21" i="13"/>
  <c r="AF21" i="13"/>
  <c r="E15" i="13"/>
  <c r="D15" i="13"/>
  <c r="AK15" i="13"/>
  <c r="AF15" i="13"/>
  <c r="E13" i="13"/>
  <c r="AF13" i="13"/>
  <c r="E12" i="13"/>
  <c r="C41" i="26"/>
  <c r="D41" i="26"/>
  <c r="E41" i="26"/>
  <c r="G41" i="26" s="1"/>
  <c r="F41" i="26"/>
  <c r="D11" i="13"/>
  <c r="AJ11" i="13"/>
  <c r="AK11" i="13"/>
  <c r="AE11" i="13"/>
  <c r="AF11" i="13"/>
  <c r="E65" i="14"/>
  <c r="AF65" i="14"/>
  <c r="E64" i="14"/>
  <c r="D64" i="14"/>
  <c r="E63" i="14"/>
  <c r="D63" i="14"/>
  <c r="AK63" i="14"/>
  <c r="AF63" i="14"/>
  <c r="E62" i="14"/>
  <c r="D62" i="14"/>
  <c r="AK62" i="14"/>
  <c r="AF62" i="14"/>
  <c r="C10" i="26"/>
  <c r="G10" i="26" s="1"/>
  <c r="D10" i="26"/>
  <c r="E10" i="26"/>
  <c r="F10" i="26"/>
  <c r="D61" i="14"/>
  <c r="AJ61" i="14"/>
  <c r="AK61" i="14"/>
  <c r="AE61" i="14"/>
  <c r="AF61" i="14"/>
  <c r="E55" i="14"/>
  <c r="D55" i="14"/>
  <c r="AK55" i="14"/>
  <c r="AF55" i="14"/>
  <c r="E54" i="14"/>
  <c r="E53" i="14"/>
  <c r="D53" i="14" s="1"/>
  <c r="AK53" i="14"/>
  <c r="AF53" i="14"/>
  <c r="E52" i="14"/>
  <c r="AK52" i="14" s="1"/>
  <c r="AF52" i="14"/>
  <c r="C40" i="26"/>
  <c r="D40" i="26"/>
  <c r="E40" i="26"/>
  <c r="F40" i="26"/>
  <c r="D51" i="14"/>
  <c r="AJ51" i="14"/>
  <c r="AK51" i="14"/>
  <c r="AE51" i="14"/>
  <c r="AF51" i="14"/>
  <c r="E45" i="14"/>
  <c r="D45" i="14" s="1"/>
  <c r="AK45" i="14"/>
  <c r="AF45" i="14"/>
  <c r="E44" i="14"/>
  <c r="E43" i="14"/>
  <c r="E42" i="14"/>
  <c r="D42" i="14"/>
  <c r="AK42" i="14"/>
  <c r="AF42" i="14"/>
  <c r="C39" i="26"/>
  <c r="D39" i="26"/>
  <c r="E39" i="26"/>
  <c r="F39" i="26"/>
  <c r="G39" i="26"/>
  <c r="D41" i="14"/>
  <c r="AJ41" i="14"/>
  <c r="AK41" i="14"/>
  <c r="AE41" i="14"/>
  <c r="AF41" i="14"/>
  <c r="E35" i="14"/>
  <c r="AF35" i="14" s="1"/>
  <c r="D35" i="14"/>
  <c r="AK35" i="14"/>
  <c r="E34" i="14"/>
  <c r="D34" i="14"/>
  <c r="E33" i="14"/>
  <c r="D33" i="14" s="1"/>
  <c r="AK33" i="14"/>
  <c r="E32" i="14"/>
  <c r="D32" i="14" s="1"/>
  <c r="AK32" i="14"/>
  <c r="AF32" i="14"/>
  <c r="C38" i="26"/>
  <c r="D38" i="26"/>
  <c r="G38" i="26" s="1"/>
  <c r="E38" i="26"/>
  <c r="F38" i="26"/>
  <c r="D31" i="14"/>
  <c r="AJ31" i="14"/>
  <c r="AK31" i="14"/>
  <c r="AE31" i="14"/>
  <c r="AF31" i="14"/>
  <c r="E25" i="14"/>
  <c r="AK25" i="14"/>
  <c r="AN25" i="14" s="1"/>
  <c r="E23" i="14"/>
  <c r="E22" i="14"/>
  <c r="AF22" i="14" s="1"/>
  <c r="D22" i="14"/>
  <c r="AK22" i="14"/>
  <c r="C37" i="26"/>
  <c r="D37" i="26"/>
  <c r="G37" i="26" s="1"/>
  <c r="E37" i="26"/>
  <c r="F37" i="26"/>
  <c r="D21" i="14"/>
  <c r="AJ21" i="14"/>
  <c r="AK21" i="14"/>
  <c r="AE21" i="14"/>
  <c r="AF21" i="14"/>
  <c r="E15" i="14"/>
  <c r="AF15" i="14"/>
  <c r="E14" i="14"/>
  <c r="E13" i="14"/>
  <c r="AF13" i="14" s="1"/>
  <c r="D13" i="14"/>
  <c r="AK13" i="14"/>
  <c r="E12" i="14"/>
  <c r="D12" i="14"/>
  <c r="C36" i="26"/>
  <c r="D36" i="26"/>
  <c r="E36" i="26"/>
  <c r="F36" i="26"/>
  <c r="D11" i="14"/>
  <c r="AJ11" i="14"/>
  <c r="AK11" i="14"/>
  <c r="AE11" i="14"/>
  <c r="AF11" i="14"/>
  <c r="E55" i="15"/>
  <c r="E54" i="15"/>
  <c r="E53" i="15"/>
  <c r="D53" i="15"/>
  <c r="AK53" i="15"/>
  <c r="AF53" i="15"/>
  <c r="E52" i="15"/>
  <c r="C9" i="26"/>
  <c r="D9" i="26"/>
  <c r="E9" i="26"/>
  <c r="F9" i="26"/>
  <c r="E45" i="15"/>
  <c r="D45" i="15"/>
  <c r="AK45" i="15"/>
  <c r="AF45" i="15"/>
  <c r="E44" i="15"/>
  <c r="AK44" i="15"/>
  <c r="E43" i="15"/>
  <c r="AK43" i="15" s="1"/>
  <c r="D43" i="15"/>
  <c r="AF43" i="15"/>
  <c r="E42" i="15"/>
  <c r="D42" i="15" s="1"/>
  <c r="AK42" i="15"/>
  <c r="AF42" i="15"/>
  <c r="C35" i="26"/>
  <c r="D35" i="26"/>
  <c r="E35" i="26"/>
  <c r="F35" i="26"/>
  <c r="D41" i="15"/>
  <c r="AE41" i="15"/>
  <c r="E35" i="15"/>
  <c r="D35" i="15"/>
  <c r="AK35" i="15"/>
  <c r="AF35" i="15"/>
  <c r="E34" i="15"/>
  <c r="AF34" i="15" s="1"/>
  <c r="D34" i="15"/>
  <c r="AK34" i="15"/>
  <c r="E33" i="15"/>
  <c r="AF33" i="15"/>
  <c r="E32" i="15"/>
  <c r="D32" i="15"/>
  <c r="AK32" i="15"/>
  <c r="AF32" i="15"/>
  <c r="C34" i="26"/>
  <c r="D34" i="26"/>
  <c r="E34" i="26"/>
  <c r="F34" i="26"/>
  <c r="G34" i="26" s="1"/>
  <c r="D31" i="15"/>
  <c r="AJ31" i="15"/>
  <c r="AK31" i="15"/>
  <c r="AE31" i="15"/>
  <c r="AF31" i="15"/>
  <c r="E25" i="15"/>
  <c r="AF25" i="15"/>
  <c r="E24" i="15"/>
  <c r="D24" i="15"/>
  <c r="E23" i="15"/>
  <c r="AK23" i="15"/>
  <c r="E22" i="15"/>
  <c r="D22" i="15"/>
  <c r="AK22" i="15"/>
  <c r="AF22" i="15"/>
  <c r="C33" i="26"/>
  <c r="D33" i="26"/>
  <c r="E33" i="26"/>
  <c r="F33" i="26"/>
  <c r="G33" i="26" s="1"/>
  <c r="D21" i="15"/>
  <c r="AJ21" i="15"/>
  <c r="AK21" i="15"/>
  <c r="AE21" i="15"/>
  <c r="AF21" i="15"/>
  <c r="E15" i="15"/>
  <c r="AK15" i="15"/>
  <c r="E14" i="15"/>
  <c r="AK14" i="15" s="1"/>
  <c r="AF14" i="15"/>
  <c r="E13" i="15"/>
  <c r="AF13" i="15" s="1"/>
  <c r="D13" i="15"/>
  <c r="AK13" i="15"/>
  <c r="E12" i="15"/>
  <c r="AF12" i="15"/>
  <c r="C32" i="26"/>
  <c r="D32" i="26"/>
  <c r="E32" i="26"/>
  <c r="F32" i="26"/>
  <c r="D11" i="15"/>
  <c r="AJ11" i="15"/>
  <c r="AK11" i="15"/>
  <c r="AE11" i="15"/>
  <c r="AF11" i="15"/>
  <c r="E55" i="16"/>
  <c r="AF55" i="16" s="1"/>
  <c r="D55" i="16"/>
  <c r="AK55" i="16"/>
  <c r="E54" i="16"/>
  <c r="D54" i="16" s="1"/>
  <c r="AK54" i="16"/>
  <c r="AF54" i="16"/>
  <c r="E53" i="16"/>
  <c r="AK53" i="16" s="1"/>
  <c r="D53" i="16"/>
  <c r="AF53" i="16"/>
  <c r="E52" i="16"/>
  <c r="C8" i="26"/>
  <c r="G8" i="26" s="1"/>
  <c r="D8" i="26"/>
  <c r="E8" i="26"/>
  <c r="F8" i="26"/>
  <c r="E45" i="16"/>
  <c r="AK45" i="16" s="1"/>
  <c r="D45" i="16"/>
  <c r="AF45" i="16"/>
  <c r="E44" i="16"/>
  <c r="D44" i="16"/>
  <c r="AK44" i="16"/>
  <c r="AF44" i="16"/>
  <c r="E43" i="16"/>
  <c r="AK43" i="16" s="1"/>
  <c r="D43" i="16"/>
  <c r="AF43" i="16"/>
  <c r="E42" i="16"/>
  <c r="AF42" i="16" s="1"/>
  <c r="D42" i="16"/>
  <c r="AK42" i="16"/>
  <c r="C31" i="26"/>
  <c r="D31" i="26"/>
  <c r="E31" i="26"/>
  <c r="F31" i="26"/>
  <c r="D41" i="16"/>
  <c r="AJ41" i="16"/>
  <c r="AK41" i="16"/>
  <c r="AE41" i="16"/>
  <c r="AF41" i="16"/>
  <c r="E35" i="16"/>
  <c r="E34" i="16"/>
  <c r="E33" i="16"/>
  <c r="D33" i="16" s="1"/>
  <c r="AK33" i="16"/>
  <c r="AF33" i="16"/>
  <c r="E32" i="16"/>
  <c r="AF32" i="16"/>
  <c r="C30" i="26"/>
  <c r="D30" i="26"/>
  <c r="E30" i="26"/>
  <c r="F30" i="26"/>
  <c r="D31" i="16"/>
  <c r="AJ31" i="16"/>
  <c r="AK31" i="16"/>
  <c r="AE31" i="16"/>
  <c r="AF31" i="16"/>
  <c r="E25" i="16"/>
  <c r="D25" i="16" s="1"/>
  <c r="AK25" i="16"/>
  <c r="AF25" i="16"/>
  <c r="E24" i="16"/>
  <c r="AF24" i="16"/>
  <c r="E23" i="16"/>
  <c r="D23" i="16"/>
  <c r="AK23" i="16"/>
  <c r="AF23" i="16"/>
  <c r="E22" i="16"/>
  <c r="AK22" i="16" s="1"/>
  <c r="AF22" i="16"/>
  <c r="C29" i="26"/>
  <c r="D29" i="26"/>
  <c r="E29" i="26"/>
  <c r="F29" i="26"/>
  <c r="D21" i="16"/>
  <c r="AJ21" i="16"/>
  <c r="AK21" i="16"/>
  <c r="AE21" i="16"/>
  <c r="AF21" i="16"/>
  <c r="E15" i="16"/>
  <c r="D15" i="16"/>
  <c r="AK15" i="16"/>
  <c r="AF15" i="16"/>
  <c r="E14" i="16"/>
  <c r="AK14" i="16"/>
  <c r="E13" i="16"/>
  <c r="D13" i="16"/>
  <c r="AK13" i="16"/>
  <c r="AF13" i="16"/>
  <c r="E12" i="16"/>
  <c r="D12" i="16" s="1"/>
  <c r="AK12" i="16"/>
  <c r="AF12" i="16"/>
  <c r="C28" i="26"/>
  <c r="G28" i="26" s="1"/>
  <c r="D28" i="26"/>
  <c r="E28" i="26"/>
  <c r="F28" i="26"/>
  <c r="D11" i="16"/>
  <c r="AJ11" i="16"/>
  <c r="E65" i="17"/>
  <c r="AK65" i="17" s="1"/>
  <c r="D65" i="17"/>
  <c r="AF65" i="17"/>
  <c r="E64" i="17"/>
  <c r="AF64" i="17" s="1"/>
  <c r="D64" i="17"/>
  <c r="AK64" i="17"/>
  <c r="E63" i="17"/>
  <c r="D63" i="17"/>
  <c r="E62" i="17"/>
  <c r="D62" i="17"/>
  <c r="AK62" i="17"/>
  <c r="AF62" i="17"/>
  <c r="C7" i="26"/>
  <c r="G7" i="26" s="1"/>
  <c r="D7" i="26"/>
  <c r="E7" i="26"/>
  <c r="F7" i="26"/>
  <c r="D61" i="17"/>
  <c r="AJ61" i="17"/>
  <c r="AK61" i="17"/>
  <c r="AE61" i="17"/>
  <c r="AF61" i="17"/>
  <c r="E55" i="17"/>
  <c r="AK55" i="17" s="1"/>
  <c r="D55" i="17"/>
  <c r="E54" i="17"/>
  <c r="D54" i="17"/>
  <c r="AK54" i="17"/>
  <c r="AF54" i="17"/>
  <c r="E53" i="17"/>
  <c r="E52" i="17"/>
  <c r="AF52" i="17"/>
  <c r="C27" i="26"/>
  <c r="D27" i="26"/>
  <c r="E27" i="26"/>
  <c r="F27" i="26"/>
  <c r="G27" i="26"/>
  <c r="D51" i="17"/>
  <c r="AJ51" i="17"/>
  <c r="AK51" i="17"/>
  <c r="AE51" i="17"/>
  <c r="AF51" i="17"/>
  <c r="E45" i="17"/>
  <c r="AF45" i="17" s="1"/>
  <c r="E44" i="17"/>
  <c r="AK44" i="17" s="1"/>
  <c r="AF44" i="17"/>
  <c r="E43" i="17"/>
  <c r="AF43" i="17" s="1"/>
  <c r="D43" i="17"/>
  <c r="AK43" i="17"/>
  <c r="E42" i="17"/>
  <c r="AF42" i="17"/>
  <c r="C26" i="26"/>
  <c r="D26" i="26"/>
  <c r="E26" i="26"/>
  <c r="F26" i="26"/>
  <c r="D41" i="17"/>
  <c r="AJ41" i="17"/>
  <c r="AK41" i="17"/>
  <c r="AE41" i="17"/>
  <c r="AF41" i="17"/>
  <c r="E35" i="17"/>
  <c r="AF35" i="17" s="1"/>
  <c r="D35" i="17"/>
  <c r="AK35" i="17"/>
  <c r="E34" i="17"/>
  <c r="D34" i="17"/>
  <c r="AK34" i="17"/>
  <c r="AF34" i="17"/>
  <c r="E33" i="17"/>
  <c r="D33" i="17"/>
  <c r="AK33" i="17"/>
  <c r="AF33" i="17"/>
  <c r="E32" i="17"/>
  <c r="C25" i="26"/>
  <c r="D25" i="26"/>
  <c r="E25" i="26"/>
  <c r="F25" i="26"/>
  <c r="D31" i="17"/>
  <c r="AJ31" i="17"/>
  <c r="AK31" i="17"/>
  <c r="AE31" i="17"/>
  <c r="AF31" i="17"/>
  <c r="E25" i="17"/>
  <c r="D25" i="17"/>
  <c r="AK25" i="17"/>
  <c r="AF25" i="17"/>
  <c r="E24" i="17"/>
  <c r="AK24" i="17"/>
  <c r="E23" i="17"/>
  <c r="D23" i="17"/>
  <c r="AK23" i="17"/>
  <c r="AF23" i="17"/>
  <c r="E22" i="17"/>
  <c r="D22" i="17"/>
  <c r="AK22" i="17"/>
  <c r="AF22" i="17"/>
  <c r="C24" i="26"/>
  <c r="G24" i="26" s="1"/>
  <c r="D24" i="26"/>
  <c r="E24" i="26"/>
  <c r="F24" i="26"/>
  <c r="D21" i="17"/>
  <c r="AJ21" i="17"/>
  <c r="AK21" i="17"/>
  <c r="AE21" i="17"/>
  <c r="AF21" i="17"/>
  <c r="E15" i="17"/>
  <c r="D15" i="17"/>
  <c r="AK15" i="17"/>
  <c r="AF15" i="17"/>
  <c r="E14" i="17"/>
  <c r="D14" i="17" s="1"/>
  <c r="AK14" i="17"/>
  <c r="E13" i="17"/>
  <c r="AF13" i="17"/>
  <c r="E12" i="17"/>
  <c r="D12" i="17"/>
  <c r="AK12" i="17"/>
  <c r="AF12" i="17"/>
  <c r="C23" i="26"/>
  <c r="D23" i="26"/>
  <c r="E23" i="26"/>
  <c r="F23" i="26"/>
  <c r="D11" i="17"/>
  <c r="AJ11" i="17"/>
  <c r="AK11" i="17"/>
  <c r="AE11" i="17"/>
  <c r="AF11" i="17"/>
  <c r="E55" i="8"/>
  <c r="AF55" i="8"/>
  <c r="E54" i="8"/>
  <c r="D54" i="8"/>
  <c r="AK54" i="8"/>
  <c r="AF54" i="8"/>
  <c r="E53" i="8"/>
  <c r="E52" i="8"/>
  <c r="D52" i="8" s="1"/>
  <c r="AK52" i="8"/>
  <c r="C6" i="26"/>
  <c r="D6" i="26"/>
  <c r="E6" i="26"/>
  <c r="F6" i="26"/>
  <c r="G6" i="26"/>
  <c r="D51" i="8"/>
  <c r="AJ51" i="8"/>
  <c r="AK51" i="8"/>
  <c r="AE51" i="8"/>
  <c r="AF51" i="8"/>
  <c r="E45" i="8"/>
  <c r="E44" i="8"/>
  <c r="D44" i="8" s="1"/>
  <c r="AK44" i="8"/>
  <c r="E43" i="8"/>
  <c r="AF43" i="8"/>
  <c r="E42" i="8"/>
  <c r="D42" i="8"/>
  <c r="AK42" i="8"/>
  <c r="AF42" i="8"/>
  <c r="C22" i="26"/>
  <c r="D22" i="26"/>
  <c r="E22" i="26"/>
  <c r="F22" i="26"/>
  <c r="D41" i="8"/>
  <c r="AJ41" i="8"/>
  <c r="AK41" i="8"/>
  <c r="AE41" i="8"/>
  <c r="AF41" i="8"/>
  <c r="E35" i="8"/>
  <c r="AF35" i="8"/>
  <c r="E34" i="8"/>
  <c r="D34" i="8"/>
  <c r="AK34" i="8"/>
  <c r="AF34" i="8"/>
  <c r="E33" i="8"/>
  <c r="AF33" i="8" s="1"/>
  <c r="E32" i="8"/>
  <c r="D32" i="8" s="1"/>
  <c r="AK32" i="8"/>
  <c r="C21" i="26"/>
  <c r="G21" i="26" s="1"/>
  <c r="D21" i="26"/>
  <c r="E21" i="26"/>
  <c r="F21" i="26"/>
  <c r="D31" i="8"/>
  <c r="AJ31" i="8"/>
  <c r="AK31" i="8"/>
  <c r="AE31" i="8"/>
  <c r="AF31" i="8"/>
  <c r="E25" i="8"/>
  <c r="E24" i="8"/>
  <c r="E23" i="8"/>
  <c r="AF23" i="8"/>
  <c r="E22" i="8"/>
  <c r="D22" i="8"/>
  <c r="AK22" i="8"/>
  <c r="AF22" i="8"/>
  <c r="C20" i="26"/>
  <c r="D20" i="26"/>
  <c r="E20" i="26"/>
  <c r="F20" i="26"/>
  <c r="G20" i="26"/>
  <c r="AJ21" i="8"/>
  <c r="AE21" i="8"/>
  <c r="E15" i="8"/>
  <c r="D15" i="8" s="1"/>
  <c r="AK15" i="8"/>
  <c r="AF15" i="8"/>
  <c r="E14" i="8"/>
  <c r="D14" i="8"/>
  <c r="AK14" i="8"/>
  <c r="AF14" i="8"/>
  <c r="E13" i="8"/>
  <c r="AK13" i="8" s="1"/>
  <c r="D13" i="8"/>
  <c r="AF13" i="8"/>
  <c r="E12" i="8"/>
  <c r="C19" i="26"/>
  <c r="D19" i="26"/>
  <c r="E19" i="26"/>
  <c r="F19" i="26"/>
  <c r="G19" i="26"/>
  <c r="D11" i="8"/>
  <c r="AJ11" i="8"/>
  <c r="AK11" i="8"/>
  <c r="AE11" i="8"/>
  <c r="AF11" i="8"/>
  <c r="E55" i="9"/>
  <c r="D55" i="9"/>
  <c r="E54" i="9"/>
  <c r="E53" i="9"/>
  <c r="E52" i="9"/>
  <c r="D52" i="9"/>
  <c r="AK52" i="9"/>
  <c r="AF52" i="9"/>
  <c r="C5" i="26"/>
  <c r="D5" i="26"/>
  <c r="E5" i="26"/>
  <c r="F5" i="26"/>
  <c r="G5" i="26"/>
  <c r="D51" i="9"/>
  <c r="AJ51" i="9"/>
  <c r="AK51" i="9"/>
  <c r="AE51" i="9"/>
  <c r="AF51" i="9"/>
  <c r="E45" i="9"/>
  <c r="E44" i="9"/>
  <c r="D44" i="9"/>
  <c r="AK44" i="9"/>
  <c r="AF44" i="9"/>
  <c r="E43" i="9"/>
  <c r="AF43" i="9"/>
  <c r="E42" i="9"/>
  <c r="AK42" i="9"/>
  <c r="C18" i="26"/>
  <c r="G18" i="26" s="1"/>
  <c r="D18" i="26"/>
  <c r="E18" i="26"/>
  <c r="F18" i="26"/>
  <c r="D41" i="9"/>
  <c r="AJ41" i="9"/>
  <c r="AK41" i="9"/>
  <c r="AE41" i="9"/>
  <c r="AF41" i="9"/>
  <c r="E35" i="9"/>
  <c r="D35" i="9" s="1"/>
  <c r="E34" i="9"/>
  <c r="AK34" i="9"/>
  <c r="E33" i="9"/>
  <c r="D33" i="9" s="1"/>
  <c r="AK33" i="9"/>
  <c r="AF33" i="9"/>
  <c r="E32" i="9"/>
  <c r="D32" i="9"/>
  <c r="AK32" i="9"/>
  <c r="AF32" i="9"/>
  <c r="C17" i="26"/>
  <c r="G17" i="26" s="1"/>
  <c r="D17" i="26"/>
  <c r="E17" i="26"/>
  <c r="F17" i="26"/>
  <c r="D31" i="9"/>
  <c r="AJ31" i="9"/>
  <c r="AK31" i="9"/>
  <c r="AE31" i="9"/>
  <c r="AF31" i="9"/>
  <c r="E25" i="9"/>
  <c r="D25" i="9" s="1"/>
  <c r="AK25" i="9"/>
  <c r="E24" i="9"/>
  <c r="E23" i="9"/>
  <c r="AK23" i="9" s="1"/>
  <c r="D23" i="9"/>
  <c r="AF23" i="9"/>
  <c r="E22" i="9"/>
  <c r="C16" i="26"/>
  <c r="D16" i="26"/>
  <c r="E16" i="26"/>
  <c r="F16" i="26"/>
  <c r="G16" i="26"/>
  <c r="D21" i="9"/>
  <c r="AJ21" i="9"/>
  <c r="AK21" i="9"/>
  <c r="AE21" i="9"/>
  <c r="AF21" i="9"/>
  <c r="E15" i="9"/>
  <c r="AK15" i="9" s="1"/>
  <c r="D15" i="9"/>
  <c r="AF15" i="9"/>
  <c r="E14" i="9"/>
  <c r="D14" i="9" s="1"/>
  <c r="AK14" i="9"/>
  <c r="AF14" i="9"/>
  <c r="E13" i="9"/>
  <c r="D13" i="9" s="1"/>
  <c r="AK13" i="9"/>
  <c r="AF13" i="9"/>
  <c r="E12" i="9"/>
  <c r="D12" i="9"/>
  <c r="C15" i="26"/>
  <c r="D15" i="26"/>
  <c r="E15" i="26"/>
  <c r="F15" i="26"/>
  <c r="G15" i="26"/>
  <c r="D11" i="9"/>
  <c r="AJ11" i="9"/>
  <c r="AK11" i="9"/>
  <c r="AE11" i="9"/>
  <c r="AF11" i="9"/>
  <c r="E65" i="10"/>
  <c r="D65" i="10" s="1"/>
  <c r="AF65" i="10"/>
  <c r="E64" i="10"/>
  <c r="D64" i="10"/>
  <c r="AK64" i="10"/>
  <c r="AF64" i="10"/>
  <c r="E63" i="10"/>
  <c r="D63" i="10" s="1"/>
  <c r="AK63" i="10"/>
  <c r="E62" i="10"/>
  <c r="D62" i="10" s="1"/>
  <c r="AK62" i="10"/>
  <c r="AF62" i="10"/>
  <c r="C4" i="26"/>
  <c r="G4" i="26" s="1"/>
  <c r="D4" i="26"/>
  <c r="E4" i="26"/>
  <c r="F4" i="26"/>
  <c r="D61" i="10"/>
  <c r="AJ61" i="10"/>
  <c r="AK61" i="10"/>
  <c r="AE61" i="10"/>
  <c r="AF61" i="10"/>
  <c r="E55" i="10"/>
  <c r="AK55" i="10" s="1"/>
  <c r="D55" i="10"/>
  <c r="AF55" i="10"/>
  <c r="E54" i="10"/>
  <c r="AK54" i="10"/>
  <c r="E53" i="10"/>
  <c r="D53" i="10" s="1"/>
  <c r="AK53" i="10"/>
  <c r="AF53" i="10"/>
  <c r="E52" i="10"/>
  <c r="C14" i="26"/>
  <c r="D14" i="26"/>
  <c r="E14" i="26"/>
  <c r="F14" i="26"/>
  <c r="D51" i="10"/>
  <c r="AJ51" i="10"/>
  <c r="AK51" i="10"/>
  <c r="AE51" i="10"/>
  <c r="AF51" i="10"/>
  <c r="E45" i="10"/>
  <c r="E44" i="10"/>
  <c r="M44" i="10" s="1"/>
  <c r="D44" i="10"/>
  <c r="AK44" i="10"/>
  <c r="AF44" i="10"/>
  <c r="E43" i="10"/>
  <c r="D43" i="10"/>
  <c r="AK43" i="10"/>
  <c r="AF43" i="10"/>
  <c r="E42" i="10"/>
  <c r="D41" i="10"/>
  <c r="AJ41" i="10"/>
  <c r="AK41" i="10"/>
  <c r="AE41" i="10"/>
  <c r="AF41" i="10"/>
  <c r="E35" i="10"/>
  <c r="AK35" i="10" s="1"/>
  <c r="D35" i="10"/>
  <c r="AF35" i="10"/>
  <c r="E34" i="10"/>
  <c r="AF34" i="10" s="1"/>
  <c r="D34" i="10"/>
  <c r="AK34" i="10"/>
  <c r="E33" i="10"/>
  <c r="D33" i="10"/>
  <c r="E32" i="10"/>
  <c r="D32" i="10"/>
  <c r="AK32" i="10"/>
  <c r="AF32" i="10"/>
  <c r="AG32" i="10" s="1"/>
  <c r="D31" i="10"/>
  <c r="AJ31" i="10"/>
  <c r="AK31" i="10"/>
  <c r="AE31" i="10"/>
  <c r="AF31" i="10"/>
  <c r="E25" i="10"/>
  <c r="D25" i="10"/>
  <c r="AK25" i="10"/>
  <c r="AF25" i="10"/>
  <c r="E24" i="10"/>
  <c r="AF24" i="10"/>
  <c r="E23" i="10"/>
  <c r="AF23" i="10" s="1"/>
  <c r="D23" i="10"/>
  <c r="AK23" i="10"/>
  <c r="E22" i="10"/>
  <c r="AK22" i="10"/>
  <c r="AF22" i="10"/>
  <c r="D21" i="10"/>
  <c r="AJ21" i="10"/>
  <c r="AK21" i="10"/>
  <c r="AE21" i="10"/>
  <c r="AF21" i="10"/>
  <c r="E15" i="10"/>
  <c r="E14" i="10"/>
  <c r="E13" i="10"/>
  <c r="D13" i="10"/>
  <c r="AK13" i="10"/>
  <c r="AF13" i="10"/>
  <c r="E12" i="10"/>
  <c r="D12" i="10"/>
  <c r="AK12" i="10"/>
  <c r="AF12" i="10"/>
  <c r="D11" i="10"/>
  <c r="AJ11" i="10"/>
  <c r="AK11" i="10"/>
  <c r="AE11" i="10"/>
  <c r="AF11" i="10"/>
  <c r="E55" i="11"/>
  <c r="E54" i="11"/>
  <c r="AF54" i="11" s="1"/>
  <c r="D54" i="11"/>
  <c r="AK54" i="11"/>
  <c r="E53" i="11"/>
  <c r="AK53" i="11" s="1"/>
  <c r="AF53" i="11"/>
  <c r="E52" i="11"/>
  <c r="D52" i="11"/>
  <c r="AK52" i="11"/>
  <c r="AF52" i="11"/>
  <c r="C3" i="26"/>
  <c r="D3" i="26"/>
  <c r="G3" i="26" s="1"/>
  <c r="E3" i="26"/>
  <c r="F3" i="26"/>
  <c r="D51" i="11"/>
  <c r="AJ51" i="11"/>
  <c r="AK51" i="11"/>
  <c r="AE51" i="11"/>
  <c r="AF51" i="11"/>
  <c r="E45" i="11"/>
  <c r="D45" i="11" s="1"/>
  <c r="AK45" i="11"/>
  <c r="AF45" i="11"/>
  <c r="E44" i="11"/>
  <c r="D44" i="11"/>
  <c r="AK44" i="11"/>
  <c r="AF44" i="11"/>
  <c r="E43" i="11"/>
  <c r="AK43" i="11" s="1"/>
  <c r="D43" i="11"/>
  <c r="AF43" i="11"/>
  <c r="E42" i="11"/>
  <c r="D42" i="11" s="1"/>
  <c r="D41" i="11"/>
  <c r="AJ41" i="11"/>
  <c r="AK41" i="11"/>
  <c r="AE41" i="11"/>
  <c r="AF41" i="11"/>
  <c r="E35" i="11"/>
  <c r="D35" i="11"/>
  <c r="AK35" i="11"/>
  <c r="AF35" i="11"/>
  <c r="E34" i="11"/>
  <c r="E33" i="11"/>
  <c r="AF33" i="11" s="1"/>
  <c r="D33" i="11"/>
  <c r="AK33" i="11"/>
  <c r="E32" i="11"/>
  <c r="D32" i="11"/>
  <c r="AK32" i="11"/>
  <c r="AF32" i="11"/>
  <c r="D31" i="11"/>
  <c r="AJ31" i="11"/>
  <c r="AK31" i="11"/>
  <c r="AE31" i="11"/>
  <c r="AF31" i="11"/>
  <c r="E25" i="11"/>
  <c r="D25" i="11"/>
  <c r="AK25" i="11"/>
  <c r="AF25" i="11"/>
  <c r="E24" i="11"/>
  <c r="E23" i="11"/>
  <c r="AF23" i="11" s="1"/>
  <c r="D23" i="11"/>
  <c r="AK23" i="11"/>
  <c r="E22" i="11"/>
  <c r="AK22" i="11" s="1"/>
  <c r="D21" i="11"/>
  <c r="AJ21" i="11"/>
  <c r="AK21" i="11"/>
  <c r="AE21" i="11"/>
  <c r="AF21" i="11"/>
  <c r="E15" i="11"/>
  <c r="E14" i="11"/>
  <c r="AF14" i="11" s="1"/>
  <c r="D14" i="11"/>
  <c r="AK14" i="11"/>
  <c r="E13" i="11"/>
  <c r="D13" i="11"/>
  <c r="AK13" i="11"/>
  <c r="AF13" i="11"/>
  <c r="E12" i="11"/>
  <c r="D12" i="11"/>
  <c r="AK12" i="11"/>
  <c r="AF12" i="11"/>
  <c r="D11" i="11"/>
  <c r="AJ11" i="11"/>
  <c r="AK11" i="11"/>
  <c r="AE11" i="11"/>
  <c r="AF11" i="11"/>
  <c r="E55" i="12"/>
  <c r="AK55" i="12" s="1"/>
  <c r="D55" i="12"/>
  <c r="AF55" i="12"/>
  <c r="E54" i="12"/>
  <c r="E53" i="12"/>
  <c r="D53" i="12" s="1"/>
  <c r="AK53" i="12"/>
  <c r="AF53" i="12"/>
  <c r="E52" i="12"/>
  <c r="D52" i="12"/>
  <c r="AK52" i="12"/>
  <c r="AF52" i="12"/>
  <c r="C2" i="26"/>
  <c r="D2" i="26"/>
  <c r="E2" i="26"/>
  <c r="F2" i="26"/>
  <c r="G2" i="26"/>
  <c r="AJ51" i="12"/>
  <c r="AK51" i="12"/>
  <c r="AE51" i="12"/>
  <c r="E45" i="12"/>
  <c r="AK45" i="12"/>
  <c r="AF45" i="12"/>
  <c r="E44" i="12"/>
  <c r="D44" i="12"/>
  <c r="AK44" i="12"/>
  <c r="AF44" i="12"/>
  <c r="E43" i="12"/>
  <c r="AK43" i="12" s="1"/>
  <c r="D43" i="12"/>
  <c r="AF43" i="12"/>
  <c r="E42" i="12"/>
  <c r="AF42" i="12" s="1"/>
  <c r="D42" i="12"/>
  <c r="AK42" i="12"/>
  <c r="D41" i="12"/>
  <c r="AJ41" i="12"/>
  <c r="AK41" i="12"/>
  <c r="AE41" i="12"/>
  <c r="AF41" i="12"/>
  <c r="E35" i="12"/>
  <c r="D35" i="12"/>
  <c r="AK35" i="12"/>
  <c r="AF35" i="12"/>
  <c r="E34" i="12"/>
  <c r="E33" i="12"/>
  <c r="AF33" i="12" s="1"/>
  <c r="D33" i="12"/>
  <c r="AK33" i="12"/>
  <c r="E32" i="12"/>
  <c r="M32" i="12" s="1"/>
  <c r="D32" i="12"/>
  <c r="AK32" i="12"/>
  <c r="AF32" i="12"/>
  <c r="D31" i="12"/>
  <c r="AJ31" i="12"/>
  <c r="AK31" i="12"/>
  <c r="AE31" i="12"/>
  <c r="AF31" i="12"/>
  <c r="E25" i="12"/>
  <c r="D25" i="12"/>
  <c r="AK25" i="12"/>
  <c r="AF25" i="12"/>
  <c r="E24" i="12"/>
  <c r="AK24" i="12" s="1"/>
  <c r="D24" i="12"/>
  <c r="AF24" i="12"/>
  <c r="E23" i="12"/>
  <c r="D23" i="12"/>
  <c r="AK23" i="12"/>
  <c r="E22" i="12"/>
  <c r="AF22" i="12"/>
  <c r="D21" i="12"/>
  <c r="AJ21" i="12"/>
  <c r="AK21" i="12"/>
  <c r="AE21" i="12"/>
  <c r="AF21" i="12"/>
  <c r="E15" i="12"/>
  <c r="E14" i="12"/>
  <c r="AK14" i="12"/>
  <c r="E13" i="12"/>
  <c r="D13" i="12"/>
  <c r="AK13" i="12"/>
  <c r="AF13" i="12"/>
  <c r="E12" i="12"/>
  <c r="D12" i="12"/>
  <c r="AK12" i="12"/>
  <c r="AF12" i="12"/>
  <c r="D11" i="12"/>
  <c r="AJ11" i="12"/>
  <c r="AK11" i="12"/>
  <c r="AE11" i="12"/>
  <c r="AF11" i="12"/>
  <c r="K26" i="24"/>
  <c r="Q121" i="25"/>
  <c r="S121" i="25" s="1"/>
  <c r="Q95" i="25"/>
  <c r="S95" i="25"/>
  <c r="Q69" i="25"/>
  <c r="S69" i="25"/>
  <c r="Q43" i="25"/>
  <c r="S43" i="25"/>
  <c r="Q17" i="25"/>
  <c r="S17" i="25" s="1"/>
  <c r="E366" i="24"/>
  <c r="E2" i="24"/>
  <c r="T11" i="12"/>
  <c r="M12" i="12"/>
  <c r="T12" i="12" s="1"/>
  <c r="M13" i="12"/>
  <c r="O13" i="12" s="1"/>
  <c r="T13" i="12"/>
  <c r="T21" i="12"/>
  <c r="M22" i="12"/>
  <c r="M24" i="12"/>
  <c r="T24" i="12" s="1"/>
  <c r="M25" i="12"/>
  <c r="O25" i="12" s="1"/>
  <c r="T25" i="12"/>
  <c r="T31" i="12"/>
  <c r="M33" i="12"/>
  <c r="T33" i="12" s="1"/>
  <c r="M34" i="12"/>
  <c r="M35" i="12"/>
  <c r="O35" i="12" s="1"/>
  <c r="T35" i="12"/>
  <c r="T41" i="12"/>
  <c r="M42" i="12"/>
  <c r="M43" i="12"/>
  <c r="T43" i="12"/>
  <c r="M44" i="12"/>
  <c r="T44" i="12"/>
  <c r="M52" i="12"/>
  <c r="O52" i="12" s="1"/>
  <c r="T52" i="12"/>
  <c r="M53" i="12"/>
  <c r="O53" i="12" s="1"/>
  <c r="T53" i="12"/>
  <c r="O11" i="12"/>
  <c r="O21" i="12"/>
  <c r="O24" i="12"/>
  <c r="O31" i="12"/>
  <c r="O32" i="12"/>
  <c r="O41" i="12"/>
  <c r="O43" i="12"/>
  <c r="O44" i="12"/>
  <c r="N11" i="12"/>
  <c r="N12" i="12"/>
  <c r="N21" i="12"/>
  <c r="N22" i="12"/>
  <c r="W22" i="12" s="1"/>
  <c r="N24" i="12"/>
  <c r="N25" i="12"/>
  <c r="N31" i="12"/>
  <c r="N35" i="12"/>
  <c r="N41" i="12"/>
  <c r="N43" i="12"/>
  <c r="N44" i="12"/>
  <c r="N52" i="12"/>
  <c r="N53" i="12"/>
  <c r="T11" i="11"/>
  <c r="M12" i="11"/>
  <c r="M13" i="11"/>
  <c r="M14" i="11"/>
  <c r="O14" i="11" s="1"/>
  <c r="M15" i="11"/>
  <c r="T21" i="11"/>
  <c r="M23" i="11"/>
  <c r="N23" i="11" s="1"/>
  <c r="T23" i="11"/>
  <c r="M24" i="11"/>
  <c r="M25" i="11"/>
  <c r="N25" i="11" s="1"/>
  <c r="T25" i="11"/>
  <c r="T31" i="11"/>
  <c r="M32" i="11"/>
  <c r="M33" i="11"/>
  <c r="M35" i="11"/>
  <c r="O35" i="11" s="1"/>
  <c r="T41" i="11"/>
  <c r="M42" i="11"/>
  <c r="M43" i="11"/>
  <c r="M44" i="11"/>
  <c r="T44" i="11" s="1"/>
  <c r="M45" i="11"/>
  <c r="T51" i="11"/>
  <c r="M52" i="11"/>
  <c r="T52" i="11"/>
  <c r="M54" i="11"/>
  <c r="T54" i="11"/>
  <c r="O11" i="11"/>
  <c r="O21" i="11"/>
  <c r="O23" i="11"/>
  <c r="O25" i="11"/>
  <c r="O31" i="11"/>
  <c r="O41" i="11"/>
  <c r="O44" i="11"/>
  <c r="O51" i="11"/>
  <c r="O54" i="11"/>
  <c r="N11" i="11"/>
  <c r="N14" i="11"/>
  <c r="N21" i="11"/>
  <c r="N31" i="11"/>
  <c r="N33" i="11"/>
  <c r="N41" i="11"/>
  <c r="N44" i="11"/>
  <c r="N51" i="11"/>
  <c r="N54" i="11"/>
  <c r="T11" i="10"/>
  <c r="M12" i="10"/>
  <c r="M13" i="10"/>
  <c r="T13" i="10"/>
  <c r="T21" i="10"/>
  <c r="M23" i="10"/>
  <c r="M24" i="10"/>
  <c r="T24" i="10"/>
  <c r="M25" i="10"/>
  <c r="O25" i="10" s="1"/>
  <c r="T25" i="10"/>
  <c r="T31" i="10"/>
  <c r="M32" i="10"/>
  <c r="T32" i="10"/>
  <c r="M34" i="10"/>
  <c r="T34" i="10"/>
  <c r="M35" i="10"/>
  <c r="T35" i="10"/>
  <c r="T41" i="10"/>
  <c r="M43" i="10"/>
  <c r="T43" i="10" s="1"/>
  <c r="T44" i="10"/>
  <c r="T51" i="10"/>
  <c r="M52" i="10"/>
  <c r="M53" i="10"/>
  <c r="T53" i="10"/>
  <c r="M54" i="10"/>
  <c r="T54" i="10"/>
  <c r="M55" i="10"/>
  <c r="T61" i="10"/>
  <c r="M62" i="10"/>
  <c r="T62" i="10"/>
  <c r="M64" i="10"/>
  <c r="M65" i="10"/>
  <c r="O11" i="10"/>
  <c r="O13" i="10"/>
  <c r="O21" i="10"/>
  <c r="O31" i="10"/>
  <c r="O32" i="10"/>
  <c r="O34" i="10"/>
  <c r="O35" i="10"/>
  <c r="O41" i="10"/>
  <c r="O44" i="10"/>
  <c r="O51" i="10"/>
  <c r="O53" i="10"/>
  <c r="O54" i="10"/>
  <c r="O61" i="10"/>
  <c r="O62" i="10"/>
  <c r="O64" i="10"/>
  <c r="N11" i="10"/>
  <c r="N13" i="10"/>
  <c r="N21" i="10"/>
  <c r="N25" i="10"/>
  <c r="N31" i="10"/>
  <c r="N32" i="10"/>
  <c r="N34" i="10"/>
  <c r="N35" i="10"/>
  <c r="N41" i="10"/>
  <c r="N44" i="10"/>
  <c r="N51" i="10"/>
  <c r="N53" i="10"/>
  <c r="N54" i="10"/>
  <c r="N55" i="10"/>
  <c r="N61" i="10"/>
  <c r="N62" i="10"/>
  <c r="N65" i="10"/>
  <c r="T11" i="9"/>
  <c r="M13" i="9"/>
  <c r="T13" i="9" s="1"/>
  <c r="M14" i="9"/>
  <c r="T14" i="9" s="1"/>
  <c r="M15" i="9"/>
  <c r="T15" i="9"/>
  <c r="T21" i="9"/>
  <c r="M22" i="9"/>
  <c r="M23" i="9"/>
  <c r="O23" i="9" s="1"/>
  <c r="T23" i="9"/>
  <c r="M24" i="9"/>
  <c r="M25" i="9"/>
  <c r="T25" i="9"/>
  <c r="T31" i="9"/>
  <c r="M32" i="9"/>
  <c r="T32" i="9" s="1"/>
  <c r="M33" i="9"/>
  <c r="M34" i="9"/>
  <c r="T34" i="9"/>
  <c r="T41" i="9"/>
  <c r="M42" i="9"/>
  <c r="M44" i="9"/>
  <c r="O44" i="9" s="1"/>
  <c r="T44" i="9"/>
  <c r="T51" i="9"/>
  <c r="M52" i="9"/>
  <c r="T52" i="9"/>
  <c r="M54" i="9"/>
  <c r="T54" i="9" s="1"/>
  <c r="M55" i="9"/>
  <c r="O11" i="9"/>
  <c r="O13" i="9"/>
  <c r="O15" i="9"/>
  <c r="O21" i="9"/>
  <c r="O22" i="9"/>
  <c r="O26" i="9" s="1"/>
  <c r="O24" i="9"/>
  <c r="O25" i="9"/>
  <c r="O31" i="9"/>
  <c r="O34" i="9"/>
  <c r="O41" i="9"/>
  <c r="O42" i="9"/>
  <c r="O51" i="9"/>
  <c r="O52" i="9"/>
  <c r="O54" i="9"/>
  <c r="N11" i="9"/>
  <c r="N13" i="9"/>
  <c r="N14" i="9"/>
  <c r="N15" i="9"/>
  <c r="N21" i="9"/>
  <c r="N23" i="9"/>
  <c r="N25" i="9"/>
  <c r="N31" i="9"/>
  <c r="N32" i="9"/>
  <c r="N34" i="9"/>
  <c r="N41" i="9"/>
  <c r="N44" i="9"/>
  <c r="N51" i="9"/>
  <c r="N52" i="9"/>
  <c r="N54" i="9"/>
  <c r="T11" i="8"/>
  <c r="M12" i="8"/>
  <c r="M13" i="8"/>
  <c r="N13" i="8" s="1"/>
  <c r="T13" i="8"/>
  <c r="M14" i="8"/>
  <c r="T14" i="8"/>
  <c r="M15" i="8"/>
  <c r="T15" i="8"/>
  <c r="M22" i="8"/>
  <c r="M23" i="8"/>
  <c r="T31" i="8"/>
  <c r="M32" i="8"/>
  <c r="T32" i="8"/>
  <c r="M34" i="8"/>
  <c r="M35" i="8"/>
  <c r="T35" i="8"/>
  <c r="T41" i="8"/>
  <c r="M42" i="8"/>
  <c r="T42" i="8"/>
  <c r="M43" i="8"/>
  <c r="M44" i="8"/>
  <c r="T44" i="8"/>
  <c r="M45" i="8"/>
  <c r="T51" i="8"/>
  <c r="M52" i="8"/>
  <c r="T52" i="8" s="1"/>
  <c r="M54" i="8"/>
  <c r="T54" i="8"/>
  <c r="M55" i="8"/>
  <c r="T55" i="8"/>
  <c r="O11" i="8"/>
  <c r="O13" i="8"/>
  <c r="O15" i="8"/>
  <c r="O23" i="8"/>
  <c r="O31" i="8"/>
  <c r="O35" i="8"/>
  <c r="O41" i="8"/>
  <c r="O42" i="8"/>
  <c r="O51" i="8"/>
  <c r="O52" i="8"/>
  <c r="O54" i="8"/>
  <c r="O55" i="8"/>
  <c r="N11" i="8"/>
  <c r="N15" i="8"/>
  <c r="N31" i="8"/>
  <c r="N41" i="8"/>
  <c r="N42" i="8"/>
  <c r="N51" i="8"/>
  <c r="N52" i="8"/>
  <c r="N54" i="8"/>
  <c r="N55" i="8"/>
  <c r="T11" i="17"/>
  <c r="T16" i="17" s="1"/>
  <c r="M12" i="17"/>
  <c r="O12" i="17" s="1"/>
  <c r="T12" i="17"/>
  <c r="M13" i="17"/>
  <c r="O13" i="17" s="1"/>
  <c r="T13" i="17"/>
  <c r="M14" i="17"/>
  <c r="T14" i="17" s="1"/>
  <c r="M15" i="17"/>
  <c r="N15" i="17" s="1"/>
  <c r="T15" i="17"/>
  <c r="T21" i="17"/>
  <c r="M22" i="17"/>
  <c r="N22" i="17" s="1"/>
  <c r="T22" i="17"/>
  <c r="M23" i="17"/>
  <c r="T23" i="17" s="1"/>
  <c r="M24" i="17"/>
  <c r="O24" i="17" s="1"/>
  <c r="T24" i="17"/>
  <c r="M25" i="17"/>
  <c r="T25" i="17"/>
  <c r="T26" i="17"/>
  <c r="T31" i="17"/>
  <c r="M32" i="17"/>
  <c r="M33" i="17"/>
  <c r="T33" i="17"/>
  <c r="M34" i="17"/>
  <c r="T34" i="17"/>
  <c r="M35" i="17"/>
  <c r="T35" i="17"/>
  <c r="T41" i="17"/>
  <c r="M42" i="17"/>
  <c r="T42" i="17"/>
  <c r="M43" i="17"/>
  <c r="N43" i="17" s="1"/>
  <c r="T43" i="17"/>
  <c r="M44" i="17"/>
  <c r="N44" i="17" s="1"/>
  <c r="T44" i="17"/>
  <c r="M45" i="17"/>
  <c r="T51" i="17"/>
  <c r="M53" i="17"/>
  <c r="O53" i="17" s="1"/>
  <c r="M54" i="17"/>
  <c r="M55" i="17"/>
  <c r="N55" i="17" s="1"/>
  <c r="T55" i="17"/>
  <c r="T61" i="17"/>
  <c r="M62" i="17"/>
  <c r="M63" i="17"/>
  <c r="T63" i="17" s="1"/>
  <c r="M64" i="17"/>
  <c r="O64" i="17" s="1"/>
  <c r="T64" i="17"/>
  <c r="M65" i="17"/>
  <c r="T65" i="17"/>
  <c r="O11" i="17"/>
  <c r="O14" i="17"/>
  <c r="O15" i="17"/>
  <c r="O16" i="17"/>
  <c r="O21" i="17"/>
  <c r="O22" i="17"/>
  <c r="O23" i="17"/>
  <c r="O25" i="17"/>
  <c r="O31" i="17"/>
  <c r="O33" i="17"/>
  <c r="O34" i="17"/>
  <c r="O35" i="17"/>
  <c r="O41" i="17"/>
  <c r="O42" i="17"/>
  <c r="O43" i="17"/>
  <c r="O44" i="17"/>
  <c r="O51" i="17"/>
  <c r="O55" i="17"/>
  <c r="O61" i="17"/>
  <c r="O65" i="17"/>
  <c r="N11" i="17"/>
  <c r="N12" i="17"/>
  <c r="N13" i="17"/>
  <c r="N21" i="17"/>
  <c r="N23" i="17"/>
  <c r="N24" i="17"/>
  <c r="N26" i="17" s="1"/>
  <c r="N25" i="17"/>
  <c r="N31" i="17"/>
  <c r="N33" i="17"/>
  <c r="N34" i="17"/>
  <c r="N35" i="17"/>
  <c r="N41" i="17"/>
  <c r="N42" i="17"/>
  <c r="N45" i="17"/>
  <c r="N51" i="17"/>
  <c r="N61" i="17"/>
  <c r="N63" i="17"/>
  <c r="N64" i="17"/>
  <c r="N65" i="17"/>
  <c r="M12" i="16"/>
  <c r="M13" i="16"/>
  <c r="T13" i="16"/>
  <c r="M14" i="16"/>
  <c r="T14" i="16"/>
  <c r="M15" i="16"/>
  <c r="T15" i="16"/>
  <c r="T21" i="16"/>
  <c r="M22" i="16"/>
  <c r="O22" i="16" s="1"/>
  <c r="T22" i="16"/>
  <c r="M23" i="16"/>
  <c r="N23" i="16" s="1"/>
  <c r="T23" i="16"/>
  <c r="M24" i="16"/>
  <c r="T24" i="16"/>
  <c r="M25" i="16"/>
  <c r="T31" i="16"/>
  <c r="M32" i="16"/>
  <c r="T32" i="16" s="1"/>
  <c r="M33" i="16"/>
  <c r="T33" i="16"/>
  <c r="M34" i="16"/>
  <c r="M35" i="16"/>
  <c r="T35" i="16"/>
  <c r="T41" i="16"/>
  <c r="M42" i="16"/>
  <c r="T42" i="16"/>
  <c r="M43" i="16"/>
  <c r="M44" i="16"/>
  <c r="T44" i="16"/>
  <c r="M45" i="16"/>
  <c r="M52" i="16"/>
  <c r="T52" i="16" s="1"/>
  <c r="M53" i="16"/>
  <c r="T53" i="16"/>
  <c r="M54" i="16"/>
  <c r="T54" i="16"/>
  <c r="M55" i="16"/>
  <c r="T55" i="16"/>
  <c r="O13" i="16"/>
  <c r="O14" i="16"/>
  <c r="O15" i="16"/>
  <c r="O21" i="16"/>
  <c r="O23" i="16"/>
  <c r="O24" i="16"/>
  <c r="O31" i="16"/>
  <c r="O33" i="16"/>
  <c r="O35" i="16"/>
  <c r="O41" i="16"/>
  <c r="O42" i="16"/>
  <c r="O52" i="16"/>
  <c r="O53" i="16"/>
  <c r="O54" i="16"/>
  <c r="O55" i="16"/>
  <c r="N13" i="16"/>
  <c r="N14" i="16"/>
  <c r="N15" i="16"/>
  <c r="N21" i="16"/>
  <c r="N22" i="16"/>
  <c r="N24" i="16"/>
  <c r="N31" i="16"/>
  <c r="N33" i="16"/>
  <c r="N34" i="16"/>
  <c r="N41" i="16"/>
  <c r="N42" i="16"/>
  <c r="N43" i="16"/>
  <c r="N52" i="16"/>
  <c r="N53" i="16"/>
  <c r="N54" i="16"/>
  <c r="N55" i="16"/>
  <c r="T11" i="15"/>
  <c r="M12" i="15"/>
  <c r="T12" i="15"/>
  <c r="M13" i="15"/>
  <c r="T13" i="15"/>
  <c r="M14" i="15"/>
  <c r="M15" i="15"/>
  <c r="T21" i="15"/>
  <c r="M22" i="15"/>
  <c r="M23" i="15"/>
  <c r="T23" i="15" s="1"/>
  <c r="M24" i="15"/>
  <c r="T24" i="15" s="1"/>
  <c r="M25" i="15"/>
  <c r="T25" i="15"/>
  <c r="T31" i="15"/>
  <c r="M32" i="15"/>
  <c r="M33" i="15"/>
  <c r="T33" i="15"/>
  <c r="M34" i="15"/>
  <c r="T34" i="15"/>
  <c r="M35" i="15"/>
  <c r="T35" i="15"/>
  <c r="M42" i="15"/>
  <c r="M43" i="15"/>
  <c r="N43" i="15" s="1"/>
  <c r="T43" i="15"/>
  <c r="M44" i="15"/>
  <c r="M45" i="15"/>
  <c r="M52" i="15"/>
  <c r="T52" i="15"/>
  <c r="M53" i="15"/>
  <c r="O53" i="15" s="1"/>
  <c r="T53" i="15"/>
  <c r="M54" i="15"/>
  <c r="M55" i="15"/>
  <c r="T55" i="15"/>
  <c r="O11" i="15"/>
  <c r="O12" i="15"/>
  <c r="O13" i="15"/>
  <c r="O21" i="15"/>
  <c r="O23" i="15"/>
  <c r="O24" i="15"/>
  <c r="O25" i="15"/>
  <c r="O31" i="15"/>
  <c r="O33" i="15"/>
  <c r="O34" i="15"/>
  <c r="O35" i="15"/>
  <c r="O43" i="15"/>
  <c r="O52" i="15"/>
  <c r="N11" i="15"/>
  <c r="N12" i="15"/>
  <c r="N13" i="15"/>
  <c r="N14" i="15"/>
  <c r="N21" i="15"/>
  <c r="N23" i="15"/>
  <c r="N25" i="15"/>
  <c r="N31" i="15"/>
  <c r="N33" i="15"/>
  <c r="N34" i="15"/>
  <c r="N35" i="15"/>
  <c r="N44" i="15"/>
  <c r="N52" i="15"/>
  <c r="N53" i="15"/>
  <c r="N54" i="15"/>
  <c r="T11" i="14"/>
  <c r="M12" i="14"/>
  <c r="T12" i="14" s="1"/>
  <c r="M13" i="14"/>
  <c r="M15" i="14"/>
  <c r="T21" i="14"/>
  <c r="M22" i="14"/>
  <c r="T22" i="14"/>
  <c r="M23" i="14"/>
  <c r="T23" i="14"/>
  <c r="M25" i="14"/>
  <c r="T25" i="14"/>
  <c r="T31" i="14"/>
  <c r="M32" i="14"/>
  <c r="T32" i="14"/>
  <c r="M33" i="14"/>
  <c r="T33" i="14" s="1"/>
  <c r="M34" i="14"/>
  <c r="T34" i="14"/>
  <c r="M35" i="14"/>
  <c r="O35" i="14" s="1"/>
  <c r="T35" i="14"/>
  <c r="T41" i="14"/>
  <c r="M42" i="14"/>
  <c r="T42" i="14"/>
  <c r="M43" i="14"/>
  <c r="M44" i="14"/>
  <c r="T44" i="14" s="1"/>
  <c r="M45" i="14"/>
  <c r="T45" i="14"/>
  <c r="T51" i="14"/>
  <c r="M52" i="14"/>
  <c r="M53" i="14"/>
  <c r="T53" i="14" s="1"/>
  <c r="M54" i="14"/>
  <c r="T54" i="14"/>
  <c r="M55" i="14"/>
  <c r="T61" i="14"/>
  <c r="M62" i="14"/>
  <c r="T62" i="14" s="1"/>
  <c r="M63" i="14"/>
  <c r="T63" i="14"/>
  <c r="M64" i="14"/>
  <c r="T64" i="14"/>
  <c r="M65" i="14"/>
  <c r="O11" i="14"/>
  <c r="O21" i="14"/>
  <c r="O22" i="14"/>
  <c r="O23" i="14"/>
  <c r="O25" i="14"/>
  <c r="O31" i="14"/>
  <c r="O32" i="14"/>
  <c r="O34" i="14"/>
  <c r="O41" i="14"/>
  <c r="O44" i="14"/>
  <c r="O45" i="14"/>
  <c r="O51" i="14"/>
  <c r="O52" i="14"/>
  <c r="O54" i="14"/>
  <c r="O61" i="14"/>
  <c r="O62" i="14"/>
  <c r="O63" i="14"/>
  <c r="O64" i="14"/>
  <c r="N11" i="14"/>
  <c r="N21" i="14"/>
  <c r="N22" i="14"/>
  <c r="N23" i="14"/>
  <c r="N25" i="14"/>
  <c r="N31" i="14"/>
  <c r="N32" i="14"/>
  <c r="N34" i="14"/>
  <c r="N35" i="14"/>
  <c r="N41" i="14"/>
  <c r="N44" i="14"/>
  <c r="N45" i="14"/>
  <c r="N51" i="14"/>
  <c r="N53" i="14"/>
  <c r="N54" i="14"/>
  <c r="N61" i="14"/>
  <c r="N62" i="14"/>
  <c r="N63" i="14"/>
  <c r="N64" i="14"/>
  <c r="N65" i="14"/>
  <c r="T11" i="13"/>
  <c r="M12" i="13"/>
  <c r="T12" i="13" s="1"/>
  <c r="M13" i="13"/>
  <c r="M15" i="13"/>
  <c r="T15" i="13"/>
  <c r="T21" i="13"/>
  <c r="M22" i="13"/>
  <c r="T22" i="13"/>
  <c r="M23" i="13"/>
  <c r="T23" i="13" s="1"/>
  <c r="M25" i="13"/>
  <c r="M32" i="13"/>
  <c r="M33" i="13"/>
  <c r="T33" i="13"/>
  <c r="M34" i="13"/>
  <c r="T34" i="13" s="1"/>
  <c r="M35" i="13"/>
  <c r="T35" i="13"/>
  <c r="M42" i="13"/>
  <c r="M43" i="13"/>
  <c r="T43" i="13" s="1"/>
  <c r="M45" i="13"/>
  <c r="T45" i="13" s="1"/>
  <c r="T51" i="13"/>
  <c r="M52" i="13"/>
  <c r="T52" i="13"/>
  <c r="M53" i="13"/>
  <c r="T53" i="13"/>
  <c r="M54" i="13"/>
  <c r="O11" i="13"/>
  <c r="O12" i="13"/>
  <c r="O13" i="13"/>
  <c r="O21" i="13"/>
  <c r="O22" i="13"/>
  <c r="O23" i="13"/>
  <c r="O33" i="13"/>
  <c r="O35" i="13"/>
  <c r="O43" i="13"/>
  <c r="O51" i="13"/>
  <c r="O52" i="13"/>
  <c r="N11" i="13"/>
  <c r="N12" i="13"/>
  <c r="N21" i="13"/>
  <c r="N22" i="13"/>
  <c r="N23" i="13"/>
  <c r="N33" i="13"/>
  <c r="N34" i="13"/>
  <c r="N35" i="13"/>
  <c r="N45" i="13"/>
  <c r="N51" i="13"/>
  <c r="N52" i="13"/>
  <c r="N54" i="13"/>
  <c r="T11" i="19"/>
  <c r="M12" i="19"/>
  <c r="N12" i="19" s="1"/>
  <c r="T12" i="19"/>
  <c r="M13" i="19"/>
  <c r="M15" i="19"/>
  <c r="T15" i="19" s="1"/>
  <c r="T21" i="19"/>
  <c r="M22" i="19"/>
  <c r="O22" i="19" s="1"/>
  <c r="T22" i="19"/>
  <c r="M23" i="19"/>
  <c r="T23" i="19"/>
  <c r="M24" i="19"/>
  <c r="T24" i="19" s="1"/>
  <c r="M25" i="19"/>
  <c r="M32" i="19"/>
  <c r="T32" i="19"/>
  <c r="M33" i="19"/>
  <c r="T33" i="19" s="1"/>
  <c r="M34" i="19"/>
  <c r="T41" i="19"/>
  <c r="M42" i="19"/>
  <c r="N42" i="19" s="1"/>
  <c r="T42" i="19"/>
  <c r="M44" i="19"/>
  <c r="T44" i="19"/>
  <c r="M45" i="19"/>
  <c r="T45" i="19"/>
  <c r="M52" i="19"/>
  <c r="T52" i="19"/>
  <c r="M53" i="19"/>
  <c r="O53" i="19" s="1"/>
  <c r="T53" i="19"/>
  <c r="M55" i="19"/>
  <c r="O11" i="19"/>
  <c r="O12" i="19"/>
  <c r="O15" i="19"/>
  <c r="O21" i="19"/>
  <c r="O23" i="19"/>
  <c r="O24" i="19"/>
  <c r="O32" i="19"/>
  <c r="O33" i="19"/>
  <c r="O41" i="19"/>
  <c r="O42" i="19"/>
  <c r="O44" i="19"/>
  <c r="O45" i="19"/>
  <c r="O52" i="19"/>
  <c r="N11" i="19"/>
  <c r="N21" i="19"/>
  <c r="N22" i="19"/>
  <c r="N23" i="19"/>
  <c r="N24" i="19"/>
  <c r="N32" i="19"/>
  <c r="N33" i="19"/>
  <c r="N41" i="19"/>
  <c r="N44" i="19"/>
  <c r="N45" i="19"/>
  <c r="N52" i="19"/>
  <c r="N53" i="19"/>
  <c r="N55" i="19"/>
  <c r="T11" i="18"/>
  <c r="M12" i="18"/>
  <c r="M13" i="18"/>
  <c r="T21" i="18"/>
  <c r="M22" i="18"/>
  <c r="T22" i="18" s="1"/>
  <c r="M25" i="18"/>
  <c r="T25" i="18" s="1"/>
  <c r="M32" i="18"/>
  <c r="N32" i="18" s="1"/>
  <c r="T32" i="18"/>
  <c r="M33" i="18"/>
  <c r="M34" i="18"/>
  <c r="T34" i="18"/>
  <c r="M35" i="18"/>
  <c r="T35" i="18" s="1"/>
  <c r="M42" i="18"/>
  <c r="N42" i="18" s="1"/>
  <c r="M43" i="18"/>
  <c r="M52" i="18"/>
  <c r="M53" i="18"/>
  <c r="T53" i="18" s="1"/>
  <c r="M62" i="18"/>
  <c r="M65" i="18"/>
  <c r="T65" i="18"/>
  <c r="T71" i="18"/>
  <c r="M72" i="18"/>
  <c r="T72" i="18"/>
  <c r="M74" i="18"/>
  <c r="T74" i="18"/>
  <c r="M75" i="18"/>
  <c r="O11" i="18"/>
  <c r="O21" i="18"/>
  <c r="O22" i="18"/>
  <c r="O32" i="18"/>
  <c r="O34" i="18"/>
  <c r="O35" i="18"/>
  <c r="O42" i="18"/>
  <c r="O53" i="18"/>
  <c r="O65" i="18"/>
  <c r="O71" i="18"/>
  <c r="O72" i="18"/>
  <c r="O74" i="18"/>
  <c r="N11" i="18"/>
  <c r="N12" i="18"/>
  <c r="N21" i="18"/>
  <c r="N22" i="18"/>
  <c r="N25" i="18"/>
  <c r="N34" i="18"/>
  <c r="N35" i="18"/>
  <c r="N53" i="18"/>
  <c r="N65" i="18"/>
  <c r="N71" i="18"/>
  <c r="N72" i="18"/>
  <c r="N74" i="18"/>
  <c r="N75" i="18"/>
  <c r="V13" i="12"/>
  <c r="V53" i="12"/>
  <c r="V12" i="12"/>
  <c r="V52" i="12"/>
  <c r="V52" i="11"/>
  <c r="V62" i="10" s="1"/>
  <c r="V52" i="9"/>
  <c r="V52" i="8" s="1"/>
  <c r="B2" i="27"/>
  <c r="C11" i="12"/>
  <c r="O17" i="25"/>
  <c r="P17" i="25" s="1"/>
  <c r="AI11" i="12"/>
  <c r="W11" i="12"/>
  <c r="W21" i="12"/>
  <c r="W31" i="12"/>
  <c r="W41" i="12" s="1"/>
  <c r="W11" i="11" s="1"/>
  <c r="M69" i="18"/>
  <c r="K69" i="18"/>
  <c r="M59" i="18"/>
  <c r="K59" i="18"/>
  <c r="M49" i="18"/>
  <c r="K49" i="18"/>
  <c r="M39" i="18"/>
  <c r="K39" i="18"/>
  <c r="M29" i="18"/>
  <c r="K29" i="18"/>
  <c r="M19" i="18"/>
  <c r="K19" i="18"/>
  <c r="M9" i="18"/>
  <c r="K9" i="18"/>
  <c r="M49" i="19"/>
  <c r="K49" i="19"/>
  <c r="M39" i="19"/>
  <c r="K39" i="19"/>
  <c r="M29" i="19"/>
  <c r="K29" i="19"/>
  <c r="M19" i="19"/>
  <c r="K19" i="19"/>
  <c r="M9" i="19"/>
  <c r="K9" i="19"/>
  <c r="K49" i="13"/>
  <c r="M49" i="13"/>
  <c r="M39" i="13"/>
  <c r="K39" i="13"/>
  <c r="M29" i="13"/>
  <c r="K29" i="13"/>
  <c r="M19" i="13"/>
  <c r="K19" i="13"/>
  <c r="M9" i="13"/>
  <c r="K9" i="13"/>
  <c r="M59" i="14"/>
  <c r="K59" i="14"/>
  <c r="M49" i="14"/>
  <c r="K49" i="14"/>
  <c r="M39" i="14"/>
  <c r="K39" i="14"/>
  <c r="M29" i="14"/>
  <c r="K29" i="14"/>
  <c r="M19" i="14"/>
  <c r="K19" i="14"/>
  <c r="M9" i="14"/>
  <c r="K9" i="14"/>
  <c r="K49" i="15"/>
  <c r="M49" i="15"/>
  <c r="M39" i="15"/>
  <c r="K39" i="15"/>
  <c r="M29" i="15"/>
  <c r="K29" i="15"/>
  <c r="M19" i="15"/>
  <c r="K19" i="15"/>
  <c r="M9" i="15"/>
  <c r="K9" i="15"/>
  <c r="M49" i="16"/>
  <c r="K49" i="16"/>
  <c r="M39" i="16"/>
  <c r="K39" i="16"/>
  <c r="M29" i="16"/>
  <c r="K29" i="16"/>
  <c r="M19" i="16"/>
  <c r="K19" i="16"/>
  <c r="M9" i="16"/>
  <c r="K9" i="16"/>
  <c r="M59" i="17"/>
  <c r="K59" i="17"/>
  <c r="M49" i="17"/>
  <c r="K49" i="17"/>
  <c r="M39" i="17"/>
  <c r="K39" i="17"/>
  <c r="M29" i="17"/>
  <c r="K29" i="17"/>
  <c r="M19" i="17"/>
  <c r="K19" i="17"/>
  <c r="M9" i="17"/>
  <c r="K9" i="17"/>
  <c r="K49" i="8"/>
  <c r="M49" i="8"/>
  <c r="M39" i="8"/>
  <c r="K39" i="8"/>
  <c r="M29" i="8"/>
  <c r="K29" i="8"/>
  <c r="M19" i="8"/>
  <c r="K19" i="8"/>
  <c r="M9" i="8"/>
  <c r="K9" i="8"/>
  <c r="K49" i="9"/>
  <c r="M49" i="9"/>
  <c r="M39" i="9"/>
  <c r="K39" i="9"/>
  <c r="M29" i="9"/>
  <c r="K29" i="9"/>
  <c r="M19" i="9"/>
  <c r="K19" i="9"/>
  <c r="M9" i="9"/>
  <c r="K9" i="9"/>
  <c r="K59" i="10"/>
  <c r="M59" i="10"/>
  <c r="M49" i="10"/>
  <c r="K49" i="10"/>
  <c r="M39" i="10"/>
  <c r="K39" i="10"/>
  <c r="M29" i="10"/>
  <c r="K29" i="10"/>
  <c r="M19" i="10"/>
  <c r="K19" i="10"/>
  <c r="M9" i="10"/>
  <c r="K9" i="10"/>
  <c r="M49" i="11"/>
  <c r="K49" i="11"/>
  <c r="M39" i="11"/>
  <c r="K39" i="11"/>
  <c r="M29" i="11"/>
  <c r="K29" i="11"/>
  <c r="M19" i="11"/>
  <c r="K19" i="11"/>
  <c r="M49" i="12"/>
  <c r="K49" i="12"/>
  <c r="M39" i="12"/>
  <c r="K39" i="12"/>
  <c r="M29" i="12"/>
  <c r="K29" i="12"/>
  <c r="M19" i="12"/>
  <c r="K19" i="12"/>
  <c r="M9" i="11"/>
  <c r="K9" i="11"/>
  <c r="M9" i="12"/>
  <c r="K9" i="12"/>
  <c r="Q28" i="25"/>
  <c r="S28" i="25"/>
  <c r="AE65" i="18"/>
  <c r="AE62" i="18"/>
  <c r="AE53" i="18"/>
  <c r="AE52" i="18"/>
  <c r="AE75" i="18"/>
  <c r="AE74" i="18"/>
  <c r="AE72" i="18"/>
  <c r="AL7" i="18"/>
  <c r="AJ75" i="18"/>
  <c r="AG7" i="18"/>
  <c r="AG72" i="18" s="1"/>
  <c r="AJ74" i="18"/>
  <c r="AN72" i="18"/>
  <c r="AJ72" i="18"/>
  <c r="AI72" i="18"/>
  <c r="AL7" i="14"/>
  <c r="AJ65" i="14"/>
  <c r="AI65" i="14"/>
  <c r="AG7" i="14"/>
  <c r="AG65" i="14"/>
  <c r="AE65" i="14"/>
  <c r="AJ64" i="14"/>
  <c r="AE64" i="14"/>
  <c r="AN63" i="14"/>
  <c r="AL63" i="14"/>
  <c r="AJ63" i="14"/>
  <c r="AI63" i="14"/>
  <c r="AG63" i="14"/>
  <c r="AE63" i="14"/>
  <c r="AN62" i="14"/>
  <c r="AJ62" i="14"/>
  <c r="AI62" i="14"/>
  <c r="AG62" i="14"/>
  <c r="AE62" i="14"/>
  <c r="AN61" i="14"/>
  <c r="AL61" i="14"/>
  <c r="AI61" i="14"/>
  <c r="AG61" i="14"/>
  <c r="AN65" i="17"/>
  <c r="AL7" i="17"/>
  <c r="AL65" i="17"/>
  <c r="AJ65" i="17"/>
  <c r="AI65" i="17"/>
  <c r="AG7" i="17"/>
  <c r="AE65" i="17"/>
  <c r="AN64" i="17"/>
  <c r="AL64" i="17"/>
  <c r="AJ64" i="17"/>
  <c r="AI64" i="17"/>
  <c r="AG64" i="17"/>
  <c r="AE64" i="17"/>
  <c r="AJ63" i="17"/>
  <c r="AE63" i="17"/>
  <c r="AN62" i="17"/>
  <c r="AL62" i="17"/>
  <c r="AJ62" i="17"/>
  <c r="AI62" i="17"/>
  <c r="AE62" i="17"/>
  <c r="AN61" i="17"/>
  <c r="AL61" i="17"/>
  <c r="AI61" i="17"/>
  <c r="AE65" i="10"/>
  <c r="AE64" i="10"/>
  <c r="AE63" i="10"/>
  <c r="AE62" i="10"/>
  <c r="AJ55" i="14"/>
  <c r="AI55" i="14"/>
  <c r="AG55" i="14"/>
  <c r="AE55" i="14"/>
  <c r="AJ54" i="14"/>
  <c r="AE54" i="14"/>
  <c r="AN53" i="14"/>
  <c r="AJ53" i="14"/>
  <c r="AI53" i="14"/>
  <c r="AG53" i="14"/>
  <c r="AE53" i="14"/>
  <c r="AN52" i="14"/>
  <c r="AL52" i="14"/>
  <c r="AJ52" i="14"/>
  <c r="AI52" i="14"/>
  <c r="AG52" i="14"/>
  <c r="AE52" i="14"/>
  <c r="AN51" i="14"/>
  <c r="AG51" i="14"/>
  <c r="AI51" i="14"/>
  <c r="AN55" i="17"/>
  <c r="AJ55" i="17"/>
  <c r="AE55" i="17"/>
  <c r="AN54" i="17"/>
  <c r="AL54" i="17"/>
  <c r="AJ54" i="17"/>
  <c r="AI54" i="17"/>
  <c r="AE54" i="17"/>
  <c r="AJ53" i="17"/>
  <c r="AE53" i="17"/>
  <c r="AJ52" i="17"/>
  <c r="AE52" i="17"/>
  <c r="AN51" i="17"/>
  <c r="AG51" i="17"/>
  <c r="AI51" i="17"/>
  <c r="AE55" i="10"/>
  <c r="AE54" i="10"/>
  <c r="AE53" i="10"/>
  <c r="AE52" i="10"/>
  <c r="AL7" i="19"/>
  <c r="AJ55" i="19"/>
  <c r="AG7" i="19"/>
  <c r="AE55" i="19"/>
  <c r="AJ53" i="19"/>
  <c r="AE53" i="19"/>
  <c r="AN52" i="19"/>
  <c r="AL52" i="19"/>
  <c r="AJ52" i="19"/>
  <c r="AI52" i="19"/>
  <c r="AG52" i="19"/>
  <c r="AE52" i="19"/>
  <c r="AL7" i="13"/>
  <c r="AL51" i="13" s="1"/>
  <c r="AG7" i="13"/>
  <c r="AN54" i="13"/>
  <c r="AL54" i="13"/>
  <c r="AJ54" i="13"/>
  <c r="AI54" i="13"/>
  <c r="AE54" i="13"/>
  <c r="AJ53" i="13"/>
  <c r="AE53" i="13"/>
  <c r="AN52" i="13"/>
  <c r="AL52" i="13"/>
  <c r="AJ52" i="13"/>
  <c r="AI52" i="13"/>
  <c r="AG52" i="13"/>
  <c r="AE52" i="13"/>
  <c r="AN51" i="13"/>
  <c r="AI51" i="13"/>
  <c r="AL7" i="15"/>
  <c r="AJ55" i="15"/>
  <c r="AG7" i="15"/>
  <c r="AE55" i="15"/>
  <c r="AJ54" i="15"/>
  <c r="AE54" i="15"/>
  <c r="AN53" i="15"/>
  <c r="AJ53" i="15"/>
  <c r="AI53" i="15"/>
  <c r="AG53" i="15"/>
  <c r="AE53" i="15"/>
  <c r="AJ52" i="15"/>
  <c r="AE52" i="15"/>
  <c r="AN55" i="16"/>
  <c r="AL7" i="16"/>
  <c r="AL53" i="16" s="1"/>
  <c r="AL55" i="16"/>
  <c r="AJ55" i="16"/>
  <c r="AI55" i="16"/>
  <c r="AG7" i="16"/>
  <c r="AG55" i="16"/>
  <c r="AE55" i="16"/>
  <c r="AN54" i="16"/>
  <c r="AL54" i="16"/>
  <c r="AJ54" i="16"/>
  <c r="AI54" i="16"/>
  <c r="AG54" i="16"/>
  <c r="AE54" i="16"/>
  <c r="AN53" i="16"/>
  <c r="AJ53" i="16"/>
  <c r="AI53" i="16"/>
  <c r="AE53" i="16"/>
  <c r="AJ52" i="16"/>
  <c r="AE52" i="16"/>
  <c r="AL7" i="8"/>
  <c r="AJ55" i="8"/>
  <c r="AI55" i="8"/>
  <c r="AG7" i="8"/>
  <c r="AG55" i="8"/>
  <c r="AE55" i="8"/>
  <c r="AN54" i="8"/>
  <c r="AL54" i="8"/>
  <c r="AJ54" i="8"/>
  <c r="AI54" i="8"/>
  <c r="AG54" i="8"/>
  <c r="AE54" i="8"/>
  <c r="AJ53" i="8"/>
  <c r="AE53" i="8"/>
  <c r="AN52" i="8"/>
  <c r="AL52" i="8"/>
  <c r="AJ52" i="8"/>
  <c r="AE52" i="8"/>
  <c r="AN51" i="8"/>
  <c r="AL51" i="8"/>
  <c r="AI51" i="8"/>
  <c r="AG51" i="8"/>
  <c r="AL7" i="9"/>
  <c r="AL51" i="9" s="1"/>
  <c r="AJ55" i="9"/>
  <c r="AG7" i="9"/>
  <c r="AE55" i="9"/>
  <c r="AJ54" i="9"/>
  <c r="AE54" i="9"/>
  <c r="AJ53" i="9"/>
  <c r="AN52" i="9"/>
  <c r="AL52" i="9"/>
  <c r="AJ52" i="9"/>
  <c r="AI52" i="9"/>
  <c r="AG52" i="9"/>
  <c r="AE52" i="9"/>
  <c r="AN51" i="9"/>
  <c r="AI51" i="9"/>
  <c r="AL7" i="10"/>
  <c r="AJ65" i="10"/>
  <c r="AI65" i="10"/>
  <c r="AG7" i="10"/>
  <c r="AG65" i="10"/>
  <c r="AN64" i="10"/>
  <c r="AJ64" i="10"/>
  <c r="AI64" i="10"/>
  <c r="AG64" i="10"/>
  <c r="AN63" i="10"/>
  <c r="AJ63" i="10"/>
  <c r="AN62" i="10"/>
  <c r="AL62" i="10"/>
  <c r="AJ62" i="10"/>
  <c r="AI62" i="10"/>
  <c r="AN61" i="10"/>
  <c r="AL61" i="10"/>
  <c r="AI61" i="10"/>
  <c r="AG61" i="10"/>
  <c r="AL7" i="11"/>
  <c r="AL51" i="11" s="1"/>
  <c r="AG7" i="11"/>
  <c r="AE55" i="11"/>
  <c r="AN54" i="11"/>
  <c r="AJ54" i="11"/>
  <c r="AI54" i="11"/>
  <c r="AG54" i="11"/>
  <c r="AE54" i="11"/>
  <c r="AJ53" i="11"/>
  <c r="AI53" i="11"/>
  <c r="AE53" i="11"/>
  <c r="AN52" i="11"/>
  <c r="AL52" i="11"/>
  <c r="AJ52" i="11"/>
  <c r="AI52" i="11"/>
  <c r="AG52" i="11"/>
  <c r="AE52" i="11"/>
  <c r="AN51" i="11"/>
  <c r="AI51" i="11"/>
  <c r="AG51" i="11"/>
  <c r="AJ65" i="18"/>
  <c r="AI65" i="18"/>
  <c r="AG65" i="18"/>
  <c r="AJ62" i="18"/>
  <c r="AN61" i="18"/>
  <c r="AJ53" i="18"/>
  <c r="AN52" i="18"/>
  <c r="AL52" i="18"/>
  <c r="AJ52" i="18"/>
  <c r="AI52" i="18"/>
  <c r="AG52" i="18"/>
  <c r="AG51" i="18"/>
  <c r="AI51" i="18"/>
  <c r="AN55" i="10"/>
  <c r="AL55" i="10"/>
  <c r="AJ55" i="10"/>
  <c r="AI55" i="10"/>
  <c r="AG55" i="10"/>
  <c r="AJ54" i="10"/>
  <c r="AN53" i="10"/>
  <c r="AL53" i="10"/>
  <c r="AJ53" i="10"/>
  <c r="AI53" i="10"/>
  <c r="AG53" i="10"/>
  <c r="AJ52" i="10"/>
  <c r="AN51" i="10"/>
  <c r="AG51" i="10"/>
  <c r="AI51" i="10"/>
  <c r="AJ43" i="18"/>
  <c r="AE43" i="18"/>
  <c r="AJ42" i="18"/>
  <c r="AE42" i="18"/>
  <c r="AG41" i="18"/>
  <c r="AI41" i="18"/>
  <c r="AJ35" i="18"/>
  <c r="AE35" i="18"/>
  <c r="AJ34" i="18"/>
  <c r="AE34" i="18"/>
  <c r="AJ33" i="18"/>
  <c r="AE33" i="18"/>
  <c r="AN32" i="18"/>
  <c r="AJ32" i="18"/>
  <c r="AI32" i="18"/>
  <c r="AG32" i="18"/>
  <c r="AE32" i="18"/>
  <c r="AN31" i="18"/>
  <c r="AJ45" i="19"/>
  <c r="AE45" i="19"/>
  <c r="AJ44" i="19"/>
  <c r="AE44" i="19"/>
  <c r="AN42" i="19"/>
  <c r="AL42" i="19"/>
  <c r="AJ42" i="19"/>
  <c r="AI42" i="19"/>
  <c r="AG42" i="19"/>
  <c r="AE42" i="19"/>
  <c r="AN41" i="19"/>
  <c r="AL41" i="19"/>
  <c r="AG41" i="19"/>
  <c r="AJ34" i="19"/>
  <c r="AE34" i="19"/>
  <c r="AN33" i="19"/>
  <c r="AL33" i="19"/>
  <c r="AJ33" i="19"/>
  <c r="AI33" i="19"/>
  <c r="AG33" i="19"/>
  <c r="AE33" i="19"/>
  <c r="AN32" i="19"/>
  <c r="AL32" i="19"/>
  <c r="AJ32" i="19"/>
  <c r="AI32" i="19"/>
  <c r="AG32" i="19"/>
  <c r="AE32" i="19"/>
  <c r="AG31" i="19"/>
  <c r="AI31" i="19"/>
  <c r="AJ45" i="13"/>
  <c r="AE45" i="13"/>
  <c r="AJ43" i="13"/>
  <c r="AE43" i="13"/>
  <c r="AJ42" i="13"/>
  <c r="AE42" i="13"/>
  <c r="AJ35" i="13"/>
  <c r="AE35" i="13"/>
  <c r="AJ34" i="13"/>
  <c r="AI34" i="13"/>
  <c r="AG34" i="13"/>
  <c r="AE34" i="13"/>
  <c r="AJ33" i="13"/>
  <c r="AE33" i="13"/>
  <c r="AN32" i="13"/>
  <c r="AL32" i="13"/>
  <c r="AJ32" i="13"/>
  <c r="AE32" i="13"/>
  <c r="AN45" i="14"/>
  <c r="AL45" i="14"/>
  <c r="AJ45" i="14"/>
  <c r="AI45" i="14"/>
  <c r="AG45" i="14"/>
  <c r="AE45" i="14"/>
  <c r="AJ44" i="14"/>
  <c r="AE44" i="14"/>
  <c r="AJ43" i="14"/>
  <c r="AE43" i="14"/>
  <c r="AJ42" i="14"/>
  <c r="AI42" i="14"/>
  <c r="AG42" i="14"/>
  <c r="AE42" i="14"/>
  <c r="AN41" i="14"/>
  <c r="AL41" i="14"/>
  <c r="AG41" i="14"/>
  <c r="AI41" i="14"/>
  <c r="AN35" i="14"/>
  <c r="AL35" i="14"/>
  <c r="AJ35" i="14"/>
  <c r="AI35" i="14"/>
  <c r="AG35" i="14"/>
  <c r="AE35" i="14"/>
  <c r="AJ34" i="14"/>
  <c r="AE34" i="14"/>
  <c r="AN33" i="14"/>
  <c r="AL33" i="14"/>
  <c r="AJ33" i="14"/>
  <c r="AE33" i="14"/>
  <c r="AN32" i="14"/>
  <c r="AL32" i="14"/>
  <c r="AJ32" i="14"/>
  <c r="AI32" i="14"/>
  <c r="AG32" i="14"/>
  <c r="AE32" i="14"/>
  <c r="AN31" i="14"/>
  <c r="AL31" i="14"/>
  <c r="AG31" i="14"/>
  <c r="AI31" i="14"/>
  <c r="AN45" i="15"/>
  <c r="AL45" i="15"/>
  <c r="AJ45" i="15"/>
  <c r="AI45" i="15"/>
  <c r="AG45" i="15"/>
  <c r="AE45" i="15"/>
  <c r="AN44" i="15"/>
  <c r="AJ44" i="15"/>
  <c r="AE44" i="15"/>
  <c r="AN43" i="15"/>
  <c r="AJ43" i="15"/>
  <c r="AI43" i="15"/>
  <c r="AG43" i="15"/>
  <c r="AE43" i="15"/>
  <c r="AN42" i="15"/>
  <c r="AJ42" i="15"/>
  <c r="AI42" i="15"/>
  <c r="AG42" i="15"/>
  <c r="AE42" i="15"/>
  <c r="AN35" i="15"/>
  <c r="AJ35" i="15"/>
  <c r="AI35" i="15"/>
  <c r="AG35" i="15"/>
  <c r="AE35" i="15"/>
  <c r="AJ34" i="15"/>
  <c r="AI34" i="15"/>
  <c r="AG34" i="15"/>
  <c r="AE34" i="15"/>
  <c r="AJ33" i="15"/>
  <c r="AI33" i="15"/>
  <c r="AG33" i="15"/>
  <c r="AE33" i="15"/>
  <c r="AN32" i="15"/>
  <c r="AJ32" i="15"/>
  <c r="AI32" i="15"/>
  <c r="AG32" i="15"/>
  <c r="AE32" i="15"/>
  <c r="AN31" i="15"/>
  <c r="AG31" i="15"/>
  <c r="AI31" i="15"/>
  <c r="AN45" i="16"/>
  <c r="AL45" i="16"/>
  <c r="AJ45" i="16"/>
  <c r="AI45" i="16"/>
  <c r="AE45" i="16"/>
  <c r="AN44" i="16"/>
  <c r="AL44" i="16"/>
  <c r="AJ44" i="16"/>
  <c r="AI44" i="16"/>
  <c r="AE44" i="16"/>
  <c r="AN43" i="16"/>
  <c r="AL43" i="16"/>
  <c r="AJ43" i="16"/>
  <c r="AI43" i="16"/>
  <c r="AG43" i="16"/>
  <c r="AE43" i="16"/>
  <c r="AN42" i="16"/>
  <c r="AL42" i="16"/>
  <c r="AJ42" i="16"/>
  <c r="AI42" i="16"/>
  <c r="AG42" i="16"/>
  <c r="AE42" i="16"/>
  <c r="AN41" i="16"/>
  <c r="AL41" i="16"/>
  <c r="AI41" i="16"/>
  <c r="AJ35" i="16"/>
  <c r="AE35" i="16"/>
  <c r="AJ34" i="16"/>
  <c r="AE34" i="16"/>
  <c r="AN33" i="16"/>
  <c r="AL33" i="16"/>
  <c r="AJ33" i="16"/>
  <c r="AE33" i="16"/>
  <c r="AJ32" i="16"/>
  <c r="AE32" i="16"/>
  <c r="AL31" i="16"/>
  <c r="AG31" i="16"/>
  <c r="AI31" i="16"/>
  <c r="AJ45" i="17"/>
  <c r="AI45" i="17"/>
  <c r="AE45" i="17"/>
  <c r="AN44" i="17"/>
  <c r="AL44" i="17"/>
  <c r="AJ44" i="17"/>
  <c r="AI44" i="17"/>
  <c r="AE44" i="17"/>
  <c r="AN43" i="17"/>
  <c r="AL43" i="17"/>
  <c r="AJ43" i="17"/>
  <c r="AI43" i="17"/>
  <c r="AE43" i="17"/>
  <c r="AJ42" i="17"/>
  <c r="AI42" i="17"/>
  <c r="AG42" i="17"/>
  <c r="AE42" i="17"/>
  <c r="AN41" i="17"/>
  <c r="AL41" i="17"/>
  <c r="AI41" i="17"/>
  <c r="AN35" i="17"/>
  <c r="AL35" i="17"/>
  <c r="AJ35" i="17"/>
  <c r="AI35" i="17"/>
  <c r="AG35" i="17"/>
  <c r="AE35" i="17"/>
  <c r="AN34" i="17"/>
  <c r="AL34" i="17"/>
  <c r="AJ34" i="17"/>
  <c r="AI34" i="17"/>
  <c r="AG34" i="17"/>
  <c r="AE34" i="17"/>
  <c r="AN33" i="17"/>
  <c r="AL33" i="17"/>
  <c r="AJ33" i="17"/>
  <c r="AI33" i="17"/>
  <c r="AE33" i="17"/>
  <c r="AJ32" i="17"/>
  <c r="AE32" i="17"/>
  <c r="AN31" i="17"/>
  <c r="AL31" i="17"/>
  <c r="AI31" i="17"/>
  <c r="AJ45" i="8"/>
  <c r="AE45" i="8"/>
  <c r="AN44" i="8"/>
  <c r="AL44" i="8"/>
  <c r="AJ44" i="8"/>
  <c r="AE44" i="8"/>
  <c r="AJ43" i="8"/>
  <c r="AI43" i="8"/>
  <c r="AG43" i="8"/>
  <c r="AE43" i="8"/>
  <c r="AN42" i="8"/>
  <c r="AL42" i="8"/>
  <c r="AJ42" i="8"/>
  <c r="AI42" i="8"/>
  <c r="AG42" i="8"/>
  <c r="AE42" i="8"/>
  <c r="AN41" i="8"/>
  <c r="AL41" i="8"/>
  <c r="AG41" i="8"/>
  <c r="AI41" i="8"/>
  <c r="AJ35" i="8"/>
  <c r="AI35" i="8"/>
  <c r="AG35" i="8"/>
  <c r="AE35" i="8"/>
  <c r="AN34" i="8"/>
  <c r="AL34" i="8"/>
  <c r="AJ34" i="8"/>
  <c r="AI34" i="8"/>
  <c r="AG34" i="8"/>
  <c r="AE34" i="8"/>
  <c r="AJ33" i="8"/>
  <c r="AE33" i="8"/>
  <c r="AN32" i="8"/>
  <c r="AL32" i="8"/>
  <c r="AJ32" i="8"/>
  <c r="AE32" i="8"/>
  <c r="AN31" i="8"/>
  <c r="AL31" i="8"/>
  <c r="AG31" i="8"/>
  <c r="AI31" i="8"/>
  <c r="AE45" i="9"/>
  <c r="AN44" i="9"/>
  <c r="AL44" i="9"/>
  <c r="AJ44" i="9"/>
  <c r="AI44" i="9"/>
  <c r="AE44" i="9"/>
  <c r="AJ43" i="9"/>
  <c r="AI43" i="9"/>
  <c r="AG43" i="9"/>
  <c r="AE43" i="9"/>
  <c r="AN42" i="9"/>
  <c r="AL42" i="9"/>
  <c r="AJ42" i="9"/>
  <c r="AE42" i="9"/>
  <c r="AN41" i="9"/>
  <c r="AL41" i="9"/>
  <c r="AI41" i="9"/>
  <c r="AJ35" i="9"/>
  <c r="AE35" i="9"/>
  <c r="AN34" i="9"/>
  <c r="AL34" i="9"/>
  <c r="AJ34" i="9"/>
  <c r="AE34" i="9"/>
  <c r="AN33" i="9"/>
  <c r="AL33" i="9"/>
  <c r="AJ33" i="9"/>
  <c r="AI33" i="9"/>
  <c r="AE33" i="9"/>
  <c r="AN32" i="9"/>
  <c r="AL32" i="9"/>
  <c r="AJ32" i="9"/>
  <c r="AI32" i="9"/>
  <c r="AE32" i="9"/>
  <c r="AN31" i="9"/>
  <c r="AL31" i="9"/>
  <c r="AI31" i="9"/>
  <c r="AE45" i="10"/>
  <c r="AN44" i="10"/>
  <c r="AL44" i="10"/>
  <c r="AJ44" i="10"/>
  <c r="AI44" i="10"/>
  <c r="AG44" i="10"/>
  <c r="AE44" i="10"/>
  <c r="AN43" i="10"/>
  <c r="AL43" i="10"/>
  <c r="AJ43" i="10"/>
  <c r="AI43" i="10"/>
  <c r="AG43" i="10"/>
  <c r="AE43" i="10"/>
  <c r="AE42" i="10"/>
  <c r="AN41" i="10"/>
  <c r="AL41" i="10"/>
  <c r="AG41" i="10"/>
  <c r="AI41" i="10"/>
  <c r="AN35" i="10"/>
  <c r="AL35" i="10"/>
  <c r="AJ35" i="10"/>
  <c r="AI35" i="10"/>
  <c r="AG35" i="10"/>
  <c r="AE35" i="10"/>
  <c r="AN34" i="10"/>
  <c r="AL34" i="10"/>
  <c r="AJ34" i="10"/>
  <c r="AI34" i="10"/>
  <c r="AG34" i="10"/>
  <c r="AE34" i="10"/>
  <c r="AJ33" i="10"/>
  <c r="AE33" i="10"/>
  <c r="AN32" i="10"/>
  <c r="AL32" i="10"/>
  <c r="AJ32" i="10"/>
  <c r="AI32" i="10"/>
  <c r="AE32" i="10"/>
  <c r="AN31" i="10"/>
  <c r="AL31" i="10"/>
  <c r="AG31" i="10"/>
  <c r="AI31" i="10"/>
  <c r="AJ45" i="11"/>
  <c r="AE45" i="11"/>
  <c r="AN44" i="11"/>
  <c r="AL44" i="11"/>
  <c r="AJ44" i="11"/>
  <c r="AI44" i="11"/>
  <c r="AE44" i="11"/>
  <c r="AN43" i="11"/>
  <c r="AL43" i="11"/>
  <c r="AJ43" i="11"/>
  <c r="AI43" i="11"/>
  <c r="AG43" i="11"/>
  <c r="AE43" i="11"/>
  <c r="AJ42" i="11"/>
  <c r="AE42" i="11"/>
  <c r="AN41" i="11"/>
  <c r="AL41" i="11"/>
  <c r="AI41" i="11"/>
  <c r="AN35" i="11"/>
  <c r="AL35" i="11"/>
  <c r="AJ35" i="11"/>
  <c r="AI35" i="11"/>
  <c r="AG35" i="11"/>
  <c r="AE35" i="11"/>
  <c r="AN33" i="11"/>
  <c r="AL33" i="11"/>
  <c r="AJ33" i="11"/>
  <c r="AI33" i="11"/>
  <c r="AE33" i="11"/>
  <c r="AN32" i="11"/>
  <c r="AL32" i="11"/>
  <c r="AJ32" i="11"/>
  <c r="AI32" i="11"/>
  <c r="AE32" i="11"/>
  <c r="AN31" i="11"/>
  <c r="AL31" i="11"/>
  <c r="AG31" i="11"/>
  <c r="AI31" i="11"/>
  <c r="AJ25" i="18"/>
  <c r="AE25" i="18"/>
  <c r="AJ22" i="18"/>
  <c r="AE22" i="18"/>
  <c r="AN21" i="18"/>
  <c r="AG21" i="18"/>
  <c r="AI21" i="18"/>
  <c r="AN25" i="19"/>
  <c r="AL25" i="19"/>
  <c r="AJ25" i="19"/>
  <c r="AI25" i="19"/>
  <c r="AG25" i="19"/>
  <c r="AE25" i="19"/>
  <c r="AJ24" i="19"/>
  <c r="AE24" i="19"/>
  <c r="AN23" i="19"/>
  <c r="AL23" i="19"/>
  <c r="AJ23" i="19"/>
  <c r="AI23" i="19"/>
  <c r="AG23" i="19"/>
  <c r="AE23" i="19"/>
  <c r="AN22" i="19"/>
  <c r="AL22" i="19"/>
  <c r="AJ22" i="19"/>
  <c r="AI22" i="19"/>
  <c r="AG22" i="19"/>
  <c r="AE22" i="19"/>
  <c r="AN21" i="19"/>
  <c r="AL21" i="19"/>
  <c r="AG21" i="19"/>
  <c r="AI21" i="19"/>
  <c r="AN25" i="13"/>
  <c r="AL25" i="13"/>
  <c r="AJ25" i="13"/>
  <c r="AI25" i="13"/>
  <c r="AG25" i="13"/>
  <c r="AE25" i="13"/>
  <c r="AN23" i="13"/>
  <c r="AL23" i="13"/>
  <c r="AJ23" i="13"/>
  <c r="AI23" i="13"/>
  <c r="AG23" i="13"/>
  <c r="AE23" i="13"/>
  <c r="AJ22" i="13"/>
  <c r="AE22" i="13"/>
  <c r="AN21" i="13"/>
  <c r="AL21" i="13"/>
  <c r="AG21" i="13"/>
  <c r="AI21" i="13"/>
  <c r="AL25" i="14"/>
  <c r="AJ25" i="14"/>
  <c r="AE25" i="14"/>
  <c r="AJ23" i="14"/>
  <c r="AE23" i="14"/>
  <c r="AN22" i="14"/>
  <c r="AL22" i="14"/>
  <c r="AJ22" i="14"/>
  <c r="AI22" i="14"/>
  <c r="AG22" i="14"/>
  <c r="AE22" i="14"/>
  <c r="AN21" i="14"/>
  <c r="AL21" i="14"/>
  <c r="AG21" i="14"/>
  <c r="AI21" i="14"/>
  <c r="AJ25" i="15"/>
  <c r="AI25" i="15"/>
  <c r="AG25" i="15"/>
  <c r="AE25" i="15"/>
  <c r="AJ24" i="15"/>
  <c r="AE24" i="15"/>
  <c r="AN23" i="15"/>
  <c r="AL23" i="15"/>
  <c r="AJ23" i="15"/>
  <c r="AE23" i="15"/>
  <c r="AN22" i="15"/>
  <c r="AJ22" i="15"/>
  <c r="AI22" i="15"/>
  <c r="AG22" i="15"/>
  <c r="AE22" i="15"/>
  <c r="AN21" i="15"/>
  <c r="AG21" i="15"/>
  <c r="AI21" i="15"/>
  <c r="AN25" i="16"/>
  <c r="AL25" i="16"/>
  <c r="AJ25" i="16"/>
  <c r="AI25" i="16"/>
  <c r="AG25" i="16"/>
  <c r="AE25" i="16"/>
  <c r="AJ24" i="16"/>
  <c r="AI24" i="16"/>
  <c r="AG24" i="16"/>
  <c r="AE24" i="16"/>
  <c r="AN23" i="16"/>
  <c r="AL23" i="16"/>
  <c r="AJ23" i="16"/>
  <c r="AI23" i="16"/>
  <c r="AE23" i="16"/>
  <c r="AN22" i="16"/>
  <c r="AL22" i="16"/>
  <c r="AJ22" i="16"/>
  <c r="AI22" i="16"/>
  <c r="AE22" i="16"/>
  <c r="AN21" i="16"/>
  <c r="AL21" i="16"/>
  <c r="AG21" i="16"/>
  <c r="AI21" i="16"/>
  <c r="AN25" i="17"/>
  <c r="AL25" i="17"/>
  <c r="AJ25" i="17"/>
  <c r="AI25" i="17"/>
  <c r="AE25" i="17"/>
  <c r="AN24" i="17"/>
  <c r="AL24" i="17"/>
  <c r="AJ24" i="17"/>
  <c r="AE24" i="17"/>
  <c r="AN23" i="17"/>
  <c r="AL23" i="17"/>
  <c r="AJ23" i="17"/>
  <c r="AI23" i="17"/>
  <c r="AG23" i="17"/>
  <c r="AE23" i="17"/>
  <c r="AN22" i="17"/>
  <c r="AL22" i="17"/>
  <c r="AJ22" i="17"/>
  <c r="AI22" i="17"/>
  <c r="AE22" i="17"/>
  <c r="AN21" i="17"/>
  <c r="AL21" i="17"/>
  <c r="AI21" i="17"/>
  <c r="AJ25" i="8"/>
  <c r="AE25" i="8"/>
  <c r="AJ24" i="8"/>
  <c r="AE24" i="8"/>
  <c r="AJ23" i="8"/>
  <c r="AE23" i="8"/>
  <c r="AN22" i="8"/>
  <c r="AL22" i="8"/>
  <c r="AJ22" i="8"/>
  <c r="AI22" i="8"/>
  <c r="AG22" i="8"/>
  <c r="AE22" i="8"/>
  <c r="AN25" i="9"/>
  <c r="AL25" i="9"/>
  <c r="AJ25" i="9"/>
  <c r="AE25" i="9"/>
  <c r="AJ24" i="9"/>
  <c r="AE24" i="9"/>
  <c r="AN23" i="9"/>
  <c r="AL23" i="9"/>
  <c r="AJ23" i="9"/>
  <c r="AI23" i="9"/>
  <c r="AE23" i="9"/>
  <c r="AJ22" i="9"/>
  <c r="AE22" i="9"/>
  <c r="AN21" i="9"/>
  <c r="AL21" i="9"/>
  <c r="AI21" i="9"/>
  <c r="AL25" i="10"/>
  <c r="AJ25" i="10"/>
  <c r="AI25" i="10"/>
  <c r="AG25" i="10"/>
  <c r="AE25" i="10"/>
  <c r="AJ24" i="10"/>
  <c r="AI24" i="10"/>
  <c r="AG24" i="10"/>
  <c r="AE24" i="10"/>
  <c r="AN23" i="10"/>
  <c r="AL23" i="10"/>
  <c r="AJ23" i="10"/>
  <c r="AI23" i="10"/>
  <c r="AG23" i="10"/>
  <c r="AE23" i="10"/>
  <c r="AN22" i="10"/>
  <c r="AL22" i="10"/>
  <c r="AJ22" i="10"/>
  <c r="AI22" i="10"/>
  <c r="AG22" i="10"/>
  <c r="AE22" i="10"/>
  <c r="AN21" i="10"/>
  <c r="AL21" i="10"/>
  <c r="AN25" i="11"/>
  <c r="AL25" i="11"/>
  <c r="AJ25" i="11"/>
  <c r="AI25" i="11"/>
  <c r="AE25" i="11"/>
  <c r="AJ24" i="11"/>
  <c r="AE24" i="11"/>
  <c r="AN23" i="11"/>
  <c r="AL23" i="11"/>
  <c r="AJ23" i="11"/>
  <c r="AI23" i="11"/>
  <c r="AG23" i="11"/>
  <c r="AE23" i="11"/>
  <c r="AN22" i="11"/>
  <c r="AL22" i="11"/>
  <c r="AJ22" i="11"/>
  <c r="AE22" i="11"/>
  <c r="AN21" i="11"/>
  <c r="AL21" i="11"/>
  <c r="AI21" i="11"/>
  <c r="AJ13" i="18"/>
  <c r="AE13" i="18"/>
  <c r="AJ12" i="18"/>
  <c r="AE12" i="18"/>
  <c r="AN11" i="18"/>
  <c r="AL11" i="18"/>
  <c r="AG11" i="18"/>
  <c r="AI11" i="18"/>
  <c r="AN15" i="19"/>
  <c r="AL15" i="19"/>
  <c r="AJ15" i="19"/>
  <c r="AI15" i="19"/>
  <c r="AG15" i="19"/>
  <c r="AE15" i="19"/>
  <c r="AJ13" i="19"/>
  <c r="AI13" i="19"/>
  <c r="AG13" i="19"/>
  <c r="AE13" i="19"/>
  <c r="AN12" i="19"/>
  <c r="AL12" i="19"/>
  <c r="AJ12" i="19"/>
  <c r="AI12" i="19"/>
  <c r="AG12" i="19"/>
  <c r="AE12" i="19"/>
  <c r="AN11" i="19"/>
  <c r="AL11" i="19"/>
  <c r="AG11" i="19"/>
  <c r="AI11" i="19"/>
  <c r="AN15" i="13"/>
  <c r="AL15" i="13"/>
  <c r="AJ15" i="13"/>
  <c r="AI15" i="13"/>
  <c r="AG15" i="13"/>
  <c r="AE15" i="13"/>
  <c r="AJ13" i="13"/>
  <c r="AI13" i="13"/>
  <c r="AG13" i="13"/>
  <c r="AE13" i="13"/>
  <c r="AJ12" i="13"/>
  <c r="AE12" i="13"/>
  <c r="AN11" i="13"/>
  <c r="AL11" i="13"/>
  <c r="AG11" i="13"/>
  <c r="AI11" i="13"/>
  <c r="AJ15" i="14"/>
  <c r="AI15" i="14"/>
  <c r="AG15" i="14"/>
  <c r="AE15" i="14"/>
  <c r="AN13" i="14"/>
  <c r="AL13" i="14"/>
  <c r="AJ13" i="14"/>
  <c r="AI13" i="14"/>
  <c r="AG13" i="14"/>
  <c r="AE13" i="14"/>
  <c r="AJ12" i="14"/>
  <c r="AE12" i="14"/>
  <c r="AN11" i="14"/>
  <c r="AL11" i="14"/>
  <c r="AG11" i="14"/>
  <c r="AI11" i="14"/>
  <c r="AN15" i="15"/>
  <c r="AJ15" i="15"/>
  <c r="AE15" i="15"/>
  <c r="AN14" i="15"/>
  <c r="AJ14" i="15"/>
  <c r="AI14" i="15"/>
  <c r="AG14" i="15"/>
  <c r="AE14" i="15"/>
  <c r="AN13" i="15"/>
  <c r="AJ13" i="15"/>
  <c r="AI13" i="15"/>
  <c r="AG13" i="15"/>
  <c r="AE13" i="15"/>
  <c r="AJ12" i="15"/>
  <c r="AI12" i="15"/>
  <c r="AG12" i="15"/>
  <c r="AE12" i="15"/>
  <c r="AN11" i="15"/>
  <c r="AG11" i="15"/>
  <c r="AI11" i="15"/>
  <c r="AN15" i="16"/>
  <c r="AL15" i="16"/>
  <c r="AJ15" i="16"/>
  <c r="AI15" i="16"/>
  <c r="AE15" i="16"/>
  <c r="AN14" i="16"/>
  <c r="AL14" i="16"/>
  <c r="AJ14" i="16"/>
  <c r="AE14" i="16"/>
  <c r="AN13" i="16"/>
  <c r="AL13" i="16"/>
  <c r="AJ13" i="16"/>
  <c r="AI13" i="16"/>
  <c r="AG13" i="16"/>
  <c r="AE13" i="16"/>
  <c r="AN12" i="16"/>
  <c r="AL12" i="16"/>
  <c r="AJ12" i="16"/>
  <c r="AI12" i="16"/>
  <c r="AG12" i="16"/>
  <c r="AE12" i="16"/>
  <c r="AN15" i="17"/>
  <c r="AL15" i="17"/>
  <c r="AJ15" i="17"/>
  <c r="AI15" i="17"/>
  <c r="AE15" i="17"/>
  <c r="AN14" i="17"/>
  <c r="AL14" i="17"/>
  <c r="AJ14" i="17"/>
  <c r="AE14" i="17"/>
  <c r="AJ13" i="17"/>
  <c r="AI13" i="17"/>
  <c r="AE13" i="17"/>
  <c r="AN12" i="17"/>
  <c r="AL12" i="17"/>
  <c r="AJ12" i="17"/>
  <c r="AI12" i="17"/>
  <c r="AE12" i="17"/>
  <c r="AN11" i="17"/>
  <c r="AL11" i="17"/>
  <c r="AG11" i="17"/>
  <c r="AI11" i="17"/>
  <c r="AN15" i="8"/>
  <c r="AL15" i="8"/>
  <c r="AJ15" i="8"/>
  <c r="AI15" i="8"/>
  <c r="AG15" i="8"/>
  <c r="AE15" i="8"/>
  <c r="AN14" i="8"/>
  <c r="AL14" i="8"/>
  <c r="AJ14" i="8"/>
  <c r="AI14" i="8"/>
  <c r="AG14" i="8"/>
  <c r="AE14" i="8"/>
  <c r="AN13" i="8"/>
  <c r="AL13" i="8"/>
  <c r="AJ13" i="8"/>
  <c r="AI13" i="8"/>
  <c r="AG13" i="8"/>
  <c r="AE13" i="8"/>
  <c r="AJ12" i="8"/>
  <c r="AE12" i="8"/>
  <c r="AN11" i="8"/>
  <c r="AL11" i="8"/>
  <c r="AG11" i="8"/>
  <c r="AI11" i="8"/>
  <c r="AN15" i="9"/>
  <c r="AL15" i="9"/>
  <c r="AJ15" i="9"/>
  <c r="AI15" i="9"/>
  <c r="AG15" i="9"/>
  <c r="AE15" i="9"/>
  <c r="AN14" i="9"/>
  <c r="AL14" i="9"/>
  <c r="AJ14" i="9"/>
  <c r="AI14" i="9"/>
  <c r="AG14" i="9"/>
  <c r="AE14" i="9"/>
  <c r="AN13" i="9"/>
  <c r="AL13" i="9"/>
  <c r="AJ13" i="9"/>
  <c r="AI13" i="9"/>
  <c r="AE13" i="9"/>
  <c r="AJ12" i="9"/>
  <c r="AE12" i="9"/>
  <c r="AN11" i="9"/>
  <c r="AL11" i="9"/>
  <c r="AI11" i="9"/>
  <c r="AE15" i="10"/>
  <c r="AJ14" i="10"/>
  <c r="AE14" i="10"/>
  <c r="AJ13" i="10"/>
  <c r="AI13" i="10"/>
  <c r="AG13" i="10"/>
  <c r="AE13" i="10"/>
  <c r="AN12" i="10"/>
  <c r="AL12" i="10"/>
  <c r="AJ12" i="10"/>
  <c r="AI12" i="10"/>
  <c r="AG12" i="10"/>
  <c r="AE12" i="10"/>
  <c r="AN11" i="10"/>
  <c r="AL11" i="10"/>
  <c r="AG11" i="10"/>
  <c r="AI11" i="10"/>
  <c r="AJ15" i="11"/>
  <c r="AE15" i="11"/>
  <c r="AJ14" i="11"/>
  <c r="AI14" i="11"/>
  <c r="AG14" i="11"/>
  <c r="AE14" i="11"/>
  <c r="AN13" i="11"/>
  <c r="AL13" i="11"/>
  <c r="AJ13" i="11"/>
  <c r="AI13" i="11"/>
  <c r="AE13" i="11"/>
  <c r="AN12" i="11"/>
  <c r="AL12" i="11"/>
  <c r="AJ12" i="11"/>
  <c r="AI12" i="11"/>
  <c r="AE12" i="11"/>
  <c r="AN11" i="11"/>
  <c r="AL11" i="11"/>
  <c r="AG11" i="11"/>
  <c r="AI11" i="11"/>
  <c r="AM7" i="18"/>
  <c r="AH7" i="18"/>
  <c r="AM7" i="19"/>
  <c r="AH7" i="19"/>
  <c r="AM7" i="13"/>
  <c r="AH7" i="13"/>
  <c r="AM7" i="14"/>
  <c r="AH7" i="14"/>
  <c r="AM7" i="15"/>
  <c r="AH7" i="15"/>
  <c r="AM7" i="16"/>
  <c r="AH7" i="16"/>
  <c r="AM7" i="17"/>
  <c r="AH7" i="17"/>
  <c r="AM7" i="8"/>
  <c r="AH7" i="8"/>
  <c r="AM7" i="9"/>
  <c r="AH7" i="9"/>
  <c r="AM7" i="10"/>
  <c r="AH7" i="10"/>
  <c r="AM7" i="11"/>
  <c r="AH7" i="11"/>
  <c r="H11" i="11"/>
  <c r="I11" i="11"/>
  <c r="J11" i="11"/>
  <c r="K11" i="11"/>
  <c r="L11" i="11"/>
  <c r="H21" i="11"/>
  <c r="I21" i="11"/>
  <c r="J21" i="11"/>
  <c r="K21" i="11" s="1"/>
  <c r="L21" i="11"/>
  <c r="H31" i="11"/>
  <c r="I31" i="11"/>
  <c r="K31" i="11" s="1"/>
  <c r="J31" i="11"/>
  <c r="L31" i="11"/>
  <c r="H41" i="11"/>
  <c r="I41" i="11"/>
  <c r="K41" i="11" s="1"/>
  <c r="J41" i="11"/>
  <c r="L41" i="11"/>
  <c r="H11" i="10"/>
  <c r="I11" i="10"/>
  <c r="J11" i="10"/>
  <c r="K11" i="10"/>
  <c r="L11" i="10"/>
  <c r="H21" i="10"/>
  <c r="I21" i="10"/>
  <c r="J21" i="10"/>
  <c r="L21" i="10"/>
  <c r="H31" i="10"/>
  <c r="I31" i="10"/>
  <c r="J31" i="10"/>
  <c r="K31" i="10"/>
  <c r="L31" i="10"/>
  <c r="H41" i="10"/>
  <c r="I41" i="10"/>
  <c r="K41" i="10" s="1"/>
  <c r="J41" i="10"/>
  <c r="L41" i="10"/>
  <c r="H51" i="10"/>
  <c r="I51" i="10"/>
  <c r="J51" i="10"/>
  <c r="K51" i="10" s="1"/>
  <c r="L51" i="10"/>
  <c r="H11" i="9"/>
  <c r="I11" i="9"/>
  <c r="J11" i="9"/>
  <c r="K11" i="9" s="1"/>
  <c r="L11" i="9"/>
  <c r="H21" i="9"/>
  <c r="I21" i="9"/>
  <c r="K21" i="9" s="1"/>
  <c r="J21" i="9"/>
  <c r="L21" i="9"/>
  <c r="H31" i="9"/>
  <c r="I31" i="9"/>
  <c r="J31" i="9"/>
  <c r="K31" i="9"/>
  <c r="L31" i="9"/>
  <c r="H41" i="9"/>
  <c r="I41" i="9"/>
  <c r="J41" i="9"/>
  <c r="K41" i="9"/>
  <c r="L41" i="9"/>
  <c r="H11" i="8"/>
  <c r="I11" i="8"/>
  <c r="J11" i="8"/>
  <c r="L11" i="8"/>
  <c r="H21" i="8"/>
  <c r="I21" i="8"/>
  <c r="J21" i="8"/>
  <c r="K21" i="8"/>
  <c r="L21" i="8"/>
  <c r="H31" i="8"/>
  <c r="I31" i="8"/>
  <c r="K31" i="8" s="1"/>
  <c r="J31" i="8"/>
  <c r="L31" i="8"/>
  <c r="H41" i="8"/>
  <c r="I41" i="8"/>
  <c r="J41" i="8"/>
  <c r="K41" i="8" s="1"/>
  <c r="L41" i="8"/>
  <c r="H11" i="17"/>
  <c r="I11" i="17"/>
  <c r="J11" i="17"/>
  <c r="K11" i="17"/>
  <c r="L11" i="17"/>
  <c r="H21" i="17"/>
  <c r="I21" i="17"/>
  <c r="K21" i="17" s="1"/>
  <c r="J21" i="17"/>
  <c r="L21" i="17"/>
  <c r="H31" i="17"/>
  <c r="I31" i="17"/>
  <c r="J31" i="17"/>
  <c r="K31" i="17"/>
  <c r="L31" i="17"/>
  <c r="H41" i="17"/>
  <c r="I41" i="17"/>
  <c r="J41" i="17"/>
  <c r="K41" i="17"/>
  <c r="L41" i="17"/>
  <c r="H51" i="17"/>
  <c r="I51" i="17"/>
  <c r="J51" i="17"/>
  <c r="L51" i="17"/>
  <c r="H11" i="16"/>
  <c r="I11" i="16"/>
  <c r="J11" i="16"/>
  <c r="L11" i="16"/>
  <c r="H21" i="16"/>
  <c r="I21" i="16"/>
  <c r="K21" i="16" s="1"/>
  <c r="J21" i="16"/>
  <c r="L21" i="16"/>
  <c r="H31" i="16"/>
  <c r="I31" i="16"/>
  <c r="K31" i="16" s="1"/>
  <c r="J31" i="16"/>
  <c r="L31" i="16"/>
  <c r="H41" i="16"/>
  <c r="I41" i="16"/>
  <c r="J41" i="16"/>
  <c r="K41" i="16" s="1"/>
  <c r="L41" i="16"/>
  <c r="H11" i="15"/>
  <c r="I11" i="15"/>
  <c r="K11" i="15" s="1"/>
  <c r="J11" i="15"/>
  <c r="L11" i="15"/>
  <c r="H21" i="15"/>
  <c r="I21" i="15"/>
  <c r="J21" i="15"/>
  <c r="K21" i="15"/>
  <c r="L21" i="15"/>
  <c r="H31" i="15"/>
  <c r="I31" i="15"/>
  <c r="J31" i="15"/>
  <c r="K31" i="15"/>
  <c r="L31" i="15"/>
  <c r="H41" i="15"/>
  <c r="I41" i="15"/>
  <c r="K41" i="15" s="1"/>
  <c r="J41" i="15"/>
  <c r="L41" i="15"/>
  <c r="H11" i="14"/>
  <c r="I11" i="14"/>
  <c r="K11" i="14" s="1"/>
  <c r="J11" i="14"/>
  <c r="L11" i="14"/>
  <c r="H21" i="14"/>
  <c r="I21" i="14"/>
  <c r="K21" i="14" s="1"/>
  <c r="J21" i="14"/>
  <c r="L21" i="14"/>
  <c r="H31" i="14"/>
  <c r="I31" i="14"/>
  <c r="K31" i="14" s="1"/>
  <c r="J31" i="14"/>
  <c r="L31" i="14"/>
  <c r="H41" i="14"/>
  <c r="I41" i="14"/>
  <c r="J41" i="14"/>
  <c r="K41" i="14"/>
  <c r="L41" i="14"/>
  <c r="H51" i="14"/>
  <c r="I51" i="14"/>
  <c r="K51" i="14" s="1"/>
  <c r="J51" i="14"/>
  <c r="L51" i="14"/>
  <c r="H11" i="13"/>
  <c r="I11" i="13"/>
  <c r="J11" i="13"/>
  <c r="K11" i="13"/>
  <c r="L11" i="13"/>
  <c r="H21" i="13"/>
  <c r="I21" i="13"/>
  <c r="J21" i="13"/>
  <c r="K21" i="13"/>
  <c r="L21" i="13"/>
  <c r="H31" i="13"/>
  <c r="I31" i="13"/>
  <c r="K31" i="13" s="1"/>
  <c r="J31" i="13"/>
  <c r="L31" i="13"/>
  <c r="H41" i="13"/>
  <c r="I41" i="13"/>
  <c r="J41" i="13"/>
  <c r="K41" i="13"/>
  <c r="L41" i="13"/>
  <c r="H11" i="19"/>
  <c r="I11" i="19"/>
  <c r="K11" i="19" s="1"/>
  <c r="J11" i="19"/>
  <c r="L11" i="19"/>
  <c r="H21" i="19"/>
  <c r="I21" i="19"/>
  <c r="J21" i="19"/>
  <c r="K21" i="19"/>
  <c r="L21" i="19"/>
  <c r="H31" i="19"/>
  <c r="I31" i="19"/>
  <c r="J31" i="19"/>
  <c r="K31" i="19" s="1"/>
  <c r="L31" i="19"/>
  <c r="H41" i="19"/>
  <c r="I41" i="19"/>
  <c r="K41" i="19" s="1"/>
  <c r="J41" i="19"/>
  <c r="L41" i="19"/>
  <c r="H11" i="18"/>
  <c r="I11" i="18"/>
  <c r="K11" i="18" s="1"/>
  <c r="J11" i="18"/>
  <c r="L11" i="18"/>
  <c r="H21" i="18"/>
  <c r="I21" i="18"/>
  <c r="J21" i="18"/>
  <c r="K21" i="18"/>
  <c r="L21" i="18"/>
  <c r="H31" i="18"/>
  <c r="I31" i="18"/>
  <c r="J31" i="18"/>
  <c r="L31" i="18"/>
  <c r="H41" i="18"/>
  <c r="I41" i="18"/>
  <c r="J41" i="18"/>
  <c r="L41" i="18"/>
  <c r="H51" i="18"/>
  <c r="I51" i="18"/>
  <c r="K51" i="18" s="1"/>
  <c r="J51" i="18"/>
  <c r="L51" i="18"/>
  <c r="H61" i="18"/>
  <c r="I61" i="18"/>
  <c r="K61" i="18" s="1"/>
  <c r="J61" i="18"/>
  <c r="L61" i="18"/>
  <c r="C2005" i="30"/>
  <c r="C2004" i="30"/>
  <c r="B2005" i="30"/>
  <c r="B2004" i="30"/>
  <c r="B1506" i="30"/>
  <c r="C1506" i="30"/>
  <c r="B1507" i="30"/>
  <c r="C1507" i="30"/>
  <c r="B1508" i="30"/>
  <c r="C1508" i="30"/>
  <c r="B1509" i="30"/>
  <c r="C1509" i="30"/>
  <c r="B1510" i="30"/>
  <c r="C1510" i="30"/>
  <c r="B1511" i="30"/>
  <c r="C1511" i="30"/>
  <c r="B1512" i="30"/>
  <c r="C1512" i="30"/>
  <c r="B1513" i="30"/>
  <c r="C1513" i="30"/>
  <c r="B1514" i="30"/>
  <c r="C1514" i="30"/>
  <c r="B1515" i="30"/>
  <c r="C1515" i="30"/>
  <c r="B1516" i="30"/>
  <c r="C1516" i="30"/>
  <c r="B1517" i="30"/>
  <c r="C1517" i="30"/>
  <c r="B1518" i="30"/>
  <c r="C1518" i="30"/>
  <c r="B1519" i="30"/>
  <c r="C1519" i="30"/>
  <c r="B1520" i="30"/>
  <c r="C1520" i="30"/>
  <c r="B1521" i="30"/>
  <c r="C1521" i="30"/>
  <c r="B1522" i="30"/>
  <c r="C1522" i="30"/>
  <c r="B1523" i="30"/>
  <c r="C1523" i="30"/>
  <c r="B1524" i="30"/>
  <c r="C1524" i="30"/>
  <c r="B1525" i="30"/>
  <c r="C1525" i="30"/>
  <c r="B1526" i="30"/>
  <c r="C1526" i="30"/>
  <c r="B1527" i="30"/>
  <c r="C1527" i="30"/>
  <c r="B1528" i="30"/>
  <c r="C1528" i="30"/>
  <c r="B1529" i="30"/>
  <c r="C1529" i="30"/>
  <c r="B1530" i="30"/>
  <c r="C1530" i="30"/>
  <c r="B1531" i="30"/>
  <c r="C1531" i="30"/>
  <c r="B1532" i="30"/>
  <c r="C1532" i="30"/>
  <c r="B1533" i="30"/>
  <c r="C1533" i="30"/>
  <c r="B1534" i="30"/>
  <c r="C1534" i="30"/>
  <c r="B1535" i="30"/>
  <c r="C1535" i="30"/>
  <c r="B1536" i="30"/>
  <c r="C1536" i="30"/>
  <c r="B1537" i="30"/>
  <c r="C1537" i="30"/>
  <c r="B1538" i="30"/>
  <c r="C1538" i="30"/>
  <c r="B1539" i="30"/>
  <c r="C1539" i="30"/>
  <c r="B1540" i="30"/>
  <c r="C1540" i="30"/>
  <c r="B1541" i="30"/>
  <c r="C1541" i="30"/>
  <c r="B1542" i="30"/>
  <c r="C1542" i="30"/>
  <c r="B1543" i="30"/>
  <c r="C1543" i="30"/>
  <c r="B1544" i="30"/>
  <c r="C1544" i="30"/>
  <c r="B1545" i="30"/>
  <c r="C1545" i="30"/>
  <c r="B1546" i="30"/>
  <c r="C1546" i="30"/>
  <c r="B1547" i="30"/>
  <c r="C1547" i="30"/>
  <c r="B1548" i="30"/>
  <c r="C1548" i="30"/>
  <c r="B1549" i="30"/>
  <c r="C1549" i="30"/>
  <c r="B1550" i="30"/>
  <c r="C1550" i="30"/>
  <c r="B1551" i="30"/>
  <c r="C1551" i="30"/>
  <c r="B1552" i="30"/>
  <c r="C1552" i="30"/>
  <c r="B1553" i="30"/>
  <c r="C1553" i="30"/>
  <c r="B1554" i="30"/>
  <c r="C1554" i="30"/>
  <c r="B1555" i="30"/>
  <c r="C1555" i="30"/>
  <c r="B1556" i="30"/>
  <c r="C1556" i="30"/>
  <c r="B1557" i="30"/>
  <c r="C1557" i="30"/>
  <c r="B1558" i="30"/>
  <c r="C1558" i="30"/>
  <c r="B1559" i="30"/>
  <c r="C1559" i="30"/>
  <c r="B1560" i="30"/>
  <c r="C1560" i="30"/>
  <c r="B1561" i="30"/>
  <c r="C1561" i="30"/>
  <c r="B1562" i="30"/>
  <c r="C1562" i="30"/>
  <c r="B1563" i="30"/>
  <c r="C1563" i="30"/>
  <c r="B1564" i="30"/>
  <c r="C1564" i="30"/>
  <c r="B1565" i="30"/>
  <c r="C1565" i="30"/>
  <c r="B1566" i="30"/>
  <c r="C1566" i="30"/>
  <c r="B1567" i="30"/>
  <c r="C1567" i="30"/>
  <c r="B1568" i="30"/>
  <c r="C1568" i="30"/>
  <c r="B1569" i="30"/>
  <c r="C1569" i="30"/>
  <c r="B1570" i="30"/>
  <c r="C1570" i="30"/>
  <c r="B1571" i="30"/>
  <c r="C1571" i="30"/>
  <c r="B1572" i="30"/>
  <c r="C1572" i="30"/>
  <c r="B1573" i="30"/>
  <c r="C1573" i="30"/>
  <c r="B1574" i="30"/>
  <c r="C1574" i="30"/>
  <c r="B1575" i="30"/>
  <c r="C1575" i="30"/>
  <c r="B1576" i="30"/>
  <c r="C1576" i="30"/>
  <c r="B1577" i="30"/>
  <c r="C1577" i="30"/>
  <c r="B1578" i="30"/>
  <c r="C1578" i="30"/>
  <c r="B1579" i="30"/>
  <c r="C1579" i="30"/>
  <c r="B1580" i="30"/>
  <c r="C1580" i="30"/>
  <c r="B1581" i="30"/>
  <c r="C1581" i="30"/>
  <c r="B1582" i="30"/>
  <c r="C1582" i="30"/>
  <c r="B1583" i="30"/>
  <c r="C1583" i="30"/>
  <c r="B1584" i="30"/>
  <c r="C1584" i="30"/>
  <c r="B1585" i="30"/>
  <c r="C1585" i="30"/>
  <c r="B1586" i="30"/>
  <c r="C1586" i="30"/>
  <c r="B1587" i="30"/>
  <c r="C1587" i="30"/>
  <c r="B1588" i="30"/>
  <c r="C1588" i="30"/>
  <c r="B1589" i="30"/>
  <c r="C1589" i="30"/>
  <c r="B1590" i="30"/>
  <c r="C1590" i="30"/>
  <c r="B1591" i="30"/>
  <c r="C1591" i="30"/>
  <c r="B1592" i="30"/>
  <c r="C1592" i="30"/>
  <c r="B1593" i="30"/>
  <c r="C1593" i="30"/>
  <c r="B1594" i="30"/>
  <c r="C1594" i="30"/>
  <c r="B1595" i="30"/>
  <c r="C1595" i="30"/>
  <c r="B1596" i="30"/>
  <c r="C1596" i="30"/>
  <c r="B1597" i="30"/>
  <c r="C1597" i="30"/>
  <c r="B1598" i="30"/>
  <c r="C1598" i="30"/>
  <c r="B1599" i="30"/>
  <c r="C1599" i="30"/>
  <c r="B1600" i="30"/>
  <c r="C1600" i="30"/>
  <c r="B1601" i="30"/>
  <c r="C1601" i="30"/>
  <c r="B1602" i="30"/>
  <c r="C1602" i="30"/>
  <c r="B1603" i="30"/>
  <c r="C1603" i="30"/>
  <c r="B1604" i="30"/>
  <c r="C1604" i="30"/>
  <c r="B1605" i="30"/>
  <c r="C1605" i="30"/>
  <c r="B1606" i="30"/>
  <c r="C1606" i="30"/>
  <c r="B1607" i="30"/>
  <c r="C1607" i="30"/>
  <c r="B1608" i="30"/>
  <c r="C1608" i="30"/>
  <c r="B1609" i="30"/>
  <c r="C1609" i="30"/>
  <c r="B1610" i="30"/>
  <c r="C1610" i="30"/>
  <c r="B1611" i="30"/>
  <c r="C1611" i="30"/>
  <c r="B1612" i="30"/>
  <c r="C1612" i="30"/>
  <c r="B1613" i="30"/>
  <c r="C1613" i="30"/>
  <c r="B1614" i="30"/>
  <c r="C1614" i="30"/>
  <c r="B1615" i="30"/>
  <c r="C1615" i="30"/>
  <c r="B1616" i="30"/>
  <c r="C1616" i="30"/>
  <c r="B1617" i="30"/>
  <c r="C1617" i="30"/>
  <c r="B1618" i="30"/>
  <c r="C1618" i="30"/>
  <c r="B1619" i="30"/>
  <c r="C1619" i="30"/>
  <c r="B1620" i="30"/>
  <c r="C1620" i="30"/>
  <c r="B1621" i="30"/>
  <c r="C1621" i="30"/>
  <c r="B1622" i="30"/>
  <c r="C1622" i="30"/>
  <c r="B1623" i="30"/>
  <c r="C1623" i="30"/>
  <c r="B1624" i="30"/>
  <c r="C1624" i="30"/>
  <c r="B1625" i="30"/>
  <c r="C1625" i="30"/>
  <c r="B1626" i="30"/>
  <c r="C1626" i="30"/>
  <c r="B1627" i="30"/>
  <c r="C1627" i="30"/>
  <c r="B1628" i="30"/>
  <c r="C1628" i="30"/>
  <c r="B1629" i="30"/>
  <c r="C1629" i="30"/>
  <c r="B1630" i="30"/>
  <c r="C1630" i="30"/>
  <c r="B1631" i="30"/>
  <c r="C1631" i="30"/>
  <c r="B1632" i="30"/>
  <c r="C1632" i="30"/>
  <c r="B1633" i="30"/>
  <c r="C1633" i="30"/>
  <c r="B1634" i="30"/>
  <c r="C1634" i="30"/>
  <c r="B1635" i="30"/>
  <c r="C1635" i="30"/>
  <c r="B1636" i="30"/>
  <c r="C1636" i="30"/>
  <c r="B1637" i="30"/>
  <c r="C1637" i="30"/>
  <c r="B1638" i="30"/>
  <c r="C1638" i="30"/>
  <c r="B1639" i="30"/>
  <c r="C1639" i="30"/>
  <c r="B1640" i="30"/>
  <c r="C1640" i="30"/>
  <c r="B1641" i="30"/>
  <c r="C1641" i="30"/>
  <c r="B1642" i="30"/>
  <c r="C1642" i="30"/>
  <c r="B1643" i="30"/>
  <c r="C1643" i="30"/>
  <c r="B1644" i="30"/>
  <c r="C1644" i="30"/>
  <c r="B1645" i="30"/>
  <c r="C1645" i="30"/>
  <c r="B1646" i="30"/>
  <c r="C1646" i="30"/>
  <c r="B1647" i="30"/>
  <c r="C1647" i="30"/>
  <c r="B1648" i="30"/>
  <c r="C1648" i="30"/>
  <c r="B1649" i="30"/>
  <c r="C1649" i="30"/>
  <c r="B1650" i="30"/>
  <c r="C1650" i="30"/>
  <c r="B1651" i="30"/>
  <c r="C1651" i="30"/>
  <c r="B1652" i="30"/>
  <c r="C1652" i="30"/>
  <c r="B1653" i="30"/>
  <c r="C1653" i="30"/>
  <c r="B1654" i="30"/>
  <c r="C1654" i="30"/>
  <c r="B1655" i="30"/>
  <c r="C1655" i="30"/>
  <c r="B1656" i="30"/>
  <c r="C1656" i="30"/>
  <c r="B1657" i="30"/>
  <c r="C1657" i="30"/>
  <c r="B1658" i="30"/>
  <c r="C1658" i="30"/>
  <c r="B1659" i="30"/>
  <c r="C1659" i="30"/>
  <c r="B1660" i="30"/>
  <c r="C1660" i="30"/>
  <c r="B1661" i="30"/>
  <c r="C1661" i="30"/>
  <c r="B1662" i="30"/>
  <c r="C1662" i="30"/>
  <c r="B1663" i="30"/>
  <c r="C1663" i="30"/>
  <c r="B1664" i="30"/>
  <c r="C1664" i="30"/>
  <c r="B1665" i="30"/>
  <c r="C1665" i="30"/>
  <c r="B1666" i="30"/>
  <c r="C1666" i="30"/>
  <c r="B1667" i="30"/>
  <c r="C1667" i="30"/>
  <c r="B1668" i="30"/>
  <c r="C1668" i="30"/>
  <c r="B1669" i="30"/>
  <c r="C1669" i="30"/>
  <c r="B1670" i="30"/>
  <c r="C1670" i="30"/>
  <c r="B1671" i="30"/>
  <c r="C1671" i="30"/>
  <c r="B1672" i="30"/>
  <c r="C1672" i="30"/>
  <c r="B1673" i="30"/>
  <c r="C1673" i="30"/>
  <c r="B1674" i="30"/>
  <c r="C1674" i="30"/>
  <c r="B1675" i="30"/>
  <c r="C1675" i="30"/>
  <c r="B1676" i="30"/>
  <c r="C1676" i="30"/>
  <c r="B1677" i="30"/>
  <c r="C1677" i="30"/>
  <c r="B1678" i="30"/>
  <c r="C1678" i="30"/>
  <c r="B1679" i="30"/>
  <c r="C1679" i="30"/>
  <c r="B1680" i="30"/>
  <c r="C1680" i="30"/>
  <c r="B1681" i="30"/>
  <c r="C1681" i="30"/>
  <c r="B1682" i="30"/>
  <c r="C1682" i="30"/>
  <c r="B1683" i="30"/>
  <c r="C1683" i="30"/>
  <c r="B1684" i="30"/>
  <c r="C1684" i="30"/>
  <c r="B1685" i="30"/>
  <c r="C1685" i="30"/>
  <c r="B1686" i="30"/>
  <c r="C1686" i="30"/>
  <c r="B1687" i="30"/>
  <c r="C1687" i="30"/>
  <c r="B1688" i="30"/>
  <c r="C1688" i="30"/>
  <c r="B1689" i="30"/>
  <c r="C1689" i="30"/>
  <c r="B1690" i="30"/>
  <c r="C1690" i="30"/>
  <c r="B1691" i="30"/>
  <c r="C1691" i="30"/>
  <c r="B1692" i="30"/>
  <c r="C1692" i="30"/>
  <c r="B1693" i="30"/>
  <c r="C1693" i="30"/>
  <c r="B1694" i="30"/>
  <c r="C1694" i="30"/>
  <c r="B1695" i="30"/>
  <c r="C1695" i="30"/>
  <c r="B1696" i="30"/>
  <c r="C1696" i="30"/>
  <c r="B1697" i="30"/>
  <c r="C1697" i="30"/>
  <c r="B1698" i="30"/>
  <c r="C1698" i="30"/>
  <c r="B1699" i="30"/>
  <c r="C1699" i="30"/>
  <c r="B1700" i="30"/>
  <c r="C1700" i="30"/>
  <c r="B1701" i="30"/>
  <c r="C1701" i="30"/>
  <c r="B1702" i="30"/>
  <c r="C1702" i="30"/>
  <c r="B1703" i="30"/>
  <c r="C1703" i="30"/>
  <c r="B1704" i="30"/>
  <c r="C1704" i="30"/>
  <c r="B1705" i="30"/>
  <c r="C1705" i="30"/>
  <c r="B1706" i="30"/>
  <c r="C1706" i="30"/>
  <c r="B1707" i="30"/>
  <c r="C1707" i="30"/>
  <c r="B1708" i="30"/>
  <c r="C1708" i="30"/>
  <c r="B1709" i="30"/>
  <c r="C1709" i="30"/>
  <c r="B1710" i="30"/>
  <c r="C1710" i="30"/>
  <c r="B1711" i="30"/>
  <c r="C1711" i="30"/>
  <c r="B1712" i="30"/>
  <c r="C1712" i="30"/>
  <c r="B1713" i="30"/>
  <c r="C1713" i="30"/>
  <c r="B1714" i="30"/>
  <c r="C1714" i="30"/>
  <c r="B1715" i="30"/>
  <c r="C1715" i="30"/>
  <c r="B1716" i="30"/>
  <c r="C1716" i="30"/>
  <c r="B1717" i="30"/>
  <c r="C1717" i="30"/>
  <c r="B1718" i="30"/>
  <c r="C1718" i="30"/>
  <c r="B1719" i="30"/>
  <c r="C1719" i="30"/>
  <c r="B1720" i="30"/>
  <c r="C1720" i="30"/>
  <c r="B1721" i="30"/>
  <c r="C1721" i="30"/>
  <c r="B1722" i="30"/>
  <c r="C1722" i="30"/>
  <c r="B1723" i="30"/>
  <c r="C1723" i="30"/>
  <c r="B1724" i="30"/>
  <c r="C1724" i="30"/>
  <c r="B1725" i="30"/>
  <c r="C1725" i="30"/>
  <c r="B1726" i="30"/>
  <c r="C1726" i="30"/>
  <c r="B1727" i="30"/>
  <c r="C1727" i="30"/>
  <c r="B1728" i="30"/>
  <c r="C1728" i="30"/>
  <c r="B1729" i="30"/>
  <c r="C1729" i="30"/>
  <c r="B1730" i="30"/>
  <c r="C1730" i="30"/>
  <c r="B1731" i="30"/>
  <c r="C1731" i="30"/>
  <c r="B1732" i="30"/>
  <c r="C1732" i="30"/>
  <c r="B1733" i="30"/>
  <c r="C1733" i="30"/>
  <c r="B1734" i="30"/>
  <c r="C1734" i="30"/>
  <c r="B1735" i="30"/>
  <c r="C1735" i="30"/>
  <c r="B1736" i="30"/>
  <c r="C1736" i="30"/>
  <c r="B1737" i="30"/>
  <c r="C1737" i="30"/>
  <c r="B1738" i="30"/>
  <c r="C1738" i="30"/>
  <c r="B1739" i="30"/>
  <c r="C1739" i="30"/>
  <c r="B1740" i="30"/>
  <c r="C1740" i="30"/>
  <c r="B1741" i="30"/>
  <c r="C1741" i="30"/>
  <c r="B1742" i="30"/>
  <c r="C1742" i="30"/>
  <c r="B1743" i="30"/>
  <c r="C1743" i="30"/>
  <c r="B1744" i="30"/>
  <c r="C1744" i="30"/>
  <c r="B1745" i="30"/>
  <c r="C1745" i="30"/>
  <c r="B1746" i="30"/>
  <c r="C1746" i="30"/>
  <c r="B1747" i="30"/>
  <c r="C1747" i="30"/>
  <c r="B1748" i="30"/>
  <c r="C1748" i="30"/>
  <c r="B1749" i="30"/>
  <c r="C1749" i="30"/>
  <c r="B1750" i="30"/>
  <c r="C1750" i="30"/>
  <c r="B1751" i="30"/>
  <c r="C1751" i="30"/>
  <c r="B1752" i="30"/>
  <c r="C1752" i="30"/>
  <c r="B1753" i="30"/>
  <c r="C1753" i="30"/>
  <c r="B1754" i="30"/>
  <c r="C1754" i="30"/>
  <c r="B1755" i="30"/>
  <c r="C1755" i="30"/>
  <c r="B1756" i="30"/>
  <c r="C1756" i="30"/>
  <c r="B1757" i="30"/>
  <c r="C1757" i="30"/>
  <c r="B1758" i="30"/>
  <c r="C1758" i="30"/>
  <c r="B1759" i="30"/>
  <c r="C1759" i="30"/>
  <c r="B1760" i="30"/>
  <c r="C1760" i="30"/>
  <c r="B1761" i="30"/>
  <c r="C1761" i="30"/>
  <c r="B1762" i="30"/>
  <c r="C1762" i="30"/>
  <c r="B1763" i="30"/>
  <c r="C1763" i="30"/>
  <c r="B1764" i="30"/>
  <c r="C1764" i="30"/>
  <c r="B1765" i="30"/>
  <c r="C1765" i="30"/>
  <c r="B1766" i="30"/>
  <c r="C1766" i="30"/>
  <c r="B1767" i="30"/>
  <c r="C1767" i="30"/>
  <c r="B1768" i="30"/>
  <c r="C1768" i="30"/>
  <c r="B1769" i="30"/>
  <c r="C1769" i="30"/>
  <c r="B1770" i="30"/>
  <c r="C1770" i="30"/>
  <c r="B1771" i="30"/>
  <c r="C1771" i="30"/>
  <c r="B1772" i="30"/>
  <c r="C1772" i="30"/>
  <c r="B1773" i="30"/>
  <c r="C1773" i="30"/>
  <c r="B1774" i="30"/>
  <c r="C1774" i="30"/>
  <c r="B1775" i="30"/>
  <c r="C1775" i="30"/>
  <c r="B1776" i="30"/>
  <c r="C1776" i="30"/>
  <c r="B1777" i="30"/>
  <c r="C1777" i="30"/>
  <c r="B1778" i="30"/>
  <c r="C1778" i="30"/>
  <c r="B1779" i="30"/>
  <c r="C1779" i="30"/>
  <c r="B1780" i="30"/>
  <c r="C1780" i="30"/>
  <c r="B1781" i="30"/>
  <c r="C1781" i="30"/>
  <c r="B1782" i="30"/>
  <c r="C1782" i="30"/>
  <c r="B1783" i="30"/>
  <c r="C1783" i="30"/>
  <c r="B1784" i="30"/>
  <c r="C1784" i="30"/>
  <c r="B1785" i="30"/>
  <c r="C1785" i="30"/>
  <c r="B1786" i="30"/>
  <c r="C1786" i="30"/>
  <c r="B1787" i="30"/>
  <c r="C1787" i="30"/>
  <c r="B1788" i="30"/>
  <c r="C1788" i="30"/>
  <c r="B1789" i="30"/>
  <c r="C1789" i="30"/>
  <c r="B1790" i="30"/>
  <c r="C1790" i="30"/>
  <c r="B1791" i="30"/>
  <c r="C1791" i="30"/>
  <c r="B1792" i="30"/>
  <c r="C1792" i="30"/>
  <c r="B1793" i="30"/>
  <c r="C1793" i="30"/>
  <c r="B1794" i="30"/>
  <c r="C1794" i="30"/>
  <c r="B1795" i="30"/>
  <c r="C1795" i="30"/>
  <c r="B1796" i="30"/>
  <c r="C1796" i="30"/>
  <c r="B1797" i="30"/>
  <c r="C1797" i="30"/>
  <c r="B1798" i="30"/>
  <c r="C1798" i="30"/>
  <c r="B1799" i="30"/>
  <c r="C1799" i="30"/>
  <c r="B1800" i="30"/>
  <c r="C1800" i="30"/>
  <c r="B1801" i="30"/>
  <c r="C1801" i="30"/>
  <c r="B1802" i="30"/>
  <c r="C1802" i="30"/>
  <c r="B1803" i="30"/>
  <c r="C1803" i="30"/>
  <c r="B1804" i="30"/>
  <c r="C1804" i="30"/>
  <c r="B1805" i="30"/>
  <c r="C1805" i="30"/>
  <c r="B1806" i="30"/>
  <c r="C1806" i="30"/>
  <c r="B1807" i="30"/>
  <c r="C1807" i="30"/>
  <c r="B1808" i="30"/>
  <c r="C1808" i="30"/>
  <c r="B1809" i="30"/>
  <c r="C1809" i="30"/>
  <c r="B1810" i="30"/>
  <c r="C1810" i="30"/>
  <c r="B1811" i="30"/>
  <c r="C1811" i="30"/>
  <c r="B1812" i="30"/>
  <c r="C1812" i="30"/>
  <c r="B1813" i="30"/>
  <c r="C1813" i="30"/>
  <c r="B1814" i="30"/>
  <c r="C1814" i="30"/>
  <c r="B1815" i="30"/>
  <c r="C1815" i="30"/>
  <c r="B1816" i="30"/>
  <c r="C1816" i="30"/>
  <c r="B1817" i="30"/>
  <c r="C1817" i="30"/>
  <c r="B1818" i="30"/>
  <c r="C1818" i="30"/>
  <c r="B1819" i="30"/>
  <c r="C1819" i="30"/>
  <c r="B1820" i="30"/>
  <c r="C1820" i="30"/>
  <c r="B1821" i="30"/>
  <c r="C1821" i="30"/>
  <c r="B1822" i="30"/>
  <c r="C1822" i="30"/>
  <c r="B1823" i="30"/>
  <c r="C1823" i="30"/>
  <c r="B1824" i="30"/>
  <c r="C1824" i="30"/>
  <c r="B1825" i="30"/>
  <c r="C1825" i="30"/>
  <c r="B1826" i="30"/>
  <c r="C1826" i="30"/>
  <c r="B1827" i="30"/>
  <c r="C1827" i="30"/>
  <c r="B1828" i="30"/>
  <c r="C1828" i="30"/>
  <c r="B1829" i="30"/>
  <c r="C1829" i="30"/>
  <c r="B1830" i="30"/>
  <c r="C1830" i="30"/>
  <c r="B1831" i="30"/>
  <c r="C1831" i="30"/>
  <c r="B1832" i="30"/>
  <c r="C1832" i="30"/>
  <c r="B1833" i="30"/>
  <c r="C1833" i="30"/>
  <c r="B1834" i="30"/>
  <c r="C1834" i="30"/>
  <c r="B1835" i="30"/>
  <c r="C1835" i="30"/>
  <c r="B1836" i="30"/>
  <c r="C1836" i="30"/>
  <c r="B1837" i="30"/>
  <c r="C1837" i="30"/>
  <c r="B1838" i="30"/>
  <c r="C1838" i="30"/>
  <c r="B1839" i="30"/>
  <c r="C1839" i="30"/>
  <c r="B1840" i="30"/>
  <c r="C1840" i="30"/>
  <c r="B1841" i="30"/>
  <c r="C1841" i="30"/>
  <c r="B1842" i="30"/>
  <c r="C1842" i="30"/>
  <c r="B1843" i="30"/>
  <c r="C1843" i="30"/>
  <c r="B1844" i="30"/>
  <c r="C1844" i="30"/>
  <c r="B1845" i="30"/>
  <c r="C1845" i="30"/>
  <c r="B1846" i="30"/>
  <c r="C1846" i="30"/>
  <c r="B1847" i="30"/>
  <c r="C1847" i="30"/>
  <c r="B1848" i="30"/>
  <c r="C1848" i="30"/>
  <c r="B1849" i="30"/>
  <c r="C1849" i="30"/>
  <c r="B1850" i="30"/>
  <c r="C1850" i="30"/>
  <c r="B1851" i="30"/>
  <c r="C1851" i="30"/>
  <c r="B1852" i="30"/>
  <c r="C1852" i="30"/>
  <c r="B1853" i="30"/>
  <c r="C1853" i="30"/>
  <c r="B1854" i="30"/>
  <c r="C1854" i="30"/>
  <c r="B1855" i="30"/>
  <c r="C1855" i="30"/>
  <c r="B1856" i="30"/>
  <c r="C1856" i="30"/>
  <c r="B1857" i="30"/>
  <c r="C1857" i="30"/>
  <c r="B1858" i="30"/>
  <c r="C1858" i="30"/>
  <c r="B1859" i="30"/>
  <c r="C1859" i="30"/>
  <c r="B1860" i="30"/>
  <c r="C1860" i="30"/>
  <c r="B1861" i="30"/>
  <c r="C1861" i="30"/>
  <c r="B1862" i="30"/>
  <c r="C1862" i="30"/>
  <c r="B1863" i="30"/>
  <c r="C1863" i="30"/>
  <c r="B1864" i="30"/>
  <c r="C1864" i="30"/>
  <c r="B1865" i="30"/>
  <c r="C1865" i="30"/>
  <c r="B1866" i="30"/>
  <c r="C1866" i="30"/>
  <c r="B1867" i="30"/>
  <c r="C1867" i="30"/>
  <c r="B1868" i="30"/>
  <c r="C1868" i="30"/>
  <c r="B1869" i="30"/>
  <c r="C1869" i="30"/>
  <c r="B1870" i="30"/>
  <c r="C1870" i="30"/>
  <c r="B1871" i="30"/>
  <c r="C1871" i="30"/>
  <c r="B1872" i="30"/>
  <c r="C1872" i="30"/>
  <c r="B1873" i="30"/>
  <c r="C1873" i="30"/>
  <c r="B1874" i="30"/>
  <c r="C1874" i="30"/>
  <c r="B1875" i="30"/>
  <c r="C1875" i="30"/>
  <c r="B1876" i="30"/>
  <c r="C1876" i="30"/>
  <c r="B1877" i="30"/>
  <c r="C1877" i="30"/>
  <c r="B1878" i="30"/>
  <c r="C1878" i="30"/>
  <c r="B1879" i="30"/>
  <c r="C1879" i="30"/>
  <c r="B1880" i="30"/>
  <c r="C1880" i="30"/>
  <c r="B1881" i="30"/>
  <c r="C1881" i="30"/>
  <c r="B1882" i="30"/>
  <c r="C1882" i="30"/>
  <c r="B1883" i="30"/>
  <c r="C1883" i="30"/>
  <c r="B1884" i="30"/>
  <c r="C1884" i="30"/>
  <c r="B1885" i="30"/>
  <c r="C1885" i="30"/>
  <c r="B1886" i="30"/>
  <c r="C1886" i="30"/>
  <c r="B1887" i="30"/>
  <c r="C1887" i="30"/>
  <c r="B1888" i="30"/>
  <c r="C1888" i="30"/>
  <c r="B1889" i="30"/>
  <c r="C1889" i="30"/>
  <c r="B1890" i="30"/>
  <c r="C1890" i="30"/>
  <c r="B1891" i="30"/>
  <c r="C1891" i="30"/>
  <c r="B1892" i="30"/>
  <c r="C1892" i="30"/>
  <c r="B1893" i="30"/>
  <c r="C1893" i="30"/>
  <c r="B1894" i="30"/>
  <c r="C1894" i="30"/>
  <c r="B1895" i="30"/>
  <c r="C1895" i="30"/>
  <c r="B1896" i="30"/>
  <c r="C1896" i="30"/>
  <c r="B1897" i="30"/>
  <c r="C1897" i="30"/>
  <c r="B1898" i="30"/>
  <c r="C1898" i="30"/>
  <c r="B1899" i="30"/>
  <c r="C1899" i="30"/>
  <c r="B1900" i="30"/>
  <c r="C1900" i="30"/>
  <c r="B1901" i="30"/>
  <c r="C1901" i="30"/>
  <c r="B1902" i="30"/>
  <c r="C1902" i="30"/>
  <c r="B1903" i="30"/>
  <c r="C1903" i="30"/>
  <c r="B1904" i="30"/>
  <c r="C1904" i="30"/>
  <c r="B1905" i="30"/>
  <c r="C1905" i="30"/>
  <c r="B1906" i="30"/>
  <c r="C1906" i="30"/>
  <c r="B1907" i="30"/>
  <c r="C1907" i="30"/>
  <c r="B1908" i="30"/>
  <c r="C1908" i="30"/>
  <c r="B1909" i="30"/>
  <c r="C1909" i="30"/>
  <c r="B1910" i="30"/>
  <c r="C1910" i="30"/>
  <c r="B1911" i="30"/>
  <c r="C1911" i="30"/>
  <c r="B1912" i="30"/>
  <c r="C1912" i="30"/>
  <c r="B1913" i="30"/>
  <c r="C1913" i="30"/>
  <c r="B1914" i="30"/>
  <c r="C1914" i="30"/>
  <c r="B1915" i="30"/>
  <c r="C1915" i="30"/>
  <c r="B1916" i="30"/>
  <c r="C1916" i="30"/>
  <c r="B1917" i="30"/>
  <c r="C1917" i="30"/>
  <c r="B1918" i="30"/>
  <c r="C1918" i="30"/>
  <c r="B1919" i="30"/>
  <c r="C1919" i="30"/>
  <c r="B1920" i="30"/>
  <c r="C1920" i="30"/>
  <c r="B1921" i="30"/>
  <c r="C1921" i="30"/>
  <c r="B1922" i="30"/>
  <c r="C1922" i="30"/>
  <c r="B1923" i="30"/>
  <c r="C1923" i="30"/>
  <c r="B1924" i="30"/>
  <c r="C1924" i="30"/>
  <c r="B1925" i="30"/>
  <c r="C1925" i="30"/>
  <c r="B1926" i="30"/>
  <c r="C1926" i="30"/>
  <c r="B1927" i="30"/>
  <c r="C1927" i="30"/>
  <c r="B1928" i="30"/>
  <c r="C1928" i="30"/>
  <c r="B1929" i="30"/>
  <c r="C1929" i="30"/>
  <c r="B1930" i="30"/>
  <c r="C1930" i="30"/>
  <c r="B1931" i="30"/>
  <c r="C1931" i="30"/>
  <c r="B1932" i="30"/>
  <c r="C1932" i="30"/>
  <c r="B1933" i="30"/>
  <c r="C1933" i="30"/>
  <c r="B1934" i="30"/>
  <c r="C1934" i="30"/>
  <c r="B1935" i="30"/>
  <c r="C1935" i="30"/>
  <c r="B1936" i="30"/>
  <c r="C1936" i="30"/>
  <c r="B1937" i="30"/>
  <c r="C1937" i="30"/>
  <c r="B1938" i="30"/>
  <c r="C1938" i="30"/>
  <c r="B1939" i="30"/>
  <c r="C1939" i="30"/>
  <c r="B1940" i="30"/>
  <c r="C1940" i="30"/>
  <c r="B1941" i="30"/>
  <c r="C1941" i="30"/>
  <c r="B1942" i="30"/>
  <c r="C1942" i="30"/>
  <c r="B1943" i="30"/>
  <c r="C1943" i="30"/>
  <c r="B1944" i="30"/>
  <c r="C1944" i="30"/>
  <c r="B1945" i="30"/>
  <c r="C1945" i="30"/>
  <c r="B1946" i="30"/>
  <c r="C1946" i="30"/>
  <c r="B1947" i="30"/>
  <c r="C1947" i="30"/>
  <c r="B1948" i="30"/>
  <c r="C1948" i="30"/>
  <c r="B1949" i="30"/>
  <c r="C1949" i="30"/>
  <c r="B1950" i="30"/>
  <c r="C1950" i="30"/>
  <c r="B1951" i="30"/>
  <c r="C1951" i="30"/>
  <c r="B1952" i="30"/>
  <c r="C1952" i="30"/>
  <c r="B1953" i="30"/>
  <c r="C1953" i="30"/>
  <c r="B1954" i="30"/>
  <c r="C1954" i="30"/>
  <c r="B1955" i="30"/>
  <c r="C1955" i="30"/>
  <c r="B1956" i="30"/>
  <c r="C1956" i="30"/>
  <c r="B1957" i="30"/>
  <c r="C1957" i="30"/>
  <c r="B1958" i="30"/>
  <c r="C1958" i="30"/>
  <c r="B1959" i="30"/>
  <c r="C1959" i="30"/>
  <c r="B1960" i="30"/>
  <c r="C1960" i="30"/>
  <c r="B1961" i="30"/>
  <c r="C1961" i="30"/>
  <c r="B1962" i="30"/>
  <c r="C1962" i="30"/>
  <c r="B1963" i="30"/>
  <c r="C1963" i="30"/>
  <c r="B1964" i="30"/>
  <c r="C1964" i="30"/>
  <c r="B1965" i="30"/>
  <c r="C1965" i="30"/>
  <c r="B1966" i="30"/>
  <c r="C1966" i="30"/>
  <c r="B1967" i="30"/>
  <c r="C1967" i="30"/>
  <c r="B1968" i="30"/>
  <c r="C1968" i="30"/>
  <c r="B1969" i="30"/>
  <c r="C1969" i="30"/>
  <c r="B1970" i="30"/>
  <c r="C1970" i="30"/>
  <c r="B1971" i="30"/>
  <c r="C1971" i="30"/>
  <c r="B1972" i="30"/>
  <c r="C1972" i="30"/>
  <c r="B1973" i="30"/>
  <c r="C1973" i="30"/>
  <c r="B1974" i="30"/>
  <c r="C1974" i="30"/>
  <c r="B1975" i="30"/>
  <c r="C1975" i="30"/>
  <c r="B1976" i="30"/>
  <c r="C1976" i="30"/>
  <c r="B1977" i="30"/>
  <c r="C1977" i="30"/>
  <c r="B1978" i="30"/>
  <c r="C1978" i="30"/>
  <c r="B1979" i="30"/>
  <c r="C1979" i="30"/>
  <c r="B1980" i="30"/>
  <c r="C1980" i="30"/>
  <c r="B1981" i="30"/>
  <c r="C1981" i="30"/>
  <c r="B1982" i="30"/>
  <c r="C1982" i="30"/>
  <c r="B1983" i="30"/>
  <c r="C1983" i="30"/>
  <c r="B1984" i="30"/>
  <c r="C1984" i="30"/>
  <c r="B1985" i="30"/>
  <c r="C1985" i="30"/>
  <c r="B1986" i="30"/>
  <c r="C1986" i="30"/>
  <c r="B1987" i="30"/>
  <c r="C1987" i="30"/>
  <c r="B1988" i="30"/>
  <c r="C1988" i="30"/>
  <c r="B1989" i="30"/>
  <c r="C1989" i="30"/>
  <c r="B1990" i="30"/>
  <c r="C1990" i="30"/>
  <c r="B1991" i="30"/>
  <c r="C1991" i="30"/>
  <c r="B1992" i="30"/>
  <c r="C1992" i="30"/>
  <c r="B1993" i="30"/>
  <c r="C1993" i="30"/>
  <c r="B1994" i="30"/>
  <c r="C1994" i="30"/>
  <c r="B1995" i="30"/>
  <c r="C1995" i="30"/>
  <c r="B1996" i="30"/>
  <c r="C1996" i="30"/>
  <c r="B1997" i="30"/>
  <c r="C1997" i="30"/>
  <c r="B1998" i="30"/>
  <c r="C1998" i="30"/>
  <c r="B1999" i="30"/>
  <c r="C1999" i="30"/>
  <c r="B2000" i="30"/>
  <c r="C2000" i="30"/>
  <c r="B2001" i="30"/>
  <c r="C2001" i="30"/>
  <c r="B2002" i="30"/>
  <c r="C2002" i="30"/>
  <c r="B2003" i="30"/>
  <c r="C2003" i="30"/>
  <c r="C1505" i="30"/>
  <c r="C1504" i="30"/>
  <c r="C1503" i="30"/>
  <c r="C1502" i="30"/>
  <c r="C1501" i="30"/>
  <c r="C1500" i="30"/>
  <c r="C1499" i="30"/>
  <c r="C1498" i="30"/>
  <c r="C1497" i="30"/>
  <c r="C1496" i="30"/>
  <c r="C1495" i="30"/>
  <c r="C1494" i="30"/>
  <c r="C1493" i="30"/>
  <c r="C1492" i="30"/>
  <c r="C1491" i="30"/>
  <c r="C1490" i="30"/>
  <c r="C1489" i="30"/>
  <c r="C1488" i="30"/>
  <c r="C1487" i="30"/>
  <c r="C1486" i="30"/>
  <c r="C1485" i="30"/>
  <c r="C1484" i="30"/>
  <c r="C1483" i="30"/>
  <c r="C1482" i="30"/>
  <c r="C1481" i="30"/>
  <c r="C1480" i="30"/>
  <c r="C1479" i="30"/>
  <c r="C1478" i="30"/>
  <c r="C1477" i="30"/>
  <c r="C1476" i="30"/>
  <c r="C1475" i="30"/>
  <c r="C1474" i="30"/>
  <c r="C1473" i="30"/>
  <c r="C1472" i="30"/>
  <c r="C1471" i="30"/>
  <c r="C1470" i="30"/>
  <c r="C1469" i="30"/>
  <c r="C1468" i="30"/>
  <c r="C1467" i="30"/>
  <c r="C1466" i="30"/>
  <c r="C1465" i="30"/>
  <c r="C1464" i="30"/>
  <c r="C1463" i="30"/>
  <c r="C1462" i="30"/>
  <c r="C1461" i="30"/>
  <c r="C1460" i="30"/>
  <c r="C1459" i="30"/>
  <c r="C1458" i="30"/>
  <c r="C1457" i="30"/>
  <c r="C1456" i="30"/>
  <c r="C1455" i="30"/>
  <c r="C1454" i="30"/>
  <c r="C1453" i="30"/>
  <c r="C1452" i="30"/>
  <c r="C1451" i="30"/>
  <c r="C1450" i="30"/>
  <c r="C1449" i="30"/>
  <c r="C1448" i="30"/>
  <c r="C1447" i="30"/>
  <c r="C1446" i="30"/>
  <c r="C1445" i="30"/>
  <c r="C1444" i="30"/>
  <c r="C1443" i="30"/>
  <c r="C1442" i="30"/>
  <c r="C1441" i="30"/>
  <c r="C1440" i="30"/>
  <c r="C1439" i="30"/>
  <c r="C1438" i="30"/>
  <c r="C1437" i="30"/>
  <c r="C1436" i="30"/>
  <c r="C1435" i="30"/>
  <c r="C1434" i="30"/>
  <c r="C1433" i="30"/>
  <c r="C1432" i="30"/>
  <c r="C1431" i="30"/>
  <c r="C1430" i="30"/>
  <c r="C1429" i="30"/>
  <c r="C1428" i="30"/>
  <c r="C1427" i="30"/>
  <c r="C1426" i="30"/>
  <c r="C1425" i="30"/>
  <c r="C1424" i="30"/>
  <c r="C1423" i="30"/>
  <c r="C1422" i="30"/>
  <c r="C1421" i="30"/>
  <c r="C1420" i="30"/>
  <c r="C1419" i="30"/>
  <c r="C1418" i="30"/>
  <c r="C1417" i="30"/>
  <c r="C1416" i="30"/>
  <c r="C1415" i="30"/>
  <c r="C1414" i="30"/>
  <c r="C1413" i="30"/>
  <c r="C1412" i="30"/>
  <c r="C1411" i="30"/>
  <c r="C1410" i="30"/>
  <c r="C1409" i="30"/>
  <c r="C1408" i="30"/>
  <c r="C1407" i="30"/>
  <c r="C1406" i="30"/>
  <c r="C1405" i="30"/>
  <c r="C1404" i="30"/>
  <c r="C1403" i="30"/>
  <c r="C1402" i="30"/>
  <c r="C1401" i="30"/>
  <c r="C1400" i="30"/>
  <c r="C1399" i="30"/>
  <c r="C1398" i="30"/>
  <c r="C1397" i="30"/>
  <c r="C1396" i="30"/>
  <c r="C1395" i="30"/>
  <c r="C1394" i="30"/>
  <c r="C1393" i="30"/>
  <c r="C1392" i="30"/>
  <c r="C1391" i="30"/>
  <c r="C1390" i="30"/>
  <c r="C1389" i="30"/>
  <c r="C1388" i="30"/>
  <c r="C1387" i="30"/>
  <c r="C1386" i="30"/>
  <c r="C1385" i="30"/>
  <c r="C1384" i="30"/>
  <c r="C1383" i="30"/>
  <c r="C1382" i="30"/>
  <c r="C1381" i="30"/>
  <c r="C1380" i="30"/>
  <c r="C1379" i="30"/>
  <c r="C1378" i="30"/>
  <c r="C1377" i="30"/>
  <c r="C1376" i="30"/>
  <c r="C1375" i="30"/>
  <c r="C1374" i="30"/>
  <c r="C1373" i="30"/>
  <c r="C1372" i="30"/>
  <c r="C1371" i="30"/>
  <c r="C1370" i="30"/>
  <c r="C1369" i="30"/>
  <c r="C1368" i="30"/>
  <c r="C1367" i="30"/>
  <c r="C1366" i="30"/>
  <c r="C1365" i="30"/>
  <c r="C1364" i="30"/>
  <c r="C1363" i="30"/>
  <c r="C1362" i="30"/>
  <c r="C1361" i="30"/>
  <c r="C1360" i="30"/>
  <c r="C1359" i="30"/>
  <c r="C1358" i="30"/>
  <c r="C1357" i="30"/>
  <c r="C1356" i="30"/>
  <c r="C1355" i="30"/>
  <c r="C1354" i="30"/>
  <c r="C1353" i="30"/>
  <c r="C1352" i="30"/>
  <c r="C1351" i="30"/>
  <c r="C1350" i="30"/>
  <c r="C1349" i="30"/>
  <c r="C1348" i="30"/>
  <c r="C1347" i="30"/>
  <c r="C1346" i="30"/>
  <c r="C1345" i="30"/>
  <c r="C1344" i="30"/>
  <c r="C1343" i="30"/>
  <c r="C1342" i="30"/>
  <c r="C1341" i="30"/>
  <c r="C1340" i="30"/>
  <c r="C1339" i="30"/>
  <c r="C1338" i="30"/>
  <c r="C1337" i="30"/>
  <c r="C1336" i="30"/>
  <c r="C1335" i="30"/>
  <c r="C1334" i="30"/>
  <c r="C1333" i="30"/>
  <c r="C1332" i="30"/>
  <c r="C1331" i="30"/>
  <c r="C1330" i="30"/>
  <c r="C1329" i="30"/>
  <c r="C1328" i="30"/>
  <c r="C1327" i="30"/>
  <c r="C1326" i="30"/>
  <c r="C1325" i="30"/>
  <c r="C1324" i="30"/>
  <c r="C1323" i="30"/>
  <c r="C1322" i="30"/>
  <c r="C1321" i="30"/>
  <c r="C1320" i="30"/>
  <c r="C1319" i="30"/>
  <c r="C1318" i="30"/>
  <c r="C1317" i="30"/>
  <c r="C1316" i="30"/>
  <c r="C1315" i="30"/>
  <c r="C1314" i="30"/>
  <c r="C1313" i="30"/>
  <c r="C1312" i="30"/>
  <c r="C1311" i="30"/>
  <c r="C1310" i="30"/>
  <c r="C1309" i="30"/>
  <c r="C1308" i="30"/>
  <c r="C1307" i="30"/>
  <c r="C1306" i="30"/>
  <c r="C1305" i="30"/>
  <c r="C1304" i="30"/>
  <c r="C1303" i="30"/>
  <c r="C1302" i="30"/>
  <c r="C1301" i="30"/>
  <c r="C1300" i="30"/>
  <c r="C1299" i="30"/>
  <c r="C1298" i="30"/>
  <c r="C1297" i="30"/>
  <c r="C1296" i="30"/>
  <c r="C1295" i="30"/>
  <c r="C1294" i="30"/>
  <c r="C1293" i="30"/>
  <c r="C1292" i="30"/>
  <c r="C1291" i="30"/>
  <c r="C1290" i="30"/>
  <c r="C1289" i="30"/>
  <c r="C1288" i="30"/>
  <c r="C1287" i="30"/>
  <c r="C1286" i="30"/>
  <c r="C1285" i="30"/>
  <c r="C1284" i="30"/>
  <c r="C1283" i="30"/>
  <c r="C1282" i="30"/>
  <c r="C1281" i="30"/>
  <c r="C1280" i="30"/>
  <c r="C1279" i="30"/>
  <c r="C1278" i="30"/>
  <c r="C1277" i="30"/>
  <c r="C1276" i="30"/>
  <c r="C1275" i="30"/>
  <c r="C1274" i="30"/>
  <c r="C1273" i="30"/>
  <c r="C1272" i="30"/>
  <c r="C1271" i="30"/>
  <c r="C1270" i="30"/>
  <c r="C1269" i="30"/>
  <c r="C1268" i="30"/>
  <c r="C1267" i="30"/>
  <c r="C1266" i="30"/>
  <c r="C1265" i="30"/>
  <c r="C1264" i="30"/>
  <c r="C1263" i="30"/>
  <c r="C1262" i="30"/>
  <c r="C1261" i="30"/>
  <c r="C1260" i="30"/>
  <c r="C1259" i="30"/>
  <c r="C1258" i="30"/>
  <c r="C1257" i="30"/>
  <c r="C1256" i="30"/>
  <c r="C1255" i="30"/>
  <c r="C1254" i="30"/>
  <c r="C1253" i="30"/>
  <c r="C1252" i="30"/>
  <c r="C1251" i="30"/>
  <c r="C1250" i="30"/>
  <c r="C1249" i="30"/>
  <c r="C1248" i="30"/>
  <c r="C1247" i="30"/>
  <c r="C1246" i="30"/>
  <c r="C1245" i="30"/>
  <c r="C1244" i="30"/>
  <c r="C1243" i="30"/>
  <c r="C1242" i="30"/>
  <c r="C1241" i="30"/>
  <c r="C1240" i="30"/>
  <c r="C1239" i="30"/>
  <c r="C1238" i="30"/>
  <c r="C1237" i="30"/>
  <c r="C1236" i="30"/>
  <c r="C1235" i="30"/>
  <c r="C1234" i="30"/>
  <c r="C1233" i="30"/>
  <c r="C1232" i="30"/>
  <c r="C1231" i="30"/>
  <c r="C1230" i="30"/>
  <c r="C1229" i="30"/>
  <c r="C1228" i="30"/>
  <c r="C1227" i="30"/>
  <c r="C1226" i="30"/>
  <c r="C1225" i="30"/>
  <c r="C1224" i="30"/>
  <c r="C1223" i="30"/>
  <c r="C1222" i="30"/>
  <c r="C1221" i="30"/>
  <c r="C1220" i="30"/>
  <c r="C1219" i="30"/>
  <c r="C1218" i="30"/>
  <c r="C1217" i="30"/>
  <c r="C1216" i="30"/>
  <c r="C1215" i="30"/>
  <c r="C1214" i="30"/>
  <c r="C1213" i="30"/>
  <c r="C1212" i="30"/>
  <c r="C1211" i="30"/>
  <c r="C1210" i="30"/>
  <c r="C1209" i="30"/>
  <c r="C1208" i="30"/>
  <c r="C1207" i="30"/>
  <c r="C1206" i="30"/>
  <c r="C1205" i="30"/>
  <c r="C1204" i="30"/>
  <c r="C1203" i="30"/>
  <c r="C1202" i="30"/>
  <c r="C1201" i="30"/>
  <c r="C1200" i="30"/>
  <c r="C1199" i="30"/>
  <c r="C1198" i="30"/>
  <c r="C1197" i="30"/>
  <c r="C1196" i="30"/>
  <c r="C1195" i="30"/>
  <c r="C1194" i="30"/>
  <c r="C1193" i="30"/>
  <c r="C1192" i="30"/>
  <c r="C1191" i="30"/>
  <c r="C1190" i="30"/>
  <c r="C1189" i="30"/>
  <c r="C1188" i="30"/>
  <c r="C1187" i="30"/>
  <c r="C1186" i="30"/>
  <c r="C1185" i="30"/>
  <c r="C1184" i="30"/>
  <c r="C1183" i="30"/>
  <c r="C1182" i="30"/>
  <c r="C1181" i="30"/>
  <c r="C1180" i="30"/>
  <c r="C1179" i="30"/>
  <c r="C1178" i="30"/>
  <c r="C1177" i="30"/>
  <c r="C1176" i="30"/>
  <c r="C1175" i="30"/>
  <c r="C1174" i="30"/>
  <c r="C1173" i="30"/>
  <c r="C1172" i="30"/>
  <c r="C1171" i="30"/>
  <c r="C1170" i="30"/>
  <c r="C1169" i="30"/>
  <c r="C1168" i="30"/>
  <c r="C1167" i="30"/>
  <c r="C1166" i="30"/>
  <c r="C1165" i="30"/>
  <c r="C1164" i="30"/>
  <c r="C1163" i="30"/>
  <c r="C1162" i="30"/>
  <c r="C1161" i="30"/>
  <c r="C1160" i="30"/>
  <c r="C1159" i="30"/>
  <c r="C1158" i="30"/>
  <c r="C1157" i="30"/>
  <c r="C1156" i="30"/>
  <c r="C1155" i="30"/>
  <c r="C1154" i="30"/>
  <c r="C1153" i="30"/>
  <c r="C1152" i="30"/>
  <c r="C1151" i="30"/>
  <c r="C1150" i="30"/>
  <c r="C1149" i="30"/>
  <c r="C1148" i="30"/>
  <c r="C1147" i="30"/>
  <c r="C1146" i="30"/>
  <c r="C1145" i="30"/>
  <c r="C1144" i="30"/>
  <c r="C1143" i="30"/>
  <c r="C1142" i="30"/>
  <c r="C1141" i="30"/>
  <c r="C1140" i="30"/>
  <c r="C1139" i="30"/>
  <c r="C1138" i="30"/>
  <c r="C1137" i="30"/>
  <c r="C1136" i="30"/>
  <c r="C1135" i="30"/>
  <c r="C1134" i="30"/>
  <c r="C1133" i="30"/>
  <c r="C1132" i="30"/>
  <c r="C1131" i="30"/>
  <c r="C1130" i="30"/>
  <c r="C1129" i="30"/>
  <c r="C1128" i="30"/>
  <c r="C1127" i="30"/>
  <c r="C1126" i="30"/>
  <c r="C1125" i="30"/>
  <c r="C1124" i="30"/>
  <c r="C1123" i="30"/>
  <c r="C1122" i="30"/>
  <c r="C1121" i="30"/>
  <c r="C1120" i="30"/>
  <c r="C1119" i="30"/>
  <c r="C1118" i="30"/>
  <c r="C1117" i="30"/>
  <c r="C1116" i="30"/>
  <c r="C1115" i="30"/>
  <c r="C1114" i="30"/>
  <c r="C1113" i="30"/>
  <c r="C1112" i="30"/>
  <c r="C1111" i="30"/>
  <c r="C1110" i="30"/>
  <c r="C1109" i="30"/>
  <c r="C1108" i="30"/>
  <c r="C1107" i="30"/>
  <c r="C1106" i="30"/>
  <c r="C1105" i="30"/>
  <c r="C1104" i="30"/>
  <c r="C1103" i="30"/>
  <c r="C1102" i="30"/>
  <c r="C1101" i="30"/>
  <c r="C1100" i="30"/>
  <c r="C1099" i="30"/>
  <c r="C1098" i="30"/>
  <c r="C1097" i="30"/>
  <c r="C1096" i="30"/>
  <c r="C1095" i="30"/>
  <c r="C1094" i="30"/>
  <c r="C1093" i="30"/>
  <c r="C1092" i="30"/>
  <c r="C1091" i="30"/>
  <c r="C1090" i="30"/>
  <c r="C1089" i="30"/>
  <c r="C1088" i="30"/>
  <c r="C1087" i="30"/>
  <c r="C1086" i="30"/>
  <c r="C1085" i="30"/>
  <c r="C1084" i="30"/>
  <c r="C1083" i="30"/>
  <c r="C1082" i="30"/>
  <c r="C1081" i="30"/>
  <c r="C1080" i="30"/>
  <c r="C1079" i="30"/>
  <c r="C1078" i="30"/>
  <c r="C1077" i="30"/>
  <c r="C1076" i="30"/>
  <c r="C1075" i="30"/>
  <c r="C1074" i="30"/>
  <c r="C1073" i="30"/>
  <c r="C1072" i="30"/>
  <c r="C1071" i="30"/>
  <c r="C1070" i="30"/>
  <c r="C1069" i="30"/>
  <c r="C1068" i="30"/>
  <c r="C1067" i="30"/>
  <c r="C1066" i="30"/>
  <c r="C1065" i="30"/>
  <c r="C1064" i="30"/>
  <c r="C1063" i="30"/>
  <c r="C1062" i="30"/>
  <c r="C1061" i="30"/>
  <c r="C1060" i="30"/>
  <c r="C1059" i="30"/>
  <c r="C1058" i="30"/>
  <c r="C1057" i="30"/>
  <c r="C1056" i="30"/>
  <c r="C1055" i="30"/>
  <c r="C1054" i="30"/>
  <c r="C1053" i="30"/>
  <c r="C1052" i="30"/>
  <c r="C1051" i="30"/>
  <c r="C1050" i="30"/>
  <c r="C1049" i="30"/>
  <c r="C1048" i="30"/>
  <c r="C1047" i="30"/>
  <c r="C1046" i="30"/>
  <c r="C1045" i="30"/>
  <c r="C1044" i="30"/>
  <c r="C1043" i="30"/>
  <c r="C1042" i="30"/>
  <c r="C1041" i="30"/>
  <c r="C1040" i="30"/>
  <c r="C1039" i="30"/>
  <c r="C1038" i="30"/>
  <c r="C1037" i="30"/>
  <c r="C1036" i="30"/>
  <c r="C1035" i="30"/>
  <c r="C1034" i="30"/>
  <c r="C1033" i="30"/>
  <c r="C1032" i="30"/>
  <c r="C1031" i="30"/>
  <c r="C1030" i="30"/>
  <c r="C1029" i="30"/>
  <c r="C1028" i="30"/>
  <c r="C1027" i="30"/>
  <c r="C1026" i="30"/>
  <c r="C1025" i="30"/>
  <c r="C1024" i="30"/>
  <c r="C1023" i="30"/>
  <c r="C1022" i="30"/>
  <c r="C1021" i="30"/>
  <c r="C1020" i="30"/>
  <c r="C1019" i="30"/>
  <c r="C1018" i="30"/>
  <c r="C1017" i="30"/>
  <c r="C1016" i="30"/>
  <c r="C1015" i="30"/>
  <c r="C1014" i="30"/>
  <c r="C1013" i="30"/>
  <c r="C1012" i="30"/>
  <c r="C1011" i="30"/>
  <c r="C1010" i="30"/>
  <c r="C1009" i="30"/>
  <c r="C1008" i="30"/>
  <c r="C1007" i="30"/>
  <c r="C1006" i="30"/>
  <c r="C1005" i="30"/>
  <c r="C1004" i="30"/>
  <c r="B1505" i="30"/>
  <c r="B1504" i="30"/>
  <c r="B1502" i="30"/>
  <c r="B1503" i="30"/>
  <c r="B1482" i="30"/>
  <c r="B1483" i="30"/>
  <c r="B1484" i="30"/>
  <c r="B1485" i="30"/>
  <c r="B1486" i="30"/>
  <c r="B1487" i="30"/>
  <c r="B1488" i="30"/>
  <c r="B1489" i="30"/>
  <c r="B1490" i="30"/>
  <c r="B1491" i="30"/>
  <c r="B1492" i="30"/>
  <c r="B1493" i="30"/>
  <c r="B1494" i="30"/>
  <c r="B1495" i="30"/>
  <c r="B1496" i="30"/>
  <c r="B1497" i="30"/>
  <c r="B1498" i="30"/>
  <c r="B1499" i="30"/>
  <c r="B1500" i="30"/>
  <c r="B1501" i="30"/>
  <c r="B1005" i="30"/>
  <c r="B1006" i="30"/>
  <c r="B1007" i="30"/>
  <c r="B1008" i="30"/>
  <c r="B1009" i="30"/>
  <c r="B1010" i="30"/>
  <c r="B1011" i="30"/>
  <c r="B1012" i="30"/>
  <c r="B1013" i="30"/>
  <c r="B1014" i="30"/>
  <c r="B1015" i="30"/>
  <c r="B1016" i="30"/>
  <c r="B1017" i="30"/>
  <c r="B1018" i="30"/>
  <c r="B1019" i="30"/>
  <c r="B1020" i="30"/>
  <c r="B1021" i="30"/>
  <c r="B1022" i="30"/>
  <c r="B1023" i="30"/>
  <c r="B1024" i="30"/>
  <c r="B1025" i="30"/>
  <c r="B1026" i="30"/>
  <c r="B1027" i="30"/>
  <c r="B1028" i="30"/>
  <c r="B1029" i="30"/>
  <c r="B1030" i="30"/>
  <c r="B1031" i="30"/>
  <c r="B1032" i="30"/>
  <c r="B1033" i="30"/>
  <c r="B1034" i="30"/>
  <c r="B1035" i="30"/>
  <c r="B1036" i="30"/>
  <c r="B1037" i="30"/>
  <c r="B1038" i="30"/>
  <c r="B1039" i="30"/>
  <c r="B1040" i="30"/>
  <c r="B1041" i="30"/>
  <c r="B1042" i="30"/>
  <c r="B1043" i="30"/>
  <c r="B1044" i="30"/>
  <c r="B1045" i="30"/>
  <c r="B1046" i="30"/>
  <c r="B1047" i="30"/>
  <c r="B1048" i="30"/>
  <c r="B1049" i="30"/>
  <c r="B1050" i="30"/>
  <c r="B1051" i="30"/>
  <c r="B1052" i="30"/>
  <c r="B1053" i="30"/>
  <c r="B1054" i="30"/>
  <c r="B1055" i="30"/>
  <c r="B1056" i="30"/>
  <c r="B1057" i="30"/>
  <c r="B1058" i="30"/>
  <c r="B1059" i="30"/>
  <c r="B1060" i="30"/>
  <c r="B1061" i="30"/>
  <c r="B1062" i="30"/>
  <c r="B1063" i="30"/>
  <c r="B1064" i="30"/>
  <c r="B1065" i="30"/>
  <c r="B1066" i="30"/>
  <c r="B1067" i="30"/>
  <c r="B1068" i="30"/>
  <c r="B1069" i="30"/>
  <c r="B1070" i="30"/>
  <c r="B1071" i="30"/>
  <c r="B1072" i="30"/>
  <c r="B1073" i="30"/>
  <c r="B1074" i="30"/>
  <c r="B1075" i="30"/>
  <c r="B1076" i="30"/>
  <c r="B1077" i="30"/>
  <c r="B1078" i="30"/>
  <c r="B1079" i="30"/>
  <c r="B1080" i="30"/>
  <c r="B1081" i="30"/>
  <c r="B1082" i="30"/>
  <c r="B1083" i="30"/>
  <c r="B1084" i="30"/>
  <c r="B1085" i="30"/>
  <c r="B1086" i="30"/>
  <c r="B1087" i="30"/>
  <c r="B1088" i="30"/>
  <c r="B1089" i="30"/>
  <c r="B1090" i="30"/>
  <c r="B1091" i="30"/>
  <c r="B1092" i="30"/>
  <c r="B1093" i="30"/>
  <c r="B1094" i="30"/>
  <c r="B1095" i="30"/>
  <c r="B1096" i="30"/>
  <c r="B1097" i="30"/>
  <c r="B1098" i="30"/>
  <c r="B1099" i="30"/>
  <c r="B1100" i="30"/>
  <c r="B1101" i="30"/>
  <c r="B1102" i="30"/>
  <c r="B1103" i="30"/>
  <c r="B1104" i="30"/>
  <c r="B1105" i="30"/>
  <c r="B1106" i="30"/>
  <c r="B1107" i="30"/>
  <c r="B1108" i="30"/>
  <c r="B1109" i="30"/>
  <c r="B1110" i="30"/>
  <c r="B1111" i="30"/>
  <c r="B1112" i="30"/>
  <c r="B1113" i="30"/>
  <c r="B1114" i="30"/>
  <c r="B1115" i="30"/>
  <c r="B1116" i="30"/>
  <c r="B1117" i="30"/>
  <c r="B1118" i="30"/>
  <c r="B1119" i="30"/>
  <c r="B1120" i="30"/>
  <c r="B1121" i="30"/>
  <c r="B1122" i="30"/>
  <c r="B1123" i="30"/>
  <c r="B1124" i="30"/>
  <c r="B1125" i="30"/>
  <c r="B1126" i="30"/>
  <c r="B1127" i="30"/>
  <c r="B1128" i="30"/>
  <c r="B1129" i="30"/>
  <c r="B1130" i="30"/>
  <c r="B1131" i="30"/>
  <c r="B1132" i="30"/>
  <c r="B1133" i="30"/>
  <c r="B1134" i="30"/>
  <c r="B1135" i="30"/>
  <c r="B1136" i="30"/>
  <c r="B1137" i="30"/>
  <c r="B1138" i="30"/>
  <c r="B1139" i="30"/>
  <c r="B1140" i="30"/>
  <c r="B1141" i="30"/>
  <c r="B1142" i="30"/>
  <c r="B1143" i="30"/>
  <c r="B1144" i="30"/>
  <c r="B1145" i="30"/>
  <c r="B1146" i="30"/>
  <c r="B1147" i="30"/>
  <c r="B1148" i="30"/>
  <c r="B1149" i="30"/>
  <c r="B1150" i="30"/>
  <c r="B1151" i="30"/>
  <c r="B1152" i="30"/>
  <c r="B1153" i="30"/>
  <c r="B1154" i="30"/>
  <c r="B1155" i="30"/>
  <c r="B1156" i="30"/>
  <c r="B1157" i="30"/>
  <c r="B1158" i="30"/>
  <c r="B1159" i="30"/>
  <c r="B1160" i="30"/>
  <c r="B1161" i="30"/>
  <c r="B1162" i="30"/>
  <c r="B1163" i="30"/>
  <c r="B1164" i="30"/>
  <c r="B1165" i="30"/>
  <c r="B1166" i="30"/>
  <c r="B1167" i="30"/>
  <c r="B1168" i="30"/>
  <c r="B1169" i="30"/>
  <c r="B1170" i="30"/>
  <c r="B1171" i="30"/>
  <c r="B1172" i="30"/>
  <c r="B1173" i="30"/>
  <c r="B1174" i="30"/>
  <c r="B1175" i="30"/>
  <c r="B1176" i="30"/>
  <c r="B1177" i="30"/>
  <c r="B1178" i="30"/>
  <c r="B1179" i="30"/>
  <c r="B1180" i="30"/>
  <c r="B1181" i="30"/>
  <c r="B1182" i="30"/>
  <c r="B1183" i="30"/>
  <c r="B1184" i="30"/>
  <c r="B1185" i="30"/>
  <c r="B1186" i="30"/>
  <c r="B1187" i="30"/>
  <c r="B1188" i="30"/>
  <c r="B1189" i="30"/>
  <c r="B1190" i="30"/>
  <c r="B1191" i="30"/>
  <c r="B1192" i="30"/>
  <c r="B1193" i="30"/>
  <c r="B1194" i="30"/>
  <c r="B1195" i="30"/>
  <c r="B1196" i="30"/>
  <c r="B1197" i="30"/>
  <c r="B1198" i="30"/>
  <c r="B1199" i="30"/>
  <c r="B1200" i="30"/>
  <c r="B1201" i="30"/>
  <c r="B1202" i="30"/>
  <c r="B1203" i="30"/>
  <c r="B1204" i="30"/>
  <c r="B1205" i="30"/>
  <c r="B1206" i="30"/>
  <c r="B1207" i="30"/>
  <c r="B1208" i="30"/>
  <c r="B1209" i="30"/>
  <c r="B1210" i="30"/>
  <c r="B1211" i="30"/>
  <c r="B1212" i="30"/>
  <c r="B1213" i="30"/>
  <c r="B1214" i="30"/>
  <c r="B1215" i="30"/>
  <c r="B1216" i="30"/>
  <c r="B1217" i="30"/>
  <c r="B1218" i="30"/>
  <c r="B1219" i="30"/>
  <c r="B1220" i="30"/>
  <c r="B1221" i="30"/>
  <c r="B1222" i="30"/>
  <c r="B1223" i="30"/>
  <c r="B1224" i="30"/>
  <c r="B1225" i="30"/>
  <c r="B1226" i="30"/>
  <c r="B1227" i="30"/>
  <c r="B1228" i="30"/>
  <c r="B1229" i="30"/>
  <c r="B1230" i="30"/>
  <c r="B1231" i="30"/>
  <c r="B1232" i="30"/>
  <c r="B1233" i="30"/>
  <c r="B1234" i="30"/>
  <c r="B1235" i="30"/>
  <c r="B1236" i="30"/>
  <c r="B1237" i="30"/>
  <c r="B1238" i="30"/>
  <c r="B1239" i="30"/>
  <c r="B1240" i="30"/>
  <c r="B1241" i="30"/>
  <c r="B1242" i="30"/>
  <c r="B1243" i="30"/>
  <c r="B1244" i="30"/>
  <c r="B1245" i="30"/>
  <c r="B1246" i="30"/>
  <c r="B1247" i="30"/>
  <c r="B1248" i="30"/>
  <c r="B1249" i="30"/>
  <c r="B1250" i="30"/>
  <c r="B1251" i="30"/>
  <c r="B1252" i="30"/>
  <c r="B1253" i="30"/>
  <c r="B1254" i="30"/>
  <c r="B1255" i="30"/>
  <c r="B1256" i="30"/>
  <c r="B1257" i="30"/>
  <c r="B1258" i="30"/>
  <c r="B1259" i="30"/>
  <c r="B1260" i="30"/>
  <c r="B1261" i="30"/>
  <c r="B1262" i="30"/>
  <c r="B1263" i="30"/>
  <c r="B1264" i="30"/>
  <c r="B1265" i="30"/>
  <c r="B1266" i="30"/>
  <c r="B1267" i="30"/>
  <c r="B1268" i="30"/>
  <c r="B1269" i="30"/>
  <c r="B1270" i="30"/>
  <c r="B1271" i="30"/>
  <c r="B1272" i="30"/>
  <c r="B1273" i="30"/>
  <c r="B1274" i="30"/>
  <c r="B1275" i="30"/>
  <c r="B1276" i="30"/>
  <c r="B1277" i="30"/>
  <c r="B1278" i="30"/>
  <c r="B1279" i="30"/>
  <c r="B1280" i="30"/>
  <c r="B1281" i="30"/>
  <c r="B1282" i="30"/>
  <c r="B1283" i="30"/>
  <c r="B1284" i="30"/>
  <c r="B1285" i="30"/>
  <c r="B1286" i="30"/>
  <c r="B1287" i="30"/>
  <c r="B1288" i="30"/>
  <c r="B1289" i="30"/>
  <c r="B1290" i="30"/>
  <c r="B1291" i="30"/>
  <c r="B1292" i="30"/>
  <c r="B1293" i="30"/>
  <c r="B1294" i="30"/>
  <c r="B1295" i="30"/>
  <c r="B1296" i="30"/>
  <c r="B1297" i="30"/>
  <c r="B1298" i="30"/>
  <c r="B1299" i="30"/>
  <c r="B1300" i="30"/>
  <c r="B1301" i="30"/>
  <c r="B1302" i="30"/>
  <c r="B1303" i="30"/>
  <c r="B1304" i="30"/>
  <c r="B1305" i="30"/>
  <c r="B1306" i="30"/>
  <c r="B1307" i="30"/>
  <c r="B1308" i="30"/>
  <c r="B1309" i="30"/>
  <c r="B1310" i="30"/>
  <c r="B1311" i="30"/>
  <c r="B1312" i="30"/>
  <c r="B1313" i="30"/>
  <c r="B1314" i="30"/>
  <c r="B1315" i="30"/>
  <c r="B1316" i="30"/>
  <c r="B1317" i="30"/>
  <c r="B1318" i="30"/>
  <c r="B1319" i="30"/>
  <c r="B1320" i="30"/>
  <c r="B1321" i="30"/>
  <c r="B1322" i="30"/>
  <c r="B1323" i="30"/>
  <c r="B1324" i="30"/>
  <c r="B1325" i="30"/>
  <c r="B1326" i="30"/>
  <c r="B1327" i="30"/>
  <c r="B1328" i="30"/>
  <c r="B1329" i="30"/>
  <c r="B1330" i="30"/>
  <c r="B1331" i="30"/>
  <c r="B1332" i="30"/>
  <c r="B1333" i="30"/>
  <c r="B1334" i="30"/>
  <c r="B1335" i="30"/>
  <c r="B1336" i="30"/>
  <c r="B1337" i="30"/>
  <c r="B1338" i="30"/>
  <c r="B1339" i="30"/>
  <c r="B1340" i="30"/>
  <c r="B1341" i="30"/>
  <c r="B1342" i="30"/>
  <c r="B1343" i="30"/>
  <c r="B1344" i="30"/>
  <c r="B1345" i="30"/>
  <c r="B1346" i="30"/>
  <c r="B1347" i="30"/>
  <c r="B1348" i="30"/>
  <c r="B1349" i="30"/>
  <c r="B1350" i="30"/>
  <c r="B1351" i="30"/>
  <c r="B1352" i="30"/>
  <c r="B1353" i="30"/>
  <c r="B1354" i="30"/>
  <c r="B1355" i="30"/>
  <c r="B1356" i="30"/>
  <c r="B1357" i="30"/>
  <c r="B1358" i="30"/>
  <c r="B1359" i="30"/>
  <c r="B1360" i="30"/>
  <c r="B1361" i="30"/>
  <c r="B1362" i="30"/>
  <c r="B1363" i="30"/>
  <c r="B1364" i="30"/>
  <c r="B1365" i="30"/>
  <c r="B1366" i="30"/>
  <c r="B1367" i="30"/>
  <c r="B1368" i="30"/>
  <c r="B1369" i="30"/>
  <c r="B1370" i="30"/>
  <c r="B1371" i="30"/>
  <c r="B1372" i="30"/>
  <c r="B1373" i="30"/>
  <c r="B1374" i="30"/>
  <c r="B1375" i="30"/>
  <c r="B1376" i="30"/>
  <c r="B1377" i="30"/>
  <c r="B1378" i="30"/>
  <c r="B1379" i="30"/>
  <c r="B1380" i="30"/>
  <c r="B1381" i="30"/>
  <c r="B1382" i="30"/>
  <c r="B1383" i="30"/>
  <c r="B1384" i="30"/>
  <c r="B1385" i="30"/>
  <c r="B1386" i="30"/>
  <c r="B1387" i="30"/>
  <c r="B1388" i="30"/>
  <c r="B1389" i="30"/>
  <c r="B1390" i="30"/>
  <c r="B1391" i="30"/>
  <c r="B1392" i="30"/>
  <c r="B1393" i="30"/>
  <c r="B1394" i="30"/>
  <c r="B1395" i="30"/>
  <c r="B1396" i="30"/>
  <c r="B1397" i="30"/>
  <c r="B1398" i="30"/>
  <c r="B1399" i="30"/>
  <c r="B1400" i="30"/>
  <c r="B1401" i="30"/>
  <c r="B1402" i="30"/>
  <c r="B1403" i="30"/>
  <c r="B1404" i="30"/>
  <c r="B1405" i="30"/>
  <c r="B1406" i="30"/>
  <c r="B1407" i="30"/>
  <c r="B1408" i="30"/>
  <c r="B1409" i="30"/>
  <c r="B1410" i="30"/>
  <c r="B1411" i="30"/>
  <c r="B1412" i="30"/>
  <c r="B1413" i="30"/>
  <c r="B1414" i="30"/>
  <c r="B1415" i="30"/>
  <c r="B1416" i="30"/>
  <c r="B1417" i="30"/>
  <c r="B1418" i="30"/>
  <c r="B1419" i="30"/>
  <c r="B1420" i="30"/>
  <c r="B1421" i="30"/>
  <c r="B1422" i="30"/>
  <c r="B1423" i="30"/>
  <c r="B1424" i="30"/>
  <c r="B1425" i="30"/>
  <c r="B1426" i="30"/>
  <c r="B1427" i="30"/>
  <c r="B1428" i="30"/>
  <c r="B1429" i="30"/>
  <c r="B1430" i="30"/>
  <c r="B1431" i="30"/>
  <c r="B1432" i="30"/>
  <c r="B1433" i="30"/>
  <c r="B1434" i="30"/>
  <c r="B1435" i="30"/>
  <c r="B1436" i="30"/>
  <c r="B1437" i="30"/>
  <c r="B1438" i="30"/>
  <c r="B1439" i="30"/>
  <c r="B1440" i="30"/>
  <c r="B1441" i="30"/>
  <c r="B1442" i="30"/>
  <c r="B1443" i="30"/>
  <c r="B1444" i="30"/>
  <c r="B1445" i="30"/>
  <c r="B1446" i="30"/>
  <c r="B1447" i="30"/>
  <c r="B1448" i="30"/>
  <c r="B1449" i="30"/>
  <c r="B1450" i="30"/>
  <c r="B1451" i="30"/>
  <c r="B1452" i="30"/>
  <c r="B1453" i="30"/>
  <c r="B1454" i="30"/>
  <c r="B1455" i="30"/>
  <c r="B1456" i="30"/>
  <c r="B1457" i="30"/>
  <c r="B1458" i="30"/>
  <c r="B1459" i="30"/>
  <c r="B1460" i="30"/>
  <c r="B1461" i="30"/>
  <c r="B1462" i="30"/>
  <c r="B1463" i="30"/>
  <c r="B1464" i="30"/>
  <c r="B1465" i="30"/>
  <c r="B1466" i="30"/>
  <c r="B1467" i="30"/>
  <c r="B1468" i="30"/>
  <c r="B1469" i="30"/>
  <c r="B1470" i="30"/>
  <c r="B1471" i="30"/>
  <c r="B1472" i="30"/>
  <c r="B1473" i="30"/>
  <c r="B1474" i="30"/>
  <c r="B1475" i="30"/>
  <c r="B1476" i="30"/>
  <c r="B1477" i="30"/>
  <c r="B1478" i="30"/>
  <c r="B1479" i="30"/>
  <c r="B1480" i="30"/>
  <c r="B1481" i="30"/>
  <c r="B1004" i="30"/>
  <c r="B1003" i="30"/>
  <c r="C508" i="30"/>
  <c r="C509" i="30"/>
  <c r="C510" i="30"/>
  <c r="C511" i="30"/>
  <c r="C512" i="30"/>
  <c r="C513" i="30"/>
  <c r="C514" i="30"/>
  <c r="C515" i="30"/>
  <c r="C516" i="30"/>
  <c r="C517" i="30"/>
  <c r="C518" i="30"/>
  <c r="C519" i="30"/>
  <c r="C520" i="30"/>
  <c r="C521" i="30"/>
  <c r="C522" i="30"/>
  <c r="C523" i="30"/>
  <c r="C524" i="30"/>
  <c r="C525" i="30"/>
  <c r="C526" i="30"/>
  <c r="C527" i="30"/>
  <c r="C528" i="30"/>
  <c r="C529" i="30"/>
  <c r="C530" i="30"/>
  <c r="C531" i="30"/>
  <c r="C532" i="30"/>
  <c r="C533" i="30"/>
  <c r="C534" i="30"/>
  <c r="C535" i="30"/>
  <c r="C536" i="30"/>
  <c r="C537" i="30"/>
  <c r="C538" i="30"/>
  <c r="C539" i="30"/>
  <c r="C540" i="30"/>
  <c r="C541" i="30"/>
  <c r="C542" i="30"/>
  <c r="C543" i="30"/>
  <c r="C544" i="30"/>
  <c r="C545" i="30"/>
  <c r="C546" i="30"/>
  <c r="C547" i="30"/>
  <c r="C548" i="30"/>
  <c r="C549" i="30"/>
  <c r="C550" i="30"/>
  <c r="C551" i="30"/>
  <c r="C552" i="30"/>
  <c r="C553" i="30"/>
  <c r="C554" i="30"/>
  <c r="C555" i="30"/>
  <c r="C556" i="30"/>
  <c r="C557" i="30"/>
  <c r="C558" i="30"/>
  <c r="C559" i="30"/>
  <c r="C560" i="30"/>
  <c r="C561" i="30"/>
  <c r="C562" i="30"/>
  <c r="C563" i="30"/>
  <c r="C564" i="30"/>
  <c r="C565" i="30"/>
  <c r="C566" i="30"/>
  <c r="C567" i="30"/>
  <c r="C568" i="30"/>
  <c r="C569" i="30"/>
  <c r="C570" i="30"/>
  <c r="C571" i="30"/>
  <c r="C572" i="30"/>
  <c r="C573" i="30"/>
  <c r="C574" i="30"/>
  <c r="C575" i="30"/>
  <c r="C576" i="30"/>
  <c r="C577" i="30"/>
  <c r="C578" i="30"/>
  <c r="C579" i="30"/>
  <c r="C580" i="30"/>
  <c r="C581" i="30"/>
  <c r="C582" i="30"/>
  <c r="C583" i="30"/>
  <c r="C584" i="30"/>
  <c r="C585" i="30"/>
  <c r="C586" i="30"/>
  <c r="C587" i="30"/>
  <c r="C588" i="30"/>
  <c r="C589" i="30"/>
  <c r="C590" i="30"/>
  <c r="C591" i="30"/>
  <c r="C592" i="30"/>
  <c r="C593" i="30"/>
  <c r="C594" i="30"/>
  <c r="C595" i="30"/>
  <c r="C596" i="30"/>
  <c r="C597" i="30"/>
  <c r="C598" i="30"/>
  <c r="C599" i="30"/>
  <c r="C600" i="30"/>
  <c r="C601" i="30"/>
  <c r="C602" i="30"/>
  <c r="C603" i="30"/>
  <c r="C604" i="30"/>
  <c r="C605" i="30"/>
  <c r="C606" i="30"/>
  <c r="C607" i="30"/>
  <c r="C608" i="30"/>
  <c r="C609" i="30"/>
  <c r="C610" i="30"/>
  <c r="C611" i="30"/>
  <c r="C612" i="30"/>
  <c r="C613" i="30"/>
  <c r="C614" i="30"/>
  <c r="C615" i="30"/>
  <c r="C616" i="30"/>
  <c r="C617" i="30"/>
  <c r="C618" i="30"/>
  <c r="C619" i="30"/>
  <c r="C620" i="30"/>
  <c r="C621" i="30"/>
  <c r="C622" i="30"/>
  <c r="C623" i="30"/>
  <c r="C624" i="30"/>
  <c r="C625" i="30"/>
  <c r="C626" i="30"/>
  <c r="C627" i="30"/>
  <c r="C628" i="30"/>
  <c r="C629" i="30"/>
  <c r="C630" i="30"/>
  <c r="C631" i="30"/>
  <c r="C632" i="30"/>
  <c r="C633" i="30"/>
  <c r="C634" i="30"/>
  <c r="C635" i="30"/>
  <c r="C636" i="30"/>
  <c r="C637" i="30"/>
  <c r="C638" i="30"/>
  <c r="C639" i="30"/>
  <c r="C640" i="30"/>
  <c r="C641" i="30"/>
  <c r="C642" i="30"/>
  <c r="C643" i="30"/>
  <c r="C644" i="30"/>
  <c r="C645" i="30"/>
  <c r="C646" i="30"/>
  <c r="C647" i="30"/>
  <c r="C648" i="30"/>
  <c r="C649" i="30"/>
  <c r="C650" i="30"/>
  <c r="C651" i="30"/>
  <c r="C652" i="30"/>
  <c r="C653" i="30"/>
  <c r="C654" i="30"/>
  <c r="C655" i="30"/>
  <c r="C656" i="30"/>
  <c r="C657" i="30"/>
  <c r="C658" i="30"/>
  <c r="C659" i="30"/>
  <c r="C660" i="30"/>
  <c r="C661" i="30"/>
  <c r="C662" i="30"/>
  <c r="C663" i="30"/>
  <c r="C664" i="30"/>
  <c r="C665" i="30"/>
  <c r="C666" i="30"/>
  <c r="C667" i="30"/>
  <c r="C668" i="30"/>
  <c r="C669" i="30"/>
  <c r="C670" i="30"/>
  <c r="C671" i="30"/>
  <c r="C672" i="30"/>
  <c r="C673" i="30"/>
  <c r="C674" i="30"/>
  <c r="C675" i="30"/>
  <c r="C676" i="30"/>
  <c r="C677" i="30"/>
  <c r="C678" i="30"/>
  <c r="C679" i="30"/>
  <c r="C680" i="30"/>
  <c r="C681" i="30"/>
  <c r="C682" i="30"/>
  <c r="C683" i="30"/>
  <c r="C684" i="30"/>
  <c r="C685" i="30"/>
  <c r="C686" i="30"/>
  <c r="C687" i="30"/>
  <c r="C688" i="30"/>
  <c r="C689" i="30"/>
  <c r="C690" i="30"/>
  <c r="C691" i="30"/>
  <c r="C692" i="30"/>
  <c r="C693" i="30"/>
  <c r="C694" i="30"/>
  <c r="C695" i="30"/>
  <c r="C696" i="30"/>
  <c r="C697" i="30"/>
  <c r="C698" i="30"/>
  <c r="C699" i="30"/>
  <c r="C700" i="30"/>
  <c r="C701" i="30"/>
  <c r="C702" i="30"/>
  <c r="C703" i="30"/>
  <c r="C704" i="30"/>
  <c r="C705" i="30"/>
  <c r="C706" i="30"/>
  <c r="C707" i="30"/>
  <c r="C708" i="30"/>
  <c r="C709" i="30"/>
  <c r="C710" i="30"/>
  <c r="C711" i="30"/>
  <c r="C712" i="30"/>
  <c r="C713" i="30"/>
  <c r="C714" i="30"/>
  <c r="C715" i="30"/>
  <c r="C716" i="30"/>
  <c r="C717" i="30"/>
  <c r="C718" i="30"/>
  <c r="C719" i="30"/>
  <c r="C720" i="30"/>
  <c r="C721" i="30"/>
  <c r="C722" i="30"/>
  <c r="C723" i="30"/>
  <c r="C724" i="30"/>
  <c r="C725" i="30"/>
  <c r="C726" i="30"/>
  <c r="C727" i="30"/>
  <c r="C728" i="30"/>
  <c r="C729" i="30"/>
  <c r="C730" i="30"/>
  <c r="C731" i="30"/>
  <c r="C732" i="30"/>
  <c r="C733" i="30"/>
  <c r="C734" i="30"/>
  <c r="C735" i="30"/>
  <c r="C736" i="30"/>
  <c r="C737" i="30"/>
  <c r="C738" i="30"/>
  <c r="C739" i="30"/>
  <c r="C740" i="30"/>
  <c r="C741" i="30"/>
  <c r="C742" i="30"/>
  <c r="C743" i="30"/>
  <c r="C744" i="30"/>
  <c r="C745" i="30"/>
  <c r="C746" i="30"/>
  <c r="C747" i="30"/>
  <c r="C748" i="30"/>
  <c r="C749" i="30"/>
  <c r="C750" i="30"/>
  <c r="C751" i="30"/>
  <c r="C752" i="30"/>
  <c r="C753" i="30"/>
  <c r="C754" i="30"/>
  <c r="C755" i="30"/>
  <c r="C756" i="30"/>
  <c r="C757" i="30"/>
  <c r="C758" i="30"/>
  <c r="C759" i="30"/>
  <c r="C760" i="30"/>
  <c r="C761" i="30"/>
  <c r="C762" i="30"/>
  <c r="C763" i="30"/>
  <c r="C764" i="30"/>
  <c r="C765" i="30"/>
  <c r="C766" i="30"/>
  <c r="C767" i="30"/>
  <c r="C768" i="30"/>
  <c r="C769" i="30"/>
  <c r="C770" i="30"/>
  <c r="C771" i="30"/>
  <c r="C772" i="30"/>
  <c r="C773" i="30"/>
  <c r="C774" i="30"/>
  <c r="C775" i="30"/>
  <c r="C776" i="30"/>
  <c r="C777" i="30"/>
  <c r="C778" i="30"/>
  <c r="C779" i="30"/>
  <c r="C780" i="30"/>
  <c r="C781" i="30"/>
  <c r="C782" i="30"/>
  <c r="C783" i="30"/>
  <c r="C784" i="30"/>
  <c r="C785" i="30"/>
  <c r="C786" i="30"/>
  <c r="C787" i="30"/>
  <c r="C788" i="30"/>
  <c r="C789" i="30"/>
  <c r="C790" i="30"/>
  <c r="C791" i="30"/>
  <c r="C792" i="30"/>
  <c r="C793" i="30"/>
  <c r="C794" i="30"/>
  <c r="C795" i="30"/>
  <c r="C796" i="30"/>
  <c r="C797" i="30"/>
  <c r="C798" i="30"/>
  <c r="C799" i="30"/>
  <c r="C800" i="30"/>
  <c r="C801" i="30"/>
  <c r="C802" i="30"/>
  <c r="C803" i="30"/>
  <c r="C804" i="30"/>
  <c r="C805" i="30"/>
  <c r="C806" i="30"/>
  <c r="C807" i="30"/>
  <c r="C808" i="30"/>
  <c r="C809" i="30"/>
  <c r="C810" i="30"/>
  <c r="C811" i="30"/>
  <c r="C812" i="30"/>
  <c r="C813" i="30"/>
  <c r="C814" i="30"/>
  <c r="C815" i="30"/>
  <c r="C816" i="30"/>
  <c r="C817" i="30"/>
  <c r="C818" i="30"/>
  <c r="C819" i="30"/>
  <c r="C820" i="30"/>
  <c r="C821" i="30"/>
  <c r="C822" i="30"/>
  <c r="C823" i="30"/>
  <c r="C824" i="30"/>
  <c r="C825" i="30"/>
  <c r="C826" i="30"/>
  <c r="C827" i="30"/>
  <c r="C828" i="30"/>
  <c r="C829" i="30"/>
  <c r="C830" i="30"/>
  <c r="C831" i="30"/>
  <c r="C832" i="30"/>
  <c r="C833" i="30"/>
  <c r="C834" i="30"/>
  <c r="C835" i="30"/>
  <c r="C836" i="30"/>
  <c r="C837" i="30"/>
  <c r="C838" i="30"/>
  <c r="C839" i="30"/>
  <c r="C840" i="30"/>
  <c r="C841" i="30"/>
  <c r="C842" i="30"/>
  <c r="C843" i="30"/>
  <c r="C844" i="30"/>
  <c r="C845" i="30"/>
  <c r="C846" i="30"/>
  <c r="C847" i="30"/>
  <c r="C848" i="30"/>
  <c r="C849" i="30"/>
  <c r="C850" i="30"/>
  <c r="C851" i="30"/>
  <c r="C852" i="30"/>
  <c r="C853" i="30"/>
  <c r="C854" i="30"/>
  <c r="C855" i="30"/>
  <c r="C856" i="30"/>
  <c r="C857" i="30"/>
  <c r="C858" i="30"/>
  <c r="C859" i="30"/>
  <c r="C860" i="30"/>
  <c r="C861" i="30"/>
  <c r="C862" i="30"/>
  <c r="C863" i="30"/>
  <c r="C864" i="30"/>
  <c r="C865" i="30"/>
  <c r="C866" i="30"/>
  <c r="C867" i="30"/>
  <c r="C868" i="30"/>
  <c r="C869" i="30"/>
  <c r="C870" i="30"/>
  <c r="C871" i="30"/>
  <c r="C872" i="30"/>
  <c r="C873" i="30"/>
  <c r="C874" i="30"/>
  <c r="C875" i="30"/>
  <c r="C876" i="30"/>
  <c r="C877" i="30"/>
  <c r="C878" i="30"/>
  <c r="C879" i="30"/>
  <c r="C880" i="30"/>
  <c r="C881" i="30"/>
  <c r="C882" i="30"/>
  <c r="C883" i="30"/>
  <c r="C884" i="30"/>
  <c r="C885" i="30"/>
  <c r="C886" i="30"/>
  <c r="C887" i="30"/>
  <c r="C888" i="30"/>
  <c r="C889" i="30"/>
  <c r="C890" i="30"/>
  <c r="C891" i="30"/>
  <c r="C892" i="30"/>
  <c r="C893" i="30"/>
  <c r="C894" i="30"/>
  <c r="C895" i="30"/>
  <c r="C896" i="30"/>
  <c r="C897" i="30"/>
  <c r="C898" i="30"/>
  <c r="C899" i="30"/>
  <c r="C900" i="30"/>
  <c r="C901" i="30"/>
  <c r="C902" i="30"/>
  <c r="C903" i="30"/>
  <c r="C904" i="30"/>
  <c r="C905" i="30"/>
  <c r="C906" i="30"/>
  <c r="C907" i="30"/>
  <c r="C908" i="30"/>
  <c r="C909" i="30"/>
  <c r="C910" i="30"/>
  <c r="C911" i="30"/>
  <c r="C912" i="30"/>
  <c r="C913" i="30"/>
  <c r="C914" i="30"/>
  <c r="C915" i="30"/>
  <c r="C916" i="30"/>
  <c r="C917" i="30"/>
  <c r="C918" i="30"/>
  <c r="C919" i="30"/>
  <c r="C920" i="30"/>
  <c r="C921" i="30"/>
  <c r="C922" i="30"/>
  <c r="C923" i="30"/>
  <c r="C924" i="30"/>
  <c r="C925" i="30"/>
  <c r="C926" i="30"/>
  <c r="C927" i="30"/>
  <c r="C928" i="30"/>
  <c r="C929" i="30"/>
  <c r="C930" i="30"/>
  <c r="C931" i="30"/>
  <c r="C932" i="30"/>
  <c r="C933" i="30"/>
  <c r="C934" i="30"/>
  <c r="C935" i="30"/>
  <c r="C936" i="30"/>
  <c r="C937" i="30"/>
  <c r="C938" i="30"/>
  <c r="C939" i="30"/>
  <c r="C940" i="30"/>
  <c r="C941" i="30"/>
  <c r="C942" i="30"/>
  <c r="C943" i="30"/>
  <c r="C944" i="30"/>
  <c r="C945" i="30"/>
  <c r="C946" i="30"/>
  <c r="C947" i="30"/>
  <c r="C948" i="30"/>
  <c r="C949" i="30"/>
  <c r="C950" i="30"/>
  <c r="C951" i="30"/>
  <c r="C952" i="30"/>
  <c r="C953" i="30"/>
  <c r="C954" i="30"/>
  <c r="C955" i="30"/>
  <c r="C956" i="30"/>
  <c r="C957" i="30"/>
  <c r="C958" i="30"/>
  <c r="C959" i="30"/>
  <c r="C960" i="30"/>
  <c r="C961" i="30"/>
  <c r="C962" i="30"/>
  <c r="C963" i="30"/>
  <c r="C964" i="30"/>
  <c r="C965" i="30"/>
  <c r="C966" i="30"/>
  <c r="C967" i="30"/>
  <c r="C968" i="30"/>
  <c r="C969" i="30"/>
  <c r="C970" i="30"/>
  <c r="C971" i="30"/>
  <c r="C972" i="30"/>
  <c r="C973" i="30"/>
  <c r="C974" i="30"/>
  <c r="C975" i="30"/>
  <c r="C976" i="30"/>
  <c r="C977" i="30"/>
  <c r="C978" i="30"/>
  <c r="C979" i="30"/>
  <c r="C980" i="30"/>
  <c r="C981" i="30"/>
  <c r="C982" i="30"/>
  <c r="C983" i="30"/>
  <c r="C984" i="30"/>
  <c r="C985" i="30"/>
  <c r="C986" i="30"/>
  <c r="C987" i="30"/>
  <c r="C988" i="30"/>
  <c r="C989" i="30"/>
  <c r="C990" i="30"/>
  <c r="C991" i="30"/>
  <c r="C992" i="30"/>
  <c r="C993" i="30"/>
  <c r="C994" i="30"/>
  <c r="C995" i="30"/>
  <c r="C996" i="30"/>
  <c r="C997" i="30"/>
  <c r="C998" i="30"/>
  <c r="C999" i="30"/>
  <c r="C1000" i="30"/>
  <c r="C1001" i="30"/>
  <c r="C1002" i="30"/>
  <c r="C1003" i="30"/>
  <c r="C507" i="30"/>
  <c r="C506" i="30"/>
  <c r="C505" i="30"/>
  <c r="C504" i="30"/>
  <c r="B506" i="30"/>
  <c r="B507" i="30"/>
  <c r="B508" i="30"/>
  <c r="B509" i="30"/>
  <c r="B510" i="30"/>
  <c r="B511" i="30"/>
  <c r="B512" i="30"/>
  <c r="B513" i="30"/>
  <c r="B514" i="30"/>
  <c r="B515" i="30"/>
  <c r="B516" i="30"/>
  <c r="B517" i="30"/>
  <c r="B518" i="30"/>
  <c r="B519" i="30"/>
  <c r="B520" i="30"/>
  <c r="B521" i="30"/>
  <c r="B522" i="30"/>
  <c r="B523" i="30"/>
  <c r="B524" i="30"/>
  <c r="B525" i="30"/>
  <c r="B526" i="30"/>
  <c r="B527" i="30"/>
  <c r="B528" i="30"/>
  <c r="B529" i="30"/>
  <c r="B530" i="30"/>
  <c r="B531" i="30"/>
  <c r="B532" i="30"/>
  <c r="B533" i="30"/>
  <c r="B534" i="30"/>
  <c r="B535" i="30"/>
  <c r="B536" i="30"/>
  <c r="B537" i="30"/>
  <c r="B538" i="30"/>
  <c r="B539" i="30"/>
  <c r="B540" i="30"/>
  <c r="B541" i="30"/>
  <c r="B542" i="30"/>
  <c r="B543" i="30"/>
  <c r="B544" i="30"/>
  <c r="B545" i="30"/>
  <c r="B546" i="30"/>
  <c r="B547" i="30"/>
  <c r="B548" i="30"/>
  <c r="B549" i="30"/>
  <c r="B550" i="30"/>
  <c r="B551" i="30"/>
  <c r="B552" i="30"/>
  <c r="B553" i="30"/>
  <c r="B554" i="30"/>
  <c r="B555" i="30"/>
  <c r="B556" i="30"/>
  <c r="B557" i="30"/>
  <c r="B558" i="30"/>
  <c r="B559" i="30"/>
  <c r="B560" i="30"/>
  <c r="B561" i="30"/>
  <c r="B562" i="30"/>
  <c r="B563" i="30"/>
  <c r="B564" i="30"/>
  <c r="B565" i="30"/>
  <c r="B566" i="30"/>
  <c r="B567" i="30"/>
  <c r="B568" i="30"/>
  <c r="B569" i="30"/>
  <c r="B570" i="30"/>
  <c r="B571" i="30"/>
  <c r="B572" i="30"/>
  <c r="B573" i="30"/>
  <c r="B574" i="30"/>
  <c r="B575" i="30"/>
  <c r="B576" i="30"/>
  <c r="B577" i="30"/>
  <c r="B578" i="30"/>
  <c r="B579" i="30"/>
  <c r="B580" i="30"/>
  <c r="B581" i="30"/>
  <c r="B582" i="30"/>
  <c r="B583" i="30"/>
  <c r="B584" i="30"/>
  <c r="B585" i="30"/>
  <c r="B586" i="30"/>
  <c r="B587" i="30"/>
  <c r="B588" i="30"/>
  <c r="B589" i="30"/>
  <c r="B590" i="30"/>
  <c r="B591" i="30"/>
  <c r="B592" i="30"/>
  <c r="B593" i="30"/>
  <c r="B594" i="30"/>
  <c r="B595" i="30"/>
  <c r="B596" i="30"/>
  <c r="B597" i="30"/>
  <c r="B598" i="30"/>
  <c r="B599" i="30"/>
  <c r="B600" i="30"/>
  <c r="B601" i="30"/>
  <c r="B602" i="30"/>
  <c r="B603" i="30"/>
  <c r="B604" i="30"/>
  <c r="B605" i="30"/>
  <c r="B606" i="30"/>
  <c r="B607" i="30"/>
  <c r="B608" i="30"/>
  <c r="B609" i="30"/>
  <c r="B610" i="30"/>
  <c r="B611" i="30"/>
  <c r="B612" i="30"/>
  <c r="B613" i="30"/>
  <c r="B614" i="30"/>
  <c r="B615" i="30"/>
  <c r="B616" i="30"/>
  <c r="B617" i="30"/>
  <c r="B618" i="30"/>
  <c r="B619" i="30"/>
  <c r="B620" i="30"/>
  <c r="B621" i="30"/>
  <c r="B622" i="30"/>
  <c r="B623" i="30"/>
  <c r="B624" i="30"/>
  <c r="B625" i="30"/>
  <c r="B626" i="30"/>
  <c r="B627" i="30"/>
  <c r="B628" i="30"/>
  <c r="B629" i="30"/>
  <c r="B630" i="30"/>
  <c r="B631" i="30"/>
  <c r="B632" i="30"/>
  <c r="B633" i="30"/>
  <c r="B634" i="30"/>
  <c r="B635" i="30"/>
  <c r="B636" i="30"/>
  <c r="B637" i="30"/>
  <c r="B638" i="30"/>
  <c r="B639" i="30"/>
  <c r="B640" i="30"/>
  <c r="B641" i="30"/>
  <c r="B642" i="30"/>
  <c r="B643" i="30"/>
  <c r="B644" i="30"/>
  <c r="B645" i="30"/>
  <c r="B646" i="30"/>
  <c r="B647" i="30"/>
  <c r="B648" i="30"/>
  <c r="B649" i="30"/>
  <c r="B650" i="30"/>
  <c r="B651" i="30"/>
  <c r="B652" i="30"/>
  <c r="B653" i="30"/>
  <c r="B654" i="30"/>
  <c r="B655" i="30"/>
  <c r="B656" i="30"/>
  <c r="B657" i="30"/>
  <c r="B658" i="30"/>
  <c r="B659" i="30"/>
  <c r="B660" i="30"/>
  <c r="B661" i="30"/>
  <c r="B662" i="30"/>
  <c r="B663" i="30"/>
  <c r="B664" i="30"/>
  <c r="B665" i="30"/>
  <c r="B666" i="30"/>
  <c r="B667" i="30"/>
  <c r="B668" i="30"/>
  <c r="B669" i="30"/>
  <c r="B670" i="30"/>
  <c r="B671" i="30"/>
  <c r="B672" i="30"/>
  <c r="B673" i="30"/>
  <c r="B674" i="30"/>
  <c r="B675" i="30"/>
  <c r="B676" i="30"/>
  <c r="B677" i="30"/>
  <c r="B678" i="30"/>
  <c r="B679" i="30"/>
  <c r="B680" i="30"/>
  <c r="B681" i="30"/>
  <c r="B682" i="30"/>
  <c r="B683" i="30"/>
  <c r="B684" i="30"/>
  <c r="B685" i="30"/>
  <c r="B686" i="30"/>
  <c r="B687" i="30"/>
  <c r="B688" i="30"/>
  <c r="B689" i="30"/>
  <c r="B690" i="30"/>
  <c r="B691" i="30"/>
  <c r="B692" i="30"/>
  <c r="B693" i="30"/>
  <c r="B694" i="30"/>
  <c r="B695" i="30"/>
  <c r="B696" i="30"/>
  <c r="B697" i="30"/>
  <c r="B698" i="30"/>
  <c r="B699" i="30"/>
  <c r="B700" i="30"/>
  <c r="B701" i="30"/>
  <c r="B702" i="30"/>
  <c r="B703" i="30"/>
  <c r="B704" i="30"/>
  <c r="B705" i="30"/>
  <c r="B706" i="30"/>
  <c r="B707" i="30"/>
  <c r="B708" i="30"/>
  <c r="B709" i="30"/>
  <c r="B710" i="30"/>
  <c r="B711" i="30"/>
  <c r="B712" i="30"/>
  <c r="B713" i="30"/>
  <c r="B714" i="30"/>
  <c r="B715" i="30"/>
  <c r="B716" i="30"/>
  <c r="B717" i="30"/>
  <c r="B718" i="30"/>
  <c r="B719" i="30"/>
  <c r="B720" i="30"/>
  <c r="B721" i="30"/>
  <c r="B722" i="30"/>
  <c r="B723" i="30"/>
  <c r="B724" i="30"/>
  <c r="B725" i="30"/>
  <c r="B726" i="30"/>
  <c r="B727" i="30"/>
  <c r="B728" i="30"/>
  <c r="B729" i="30"/>
  <c r="B730" i="30"/>
  <c r="B731" i="30"/>
  <c r="B732" i="30"/>
  <c r="B733" i="30"/>
  <c r="B734" i="30"/>
  <c r="B735" i="30"/>
  <c r="B736" i="30"/>
  <c r="B737" i="30"/>
  <c r="B738" i="30"/>
  <c r="B739" i="30"/>
  <c r="B740" i="30"/>
  <c r="B741" i="30"/>
  <c r="B742" i="30"/>
  <c r="B743" i="30"/>
  <c r="B744" i="30"/>
  <c r="B745" i="30"/>
  <c r="B746" i="30"/>
  <c r="B747" i="30"/>
  <c r="B748" i="30"/>
  <c r="B749" i="30"/>
  <c r="B750" i="30"/>
  <c r="B751" i="30"/>
  <c r="B752" i="30"/>
  <c r="B753" i="30"/>
  <c r="B754" i="30"/>
  <c r="B755" i="30"/>
  <c r="B756" i="30"/>
  <c r="B757" i="30"/>
  <c r="B758" i="30"/>
  <c r="B759" i="30"/>
  <c r="B760" i="30"/>
  <c r="B761" i="30"/>
  <c r="B762" i="30"/>
  <c r="B763" i="30"/>
  <c r="B764" i="30"/>
  <c r="B765" i="30"/>
  <c r="B766" i="30"/>
  <c r="B767" i="30"/>
  <c r="B768" i="30"/>
  <c r="B769" i="30"/>
  <c r="B770" i="30"/>
  <c r="B771" i="30"/>
  <c r="B772" i="30"/>
  <c r="B773" i="30"/>
  <c r="B774" i="30"/>
  <c r="B775" i="30"/>
  <c r="B776" i="30"/>
  <c r="B777" i="30"/>
  <c r="B778" i="30"/>
  <c r="B779" i="30"/>
  <c r="B780" i="30"/>
  <c r="B781" i="30"/>
  <c r="B782" i="30"/>
  <c r="B783" i="30"/>
  <c r="B784" i="30"/>
  <c r="B785" i="30"/>
  <c r="B786" i="30"/>
  <c r="B787" i="30"/>
  <c r="B788" i="30"/>
  <c r="B789" i="30"/>
  <c r="B790" i="30"/>
  <c r="B791" i="30"/>
  <c r="B792" i="30"/>
  <c r="B793" i="30"/>
  <c r="B794" i="30"/>
  <c r="B795" i="30"/>
  <c r="B796" i="30"/>
  <c r="B797" i="30"/>
  <c r="B798" i="30"/>
  <c r="B799" i="30"/>
  <c r="B800" i="30"/>
  <c r="B801" i="30"/>
  <c r="B802" i="30"/>
  <c r="B803" i="30"/>
  <c r="B804" i="30"/>
  <c r="B805" i="30"/>
  <c r="B806" i="30"/>
  <c r="B807" i="30"/>
  <c r="B808" i="30"/>
  <c r="B809" i="30"/>
  <c r="B810" i="30"/>
  <c r="B811" i="30"/>
  <c r="B812" i="30"/>
  <c r="B813" i="30"/>
  <c r="B814" i="30"/>
  <c r="B815" i="30"/>
  <c r="B816" i="30"/>
  <c r="B817" i="30"/>
  <c r="B818" i="30"/>
  <c r="B819" i="30"/>
  <c r="B820" i="30"/>
  <c r="B821" i="30"/>
  <c r="B822" i="30"/>
  <c r="B823" i="30"/>
  <c r="B824" i="30"/>
  <c r="B825" i="30"/>
  <c r="B826" i="30"/>
  <c r="B827" i="30"/>
  <c r="B828" i="30"/>
  <c r="B829" i="30"/>
  <c r="B830" i="30"/>
  <c r="B831" i="30"/>
  <c r="B832" i="30"/>
  <c r="B833" i="30"/>
  <c r="B834" i="30"/>
  <c r="B835" i="30"/>
  <c r="B836" i="30"/>
  <c r="B837" i="30"/>
  <c r="B838" i="30"/>
  <c r="B839" i="30"/>
  <c r="B840" i="30"/>
  <c r="B841" i="30"/>
  <c r="B842" i="30"/>
  <c r="B843" i="30"/>
  <c r="B844" i="30"/>
  <c r="B845" i="30"/>
  <c r="B846" i="30"/>
  <c r="B847" i="30"/>
  <c r="B848" i="30"/>
  <c r="B849" i="30"/>
  <c r="B850" i="30"/>
  <c r="B851" i="30"/>
  <c r="B852" i="30"/>
  <c r="B853" i="30"/>
  <c r="B854" i="30"/>
  <c r="B855" i="30"/>
  <c r="B856" i="30"/>
  <c r="B857" i="30"/>
  <c r="B858" i="30"/>
  <c r="B859" i="30"/>
  <c r="B860" i="30"/>
  <c r="B861" i="30"/>
  <c r="B862" i="30"/>
  <c r="B863" i="30"/>
  <c r="B864" i="30"/>
  <c r="B865" i="30"/>
  <c r="B866" i="30"/>
  <c r="B867" i="30"/>
  <c r="B868" i="30"/>
  <c r="B869" i="30"/>
  <c r="B870" i="30"/>
  <c r="B871" i="30"/>
  <c r="B872" i="30"/>
  <c r="B873" i="30"/>
  <c r="B874" i="30"/>
  <c r="B875" i="30"/>
  <c r="B876" i="30"/>
  <c r="B877" i="30"/>
  <c r="B878" i="30"/>
  <c r="B879" i="30"/>
  <c r="B880" i="30"/>
  <c r="B881" i="30"/>
  <c r="B882" i="30"/>
  <c r="B883" i="30"/>
  <c r="B884" i="30"/>
  <c r="B885" i="30"/>
  <c r="B886" i="30"/>
  <c r="B887" i="30"/>
  <c r="B888" i="30"/>
  <c r="B889" i="30"/>
  <c r="B890" i="30"/>
  <c r="B891" i="30"/>
  <c r="B892" i="30"/>
  <c r="B893" i="30"/>
  <c r="B894" i="30"/>
  <c r="B895" i="30"/>
  <c r="B896" i="30"/>
  <c r="B897" i="30"/>
  <c r="B898" i="30"/>
  <c r="B899" i="30"/>
  <c r="B900" i="30"/>
  <c r="B901" i="30"/>
  <c r="B902" i="30"/>
  <c r="B903" i="30"/>
  <c r="B904" i="30"/>
  <c r="B905" i="30"/>
  <c r="B906" i="30"/>
  <c r="B907" i="30"/>
  <c r="B908" i="30"/>
  <c r="B909" i="30"/>
  <c r="B910" i="30"/>
  <c r="B911" i="30"/>
  <c r="B912" i="30"/>
  <c r="B913" i="30"/>
  <c r="B914" i="30"/>
  <c r="B915" i="30"/>
  <c r="B916" i="30"/>
  <c r="B917" i="30"/>
  <c r="B918" i="30"/>
  <c r="B919" i="30"/>
  <c r="B920" i="30"/>
  <c r="B921" i="30"/>
  <c r="B922" i="30"/>
  <c r="B923" i="30"/>
  <c r="B924" i="30"/>
  <c r="B925" i="30"/>
  <c r="B926" i="30"/>
  <c r="B927" i="30"/>
  <c r="B928" i="30"/>
  <c r="B929" i="30"/>
  <c r="B930" i="30"/>
  <c r="B931" i="30"/>
  <c r="B932" i="30"/>
  <c r="B933" i="30"/>
  <c r="B934" i="30"/>
  <c r="B935" i="30"/>
  <c r="B936" i="30"/>
  <c r="B937" i="30"/>
  <c r="B938" i="30"/>
  <c r="B939" i="30"/>
  <c r="B940" i="30"/>
  <c r="B941" i="30"/>
  <c r="B942" i="30"/>
  <c r="B943" i="30"/>
  <c r="B944" i="30"/>
  <c r="B945" i="30"/>
  <c r="B946" i="30"/>
  <c r="B947" i="30"/>
  <c r="B948" i="30"/>
  <c r="B949" i="30"/>
  <c r="B950" i="30"/>
  <c r="B951" i="30"/>
  <c r="B952" i="30"/>
  <c r="B953" i="30"/>
  <c r="B954" i="30"/>
  <c r="B955" i="30"/>
  <c r="B956" i="30"/>
  <c r="B957" i="30"/>
  <c r="B958" i="30"/>
  <c r="B959" i="30"/>
  <c r="B960" i="30"/>
  <c r="B961" i="30"/>
  <c r="B962" i="30"/>
  <c r="B963" i="30"/>
  <c r="B964" i="30"/>
  <c r="B965" i="30"/>
  <c r="B966" i="30"/>
  <c r="B967" i="30"/>
  <c r="B968" i="30"/>
  <c r="B969" i="30"/>
  <c r="B970" i="30"/>
  <c r="B971" i="30"/>
  <c r="B972" i="30"/>
  <c r="B973" i="30"/>
  <c r="B974" i="30"/>
  <c r="B975" i="30"/>
  <c r="B976" i="30"/>
  <c r="B977" i="30"/>
  <c r="B978" i="30"/>
  <c r="B979" i="30"/>
  <c r="B980" i="30"/>
  <c r="B981" i="30"/>
  <c r="B982" i="30"/>
  <c r="B983" i="30"/>
  <c r="B984" i="30"/>
  <c r="B985" i="30"/>
  <c r="B986" i="30"/>
  <c r="B987" i="30"/>
  <c r="B988" i="30"/>
  <c r="B989" i="30"/>
  <c r="B990" i="30"/>
  <c r="B991" i="30"/>
  <c r="B992" i="30"/>
  <c r="B993" i="30"/>
  <c r="B994" i="30"/>
  <c r="B995" i="30"/>
  <c r="B996" i="30"/>
  <c r="B997" i="30"/>
  <c r="B998" i="30"/>
  <c r="B999" i="30"/>
  <c r="B1000" i="30"/>
  <c r="B1001" i="30"/>
  <c r="B1002" i="30"/>
  <c r="B505" i="30"/>
  <c r="B504" i="30"/>
  <c r="A56" i="30"/>
  <c r="A57" i="30" s="1"/>
  <c r="A58" i="30" s="1"/>
  <c r="A59" i="30" s="1"/>
  <c r="A60" i="30" s="1"/>
  <c r="A61" i="30" s="1"/>
  <c r="A62" i="30" s="1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74" i="30" s="1"/>
  <c r="A75" i="30" s="1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86" i="30" s="1"/>
  <c r="A87" i="30" s="1"/>
  <c r="A88" i="30"/>
  <c r="A89" i="30" s="1"/>
  <c r="A90" i="30" s="1"/>
  <c r="A91" i="30" s="1"/>
  <c r="A92" i="30" s="1"/>
  <c r="A93" i="30" s="1"/>
  <c r="A94" i="30" s="1"/>
  <c r="A95" i="30" s="1"/>
  <c r="A96" i="30" s="1"/>
  <c r="A97" i="30" s="1"/>
  <c r="A98" i="30" s="1"/>
  <c r="A99" i="30" s="1"/>
  <c r="A100" i="30" s="1"/>
  <c r="A101" i="30" s="1"/>
  <c r="A102" i="30" s="1"/>
  <c r="A103" i="30" s="1"/>
  <c r="A104" i="30" s="1"/>
  <c r="A105" i="30" s="1"/>
  <c r="A106" i="30" s="1"/>
  <c r="A107" i="30" s="1"/>
  <c r="A108" i="30" s="1"/>
  <c r="A109" i="30" s="1"/>
  <c r="A110" i="30" s="1"/>
  <c r="A111" i="30" s="1"/>
  <c r="A112" i="30" s="1"/>
  <c r="A113" i="30" s="1"/>
  <c r="A114" i="30" s="1"/>
  <c r="A115" i="30" s="1"/>
  <c r="A116" i="30" s="1"/>
  <c r="A117" i="30" s="1"/>
  <c r="A118" i="30" s="1"/>
  <c r="A119" i="30" s="1"/>
  <c r="A120" i="30" s="1"/>
  <c r="A121" i="30" s="1"/>
  <c r="A122" i="30" s="1"/>
  <c r="A123" i="30" s="1"/>
  <c r="A124" i="30" s="1"/>
  <c r="A125" i="30" s="1"/>
  <c r="A126" i="30" s="1"/>
  <c r="A127" i="30" s="1"/>
  <c r="A128" i="30" s="1"/>
  <c r="A129" i="30" s="1"/>
  <c r="A130" i="30" s="1"/>
  <c r="A131" i="30" s="1"/>
  <c r="A132" i="30" s="1"/>
  <c r="A133" i="30" s="1"/>
  <c r="A134" i="30" s="1"/>
  <c r="A135" i="30" s="1"/>
  <c r="A136" i="30" s="1"/>
  <c r="A137" i="30" s="1"/>
  <c r="A138" i="30" s="1"/>
  <c r="A139" i="30" s="1"/>
  <c r="A140" i="30" s="1"/>
  <c r="A141" i="30" s="1"/>
  <c r="A142" i="30" s="1"/>
  <c r="A143" i="30" s="1"/>
  <c r="A144" i="30" s="1"/>
  <c r="A145" i="30" s="1"/>
  <c r="A146" i="30" s="1"/>
  <c r="A147" i="30" s="1"/>
  <c r="A148" i="30" s="1"/>
  <c r="A149" i="30" s="1"/>
  <c r="A150" i="30" s="1"/>
  <c r="A151" i="30" s="1"/>
  <c r="A152" i="30" s="1"/>
  <c r="A153" i="30" s="1"/>
  <c r="A154" i="30" s="1"/>
  <c r="A155" i="30" s="1"/>
  <c r="A156" i="30" s="1"/>
  <c r="A157" i="30" s="1"/>
  <c r="A158" i="30" s="1"/>
  <c r="A159" i="30" s="1"/>
  <c r="A160" i="30" s="1"/>
  <c r="A161" i="30" s="1"/>
  <c r="A162" i="30" s="1"/>
  <c r="A163" i="30" s="1"/>
  <c r="A164" i="30" s="1"/>
  <c r="A165" i="30" s="1"/>
  <c r="A166" i="30" s="1"/>
  <c r="A167" i="30" s="1"/>
  <c r="A168" i="30" s="1"/>
  <c r="A169" i="30" s="1"/>
  <c r="A170" i="30" s="1"/>
  <c r="A171" i="30" s="1"/>
  <c r="A172" i="30" s="1"/>
  <c r="A173" i="30" s="1"/>
  <c r="A174" i="30" s="1"/>
  <c r="A175" i="30" s="1"/>
  <c r="A176" i="30" s="1"/>
  <c r="A177" i="30" s="1"/>
  <c r="A178" i="30" s="1"/>
  <c r="A179" i="30" s="1"/>
  <c r="A180" i="30" s="1"/>
  <c r="A181" i="30" s="1"/>
  <c r="A182" i="30" s="1"/>
  <c r="A183" i="30" s="1"/>
  <c r="A184" i="30" s="1"/>
  <c r="A185" i="30" s="1"/>
  <c r="A186" i="30" s="1"/>
  <c r="A187" i="30" s="1"/>
  <c r="A188" i="30" s="1"/>
  <c r="A189" i="30" s="1"/>
  <c r="A190" i="30" s="1"/>
  <c r="A191" i="30" s="1"/>
  <c r="A192" i="30" s="1"/>
  <c r="A193" i="30" s="1"/>
  <c r="A194" i="30" s="1"/>
  <c r="A195" i="30" s="1"/>
  <c r="A196" i="30" s="1"/>
  <c r="A197" i="30" s="1"/>
  <c r="A198" i="30" s="1"/>
  <c r="A199" i="30" s="1"/>
  <c r="A200" i="30" s="1"/>
  <c r="A201" i="30" s="1"/>
  <c r="A202" i="30" s="1"/>
  <c r="A203" i="30" s="1"/>
  <c r="A204" i="30" s="1"/>
  <c r="A205" i="30" s="1"/>
  <c r="A206" i="30" s="1"/>
  <c r="A207" i="30" s="1"/>
  <c r="A208" i="30" s="1"/>
  <c r="A209" i="30" s="1"/>
  <c r="A210" i="30" s="1"/>
  <c r="A211" i="30" s="1"/>
  <c r="A212" i="30" s="1"/>
  <c r="A213" i="30" s="1"/>
  <c r="A214" i="30" s="1"/>
  <c r="A215" i="30" s="1"/>
  <c r="A216" i="30" s="1"/>
  <c r="A217" i="30" s="1"/>
  <c r="A218" i="30" s="1"/>
  <c r="A219" i="30" s="1"/>
  <c r="A220" i="30" s="1"/>
  <c r="A221" i="30" s="1"/>
  <c r="A222" i="30" s="1"/>
  <c r="A223" i="30" s="1"/>
  <c r="A224" i="30" s="1"/>
  <c r="A225" i="30" s="1"/>
  <c r="A226" i="30" s="1"/>
  <c r="A227" i="30" s="1"/>
  <c r="A228" i="30" s="1"/>
  <c r="A229" i="30" s="1"/>
  <c r="A230" i="30" s="1"/>
  <c r="A231" i="30" s="1"/>
  <c r="A232" i="30" s="1"/>
  <c r="A233" i="30" s="1"/>
  <c r="A234" i="30" s="1"/>
  <c r="A235" i="30" s="1"/>
  <c r="A236" i="30" s="1"/>
  <c r="A237" i="30" s="1"/>
  <c r="A238" i="30" s="1"/>
  <c r="A239" i="30" s="1"/>
  <c r="A240" i="30" s="1"/>
  <c r="A241" i="30" s="1"/>
  <c r="A242" i="30" s="1"/>
  <c r="A243" i="30" s="1"/>
  <c r="A244" i="30" s="1"/>
  <c r="A245" i="30" s="1"/>
  <c r="A246" i="30" s="1"/>
  <c r="A247" i="30" s="1"/>
  <c r="A248" i="30" s="1"/>
  <c r="A249" i="30" s="1"/>
  <c r="A250" i="30" s="1"/>
  <c r="A251" i="30" s="1"/>
  <c r="A252" i="30" s="1"/>
  <c r="A253" i="30" s="1"/>
  <c r="A254" i="30" s="1"/>
  <c r="A255" i="30" s="1"/>
  <c r="A256" i="30" s="1"/>
  <c r="A257" i="30" s="1"/>
  <c r="A258" i="30" s="1"/>
  <c r="A259" i="30" s="1"/>
  <c r="A260" i="30" s="1"/>
  <c r="A261" i="30" s="1"/>
  <c r="A262" i="30" s="1"/>
  <c r="A263" i="30" s="1"/>
  <c r="A264" i="30" s="1"/>
  <c r="A265" i="30" s="1"/>
  <c r="A266" i="30" s="1"/>
  <c r="A267" i="30" s="1"/>
  <c r="A268" i="30" s="1"/>
  <c r="A269" i="30" s="1"/>
  <c r="A270" i="30" s="1"/>
  <c r="A271" i="30" s="1"/>
  <c r="A272" i="30" s="1"/>
  <c r="A273" i="30" s="1"/>
  <c r="A274" i="30" s="1"/>
  <c r="A275" i="30" s="1"/>
  <c r="A276" i="30" s="1"/>
  <c r="A277" i="30" s="1"/>
  <c r="A278" i="30" s="1"/>
  <c r="A279" i="30" s="1"/>
  <c r="A280" i="30" s="1"/>
  <c r="A281" i="30" s="1"/>
  <c r="A282" i="30" s="1"/>
  <c r="A283" i="30" s="1"/>
  <c r="A284" i="30" s="1"/>
  <c r="A285" i="30" s="1"/>
  <c r="A286" i="30" s="1"/>
  <c r="A287" i="30" s="1"/>
  <c r="A288" i="30" s="1"/>
  <c r="A289" i="30" s="1"/>
  <c r="A290" i="30" s="1"/>
  <c r="A291" i="30" s="1"/>
  <c r="A292" i="30" s="1"/>
  <c r="A293" i="30" s="1"/>
  <c r="A294" i="30" s="1"/>
  <c r="A295" i="30" s="1"/>
  <c r="A296" i="30" s="1"/>
  <c r="A297" i="30" s="1"/>
  <c r="A298" i="30" s="1"/>
  <c r="A299" i="30" s="1"/>
  <c r="A300" i="30" s="1"/>
  <c r="A301" i="30" s="1"/>
  <c r="A302" i="30" s="1"/>
  <c r="A303" i="30" s="1"/>
  <c r="A304" i="30" s="1"/>
  <c r="A305" i="30" s="1"/>
  <c r="A306" i="30" s="1"/>
  <c r="A307" i="30" s="1"/>
  <c r="A308" i="30" s="1"/>
  <c r="A309" i="30" s="1"/>
  <c r="A310" i="30" s="1"/>
  <c r="A311" i="30" s="1"/>
  <c r="A312" i="30" s="1"/>
  <c r="A313" i="30" s="1"/>
  <c r="A314" i="30" s="1"/>
  <c r="A315" i="30" s="1"/>
  <c r="A316" i="30" s="1"/>
  <c r="A317" i="30" s="1"/>
  <c r="A318" i="30" s="1"/>
  <c r="A319" i="30" s="1"/>
  <c r="A320" i="30" s="1"/>
  <c r="A321" i="30" s="1"/>
  <c r="A322" i="30" s="1"/>
  <c r="A323" i="30" s="1"/>
  <c r="A324" i="30" s="1"/>
  <c r="A325" i="30" s="1"/>
  <c r="A326" i="30" s="1"/>
  <c r="A327" i="30" s="1"/>
  <c r="A328" i="30" s="1"/>
  <c r="A329" i="30" s="1"/>
  <c r="A330" i="30" s="1"/>
  <c r="A331" i="30" s="1"/>
  <c r="A332" i="30" s="1"/>
  <c r="A333" i="30" s="1"/>
  <c r="A334" i="30" s="1"/>
  <c r="A335" i="30" s="1"/>
  <c r="A336" i="30" s="1"/>
  <c r="A337" i="30" s="1"/>
  <c r="A338" i="30" s="1"/>
  <c r="A339" i="30" s="1"/>
  <c r="A340" i="30" s="1"/>
  <c r="A341" i="30" s="1"/>
  <c r="A342" i="30" s="1"/>
  <c r="A343" i="30" s="1"/>
  <c r="A344" i="30" s="1"/>
  <c r="A345" i="30" s="1"/>
  <c r="A346" i="30" s="1"/>
  <c r="A347" i="30" s="1"/>
  <c r="A348" i="30" s="1"/>
  <c r="A349" i="30" s="1"/>
  <c r="A350" i="30" s="1"/>
  <c r="A351" i="30" s="1"/>
  <c r="A352" i="30" s="1"/>
  <c r="A353" i="30" s="1"/>
  <c r="A354" i="30" s="1"/>
  <c r="A355" i="30" s="1"/>
  <c r="A356" i="30" s="1"/>
  <c r="A357" i="30" s="1"/>
  <c r="A358" i="30" s="1"/>
  <c r="A359" i="30" s="1"/>
  <c r="A360" i="30" s="1"/>
  <c r="A361" i="30" s="1"/>
  <c r="A362" i="30" s="1"/>
  <c r="A363" i="30" s="1"/>
  <c r="A364" i="30" s="1"/>
  <c r="A365" i="30" s="1"/>
  <c r="A366" i="30" s="1"/>
  <c r="A367" i="30" s="1"/>
  <c r="A368" i="30" s="1"/>
  <c r="A369" i="30" s="1"/>
  <c r="A370" i="30" s="1"/>
  <c r="A371" i="30" s="1"/>
  <c r="A372" i="30" s="1"/>
  <c r="A373" i="30" s="1"/>
  <c r="A374" i="30" s="1"/>
  <c r="A375" i="30" s="1"/>
  <c r="A376" i="30" s="1"/>
  <c r="A377" i="30" s="1"/>
  <c r="A378" i="30" s="1"/>
  <c r="A379" i="30" s="1"/>
  <c r="A380" i="30" s="1"/>
  <c r="A381" i="30" s="1"/>
  <c r="A382" i="30" s="1"/>
  <c r="A383" i="30" s="1"/>
  <c r="A384" i="30" s="1"/>
  <c r="A385" i="30" s="1"/>
  <c r="A386" i="30" s="1"/>
  <c r="A387" i="30" s="1"/>
  <c r="A388" i="30" s="1"/>
  <c r="A389" i="30" s="1"/>
  <c r="A390" i="30" s="1"/>
  <c r="A391" i="30" s="1"/>
  <c r="A392" i="30" s="1"/>
  <c r="A393" i="30" s="1"/>
  <c r="A394" i="30" s="1"/>
  <c r="A395" i="30" s="1"/>
  <c r="A396" i="30" s="1"/>
  <c r="A397" i="30" s="1"/>
  <c r="A398" i="30" s="1"/>
  <c r="A399" i="30" s="1"/>
  <c r="A400" i="30" s="1"/>
  <c r="A401" i="30" s="1"/>
  <c r="A402" i="30" s="1"/>
  <c r="A403" i="30" s="1"/>
  <c r="A404" i="30" s="1"/>
  <c r="A405" i="30" s="1"/>
  <c r="A406" i="30" s="1"/>
  <c r="A407" i="30" s="1"/>
  <c r="A408" i="30" s="1"/>
  <c r="A409" i="30" s="1"/>
  <c r="A410" i="30" s="1"/>
  <c r="A411" i="30" s="1"/>
  <c r="A412" i="30" s="1"/>
  <c r="A413" i="30" s="1"/>
  <c r="A414" i="30" s="1"/>
  <c r="A415" i="30" s="1"/>
  <c r="A416" i="30" s="1"/>
  <c r="A417" i="30" s="1"/>
  <c r="A418" i="30" s="1"/>
  <c r="A419" i="30" s="1"/>
  <c r="A420" i="30" s="1"/>
  <c r="A421" i="30" s="1"/>
  <c r="A422" i="30" s="1"/>
  <c r="A423" i="30" s="1"/>
  <c r="A424" i="30" s="1"/>
  <c r="A425" i="30" s="1"/>
  <c r="A426" i="30" s="1"/>
  <c r="A427" i="30" s="1"/>
  <c r="A428" i="30" s="1"/>
  <c r="A429" i="30" s="1"/>
  <c r="A430" i="30" s="1"/>
  <c r="A431" i="30" s="1"/>
  <c r="A432" i="30" s="1"/>
  <c r="A433" i="30" s="1"/>
  <c r="A434" i="30" s="1"/>
  <c r="A435" i="30" s="1"/>
  <c r="A436" i="30" s="1"/>
  <c r="A437" i="30" s="1"/>
  <c r="A438" i="30" s="1"/>
  <c r="A439" i="30" s="1"/>
  <c r="A440" i="30" s="1"/>
  <c r="A441" i="30" s="1"/>
  <c r="A442" i="30" s="1"/>
  <c r="A443" i="30" s="1"/>
  <c r="A444" i="30" s="1"/>
  <c r="A445" i="30" s="1"/>
  <c r="A446" i="30" s="1"/>
  <c r="A447" i="30" s="1"/>
  <c r="A448" i="30" s="1"/>
  <c r="A449" i="30" s="1"/>
  <c r="A450" i="30" s="1"/>
  <c r="A451" i="30" s="1"/>
  <c r="A452" i="30" s="1"/>
  <c r="A453" i="30" s="1"/>
  <c r="A454" i="30" s="1"/>
  <c r="A455" i="30" s="1"/>
  <c r="A456" i="30" s="1"/>
  <c r="A457" i="30" s="1"/>
  <c r="A458" i="30" s="1"/>
  <c r="A459" i="30" s="1"/>
  <c r="A460" i="30" s="1"/>
  <c r="A461" i="30" s="1"/>
  <c r="A462" i="30" s="1"/>
  <c r="A463" i="30" s="1"/>
  <c r="A464" i="30" s="1"/>
  <c r="A465" i="30" s="1"/>
  <c r="A466" i="30" s="1"/>
  <c r="A467" i="30" s="1"/>
  <c r="A468" i="30" s="1"/>
  <c r="A469" i="30" s="1"/>
  <c r="A470" i="30" s="1"/>
  <c r="A471" i="30" s="1"/>
  <c r="A472" i="30" s="1"/>
  <c r="A473" i="30" s="1"/>
  <c r="A474" i="30" s="1"/>
  <c r="A475" i="30" s="1"/>
  <c r="A476" i="30" s="1"/>
  <c r="A477" i="30" s="1"/>
  <c r="A478" i="30" s="1"/>
  <c r="A479" i="30" s="1"/>
  <c r="A480" i="30" s="1"/>
  <c r="A481" i="30" s="1"/>
  <c r="A482" i="30" s="1"/>
  <c r="A483" i="30" s="1"/>
  <c r="A484" i="30" s="1"/>
  <c r="A485" i="30" s="1"/>
  <c r="A486" i="30" s="1"/>
  <c r="A487" i="30" s="1"/>
  <c r="A488" i="30" s="1"/>
  <c r="A489" i="30" s="1"/>
  <c r="A490" i="30" s="1"/>
  <c r="A491" i="30" s="1"/>
  <c r="A492" i="30" s="1"/>
  <c r="A493" i="30" s="1"/>
  <c r="A494" i="30" s="1"/>
  <c r="A495" i="30" s="1"/>
  <c r="A496" i="30" s="1"/>
  <c r="A497" i="30" s="1"/>
  <c r="A498" i="30" s="1"/>
  <c r="A499" i="30" s="1"/>
  <c r="A500" i="30" s="1"/>
  <c r="A501" i="30" s="1"/>
  <c r="A502" i="30" s="1"/>
  <c r="A503" i="30" s="1"/>
  <c r="A504" i="30" s="1"/>
  <c r="A505" i="30" s="1"/>
  <c r="A506" i="30" s="1"/>
  <c r="A507" i="30" s="1"/>
  <c r="A508" i="30" s="1"/>
  <c r="A509" i="30" s="1"/>
  <c r="A510" i="30" s="1"/>
  <c r="A511" i="30" s="1"/>
  <c r="A512" i="30" s="1"/>
  <c r="A513" i="30" s="1"/>
  <c r="A514" i="30" s="1"/>
  <c r="A515" i="30" s="1"/>
  <c r="A516" i="30" s="1"/>
  <c r="A517" i="30" s="1"/>
  <c r="A518" i="30" s="1"/>
  <c r="A519" i="30" s="1"/>
  <c r="A520" i="30" s="1"/>
  <c r="A521" i="30" s="1"/>
  <c r="A522" i="30" s="1"/>
  <c r="A523" i="30" s="1"/>
  <c r="A524" i="30" s="1"/>
  <c r="A525" i="30" s="1"/>
  <c r="A526" i="30" s="1"/>
  <c r="A527" i="30" s="1"/>
  <c r="A528" i="30" s="1"/>
  <c r="A529" i="30" s="1"/>
  <c r="A530" i="30" s="1"/>
  <c r="A531" i="30" s="1"/>
  <c r="A532" i="30" s="1"/>
  <c r="A533" i="30" s="1"/>
  <c r="A534" i="30" s="1"/>
  <c r="A535" i="30" s="1"/>
  <c r="A536" i="30" s="1"/>
  <c r="A537" i="30" s="1"/>
  <c r="A538" i="30" s="1"/>
  <c r="A539" i="30" s="1"/>
  <c r="A540" i="30" s="1"/>
  <c r="A541" i="30" s="1"/>
  <c r="A542" i="30" s="1"/>
  <c r="A543" i="30" s="1"/>
  <c r="A544" i="30" s="1"/>
  <c r="A545" i="30" s="1"/>
  <c r="A546" i="30" s="1"/>
  <c r="A547" i="30" s="1"/>
  <c r="A548" i="30" s="1"/>
  <c r="A549" i="30" s="1"/>
  <c r="A550" i="30" s="1"/>
  <c r="A551" i="30" s="1"/>
  <c r="A552" i="30" s="1"/>
  <c r="A553" i="30" s="1"/>
  <c r="A554" i="30" s="1"/>
  <c r="A555" i="30" s="1"/>
  <c r="A556" i="30" s="1"/>
  <c r="A557" i="30" s="1"/>
  <c r="A558" i="30" s="1"/>
  <c r="A559" i="30" s="1"/>
  <c r="A560" i="30" s="1"/>
  <c r="A561" i="30" s="1"/>
  <c r="A562" i="30" s="1"/>
  <c r="A563" i="30" s="1"/>
  <c r="A564" i="30" s="1"/>
  <c r="A565" i="30" s="1"/>
  <c r="A566" i="30" s="1"/>
  <c r="A567" i="30" s="1"/>
  <c r="A568" i="30" s="1"/>
  <c r="A569" i="30" s="1"/>
  <c r="A570" i="30" s="1"/>
  <c r="A571" i="30" s="1"/>
  <c r="A572" i="30" s="1"/>
  <c r="A573" i="30" s="1"/>
  <c r="A574" i="30" s="1"/>
  <c r="A575" i="30" s="1"/>
  <c r="A576" i="30" s="1"/>
  <c r="A577" i="30" s="1"/>
  <c r="A578" i="30" s="1"/>
  <c r="A579" i="30" s="1"/>
  <c r="A580" i="30" s="1"/>
  <c r="A581" i="30" s="1"/>
  <c r="A582" i="30" s="1"/>
  <c r="A583" i="30" s="1"/>
  <c r="A584" i="30" s="1"/>
  <c r="A585" i="30" s="1"/>
  <c r="A586" i="30" s="1"/>
  <c r="A587" i="30" s="1"/>
  <c r="A588" i="30" s="1"/>
  <c r="A589" i="30" s="1"/>
  <c r="A590" i="30" s="1"/>
  <c r="A591" i="30" s="1"/>
  <c r="A592" i="30" s="1"/>
  <c r="A593" i="30" s="1"/>
  <c r="A594" i="30" s="1"/>
  <c r="A595" i="30" s="1"/>
  <c r="A596" i="30" s="1"/>
  <c r="A597" i="30" s="1"/>
  <c r="A598" i="30" s="1"/>
  <c r="A599" i="30" s="1"/>
  <c r="A600" i="30" s="1"/>
  <c r="A601" i="30" s="1"/>
  <c r="A602" i="30" s="1"/>
  <c r="A603" i="30" s="1"/>
  <c r="A604" i="30" s="1"/>
  <c r="A605" i="30" s="1"/>
  <c r="A606" i="30" s="1"/>
  <c r="A607" i="30" s="1"/>
  <c r="A608" i="30" s="1"/>
  <c r="A609" i="30" s="1"/>
  <c r="A610" i="30" s="1"/>
  <c r="A611" i="30" s="1"/>
  <c r="A612" i="30" s="1"/>
  <c r="A613" i="30" s="1"/>
  <c r="A614" i="30" s="1"/>
  <c r="A615" i="30" s="1"/>
  <c r="A616" i="30" s="1"/>
  <c r="A617" i="30" s="1"/>
  <c r="A618" i="30" s="1"/>
  <c r="A619" i="30" s="1"/>
  <c r="A620" i="30" s="1"/>
  <c r="A621" i="30" s="1"/>
  <c r="A622" i="30" s="1"/>
  <c r="A623" i="30" s="1"/>
  <c r="A624" i="30" s="1"/>
  <c r="A625" i="30" s="1"/>
  <c r="A626" i="30" s="1"/>
  <c r="A627" i="30" s="1"/>
  <c r="A628" i="30" s="1"/>
  <c r="A629" i="30" s="1"/>
  <c r="A630" i="30" s="1"/>
  <c r="A631" i="30" s="1"/>
  <c r="A632" i="30" s="1"/>
  <c r="A633" i="30" s="1"/>
  <c r="A634" i="30" s="1"/>
  <c r="A635" i="30" s="1"/>
  <c r="A636" i="30" s="1"/>
  <c r="A637" i="30" s="1"/>
  <c r="A638" i="30" s="1"/>
  <c r="A639" i="30" s="1"/>
  <c r="A640" i="30" s="1"/>
  <c r="A641" i="30" s="1"/>
  <c r="A642" i="30" s="1"/>
  <c r="A643" i="30" s="1"/>
  <c r="A644" i="30" s="1"/>
  <c r="A645" i="30" s="1"/>
  <c r="A646" i="30" s="1"/>
  <c r="A647" i="30" s="1"/>
  <c r="A648" i="30" s="1"/>
  <c r="A649" i="30" s="1"/>
  <c r="A650" i="30" s="1"/>
  <c r="A651" i="30" s="1"/>
  <c r="A652" i="30" s="1"/>
  <c r="A653" i="30" s="1"/>
  <c r="A654" i="30" s="1"/>
  <c r="A655" i="30" s="1"/>
  <c r="A656" i="30" s="1"/>
  <c r="A657" i="30" s="1"/>
  <c r="A658" i="30" s="1"/>
  <c r="A659" i="30" s="1"/>
  <c r="A660" i="30" s="1"/>
  <c r="A661" i="30" s="1"/>
  <c r="A662" i="30" s="1"/>
  <c r="A663" i="30" s="1"/>
  <c r="A664" i="30" s="1"/>
  <c r="A665" i="30" s="1"/>
  <c r="A666" i="30" s="1"/>
  <c r="A667" i="30" s="1"/>
  <c r="A668" i="30" s="1"/>
  <c r="A669" i="30" s="1"/>
  <c r="A670" i="30" s="1"/>
  <c r="A671" i="30" s="1"/>
  <c r="A672" i="30" s="1"/>
  <c r="A673" i="30" s="1"/>
  <c r="A674" i="30" s="1"/>
  <c r="A675" i="30" s="1"/>
  <c r="A676" i="30" s="1"/>
  <c r="A677" i="30" s="1"/>
  <c r="A678" i="30" s="1"/>
  <c r="A679" i="30" s="1"/>
  <c r="A680" i="30" s="1"/>
  <c r="A681" i="30" s="1"/>
  <c r="A682" i="30" s="1"/>
  <c r="A683" i="30" s="1"/>
  <c r="A684" i="30" s="1"/>
  <c r="A685" i="30" s="1"/>
  <c r="A686" i="30" s="1"/>
  <c r="A687" i="30" s="1"/>
  <c r="A688" i="30" s="1"/>
  <c r="A689" i="30" s="1"/>
  <c r="A690" i="30" s="1"/>
  <c r="A691" i="30" s="1"/>
  <c r="A692" i="30" s="1"/>
  <c r="A693" i="30" s="1"/>
  <c r="A694" i="30" s="1"/>
  <c r="A695" i="30" s="1"/>
  <c r="A696" i="30" s="1"/>
  <c r="A697" i="30" s="1"/>
  <c r="A698" i="30" s="1"/>
  <c r="A699" i="30" s="1"/>
  <c r="A700" i="30" s="1"/>
  <c r="A701" i="30" s="1"/>
  <c r="A702" i="30" s="1"/>
  <c r="A703" i="30" s="1"/>
  <c r="A704" i="30" s="1"/>
  <c r="A705" i="30" s="1"/>
  <c r="A706" i="30" s="1"/>
  <c r="A707" i="30" s="1"/>
  <c r="A708" i="30" s="1"/>
  <c r="A709" i="30" s="1"/>
  <c r="A710" i="30" s="1"/>
  <c r="A711" i="30" s="1"/>
  <c r="A712" i="30" s="1"/>
  <c r="A713" i="30" s="1"/>
  <c r="A714" i="30" s="1"/>
  <c r="A715" i="30" s="1"/>
  <c r="A716" i="30" s="1"/>
  <c r="A717" i="30" s="1"/>
  <c r="A718" i="30" s="1"/>
  <c r="A719" i="30" s="1"/>
  <c r="A720" i="30" s="1"/>
  <c r="A721" i="30" s="1"/>
  <c r="A722" i="30" s="1"/>
  <c r="A723" i="30" s="1"/>
  <c r="A724" i="30" s="1"/>
  <c r="A725" i="30" s="1"/>
  <c r="A726" i="30" s="1"/>
  <c r="A727" i="30" s="1"/>
  <c r="A728" i="30" s="1"/>
  <c r="A729" i="30" s="1"/>
  <c r="A730" i="30" s="1"/>
  <c r="A731" i="30" s="1"/>
  <c r="A732" i="30" s="1"/>
  <c r="A733" i="30" s="1"/>
  <c r="A734" i="30" s="1"/>
  <c r="A735" i="30" s="1"/>
  <c r="A736" i="30" s="1"/>
  <c r="A737" i="30" s="1"/>
  <c r="A738" i="30" s="1"/>
  <c r="A739" i="30" s="1"/>
  <c r="A740" i="30" s="1"/>
  <c r="A741" i="30" s="1"/>
  <c r="A742" i="30" s="1"/>
  <c r="A743" i="30" s="1"/>
  <c r="A744" i="30" s="1"/>
  <c r="A745" i="30" s="1"/>
  <c r="A746" i="30" s="1"/>
  <c r="A747" i="30" s="1"/>
  <c r="A748" i="30" s="1"/>
  <c r="A749" i="30" s="1"/>
  <c r="A750" i="30" s="1"/>
  <c r="A751" i="30" s="1"/>
  <c r="A752" i="30" s="1"/>
  <c r="A753" i="30" s="1"/>
  <c r="A754" i="30" s="1"/>
  <c r="A755" i="30" s="1"/>
  <c r="A756" i="30" s="1"/>
  <c r="A757" i="30" s="1"/>
  <c r="A758" i="30" s="1"/>
  <c r="A759" i="30" s="1"/>
  <c r="A760" i="30" s="1"/>
  <c r="A761" i="30" s="1"/>
  <c r="A762" i="30" s="1"/>
  <c r="A763" i="30" s="1"/>
  <c r="A764" i="30" s="1"/>
  <c r="A765" i="30" s="1"/>
  <c r="A766" i="30" s="1"/>
  <c r="A767" i="30" s="1"/>
  <c r="A768" i="30" s="1"/>
  <c r="A769" i="30" s="1"/>
  <c r="A770" i="30" s="1"/>
  <c r="A771" i="30" s="1"/>
  <c r="A772" i="30" s="1"/>
  <c r="A773" i="30" s="1"/>
  <c r="A774" i="30" s="1"/>
  <c r="A775" i="30" s="1"/>
  <c r="A776" i="30" s="1"/>
  <c r="A777" i="30" s="1"/>
  <c r="A778" i="30" s="1"/>
  <c r="A779" i="30" s="1"/>
  <c r="A780" i="30" s="1"/>
  <c r="A781" i="30" s="1"/>
  <c r="A782" i="30" s="1"/>
  <c r="A783" i="30" s="1"/>
  <c r="A784" i="30" s="1"/>
  <c r="A785" i="30" s="1"/>
  <c r="A786" i="30" s="1"/>
  <c r="A787" i="30" s="1"/>
  <c r="A788" i="30" s="1"/>
  <c r="A789" i="30" s="1"/>
  <c r="A790" i="30" s="1"/>
  <c r="A791" i="30" s="1"/>
  <c r="A792" i="30" s="1"/>
  <c r="A793" i="30" s="1"/>
  <c r="A794" i="30" s="1"/>
  <c r="A795" i="30" s="1"/>
  <c r="A796" i="30" s="1"/>
  <c r="A797" i="30" s="1"/>
  <c r="A798" i="30" s="1"/>
  <c r="A799" i="30" s="1"/>
  <c r="A800" i="30" s="1"/>
  <c r="A801" i="30" s="1"/>
  <c r="A802" i="30" s="1"/>
  <c r="A803" i="30" s="1"/>
  <c r="A804" i="30" s="1"/>
  <c r="A805" i="30" s="1"/>
  <c r="A806" i="30" s="1"/>
  <c r="A807" i="30" s="1"/>
  <c r="A808" i="30" s="1"/>
  <c r="A809" i="30" s="1"/>
  <c r="A810" i="30" s="1"/>
  <c r="A811" i="30" s="1"/>
  <c r="A812" i="30" s="1"/>
  <c r="A813" i="30" s="1"/>
  <c r="A814" i="30" s="1"/>
  <c r="A815" i="30" s="1"/>
  <c r="A816" i="30" s="1"/>
  <c r="A817" i="30" s="1"/>
  <c r="A818" i="30" s="1"/>
  <c r="A819" i="30" s="1"/>
  <c r="A820" i="30" s="1"/>
  <c r="A821" i="30" s="1"/>
  <c r="A822" i="30" s="1"/>
  <c r="A823" i="30" s="1"/>
  <c r="A824" i="30" s="1"/>
  <c r="A825" i="30" s="1"/>
  <c r="A826" i="30" s="1"/>
  <c r="A827" i="30" s="1"/>
  <c r="A828" i="30" s="1"/>
  <c r="A829" i="30" s="1"/>
  <c r="A830" i="30" s="1"/>
  <c r="A831" i="30" s="1"/>
  <c r="A832" i="30" s="1"/>
  <c r="A833" i="30" s="1"/>
  <c r="A834" i="30" s="1"/>
  <c r="A835" i="30" s="1"/>
  <c r="A836" i="30" s="1"/>
  <c r="A837" i="30" s="1"/>
  <c r="A838" i="30" s="1"/>
  <c r="A839" i="30" s="1"/>
  <c r="A840" i="30" s="1"/>
  <c r="A841" i="30" s="1"/>
  <c r="A842" i="30" s="1"/>
  <c r="A843" i="30" s="1"/>
  <c r="A844" i="30" s="1"/>
  <c r="A845" i="30" s="1"/>
  <c r="A846" i="30" s="1"/>
  <c r="A847" i="30" s="1"/>
  <c r="A848" i="30" s="1"/>
  <c r="A849" i="30" s="1"/>
  <c r="A850" i="30" s="1"/>
  <c r="A851" i="30" s="1"/>
  <c r="A852" i="30" s="1"/>
  <c r="A853" i="30" s="1"/>
  <c r="A854" i="30" s="1"/>
  <c r="A855" i="30" s="1"/>
  <c r="A856" i="30" s="1"/>
  <c r="A857" i="30" s="1"/>
  <c r="A858" i="30" s="1"/>
  <c r="A859" i="30" s="1"/>
  <c r="A860" i="30" s="1"/>
  <c r="A861" i="30" s="1"/>
  <c r="A862" i="30" s="1"/>
  <c r="A863" i="30" s="1"/>
  <c r="A864" i="30" s="1"/>
  <c r="A865" i="30" s="1"/>
  <c r="A866" i="30" s="1"/>
  <c r="A867" i="30" s="1"/>
  <c r="A868" i="30" s="1"/>
  <c r="A869" i="30" s="1"/>
  <c r="A870" i="30" s="1"/>
  <c r="A871" i="30" s="1"/>
  <c r="A872" i="30" s="1"/>
  <c r="A873" i="30" s="1"/>
  <c r="A874" i="30" s="1"/>
  <c r="A875" i="30" s="1"/>
  <c r="A876" i="30" s="1"/>
  <c r="A877" i="30" s="1"/>
  <c r="A878" i="30" s="1"/>
  <c r="A879" i="30" s="1"/>
  <c r="A880" i="30" s="1"/>
  <c r="A881" i="30" s="1"/>
  <c r="A882" i="30" s="1"/>
  <c r="A883" i="30" s="1"/>
  <c r="A884" i="30" s="1"/>
  <c r="A885" i="30" s="1"/>
  <c r="A886" i="30" s="1"/>
  <c r="A887" i="30" s="1"/>
  <c r="A888" i="30" s="1"/>
  <c r="A889" i="30" s="1"/>
  <c r="A890" i="30" s="1"/>
  <c r="A891" i="30" s="1"/>
  <c r="A892" i="30" s="1"/>
  <c r="A893" i="30" s="1"/>
  <c r="A894" i="30" s="1"/>
  <c r="A895" i="30" s="1"/>
  <c r="A896" i="30" s="1"/>
  <c r="A897" i="30" s="1"/>
  <c r="A898" i="30" s="1"/>
  <c r="A899" i="30" s="1"/>
  <c r="A900" i="30" s="1"/>
  <c r="A901" i="30" s="1"/>
  <c r="A902" i="30" s="1"/>
  <c r="A903" i="30" s="1"/>
  <c r="A904" i="30" s="1"/>
  <c r="A905" i="30" s="1"/>
  <c r="A906" i="30" s="1"/>
  <c r="A907" i="30" s="1"/>
  <c r="A908" i="30" s="1"/>
  <c r="A909" i="30" s="1"/>
  <c r="A910" i="30" s="1"/>
  <c r="A911" i="30" s="1"/>
  <c r="A912" i="30" s="1"/>
  <c r="A913" i="30" s="1"/>
  <c r="A914" i="30" s="1"/>
  <c r="A915" i="30" s="1"/>
  <c r="A916" i="30" s="1"/>
  <c r="A917" i="30" s="1"/>
  <c r="A918" i="30" s="1"/>
  <c r="A919" i="30" s="1"/>
  <c r="A920" i="30" s="1"/>
  <c r="A921" i="30" s="1"/>
  <c r="A922" i="30" s="1"/>
  <c r="A923" i="30" s="1"/>
  <c r="A924" i="30" s="1"/>
  <c r="A925" i="30" s="1"/>
  <c r="A926" i="30" s="1"/>
  <c r="A927" i="30" s="1"/>
  <c r="A928" i="30" s="1"/>
  <c r="A929" i="30" s="1"/>
  <c r="A930" i="30" s="1"/>
  <c r="A931" i="30" s="1"/>
  <c r="A932" i="30" s="1"/>
  <c r="A933" i="30" s="1"/>
  <c r="A934" i="30" s="1"/>
  <c r="A935" i="30" s="1"/>
  <c r="A936" i="30" s="1"/>
  <c r="A937" i="30" s="1"/>
  <c r="A938" i="30" s="1"/>
  <c r="A939" i="30" s="1"/>
  <c r="A940" i="30" s="1"/>
  <c r="A941" i="30" s="1"/>
  <c r="A942" i="30" s="1"/>
  <c r="A943" i="30" s="1"/>
  <c r="A944" i="30" s="1"/>
  <c r="A945" i="30" s="1"/>
  <c r="A946" i="30" s="1"/>
  <c r="A947" i="30" s="1"/>
  <c r="A948" i="30" s="1"/>
  <c r="A949" i="30" s="1"/>
  <c r="A950" i="30" s="1"/>
  <c r="A951" i="30" s="1"/>
  <c r="A952" i="30" s="1"/>
  <c r="A953" i="30" s="1"/>
  <c r="A954" i="30" s="1"/>
  <c r="A955" i="30" s="1"/>
  <c r="A956" i="30" s="1"/>
  <c r="A957" i="30" s="1"/>
  <c r="A958" i="30" s="1"/>
  <c r="A959" i="30" s="1"/>
  <c r="A960" i="30" s="1"/>
  <c r="A961" i="30" s="1"/>
  <c r="A962" i="30" s="1"/>
  <c r="A963" i="30" s="1"/>
  <c r="A964" i="30" s="1"/>
  <c r="A965" i="30" s="1"/>
  <c r="A966" i="30" s="1"/>
  <c r="A967" i="30" s="1"/>
  <c r="A968" i="30" s="1"/>
  <c r="A969" i="30" s="1"/>
  <c r="A970" i="30" s="1"/>
  <c r="A971" i="30" s="1"/>
  <c r="A972" i="30" s="1"/>
  <c r="A973" i="30" s="1"/>
  <c r="A974" i="30" s="1"/>
  <c r="A975" i="30" s="1"/>
  <c r="A976" i="30" s="1"/>
  <c r="A977" i="30" s="1"/>
  <c r="A978" i="30" s="1"/>
  <c r="A979" i="30" s="1"/>
  <c r="A980" i="30" s="1"/>
  <c r="A981" i="30" s="1"/>
  <c r="A982" i="30" s="1"/>
  <c r="A983" i="30" s="1"/>
  <c r="A984" i="30" s="1"/>
  <c r="A985" i="30" s="1"/>
  <c r="A986" i="30" s="1"/>
  <c r="A987" i="30" s="1"/>
  <c r="A988" i="30" s="1"/>
  <c r="A989" i="30" s="1"/>
  <c r="A990" i="30" s="1"/>
  <c r="A991" i="30" s="1"/>
  <c r="A992" i="30" s="1"/>
  <c r="A993" i="30" s="1"/>
  <c r="A994" i="30" s="1"/>
  <c r="A995" i="30" s="1"/>
  <c r="A996" i="30" s="1"/>
  <c r="A997" i="30" s="1"/>
  <c r="A998" i="30" s="1"/>
  <c r="A999" i="30" s="1"/>
  <c r="A1000" i="30" s="1"/>
  <c r="A1001" i="30" s="1"/>
  <c r="A1002" i="30" s="1"/>
  <c r="A1003" i="30" s="1"/>
  <c r="A1004" i="30" s="1"/>
  <c r="A1005" i="30" s="1"/>
  <c r="A1006" i="30" s="1"/>
  <c r="A1007" i="30" s="1"/>
  <c r="A1008" i="30" s="1"/>
  <c r="A1009" i="30" s="1"/>
  <c r="A1010" i="30" s="1"/>
  <c r="A1011" i="30" s="1"/>
  <c r="A1012" i="30" s="1"/>
  <c r="A1013" i="30" s="1"/>
  <c r="A1014" i="30" s="1"/>
  <c r="A1015" i="30" s="1"/>
  <c r="A1016" i="30" s="1"/>
  <c r="A1017" i="30" s="1"/>
  <c r="A1018" i="30" s="1"/>
  <c r="A1019" i="30" s="1"/>
  <c r="A1020" i="30" s="1"/>
  <c r="A1021" i="30" s="1"/>
  <c r="A1022" i="30" s="1"/>
  <c r="A1023" i="30" s="1"/>
  <c r="A1024" i="30" s="1"/>
  <c r="A1025" i="30" s="1"/>
  <c r="A1026" i="30" s="1"/>
  <c r="A1027" i="30" s="1"/>
  <c r="A1028" i="30" s="1"/>
  <c r="A1029" i="30" s="1"/>
  <c r="A1030" i="30" s="1"/>
  <c r="A1031" i="30" s="1"/>
  <c r="A1032" i="30" s="1"/>
  <c r="A1033" i="30" s="1"/>
  <c r="A1034" i="30" s="1"/>
  <c r="A1035" i="30" s="1"/>
  <c r="A1036" i="30" s="1"/>
  <c r="A1037" i="30" s="1"/>
  <c r="A1038" i="30" s="1"/>
  <c r="A1039" i="30" s="1"/>
  <c r="A1040" i="30" s="1"/>
  <c r="A1041" i="30" s="1"/>
  <c r="A1042" i="30" s="1"/>
  <c r="A1043" i="30" s="1"/>
  <c r="A1044" i="30" s="1"/>
  <c r="A1045" i="30" s="1"/>
  <c r="A1046" i="30" s="1"/>
  <c r="A1047" i="30" s="1"/>
  <c r="A1048" i="30" s="1"/>
  <c r="A1049" i="30" s="1"/>
  <c r="A1050" i="30" s="1"/>
  <c r="A1051" i="30" s="1"/>
  <c r="A1052" i="30" s="1"/>
  <c r="A1053" i="30" s="1"/>
  <c r="A1054" i="30" s="1"/>
  <c r="A1055" i="30" s="1"/>
  <c r="A1056" i="30" s="1"/>
  <c r="A1057" i="30" s="1"/>
  <c r="A1058" i="30" s="1"/>
  <c r="A1059" i="30" s="1"/>
  <c r="A1060" i="30" s="1"/>
  <c r="A1061" i="30" s="1"/>
  <c r="A1062" i="30" s="1"/>
  <c r="A1063" i="30" s="1"/>
  <c r="A1064" i="30" s="1"/>
  <c r="A1065" i="30" s="1"/>
  <c r="A1066" i="30" s="1"/>
  <c r="A1067" i="30" s="1"/>
  <c r="A1068" i="30" s="1"/>
  <c r="A1069" i="30" s="1"/>
  <c r="A1070" i="30" s="1"/>
  <c r="A1071" i="30" s="1"/>
  <c r="A1072" i="30" s="1"/>
  <c r="A1073" i="30" s="1"/>
  <c r="A1074" i="30" s="1"/>
  <c r="A1075" i="30" s="1"/>
  <c r="A1076" i="30" s="1"/>
  <c r="A1077" i="30" s="1"/>
  <c r="A1078" i="30" s="1"/>
  <c r="A1079" i="30" s="1"/>
  <c r="A1080" i="30" s="1"/>
  <c r="A1081" i="30" s="1"/>
  <c r="A1082" i="30" s="1"/>
  <c r="A1083" i="30" s="1"/>
  <c r="A1084" i="30" s="1"/>
  <c r="A1085" i="30" s="1"/>
  <c r="A1086" i="30" s="1"/>
  <c r="A1087" i="30" s="1"/>
  <c r="A1088" i="30" s="1"/>
  <c r="A1089" i="30" s="1"/>
  <c r="A1090" i="30" s="1"/>
  <c r="A1091" i="30" s="1"/>
  <c r="A1092" i="30" s="1"/>
  <c r="A1093" i="30" s="1"/>
  <c r="A1094" i="30" s="1"/>
  <c r="A1095" i="30" s="1"/>
  <c r="A1096" i="30" s="1"/>
  <c r="A1097" i="30" s="1"/>
  <c r="A1098" i="30" s="1"/>
  <c r="A1099" i="30" s="1"/>
  <c r="A1100" i="30" s="1"/>
  <c r="A1101" i="30" s="1"/>
  <c r="A1102" i="30" s="1"/>
  <c r="A1103" i="30" s="1"/>
  <c r="A1104" i="30" s="1"/>
  <c r="A1105" i="30" s="1"/>
  <c r="A1106" i="30" s="1"/>
  <c r="A1107" i="30" s="1"/>
  <c r="A1108" i="30" s="1"/>
  <c r="A1109" i="30" s="1"/>
  <c r="A1110" i="30" s="1"/>
  <c r="A1111" i="30" s="1"/>
  <c r="A1112" i="30" s="1"/>
  <c r="A1113" i="30" s="1"/>
  <c r="A1114" i="30" s="1"/>
  <c r="A1115" i="30" s="1"/>
  <c r="A1116" i="30" s="1"/>
  <c r="A1117" i="30" s="1"/>
  <c r="A1118" i="30" s="1"/>
  <c r="A1119" i="30" s="1"/>
  <c r="A1120" i="30" s="1"/>
  <c r="A1121" i="30" s="1"/>
  <c r="A1122" i="30" s="1"/>
  <c r="A1123" i="30" s="1"/>
  <c r="A1124" i="30" s="1"/>
  <c r="A1125" i="30" s="1"/>
  <c r="A1126" i="30" s="1"/>
  <c r="A1127" i="30" s="1"/>
  <c r="A1128" i="30" s="1"/>
  <c r="A1129" i="30" s="1"/>
  <c r="A1130" i="30" s="1"/>
  <c r="A1131" i="30" s="1"/>
  <c r="A1132" i="30" s="1"/>
  <c r="A1133" i="30" s="1"/>
  <c r="A1134" i="30" s="1"/>
  <c r="A1135" i="30" s="1"/>
  <c r="A1136" i="30" s="1"/>
  <c r="A1137" i="30" s="1"/>
  <c r="A1138" i="30" s="1"/>
  <c r="A1139" i="30" s="1"/>
  <c r="A1140" i="30" s="1"/>
  <c r="A1141" i="30" s="1"/>
  <c r="A1142" i="30" s="1"/>
  <c r="A1143" i="30" s="1"/>
  <c r="A1144" i="30" s="1"/>
  <c r="A1145" i="30" s="1"/>
  <c r="A1146" i="30" s="1"/>
  <c r="A1147" i="30" s="1"/>
  <c r="A1148" i="30" s="1"/>
  <c r="A1149" i="30" s="1"/>
  <c r="A1150" i="30" s="1"/>
  <c r="A1151" i="30" s="1"/>
  <c r="A1152" i="30" s="1"/>
  <c r="A1153" i="30" s="1"/>
  <c r="A1154" i="30" s="1"/>
  <c r="A1155" i="30" s="1"/>
  <c r="A1156" i="30" s="1"/>
  <c r="A1157" i="30" s="1"/>
  <c r="A1158" i="30" s="1"/>
  <c r="A1159" i="30" s="1"/>
  <c r="A1160" i="30" s="1"/>
  <c r="A1161" i="30" s="1"/>
  <c r="A1162" i="30" s="1"/>
  <c r="A1163" i="30" s="1"/>
  <c r="A1164" i="30" s="1"/>
  <c r="A1165" i="30" s="1"/>
  <c r="A1166" i="30" s="1"/>
  <c r="A1167" i="30" s="1"/>
  <c r="A1168" i="30" s="1"/>
  <c r="A1169" i="30" s="1"/>
  <c r="A1170" i="30" s="1"/>
  <c r="A1171" i="30" s="1"/>
  <c r="A1172" i="30" s="1"/>
  <c r="A1173" i="30" s="1"/>
  <c r="A1174" i="30" s="1"/>
  <c r="A1175" i="30" s="1"/>
  <c r="A1176" i="30" s="1"/>
  <c r="A1177" i="30" s="1"/>
  <c r="A1178" i="30" s="1"/>
  <c r="A1179" i="30" s="1"/>
  <c r="A1180" i="30" s="1"/>
  <c r="A1181" i="30" s="1"/>
  <c r="A1182" i="30" s="1"/>
  <c r="A1183" i="30" s="1"/>
  <c r="A1184" i="30" s="1"/>
  <c r="A1185" i="30" s="1"/>
  <c r="A1186" i="30" s="1"/>
  <c r="A1187" i="30" s="1"/>
  <c r="A1188" i="30" s="1"/>
  <c r="A1189" i="30" s="1"/>
  <c r="A1190" i="30" s="1"/>
  <c r="A1191" i="30" s="1"/>
  <c r="A1192" i="30" s="1"/>
  <c r="A1193" i="30" s="1"/>
  <c r="A1194" i="30" s="1"/>
  <c r="A1195" i="30" s="1"/>
  <c r="A1196" i="30" s="1"/>
  <c r="A1197" i="30" s="1"/>
  <c r="A1198" i="30" s="1"/>
  <c r="A1199" i="30" s="1"/>
  <c r="A1200" i="30" s="1"/>
  <c r="A1201" i="30" s="1"/>
  <c r="A1202" i="30" s="1"/>
  <c r="A1203" i="30" s="1"/>
  <c r="A1204" i="30" s="1"/>
  <c r="A1205" i="30" s="1"/>
  <c r="A1206" i="30" s="1"/>
  <c r="A1207" i="30" s="1"/>
  <c r="A1208" i="30" s="1"/>
  <c r="A1209" i="30" s="1"/>
  <c r="A1210" i="30" s="1"/>
  <c r="A1211" i="30" s="1"/>
  <c r="A1212" i="30" s="1"/>
  <c r="A1213" i="30" s="1"/>
  <c r="A1214" i="30" s="1"/>
  <c r="A1215" i="30" s="1"/>
  <c r="A1216" i="30" s="1"/>
  <c r="A1217" i="30" s="1"/>
  <c r="A1218" i="30" s="1"/>
  <c r="A1219" i="30" s="1"/>
  <c r="A1220" i="30" s="1"/>
  <c r="A1221" i="30" s="1"/>
  <c r="A1222" i="30" s="1"/>
  <c r="A1223" i="30" s="1"/>
  <c r="A1224" i="30" s="1"/>
  <c r="A1225" i="30" s="1"/>
  <c r="A1226" i="30" s="1"/>
  <c r="A1227" i="30" s="1"/>
  <c r="A1228" i="30" s="1"/>
  <c r="A1229" i="30" s="1"/>
  <c r="A1230" i="30" s="1"/>
  <c r="A1231" i="30" s="1"/>
  <c r="A1232" i="30" s="1"/>
  <c r="A1233" i="30" s="1"/>
  <c r="A1234" i="30" s="1"/>
  <c r="A1235" i="30" s="1"/>
  <c r="A1236" i="30" s="1"/>
  <c r="A1237" i="30" s="1"/>
  <c r="A1238" i="30" s="1"/>
  <c r="A1239" i="30" s="1"/>
  <c r="A1240" i="30" s="1"/>
  <c r="A1241" i="30" s="1"/>
  <c r="A1242" i="30" s="1"/>
  <c r="A1243" i="30" s="1"/>
  <c r="A1244" i="30" s="1"/>
  <c r="A1245" i="30" s="1"/>
  <c r="A1246" i="30" s="1"/>
  <c r="A1247" i="30" s="1"/>
  <c r="A1248" i="30" s="1"/>
  <c r="A1249" i="30" s="1"/>
  <c r="A1250" i="30" s="1"/>
  <c r="A1251" i="30" s="1"/>
  <c r="A1252" i="30" s="1"/>
  <c r="A1253" i="30" s="1"/>
  <c r="A1254" i="30" s="1"/>
  <c r="A1255" i="30" s="1"/>
  <c r="A1256" i="30" s="1"/>
  <c r="A1257" i="30" s="1"/>
  <c r="A1258" i="30" s="1"/>
  <c r="A1259" i="30" s="1"/>
  <c r="A1260" i="30" s="1"/>
  <c r="A1261" i="30" s="1"/>
  <c r="A1262" i="30" s="1"/>
  <c r="A1263" i="30" s="1"/>
  <c r="A1264" i="30" s="1"/>
  <c r="A1265" i="30" s="1"/>
  <c r="A1266" i="30" s="1"/>
  <c r="A1267" i="30" s="1"/>
  <c r="A1268" i="30" s="1"/>
  <c r="A1269" i="30" s="1"/>
  <c r="A1270" i="30" s="1"/>
  <c r="A1271" i="30" s="1"/>
  <c r="A1272" i="30" s="1"/>
  <c r="A1273" i="30" s="1"/>
  <c r="A1274" i="30" s="1"/>
  <c r="A1275" i="30" s="1"/>
  <c r="A1276" i="30" s="1"/>
  <c r="A1277" i="30" s="1"/>
  <c r="A1278" i="30" s="1"/>
  <c r="A1279" i="30" s="1"/>
  <c r="A1280" i="30" s="1"/>
  <c r="A1281" i="30" s="1"/>
  <c r="A1282" i="30" s="1"/>
  <c r="A1283" i="30" s="1"/>
  <c r="A1284" i="30" s="1"/>
  <c r="A1285" i="30" s="1"/>
  <c r="A1286" i="30" s="1"/>
  <c r="A1287" i="30" s="1"/>
  <c r="A1288" i="30" s="1"/>
  <c r="A1289" i="30" s="1"/>
  <c r="A1290" i="30" s="1"/>
  <c r="A1291" i="30" s="1"/>
  <c r="A1292" i="30" s="1"/>
  <c r="A1293" i="30" s="1"/>
  <c r="A1294" i="30" s="1"/>
  <c r="A1295" i="30" s="1"/>
  <c r="A1296" i="30" s="1"/>
  <c r="A1297" i="30" s="1"/>
  <c r="A1298" i="30" s="1"/>
  <c r="A1299" i="30" s="1"/>
  <c r="A1300" i="30" s="1"/>
  <c r="A1301" i="30" s="1"/>
  <c r="A1302" i="30" s="1"/>
  <c r="A1303" i="30" s="1"/>
  <c r="A1304" i="30" s="1"/>
  <c r="A1305" i="30" s="1"/>
  <c r="A1306" i="30" s="1"/>
  <c r="A1307" i="30" s="1"/>
  <c r="A1308" i="30" s="1"/>
  <c r="A1309" i="30" s="1"/>
  <c r="A1310" i="30" s="1"/>
  <c r="A1311" i="30" s="1"/>
  <c r="A1312" i="30" s="1"/>
  <c r="A1313" i="30" s="1"/>
  <c r="A1314" i="30" s="1"/>
  <c r="A1315" i="30" s="1"/>
  <c r="A1316" i="30" s="1"/>
  <c r="A1317" i="30" s="1"/>
  <c r="A1318" i="30" s="1"/>
  <c r="A1319" i="30" s="1"/>
  <c r="A1320" i="30" s="1"/>
  <c r="A1321" i="30" s="1"/>
  <c r="A1322" i="30" s="1"/>
  <c r="A1323" i="30" s="1"/>
  <c r="A1324" i="30" s="1"/>
  <c r="A1325" i="30" s="1"/>
  <c r="A1326" i="30" s="1"/>
  <c r="A1327" i="30" s="1"/>
  <c r="A1328" i="30" s="1"/>
  <c r="A1329" i="30" s="1"/>
  <c r="A1330" i="30" s="1"/>
  <c r="A1331" i="30" s="1"/>
  <c r="A1332" i="30" s="1"/>
  <c r="A1333" i="30" s="1"/>
  <c r="A1334" i="30" s="1"/>
  <c r="A1335" i="30" s="1"/>
  <c r="A1336" i="30" s="1"/>
  <c r="A1337" i="30" s="1"/>
  <c r="A1338" i="30" s="1"/>
  <c r="A1339" i="30" s="1"/>
  <c r="A1340" i="30" s="1"/>
  <c r="A1341" i="30" s="1"/>
  <c r="A1342" i="30" s="1"/>
  <c r="A1343" i="30" s="1"/>
  <c r="A1344" i="30" s="1"/>
  <c r="A1345" i="30" s="1"/>
  <c r="A1346" i="30" s="1"/>
  <c r="A1347" i="30" s="1"/>
  <c r="A1348" i="30" s="1"/>
  <c r="A1349" i="30" s="1"/>
  <c r="A1350" i="30" s="1"/>
  <c r="A1351" i="30" s="1"/>
  <c r="A1352" i="30" s="1"/>
  <c r="A1353" i="30" s="1"/>
  <c r="A1354" i="30" s="1"/>
  <c r="A1355" i="30" s="1"/>
  <c r="A1356" i="30" s="1"/>
  <c r="A1357" i="30" s="1"/>
  <c r="A1358" i="30" s="1"/>
  <c r="A1359" i="30" s="1"/>
  <c r="A1360" i="30" s="1"/>
  <c r="A1361" i="30" s="1"/>
  <c r="A1362" i="30" s="1"/>
  <c r="A1363" i="30" s="1"/>
  <c r="A1364" i="30" s="1"/>
  <c r="A1365" i="30" s="1"/>
  <c r="A1366" i="30" s="1"/>
  <c r="A1367" i="30" s="1"/>
  <c r="A1368" i="30" s="1"/>
  <c r="A1369" i="30" s="1"/>
  <c r="A1370" i="30" s="1"/>
  <c r="A1371" i="30" s="1"/>
  <c r="A1372" i="30" s="1"/>
  <c r="A1373" i="30" s="1"/>
  <c r="A1374" i="30" s="1"/>
  <c r="A1375" i="30" s="1"/>
  <c r="A1376" i="30" s="1"/>
  <c r="A1377" i="30" s="1"/>
  <c r="A1378" i="30" s="1"/>
  <c r="A1379" i="30" s="1"/>
  <c r="A1380" i="30" s="1"/>
  <c r="A1381" i="30" s="1"/>
  <c r="A1382" i="30" s="1"/>
  <c r="A1383" i="30" s="1"/>
  <c r="A1384" i="30" s="1"/>
  <c r="A1385" i="30" s="1"/>
  <c r="A1386" i="30" s="1"/>
  <c r="A1387" i="30" s="1"/>
  <c r="A1388" i="30" s="1"/>
  <c r="A1389" i="30" s="1"/>
  <c r="A1390" i="30" s="1"/>
  <c r="A1391" i="30" s="1"/>
  <c r="A1392" i="30" s="1"/>
  <c r="A1393" i="30" s="1"/>
  <c r="A1394" i="30" s="1"/>
  <c r="A1395" i="30" s="1"/>
  <c r="A1396" i="30" s="1"/>
  <c r="A1397" i="30" s="1"/>
  <c r="A1398" i="30" s="1"/>
  <c r="A1399" i="30" s="1"/>
  <c r="A1400" i="30" s="1"/>
  <c r="A1401" i="30" s="1"/>
  <c r="A1402" i="30" s="1"/>
  <c r="A1403" i="30" s="1"/>
  <c r="A1404" i="30" s="1"/>
  <c r="A1405" i="30" s="1"/>
  <c r="A1406" i="30" s="1"/>
  <c r="A1407" i="30" s="1"/>
  <c r="A1408" i="30" s="1"/>
  <c r="A1409" i="30" s="1"/>
  <c r="A1410" i="30" s="1"/>
  <c r="A1411" i="30" s="1"/>
  <c r="A1412" i="30" s="1"/>
  <c r="A1413" i="30" s="1"/>
  <c r="A1414" i="30" s="1"/>
  <c r="A1415" i="30" s="1"/>
  <c r="A1416" i="30" s="1"/>
  <c r="A1417" i="30" s="1"/>
  <c r="A1418" i="30" s="1"/>
  <c r="A1419" i="30" s="1"/>
  <c r="A1420" i="30" s="1"/>
  <c r="A1421" i="30" s="1"/>
  <c r="A1422" i="30" s="1"/>
  <c r="A1423" i="30" s="1"/>
  <c r="A1424" i="30" s="1"/>
  <c r="A1425" i="30" s="1"/>
  <c r="A1426" i="30" s="1"/>
  <c r="A1427" i="30" s="1"/>
  <c r="A1428" i="30" s="1"/>
  <c r="A1429" i="30" s="1"/>
  <c r="A1430" i="30" s="1"/>
  <c r="A1431" i="30" s="1"/>
  <c r="A1432" i="30" s="1"/>
  <c r="A1433" i="30" s="1"/>
  <c r="A1434" i="30" s="1"/>
  <c r="A1435" i="30" s="1"/>
  <c r="A1436" i="30" s="1"/>
  <c r="A1437" i="30" s="1"/>
  <c r="A1438" i="30" s="1"/>
  <c r="A1439" i="30" s="1"/>
  <c r="A1440" i="30" s="1"/>
  <c r="A1441" i="30" s="1"/>
  <c r="A1442" i="30" s="1"/>
  <c r="A1443" i="30" s="1"/>
  <c r="A1444" i="30" s="1"/>
  <c r="A1445" i="30" s="1"/>
  <c r="A1446" i="30" s="1"/>
  <c r="A1447" i="30" s="1"/>
  <c r="A1448" i="30" s="1"/>
  <c r="A1449" i="30" s="1"/>
  <c r="A1450" i="30" s="1"/>
  <c r="A1451" i="30" s="1"/>
  <c r="A1452" i="30" s="1"/>
  <c r="A1453" i="30" s="1"/>
  <c r="A1454" i="30" s="1"/>
  <c r="A1455" i="30" s="1"/>
  <c r="A1456" i="30" s="1"/>
  <c r="A1457" i="30" s="1"/>
  <c r="A1458" i="30" s="1"/>
  <c r="A1459" i="30" s="1"/>
  <c r="A1460" i="30" s="1"/>
  <c r="A1461" i="30" s="1"/>
  <c r="A1462" i="30" s="1"/>
  <c r="A1463" i="30" s="1"/>
  <c r="A1464" i="30" s="1"/>
  <c r="A1465" i="30" s="1"/>
  <c r="A1466" i="30" s="1"/>
  <c r="A1467" i="30" s="1"/>
  <c r="A1468" i="30" s="1"/>
  <c r="A1469" i="30" s="1"/>
  <c r="A1470" i="30" s="1"/>
  <c r="A1471" i="30" s="1"/>
  <c r="A1472" i="30" s="1"/>
  <c r="A1473" i="30" s="1"/>
  <c r="A1474" i="30" s="1"/>
  <c r="A1475" i="30" s="1"/>
  <c r="A1476" i="30" s="1"/>
  <c r="A1477" i="30" s="1"/>
  <c r="A1478" i="30" s="1"/>
  <c r="A1479" i="30" s="1"/>
  <c r="A1480" i="30" s="1"/>
  <c r="A1481" i="30" s="1"/>
  <c r="A1482" i="30" s="1"/>
  <c r="A1483" i="30" s="1"/>
  <c r="A1484" i="30" s="1"/>
  <c r="A1485" i="30" s="1"/>
  <c r="A1486" i="30" s="1"/>
  <c r="A1487" i="30" s="1"/>
  <c r="A1488" i="30" s="1"/>
  <c r="A1489" i="30" s="1"/>
  <c r="A1490" i="30" s="1"/>
  <c r="A1491" i="30" s="1"/>
  <c r="A1492" i="30" s="1"/>
  <c r="A1493" i="30" s="1"/>
  <c r="A1494" i="30" s="1"/>
  <c r="A1495" i="30" s="1"/>
  <c r="A1496" i="30" s="1"/>
  <c r="A1497" i="30" s="1"/>
  <c r="A1498" i="30" s="1"/>
  <c r="A1499" i="30" s="1"/>
  <c r="A1500" i="30" s="1"/>
  <c r="A1501" i="30" s="1"/>
  <c r="A1502" i="30" s="1"/>
  <c r="A1503" i="30" s="1"/>
  <c r="A1504" i="30" s="1"/>
  <c r="A1505" i="30" s="1"/>
  <c r="A1506" i="30" s="1"/>
  <c r="A1507" i="30" s="1"/>
  <c r="A1508" i="30" s="1"/>
  <c r="A1509" i="30" s="1"/>
  <c r="A1510" i="30" s="1"/>
  <c r="A1511" i="30" s="1"/>
  <c r="A1512" i="30" s="1"/>
  <c r="A1513" i="30" s="1"/>
  <c r="A1514" i="30" s="1"/>
  <c r="A1515" i="30" s="1"/>
  <c r="A1516" i="30" s="1"/>
  <c r="A1517" i="30" s="1"/>
  <c r="A1518" i="30" s="1"/>
  <c r="A1519" i="30" s="1"/>
  <c r="A1520" i="30" s="1"/>
  <c r="A1521" i="30" s="1"/>
  <c r="A1522" i="30" s="1"/>
  <c r="A1523" i="30" s="1"/>
  <c r="A1524" i="30" s="1"/>
  <c r="A1525" i="30" s="1"/>
  <c r="A1526" i="30" s="1"/>
  <c r="A1527" i="30" s="1"/>
  <c r="A1528" i="30" s="1"/>
  <c r="A1529" i="30" s="1"/>
  <c r="A1530" i="30" s="1"/>
  <c r="A1531" i="30" s="1"/>
  <c r="A1532" i="30" s="1"/>
  <c r="A1533" i="30" s="1"/>
  <c r="A1534" i="30" s="1"/>
  <c r="A1535" i="30" s="1"/>
  <c r="A1536" i="30" s="1"/>
  <c r="A1537" i="30" s="1"/>
  <c r="A1538" i="30" s="1"/>
  <c r="A1539" i="30" s="1"/>
  <c r="A1540" i="30" s="1"/>
  <c r="A1541" i="30" s="1"/>
  <c r="A1542" i="30" s="1"/>
  <c r="A1543" i="30" s="1"/>
  <c r="A1544" i="30" s="1"/>
  <c r="A1545" i="30" s="1"/>
  <c r="A1546" i="30" s="1"/>
  <c r="A1547" i="30" s="1"/>
  <c r="A1548" i="30" s="1"/>
  <c r="A1549" i="30" s="1"/>
  <c r="A1550" i="30" s="1"/>
  <c r="A1551" i="30" s="1"/>
  <c r="A1552" i="30" s="1"/>
  <c r="A1553" i="30" s="1"/>
  <c r="A1554" i="30" s="1"/>
  <c r="A1555" i="30" s="1"/>
  <c r="A1556" i="30" s="1"/>
  <c r="A1557" i="30" s="1"/>
  <c r="A1558" i="30" s="1"/>
  <c r="A1559" i="30" s="1"/>
  <c r="A1560" i="30" s="1"/>
  <c r="A1561" i="30" s="1"/>
  <c r="A1562" i="30" s="1"/>
  <c r="A1563" i="30" s="1"/>
  <c r="A1564" i="30" s="1"/>
  <c r="A1565" i="30" s="1"/>
  <c r="A1566" i="30" s="1"/>
  <c r="A1567" i="30" s="1"/>
  <c r="A1568" i="30" s="1"/>
  <c r="A1569" i="30" s="1"/>
  <c r="A1570" i="30" s="1"/>
  <c r="A1571" i="30" s="1"/>
  <c r="A1572" i="30" s="1"/>
  <c r="A1573" i="30" s="1"/>
  <c r="A1574" i="30" s="1"/>
  <c r="A1575" i="30" s="1"/>
  <c r="A1576" i="30" s="1"/>
  <c r="A1577" i="30" s="1"/>
  <c r="A1578" i="30" s="1"/>
  <c r="A1579" i="30" s="1"/>
  <c r="A1580" i="30" s="1"/>
  <c r="A1581" i="30" s="1"/>
  <c r="A1582" i="30" s="1"/>
  <c r="A1583" i="30" s="1"/>
  <c r="A1584" i="30" s="1"/>
  <c r="A1585" i="30" s="1"/>
  <c r="A1586" i="30" s="1"/>
  <c r="A1587" i="30" s="1"/>
  <c r="A1588" i="30" s="1"/>
  <c r="A1589" i="30" s="1"/>
  <c r="A1590" i="30" s="1"/>
  <c r="A1591" i="30" s="1"/>
  <c r="A1592" i="30" s="1"/>
  <c r="A1593" i="30" s="1"/>
  <c r="A1594" i="30" s="1"/>
  <c r="A1595" i="30" s="1"/>
  <c r="A1596" i="30" s="1"/>
  <c r="A1597" i="30" s="1"/>
  <c r="A1598" i="30" s="1"/>
  <c r="A1599" i="30" s="1"/>
  <c r="A1600" i="30" s="1"/>
  <c r="A1601" i="30" s="1"/>
  <c r="A1602" i="30" s="1"/>
  <c r="A1603" i="30" s="1"/>
  <c r="A1604" i="30" s="1"/>
  <c r="A1605" i="30" s="1"/>
  <c r="A1606" i="30" s="1"/>
  <c r="A1607" i="30" s="1"/>
  <c r="A1608" i="30" s="1"/>
  <c r="A1609" i="30" s="1"/>
  <c r="A1610" i="30" s="1"/>
  <c r="A1611" i="30" s="1"/>
  <c r="A1612" i="30" s="1"/>
  <c r="A1613" i="30" s="1"/>
  <c r="A1614" i="30" s="1"/>
  <c r="A1615" i="30" s="1"/>
  <c r="A1616" i="30" s="1"/>
  <c r="A1617" i="30" s="1"/>
  <c r="A1618" i="30" s="1"/>
  <c r="A1619" i="30" s="1"/>
  <c r="A1620" i="30" s="1"/>
  <c r="A1621" i="30" s="1"/>
  <c r="A1622" i="30" s="1"/>
  <c r="A1623" i="30" s="1"/>
  <c r="A1624" i="30" s="1"/>
  <c r="A1625" i="30" s="1"/>
  <c r="A1626" i="30" s="1"/>
  <c r="A1627" i="30" s="1"/>
  <c r="A1628" i="30" s="1"/>
  <c r="A1629" i="30" s="1"/>
  <c r="A1630" i="30" s="1"/>
  <c r="A1631" i="30" s="1"/>
  <c r="A1632" i="30" s="1"/>
  <c r="A1633" i="30" s="1"/>
  <c r="A1634" i="30" s="1"/>
  <c r="A1635" i="30" s="1"/>
  <c r="A1636" i="30" s="1"/>
  <c r="A1637" i="30" s="1"/>
  <c r="A1638" i="30" s="1"/>
  <c r="A1639" i="30" s="1"/>
  <c r="A1640" i="30" s="1"/>
  <c r="A1641" i="30" s="1"/>
  <c r="A1642" i="30" s="1"/>
  <c r="A1643" i="30" s="1"/>
  <c r="A1644" i="30" s="1"/>
  <c r="A1645" i="30" s="1"/>
  <c r="A1646" i="30" s="1"/>
  <c r="A1647" i="30" s="1"/>
  <c r="A1648" i="30" s="1"/>
  <c r="A1649" i="30" s="1"/>
  <c r="A1650" i="30" s="1"/>
  <c r="A1651" i="30" s="1"/>
  <c r="A1652" i="30" s="1"/>
  <c r="A1653" i="30" s="1"/>
  <c r="A1654" i="30" s="1"/>
  <c r="A1655" i="30" s="1"/>
  <c r="A1656" i="30" s="1"/>
  <c r="A1657" i="30" s="1"/>
  <c r="A1658" i="30" s="1"/>
  <c r="A1659" i="30" s="1"/>
  <c r="A1660" i="30" s="1"/>
  <c r="A1661" i="30" s="1"/>
  <c r="A1662" i="30" s="1"/>
  <c r="A1663" i="30" s="1"/>
  <c r="A1664" i="30" s="1"/>
  <c r="A1665" i="30" s="1"/>
  <c r="A1666" i="30" s="1"/>
  <c r="A1667" i="30" s="1"/>
  <c r="A1668" i="30" s="1"/>
  <c r="A1669" i="30" s="1"/>
  <c r="A1670" i="30" s="1"/>
  <c r="A1671" i="30" s="1"/>
  <c r="A1672" i="30" s="1"/>
  <c r="A1673" i="30" s="1"/>
  <c r="A1674" i="30" s="1"/>
  <c r="A1675" i="30" s="1"/>
  <c r="A1676" i="30" s="1"/>
  <c r="A1677" i="30" s="1"/>
  <c r="A1678" i="30" s="1"/>
  <c r="A1679" i="30" s="1"/>
  <c r="A1680" i="30" s="1"/>
  <c r="A1681" i="30" s="1"/>
  <c r="A1682" i="30" s="1"/>
  <c r="A1683" i="30" s="1"/>
  <c r="A1684" i="30" s="1"/>
  <c r="A1685" i="30" s="1"/>
  <c r="A1686" i="30" s="1"/>
  <c r="A1687" i="30" s="1"/>
  <c r="A1688" i="30" s="1"/>
  <c r="A1689" i="30" s="1"/>
  <c r="A1690" i="30" s="1"/>
  <c r="A1691" i="30" s="1"/>
  <c r="A1692" i="30" s="1"/>
  <c r="A1693" i="30" s="1"/>
  <c r="A1694" i="30" s="1"/>
  <c r="A1695" i="30" s="1"/>
  <c r="A1696" i="30" s="1"/>
  <c r="A1697" i="30" s="1"/>
  <c r="A1698" i="30" s="1"/>
  <c r="A1699" i="30" s="1"/>
  <c r="A1700" i="30" s="1"/>
  <c r="A1701" i="30" s="1"/>
  <c r="A1702" i="30" s="1"/>
  <c r="A1703" i="30" s="1"/>
  <c r="A1704" i="30" s="1"/>
  <c r="A1705" i="30" s="1"/>
  <c r="A1706" i="30" s="1"/>
  <c r="A1707" i="30" s="1"/>
  <c r="A1708" i="30" s="1"/>
  <c r="A1709" i="30" s="1"/>
  <c r="A1710" i="30" s="1"/>
  <c r="A1711" i="30" s="1"/>
  <c r="A1712" i="30" s="1"/>
  <c r="A1713" i="30" s="1"/>
  <c r="A1714" i="30" s="1"/>
  <c r="A1715" i="30" s="1"/>
  <c r="A1716" i="30" s="1"/>
  <c r="A1717" i="30" s="1"/>
  <c r="A1718" i="30" s="1"/>
  <c r="A1719" i="30" s="1"/>
  <c r="A1720" i="30" s="1"/>
  <c r="A1721" i="30" s="1"/>
  <c r="A1722" i="30" s="1"/>
  <c r="A1723" i="30" s="1"/>
  <c r="A1724" i="30" s="1"/>
  <c r="A1725" i="30" s="1"/>
  <c r="A1726" i="30" s="1"/>
  <c r="A1727" i="30" s="1"/>
  <c r="A1728" i="30" s="1"/>
  <c r="A1729" i="30" s="1"/>
  <c r="A1730" i="30" s="1"/>
  <c r="A1731" i="30" s="1"/>
  <c r="A1732" i="30" s="1"/>
  <c r="A1733" i="30" s="1"/>
  <c r="A1734" i="30" s="1"/>
  <c r="A1735" i="30" s="1"/>
  <c r="A1736" i="30" s="1"/>
  <c r="A1737" i="30" s="1"/>
  <c r="A1738" i="30" s="1"/>
  <c r="A1739" i="30" s="1"/>
  <c r="A1740" i="30" s="1"/>
  <c r="A1741" i="30" s="1"/>
  <c r="A1742" i="30" s="1"/>
  <c r="A1743" i="30" s="1"/>
  <c r="A1744" i="30" s="1"/>
  <c r="A1745" i="30" s="1"/>
  <c r="A1746" i="30" s="1"/>
  <c r="A1747" i="30" s="1"/>
  <c r="A1748" i="30" s="1"/>
  <c r="A1749" i="30" s="1"/>
  <c r="A1750" i="30" s="1"/>
  <c r="A1751" i="30" s="1"/>
  <c r="A1752" i="30" s="1"/>
  <c r="A1753" i="30" s="1"/>
  <c r="A1754" i="30" s="1"/>
  <c r="A1755" i="30" s="1"/>
  <c r="A1756" i="30" s="1"/>
  <c r="A1757" i="30" s="1"/>
  <c r="A1758" i="30" s="1"/>
  <c r="A1759" i="30" s="1"/>
  <c r="A1760" i="30" s="1"/>
  <c r="A1761" i="30" s="1"/>
  <c r="A1762" i="30" s="1"/>
  <c r="A1763" i="30" s="1"/>
  <c r="A1764" i="30" s="1"/>
  <c r="A1765" i="30" s="1"/>
  <c r="A1766" i="30" s="1"/>
  <c r="A1767" i="30" s="1"/>
  <c r="A1768" i="30" s="1"/>
  <c r="A1769" i="30" s="1"/>
  <c r="A1770" i="30" s="1"/>
  <c r="A1771" i="30" s="1"/>
  <c r="A1772" i="30" s="1"/>
  <c r="A1773" i="30" s="1"/>
  <c r="A1774" i="30" s="1"/>
  <c r="A1775" i="30" s="1"/>
  <c r="A1776" i="30" s="1"/>
  <c r="A1777" i="30" s="1"/>
  <c r="A1778" i="30" s="1"/>
  <c r="A1779" i="30" s="1"/>
  <c r="A1780" i="30" s="1"/>
  <c r="A1781" i="30" s="1"/>
  <c r="A1782" i="30" s="1"/>
  <c r="A1783" i="30" s="1"/>
  <c r="A1784" i="30" s="1"/>
  <c r="A1785" i="30" s="1"/>
  <c r="A1786" i="30" s="1"/>
  <c r="A1787" i="30" s="1"/>
  <c r="A1788" i="30" s="1"/>
  <c r="A1789" i="30" s="1"/>
  <c r="A1790" i="30" s="1"/>
  <c r="A1791" i="30" s="1"/>
  <c r="A1792" i="30" s="1"/>
  <c r="A1793" i="30" s="1"/>
  <c r="A1794" i="30" s="1"/>
  <c r="A1795" i="30" s="1"/>
  <c r="A1796" i="30" s="1"/>
  <c r="A1797" i="30" s="1"/>
  <c r="A1798" i="30" s="1"/>
  <c r="A1799" i="30" s="1"/>
  <c r="A1800" i="30" s="1"/>
  <c r="A1801" i="30" s="1"/>
  <c r="A1802" i="30" s="1"/>
  <c r="A1803" i="30" s="1"/>
  <c r="A1804" i="30" s="1"/>
  <c r="A1805" i="30" s="1"/>
  <c r="A1806" i="30" s="1"/>
  <c r="A1807" i="30" s="1"/>
  <c r="A1808" i="30" s="1"/>
  <c r="A1809" i="30" s="1"/>
  <c r="A1810" i="30" s="1"/>
  <c r="A1811" i="30" s="1"/>
  <c r="A1812" i="30" s="1"/>
  <c r="A1813" i="30" s="1"/>
  <c r="A1814" i="30" s="1"/>
  <c r="A1815" i="30" s="1"/>
  <c r="A1816" i="30" s="1"/>
  <c r="A1817" i="30" s="1"/>
  <c r="A1818" i="30" s="1"/>
  <c r="A1819" i="30" s="1"/>
  <c r="A1820" i="30" s="1"/>
  <c r="A1821" i="30" s="1"/>
  <c r="A1822" i="30" s="1"/>
  <c r="A1823" i="30" s="1"/>
  <c r="A1824" i="30" s="1"/>
  <c r="A1825" i="30" s="1"/>
  <c r="A1826" i="30" s="1"/>
  <c r="A1827" i="30" s="1"/>
  <c r="A1828" i="30" s="1"/>
  <c r="A1829" i="30" s="1"/>
  <c r="A1830" i="30" s="1"/>
  <c r="A1831" i="30" s="1"/>
  <c r="A1832" i="30" s="1"/>
  <c r="A1833" i="30" s="1"/>
  <c r="A1834" i="30" s="1"/>
  <c r="A1835" i="30" s="1"/>
  <c r="A1836" i="30" s="1"/>
  <c r="A1837" i="30" s="1"/>
  <c r="A1838" i="30" s="1"/>
  <c r="A1839" i="30" s="1"/>
  <c r="A1840" i="30" s="1"/>
  <c r="A1841" i="30" s="1"/>
  <c r="A1842" i="30" s="1"/>
  <c r="A1843" i="30" s="1"/>
  <c r="A1844" i="30" s="1"/>
  <c r="A1845" i="30" s="1"/>
  <c r="A1846" i="30" s="1"/>
  <c r="A1847" i="30" s="1"/>
  <c r="A1848" i="30" s="1"/>
  <c r="A1849" i="30" s="1"/>
  <c r="A1850" i="30" s="1"/>
  <c r="A1851" i="30" s="1"/>
  <c r="A1852" i="30" s="1"/>
  <c r="A1853" i="30" s="1"/>
  <c r="A1854" i="30" s="1"/>
  <c r="A1855" i="30" s="1"/>
  <c r="A1856" i="30" s="1"/>
  <c r="A1857" i="30" s="1"/>
  <c r="A1858" i="30" s="1"/>
  <c r="A1859" i="30" s="1"/>
  <c r="A1860" i="30" s="1"/>
  <c r="A1861" i="30" s="1"/>
  <c r="A1862" i="30" s="1"/>
  <c r="A1863" i="30" s="1"/>
  <c r="A1864" i="30" s="1"/>
  <c r="A1865" i="30" s="1"/>
  <c r="A1866" i="30" s="1"/>
  <c r="A1867" i="30" s="1"/>
  <c r="A1868" i="30" s="1"/>
  <c r="A1869" i="30" s="1"/>
  <c r="A1870" i="30" s="1"/>
  <c r="A1871" i="30" s="1"/>
  <c r="A1872" i="30" s="1"/>
  <c r="A1873" i="30" s="1"/>
  <c r="A1874" i="30" s="1"/>
  <c r="A1875" i="30" s="1"/>
  <c r="A1876" i="30" s="1"/>
  <c r="A1877" i="30" s="1"/>
  <c r="A1878" i="30" s="1"/>
  <c r="A1879" i="30" s="1"/>
  <c r="A1880" i="30" s="1"/>
  <c r="A1881" i="30" s="1"/>
  <c r="A1882" i="30" s="1"/>
  <c r="A1883" i="30" s="1"/>
  <c r="A1884" i="30" s="1"/>
  <c r="A1885" i="30" s="1"/>
  <c r="A1886" i="30" s="1"/>
  <c r="A1887" i="30" s="1"/>
  <c r="A1888" i="30" s="1"/>
  <c r="A1889" i="30" s="1"/>
  <c r="A1890" i="30" s="1"/>
  <c r="A1891" i="30" s="1"/>
  <c r="A1892" i="30" s="1"/>
  <c r="A1893" i="30" s="1"/>
  <c r="A1894" i="30" s="1"/>
  <c r="A1895" i="30" s="1"/>
  <c r="A1896" i="30" s="1"/>
  <c r="A1897" i="30" s="1"/>
  <c r="A1898" i="30" s="1"/>
  <c r="A1899" i="30" s="1"/>
  <c r="A1900" i="30" s="1"/>
  <c r="A1901" i="30" s="1"/>
  <c r="A1902" i="30" s="1"/>
  <c r="A1903" i="30" s="1"/>
  <c r="A1904" i="30" s="1"/>
  <c r="A1905" i="30" s="1"/>
  <c r="A1906" i="30" s="1"/>
  <c r="A1907" i="30" s="1"/>
  <c r="A1908" i="30" s="1"/>
  <c r="A1909" i="30" s="1"/>
  <c r="A1910" i="30" s="1"/>
  <c r="A1911" i="30" s="1"/>
  <c r="A1912" i="30" s="1"/>
  <c r="A1913" i="30" s="1"/>
  <c r="A1914" i="30" s="1"/>
  <c r="A1915" i="30" s="1"/>
  <c r="A1916" i="30" s="1"/>
  <c r="A1917" i="30" s="1"/>
  <c r="A1918" i="30" s="1"/>
  <c r="A1919" i="30" s="1"/>
  <c r="A1920" i="30" s="1"/>
  <c r="A1921" i="30" s="1"/>
  <c r="A1922" i="30" s="1"/>
  <c r="A1923" i="30" s="1"/>
  <c r="A1924" i="30" s="1"/>
  <c r="A1925" i="30" s="1"/>
  <c r="A1926" i="30" s="1"/>
  <c r="A1927" i="30" s="1"/>
  <c r="A1928" i="30" s="1"/>
  <c r="A1929" i="30" s="1"/>
  <c r="A1930" i="30" s="1"/>
  <c r="A1931" i="30" s="1"/>
  <c r="A1932" i="30" s="1"/>
  <c r="A1933" i="30" s="1"/>
  <c r="A1934" i="30" s="1"/>
  <c r="A1935" i="30" s="1"/>
  <c r="A1936" i="30" s="1"/>
  <c r="A1937" i="30" s="1"/>
  <c r="A1938" i="30" s="1"/>
  <c r="A1939" i="30" s="1"/>
  <c r="A1940" i="30" s="1"/>
  <c r="A1941" i="30" s="1"/>
  <c r="A1942" i="30" s="1"/>
  <c r="A1943" i="30" s="1"/>
  <c r="A1944" i="30" s="1"/>
  <c r="A1945" i="30" s="1"/>
  <c r="A1946" i="30" s="1"/>
  <c r="A1947" i="30" s="1"/>
  <c r="A1948" i="30" s="1"/>
  <c r="A1949" i="30" s="1"/>
  <c r="A1950" i="30" s="1"/>
  <c r="A1951" i="30" s="1"/>
  <c r="A1952" i="30" s="1"/>
  <c r="A1953" i="30" s="1"/>
  <c r="A1954" i="30" s="1"/>
  <c r="A1955" i="30" s="1"/>
  <c r="A1956" i="30" s="1"/>
  <c r="A1957" i="30" s="1"/>
  <c r="A1958" i="30" s="1"/>
  <c r="A1959" i="30" s="1"/>
  <c r="A1960" i="30" s="1"/>
  <c r="A1961" i="30" s="1"/>
  <c r="A1962" i="30" s="1"/>
  <c r="A1963" i="30" s="1"/>
  <c r="A1964" i="30" s="1"/>
  <c r="A1965" i="30" s="1"/>
  <c r="A1966" i="30" s="1"/>
  <c r="A1967" i="30" s="1"/>
  <c r="A1968" i="30" s="1"/>
  <c r="A1969" i="30" s="1"/>
  <c r="A1970" i="30" s="1"/>
  <c r="A1971" i="30" s="1"/>
  <c r="A1972" i="30" s="1"/>
  <c r="A1973" i="30" s="1"/>
  <c r="A1974" i="30" s="1"/>
  <c r="A1975" i="30" s="1"/>
  <c r="A1976" i="30" s="1"/>
  <c r="A1977" i="30" s="1"/>
  <c r="A1978" i="30" s="1"/>
  <c r="A1979" i="30" s="1"/>
  <c r="A1980" i="30" s="1"/>
  <c r="A1981" i="30" s="1"/>
  <c r="A1982" i="30" s="1"/>
  <c r="A1983" i="30" s="1"/>
  <c r="A1984" i="30" s="1"/>
  <c r="A1985" i="30" s="1"/>
  <c r="A1986" i="30" s="1"/>
  <c r="A1987" i="30" s="1"/>
  <c r="A1988" i="30" s="1"/>
  <c r="A1989" i="30" s="1"/>
  <c r="A1990" i="30" s="1"/>
  <c r="A1991" i="30" s="1"/>
  <c r="A1992" i="30" s="1"/>
  <c r="A1993" i="30" s="1"/>
  <c r="A1994" i="30" s="1"/>
  <c r="A1995" i="30" s="1"/>
  <c r="A1996" i="30" s="1"/>
  <c r="A1997" i="30" s="1"/>
  <c r="A1998" i="30" s="1"/>
  <c r="A1999" i="30" s="1"/>
  <c r="A2000" i="30" s="1"/>
  <c r="A2001" i="30" s="1"/>
  <c r="A2002" i="30" s="1"/>
  <c r="A2003" i="30" s="1"/>
  <c r="A2004" i="30" s="1"/>
  <c r="A2005" i="30" s="1"/>
  <c r="AJ12" i="12"/>
  <c r="AJ13" i="12"/>
  <c r="AJ14" i="12"/>
  <c r="AJ15" i="12"/>
  <c r="AJ22" i="12"/>
  <c r="AJ23" i="12"/>
  <c r="AJ24" i="12"/>
  <c r="AJ25" i="12"/>
  <c r="AJ32" i="12"/>
  <c r="AJ33" i="12"/>
  <c r="AJ34" i="12"/>
  <c r="AJ35" i="12"/>
  <c r="AJ52" i="12"/>
  <c r="AJ53" i="12"/>
  <c r="AJ54" i="12"/>
  <c r="AJ55" i="12"/>
  <c r="AJ42" i="12"/>
  <c r="AJ43" i="12"/>
  <c r="AJ44" i="12"/>
  <c r="AJ45" i="12"/>
  <c r="AE55" i="12"/>
  <c r="AE54" i="12"/>
  <c r="AE53" i="12"/>
  <c r="AE52" i="12"/>
  <c r="AN55" i="12"/>
  <c r="AL7" i="12"/>
  <c r="AI55" i="12"/>
  <c r="AG7" i="12"/>
  <c r="AG55" i="12"/>
  <c r="AN53" i="12"/>
  <c r="AI53" i="12"/>
  <c r="AG53" i="12"/>
  <c r="AN52" i="12"/>
  <c r="AI52" i="12"/>
  <c r="AG52" i="12"/>
  <c r="AN51" i="12"/>
  <c r="AE45" i="12"/>
  <c r="AE44" i="12"/>
  <c r="AE43" i="12"/>
  <c r="AE42" i="12"/>
  <c r="H41" i="12"/>
  <c r="I41" i="12"/>
  <c r="K41" i="12" s="1"/>
  <c r="J41" i="12"/>
  <c r="L41" i="12"/>
  <c r="AN45" i="12"/>
  <c r="AN44" i="12"/>
  <c r="AN43" i="12"/>
  <c r="AN42" i="12"/>
  <c r="AN41" i="12"/>
  <c r="AH7" i="12"/>
  <c r="AL45" i="12"/>
  <c r="AL44" i="12"/>
  <c r="AI45" i="12"/>
  <c r="AI44" i="12"/>
  <c r="AI43" i="12"/>
  <c r="AI42" i="12"/>
  <c r="AG41" i="12"/>
  <c r="AI41" i="12"/>
  <c r="AG45" i="12"/>
  <c r="AG44" i="12"/>
  <c r="AG42" i="12"/>
  <c r="AN35" i="12"/>
  <c r="AN33" i="12"/>
  <c r="AN32" i="12"/>
  <c r="AN31" i="12"/>
  <c r="AI35" i="12"/>
  <c r="AI33" i="12"/>
  <c r="AI32" i="12"/>
  <c r="AI31" i="12"/>
  <c r="AE35" i="12"/>
  <c r="AE34" i="12"/>
  <c r="AE33" i="12"/>
  <c r="AE32" i="12"/>
  <c r="AG35" i="12"/>
  <c r="AG32" i="12"/>
  <c r="AN25" i="12"/>
  <c r="AN24" i="12"/>
  <c r="AN23" i="12"/>
  <c r="AN21" i="12"/>
  <c r="AL24" i="12"/>
  <c r="AI25" i="12"/>
  <c r="AI24" i="12"/>
  <c r="AI22" i="12"/>
  <c r="AG21" i="12"/>
  <c r="AI21" i="12"/>
  <c r="AG22" i="12"/>
  <c r="AG24" i="12"/>
  <c r="AG25" i="12"/>
  <c r="AG11" i="12"/>
  <c r="AE22" i="12"/>
  <c r="AE23" i="12"/>
  <c r="AE24" i="12"/>
  <c r="AE25" i="12"/>
  <c r="AN12" i="12"/>
  <c r="AN13" i="12"/>
  <c r="AN14" i="12"/>
  <c r="AN11" i="12"/>
  <c r="AM7" i="12"/>
  <c r="AL12" i="12"/>
  <c r="AL14" i="12"/>
  <c r="AI12" i="12"/>
  <c r="AI13" i="12"/>
  <c r="AG12" i="12"/>
  <c r="AG13" i="12"/>
  <c r="AE12" i="12"/>
  <c r="AE13" i="12"/>
  <c r="AE14" i="12"/>
  <c r="AE15" i="12"/>
  <c r="A4" i="30"/>
  <c r="A5" i="30" s="1"/>
  <c r="A6" i="30" s="1"/>
  <c r="A7" i="30" s="1"/>
  <c r="A8" i="30" s="1"/>
  <c r="A9" i="30" s="1"/>
  <c r="A10" i="30" s="1"/>
  <c r="A11" i="30" s="1"/>
  <c r="A12" i="30" s="1"/>
  <c r="A13" i="30"/>
  <c r="A14" i="30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P5" i="24"/>
  <c r="D1" i="28" s="1"/>
  <c r="P4" i="24"/>
  <c r="A3" i="29"/>
  <c r="B1" i="29"/>
  <c r="A8" i="29"/>
  <c r="A13" i="29"/>
  <c r="A18" i="29"/>
  <c r="S18" i="25"/>
  <c r="S19" i="25"/>
  <c r="C21" i="12"/>
  <c r="D1" i="29"/>
  <c r="C31" i="12"/>
  <c r="C41" i="12"/>
  <c r="AQ11" i="12"/>
  <c r="AQ12" i="12"/>
  <c r="AQ13" i="12"/>
  <c r="AQ14" i="12"/>
  <c r="AQ15" i="12"/>
  <c r="AQ21" i="12"/>
  <c r="AQ22" i="12"/>
  <c r="AQ23" i="12"/>
  <c r="AQ24" i="12"/>
  <c r="AQ25" i="12"/>
  <c r="AQ31" i="12"/>
  <c r="AQ32" i="12"/>
  <c r="AQ33" i="12"/>
  <c r="AQ34" i="12"/>
  <c r="AQ35" i="12"/>
  <c r="AQ41" i="12"/>
  <c r="AQ42" i="12"/>
  <c r="AQ43" i="12"/>
  <c r="AQ44" i="12"/>
  <c r="AQ45" i="12"/>
  <c r="AQ51" i="12"/>
  <c r="AQ52" i="12"/>
  <c r="AQ53" i="12"/>
  <c r="AQ54" i="12"/>
  <c r="AQ55" i="12"/>
  <c r="AQ11" i="11"/>
  <c r="AQ12" i="11"/>
  <c r="AQ13" i="11"/>
  <c r="AQ14" i="11"/>
  <c r="AQ15" i="11"/>
  <c r="AQ21" i="11"/>
  <c r="AQ22" i="11"/>
  <c r="AQ23" i="11"/>
  <c r="AQ24" i="11"/>
  <c r="AQ25" i="11"/>
  <c r="AQ31" i="11"/>
  <c r="AQ32" i="11"/>
  <c r="AQ33" i="11"/>
  <c r="AQ34" i="11"/>
  <c r="AQ35" i="11"/>
  <c r="AQ41" i="11"/>
  <c r="AQ42" i="11"/>
  <c r="AQ43" i="11"/>
  <c r="AQ44" i="11"/>
  <c r="AQ45" i="11"/>
  <c r="AQ51" i="11"/>
  <c r="AQ52" i="11"/>
  <c r="AQ53" i="11"/>
  <c r="AQ54" i="11"/>
  <c r="AQ55" i="11"/>
  <c r="AQ58" i="11"/>
  <c r="AQ11" i="10"/>
  <c r="AQ12" i="10"/>
  <c r="AQ13" i="10"/>
  <c r="AQ14" i="10"/>
  <c r="AQ15" i="10"/>
  <c r="AQ21" i="10"/>
  <c r="AQ22" i="10"/>
  <c r="AQ23" i="10"/>
  <c r="AQ24" i="10"/>
  <c r="AQ25" i="10"/>
  <c r="AQ31" i="10"/>
  <c r="AQ32" i="10"/>
  <c r="AQ33" i="10"/>
  <c r="AQ34" i="10"/>
  <c r="AQ35" i="10"/>
  <c r="AQ41" i="10"/>
  <c r="AQ42" i="10"/>
  <c r="AQ43" i="10"/>
  <c r="AQ44" i="10"/>
  <c r="AQ45" i="10"/>
  <c r="AQ51" i="10"/>
  <c r="AQ52" i="10"/>
  <c r="AQ53" i="10"/>
  <c r="AQ54" i="10"/>
  <c r="AQ55" i="10"/>
  <c r="AQ61" i="10"/>
  <c r="AQ62" i="10"/>
  <c r="AQ63" i="10"/>
  <c r="AQ64" i="10"/>
  <c r="AQ65" i="10"/>
  <c r="AQ68" i="10"/>
  <c r="AQ11" i="9"/>
  <c r="AQ12" i="9"/>
  <c r="AQ13" i="9"/>
  <c r="AQ14" i="9"/>
  <c r="AQ15" i="9"/>
  <c r="AQ21" i="9"/>
  <c r="AQ22" i="9"/>
  <c r="AQ23" i="9"/>
  <c r="AQ24" i="9"/>
  <c r="AQ25" i="9"/>
  <c r="AQ31" i="9"/>
  <c r="AQ32" i="9"/>
  <c r="AQ33" i="9"/>
  <c r="AQ34" i="9"/>
  <c r="AQ35" i="9"/>
  <c r="AQ41" i="9"/>
  <c r="AQ42" i="9"/>
  <c r="AQ43" i="9"/>
  <c r="AQ44" i="9"/>
  <c r="AQ45" i="9"/>
  <c r="AQ51" i="9"/>
  <c r="AQ52" i="9"/>
  <c r="AQ53" i="9"/>
  <c r="AQ54" i="9"/>
  <c r="AQ55" i="9"/>
  <c r="AQ11" i="8"/>
  <c r="AQ12" i="8"/>
  <c r="AQ13" i="8"/>
  <c r="AQ14" i="8"/>
  <c r="AQ15" i="8"/>
  <c r="AQ21" i="8"/>
  <c r="AQ22" i="8"/>
  <c r="AQ23" i="8"/>
  <c r="AQ24" i="8"/>
  <c r="AQ25" i="8"/>
  <c r="AQ31" i="8"/>
  <c r="AQ32" i="8"/>
  <c r="AQ33" i="8"/>
  <c r="AQ34" i="8"/>
  <c r="AQ35" i="8"/>
  <c r="AQ41" i="8"/>
  <c r="AQ42" i="8"/>
  <c r="AQ43" i="8"/>
  <c r="AQ44" i="8"/>
  <c r="AQ45" i="8"/>
  <c r="AQ51" i="8"/>
  <c r="AQ52" i="8"/>
  <c r="AQ53" i="8"/>
  <c r="AQ54" i="8"/>
  <c r="AQ55" i="8"/>
  <c r="AQ11" i="17"/>
  <c r="AQ12" i="17"/>
  <c r="AQ13" i="17"/>
  <c r="AQ14" i="17"/>
  <c r="AQ15" i="17"/>
  <c r="AQ21" i="17"/>
  <c r="AQ22" i="17"/>
  <c r="AQ23" i="17"/>
  <c r="AQ24" i="17"/>
  <c r="AQ25" i="17"/>
  <c r="AQ31" i="17"/>
  <c r="AQ32" i="17"/>
  <c r="AQ33" i="17"/>
  <c r="AQ34" i="17"/>
  <c r="AQ35" i="17"/>
  <c r="AQ41" i="17"/>
  <c r="AQ42" i="17"/>
  <c r="AQ43" i="17"/>
  <c r="AQ44" i="17"/>
  <c r="AQ45" i="17"/>
  <c r="AQ51" i="17"/>
  <c r="AQ52" i="17"/>
  <c r="AQ53" i="17"/>
  <c r="AQ54" i="17"/>
  <c r="AQ55" i="17"/>
  <c r="AQ61" i="17"/>
  <c r="AQ62" i="17"/>
  <c r="AQ63" i="17"/>
  <c r="AQ64" i="17"/>
  <c r="AQ65" i="17"/>
  <c r="AQ11" i="16"/>
  <c r="AQ12" i="16"/>
  <c r="AQ13" i="16"/>
  <c r="AQ14" i="16"/>
  <c r="AQ15" i="16"/>
  <c r="AQ21" i="16"/>
  <c r="AQ22" i="16"/>
  <c r="AQ23" i="16"/>
  <c r="AQ24" i="16"/>
  <c r="AQ25" i="16"/>
  <c r="AQ31" i="16"/>
  <c r="AQ32" i="16"/>
  <c r="AQ33" i="16"/>
  <c r="AQ34" i="16"/>
  <c r="AQ35" i="16"/>
  <c r="AQ41" i="16"/>
  <c r="AQ42" i="16"/>
  <c r="AQ43" i="16"/>
  <c r="AQ44" i="16"/>
  <c r="AQ45" i="16"/>
  <c r="AQ51" i="16"/>
  <c r="AQ52" i="16"/>
  <c r="AQ53" i="16"/>
  <c r="AQ54" i="16"/>
  <c r="AQ55" i="16"/>
  <c r="AQ11" i="15"/>
  <c r="AQ58" i="15" s="1"/>
  <c r="AQ12" i="15"/>
  <c r="AQ13" i="15"/>
  <c r="AQ14" i="15"/>
  <c r="AQ15" i="15"/>
  <c r="AQ21" i="15"/>
  <c r="AQ22" i="15"/>
  <c r="AQ23" i="15"/>
  <c r="AQ24" i="15"/>
  <c r="AQ25" i="15"/>
  <c r="AQ31" i="15"/>
  <c r="AQ32" i="15"/>
  <c r="AQ33" i="15"/>
  <c r="AQ34" i="15"/>
  <c r="AQ35" i="15"/>
  <c r="AQ41" i="15"/>
  <c r="AQ42" i="15"/>
  <c r="AQ43" i="15"/>
  <c r="AQ44" i="15"/>
  <c r="AQ45" i="15"/>
  <c r="AQ51" i="15"/>
  <c r="AQ52" i="15"/>
  <c r="AQ53" i="15"/>
  <c r="AQ54" i="15"/>
  <c r="AQ55" i="15"/>
  <c r="AQ11" i="14"/>
  <c r="AQ12" i="14"/>
  <c r="AQ13" i="14"/>
  <c r="AQ14" i="14"/>
  <c r="AQ15" i="14"/>
  <c r="AQ21" i="14"/>
  <c r="AQ22" i="14"/>
  <c r="AQ23" i="14"/>
  <c r="AQ24" i="14"/>
  <c r="AQ25" i="14"/>
  <c r="AQ31" i="14"/>
  <c r="AQ32" i="14"/>
  <c r="AQ33" i="14"/>
  <c r="AQ34" i="14"/>
  <c r="AQ35" i="14"/>
  <c r="AQ41" i="14"/>
  <c r="AQ42" i="14"/>
  <c r="AQ43" i="14"/>
  <c r="AQ44" i="14"/>
  <c r="AQ45" i="14"/>
  <c r="AQ51" i="14"/>
  <c r="AQ52" i="14"/>
  <c r="AQ53" i="14"/>
  <c r="AQ54" i="14"/>
  <c r="AQ55" i="14"/>
  <c r="AQ61" i="14"/>
  <c r="AQ62" i="14"/>
  <c r="AQ63" i="14"/>
  <c r="AQ64" i="14"/>
  <c r="AQ65" i="14"/>
  <c r="AQ11" i="13"/>
  <c r="AQ12" i="13"/>
  <c r="AQ13" i="13"/>
  <c r="AQ14" i="13"/>
  <c r="AQ15" i="13"/>
  <c r="AQ21" i="13"/>
  <c r="AQ22" i="13"/>
  <c r="AQ23" i="13"/>
  <c r="AQ24" i="13"/>
  <c r="AQ25" i="13"/>
  <c r="AQ31" i="13"/>
  <c r="AQ32" i="13"/>
  <c r="AQ33" i="13"/>
  <c r="AQ34" i="13"/>
  <c r="AQ35" i="13"/>
  <c r="AQ41" i="13"/>
  <c r="AQ42" i="13"/>
  <c r="AQ43" i="13"/>
  <c r="AQ44" i="13"/>
  <c r="AQ45" i="13"/>
  <c r="AQ51" i="13"/>
  <c r="AQ52" i="13"/>
  <c r="AQ53" i="13"/>
  <c r="AQ54" i="13"/>
  <c r="AQ55" i="13"/>
  <c r="AQ11" i="19"/>
  <c r="AQ12" i="19"/>
  <c r="AQ13" i="19"/>
  <c r="AQ14" i="19"/>
  <c r="AQ15" i="19"/>
  <c r="AQ21" i="19"/>
  <c r="AQ22" i="19"/>
  <c r="AQ23" i="19"/>
  <c r="AQ24" i="19"/>
  <c r="AQ25" i="19"/>
  <c r="AQ31" i="19"/>
  <c r="AQ32" i="19"/>
  <c r="AQ33" i="19"/>
  <c r="AQ34" i="19"/>
  <c r="AQ35" i="19"/>
  <c r="AQ41" i="19"/>
  <c r="AQ42" i="19"/>
  <c r="AQ43" i="19"/>
  <c r="AQ44" i="19"/>
  <c r="AQ45" i="19"/>
  <c r="AQ51" i="19"/>
  <c r="AQ52" i="19"/>
  <c r="AQ53" i="19"/>
  <c r="AQ54" i="19"/>
  <c r="AQ55" i="19"/>
  <c r="AQ11" i="18"/>
  <c r="AQ12" i="18"/>
  <c r="AQ13" i="18"/>
  <c r="AQ14" i="18"/>
  <c r="AQ15" i="18"/>
  <c r="AQ21" i="18"/>
  <c r="AQ22" i="18"/>
  <c r="AQ23" i="18"/>
  <c r="AQ24" i="18"/>
  <c r="AQ25" i="18"/>
  <c r="AQ31" i="18"/>
  <c r="AQ32" i="18"/>
  <c r="AQ33" i="18"/>
  <c r="AQ34" i="18"/>
  <c r="AQ35" i="18"/>
  <c r="AQ41" i="18"/>
  <c r="AQ42" i="18"/>
  <c r="AQ43" i="18"/>
  <c r="AQ44" i="18"/>
  <c r="AQ45" i="18"/>
  <c r="AQ51" i="18"/>
  <c r="AQ52" i="18"/>
  <c r="AQ53" i="18"/>
  <c r="AQ54" i="18"/>
  <c r="AQ55" i="18"/>
  <c r="AQ61" i="18"/>
  <c r="AQ62" i="18"/>
  <c r="AQ63" i="18"/>
  <c r="AQ64" i="18"/>
  <c r="AQ65" i="18"/>
  <c r="AQ71" i="18"/>
  <c r="AQ72" i="18"/>
  <c r="AQ73" i="18"/>
  <c r="AQ74" i="18"/>
  <c r="AQ75" i="18"/>
  <c r="O9" i="25"/>
  <c r="M9" i="25"/>
  <c r="M135" i="25"/>
  <c r="M109" i="25"/>
  <c r="M83" i="25"/>
  <c r="M57" i="25"/>
  <c r="M31" i="25"/>
  <c r="A75" i="29"/>
  <c r="B1" i="28"/>
  <c r="B61" i="28" s="1"/>
  <c r="B6" i="28"/>
  <c r="J1" i="28"/>
  <c r="I1" i="28"/>
  <c r="H1" i="28"/>
  <c r="G1" i="28"/>
  <c r="G6" i="28" s="1"/>
  <c r="F1" i="28"/>
  <c r="E1" i="28"/>
  <c r="C1" i="28"/>
  <c r="J1" i="29"/>
  <c r="I1" i="29"/>
  <c r="H1" i="29"/>
  <c r="G1" i="29"/>
  <c r="G267" i="29" s="1"/>
  <c r="F1" i="29"/>
  <c r="E1" i="29"/>
  <c r="C1" i="29"/>
  <c r="A62" i="28"/>
  <c r="B62" i="28"/>
  <c r="G62" i="28"/>
  <c r="A61" i="28"/>
  <c r="G61" i="28"/>
  <c r="B60" i="28"/>
  <c r="G60" i="28"/>
  <c r="A59" i="28"/>
  <c r="B59" i="28"/>
  <c r="C59" i="28"/>
  <c r="D59" i="28"/>
  <c r="I59" i="28" s="1"/>
  <c r="G59" i="28"/>
  <c r="A58" i="28"/>
  <c r="B58" i="28"/>
  <c r="G58" i="28"/>
  <c r="A57" i="28"/>
  <c r="G57" i="28"/>
  <c r="B56" i="28"/>
  <c r="G56" i="28"/>
  <c r="A55" i="28"/>
  <c r="B55" i="28"/>
  <c r="C55" i="28"/>
  <c r="D55" i="28" s="1"/>
  <c r="I55" i="28" s="1"/>
  <c r="G55" i="28"/>
  <c r="A54" i="28"/>
  <c r="B54" i="28"/>
  <c r="G54" i="28"/>
  <c r="G53" i="28"/>
  <c r="B52" i="28"/>
  <c r="G52" i="28"/>
  <c r="A51" i="28"/>
  <c r="B51" i="28"/>
  <c r="G51" i="28"/>
  <c r="A50" i="28"/>
  <c r="B50" i="28"/>
  <c r="G50" i="28"/>
  <c r="A49" i="28"/>
  <c r="C49" i="28"/>
  <c r="G49" i="28"/>
  <c r="A48" i="28"/>
  <c r="H48" i="28" s="1"/>
  <c r="B48" i="28"/>
  <c r="D48" i="28" s="1"/>
  <c r="I48" i="28" s="1"/>
  <c r="C48" i="28"/>
  <c r="G48" i="28"/>
  <c r="A47" i="28"/>
  <c r="B47" i="28"/>
  <c r="C47" i="28"/>
  <c r="D47" i="28" s="1"/>
  <c r="I47" i="28" s="1"/>
  <c r="H47" i="28"/>
  <c r="G47" i="28"/>
  <c r="A46" i="28"/>
  <c r="B46" i="28"/>
  <c r="G46" i="28"/>
  <c r="A45" i="28"/>
  <c r="C45" i="28"/>
  <c r="G45" i="28"/>
  <c r="A44" i="28"/>
  <c r="B44" i="28"/>
  <c r="D44" i="28" s="1"/>
  <c r="I44" i="28" s="1"/>
  <c r="C44" i="28"/>
  <c r="G44" i="28"/>
  <c r="A43" i="28"/>
  <c r="B43" i="28"/>
  <c r="G43" i="28"/>
  <c r="A42" i="28"/>
  <c r="B42" i="28"/>
  <c r="G42" i="28"/>
  <c r="A41" i="28"/>
  <c r="C41" i="28"/>
  <c r="G41" i="28"/>
  <c r="A40" i="28"/>
  <c r="B40" i="28"/>
  <c r="C40" i="28"/>
  <c r="G40" i="28"/>
  <c r="A39" i="28"/>
  <c r="B39" i="28"/>
  <c r="G39" i="28"/>
  <c r="B38" i="28"/>
  <c r="G38" i="28"/>
  <c r="A37" i="28"/>
  <c r="C37" i="28"/>
  <c r="G37" i="28"/>
  <c r="A36" i="28"/>
  <c r="B36" i="28"/>
  <c r="C36" i="28"/>
  <c r="G36" i="28"/>
  <c r="A35" i="28"/>
  <c r="B35" i="28"/>
  <c r="G35" i="28"/>
  <c r="A34" i="28"/>
  <c r="B34" i="28"/>
  <c r="G34" i="28"/>
  <c r="G33" i="28"/>
  <c r="A32" i="28"/>
  <c r="B32" i="28"/>
  <c r="C32" i="28"/>
  <c r="G32" i="28"/>
  <c r="A31" i="28"/>
  <c r="B31" i="28"/>
  <c r="G31" i="28"/>
  <c r="A30" i="28"/>
  <c r="B30" i="28"/>
  <c r="G30" i="28"/>
  <c r="A29" i="28"/>
  <c r="C29" i="28"/>
  <c r="G29" i="28"/>
  <c r="A28" i="28"/>
  <c r="H28" i="28" s="1"/>
  <c r="B28" i="28"/>
  <c r="D28" i="28" s="1"/>
  <c r="C28" i="28"/>
  <c r="E28" i="28"/>
  <c r="J28" i="28" s="1"/>
  <c r="I28" i="28"/>
  <c r="G28" i="28"/>
  <c r="A27" i="28"/>
  <c r="B27" i="28"/>
  <c r="C27" i="28"/>
  <c r="D27" i="28" s="1"/>
  <c r="I27" i="28" s="1"/>
  <c r="G27" i="28"/>
  <c r="A26" i="28"/>
  <c r="B26" i="28"/>
  <c r="G26" i="28"/>
  <c r="G25" i="28"/>
  <c r="A24" i="28"/>
  <c r="H24" i="28" s="1"/>
  <c r="B24" i="28"/>
  <c r="D24" i="28" s="1"/>
  <c r="I24" i="28" s="1"/>
  <c r="C24" i="28"/>
  <c r="G24" i="28"/>
  <c r="A23" i="28"/>
  <c r="B23" i="28"/>
  <c r="C23" i="28"/>
  <c r="D23" i="28" s="1"/>
  <c r="I23" i="28" s="1"/>
  <c r="H23" i="28"/>
  <c r="G23" i="28"/>
  <c r="A22" i="28"/>
  <c r="B22" i="28"/>
  <c r="G22" i="28"/>
  <c r="A21" i="28"/>
  <c r="C21" i="28"/>
  <c r="G21" i="28"/>
  <c r="B20" i="28"/>
  <c r="G20" i="28"/>
  <c r="A19" i="28"/>
  <c r="B19" i="28"/>
  <c r="G19" i="28"/>
  <c r="A18" i="28"/>
  <c r="B18" i="28"/>
  <c r="G18" i="28"/>
  <c r="A17" i="28"/>
  <c r="C17" i="28"/>
  <c r="G17" i="28"/>
  <c r="A16" i="28"/>
  <c r="B16" i="28"/>
  <c r="D16" i="28" s="1"/>
  <c r="I16" i="28" s="1"/>
  <c r="C16" i="28"/>
  <c r="G16" i="28"/>
  <c r="B15" i="28"/>
  <c r="G15" i="28"/>
  <c r="A14" i="28"/>
  <c r="B14" i="28"/>
  <c r="G14" i="28"/>
  <c r="A13" i="28"/>
  <c r="C13" i="28"/>
  <c r="G13" i="28"/>
  <c r="B12" i="28"/>
  <c r="G12" i="28"/>
  <c r="A11" i="28"/>
  <c r="B11" i="28"/>
  <c r="G11" i="28"/>
  <c r="B10" i="28"/>
  <c r="G10" i="28"/>
  <c r="A9" i="28"/>
  <c r="C9" i="28"/>
  <c r="G9" i="28"/>
  <c r="A8" i="28"/>
  <c r="B8" i="28"/>
  <c r="C8" i="28"/>
  <c r="G8" i="28"/>
  <c r="B7" i="28"/>
  <c r="G7" i="28"/>
  <c r="A5" i="28"/>
  <c r="B5" i="28"/>
  <c r="G5" i="28"/>
  <c r="A4" i="28"/>
  <c r="B4" i="28"/>
  <c r="C4" i="28"/>
  <c r="G4" i="28"/>
  <c r="B3" i="28"/>
  <c r="G3" i="28"/>
  <c r="A267" i="29"/>
  <c r="G266" i="29"/>
  <c r="B265" i="29"/>
  <c r="G265" i="29"/>
  <c r="A264" i="29"/>
  <c r="G264" i="29"/>
  <c r="G263" i="29"/>
  <c r="G262" i="29"/>
  <c r="G261" i="29"/>
  <c r="A260" i="29"/>
  <c r="G260" i="29"/>
  <c r="G259" i="29"/>
  <c r="G258" i="29"/>
  <c r="G257" i="29"/>
  <c r="G256" i="29"/>
  <c r="A255" i="29"/>
  <c r="G255" i="29"/>
  <c r="A254" i="29"/>
  <c r="B254" i="29"/>
  <c r="G254" i="29"/>
  <c r="G253" i="29"/>
  <c r="A252" i="29"/>
  <c r="G252" i="29"/>
  <c r="A251" i="29"/>
  <c r="G251" i="29"/>
  <c r="A250" i="29"/>
  <c r="B250" i="29"/>
  <c r="G250" i="29"/>
  <c r="A249" i="29"/>
  <c r="G249" i="29"/>
  <c r="G248" i="29"/>
  <c r="A247" i="29"/>
  <c r="G247" i="29"/>
  <c r="B246" i="29"/>
  <c r="G246" i="29"/>
  <c r="G245" i="29"/>
  <c r="A244" i="29"/>
  <c r="G244" i="29"/>
  <c r="A243" i="29"/>
  <c r="G243" i="29"/>
  <c r="G242" i="29"/>
  <c r="G241" i="29"/>
  <c r="A240" i="29"/>
  <c r="G240" i="29"/>
  <c r="A239" i="29"/>
  <c r="G239" i="29"/>
  <c r="A238" i="29"/>
  <c r="G238" i="29"/>
  <c r="A237" i="29"/>
  <c r="G237" i="29"/>
  <c r="A236" i="29"/>
  <c r="G236" i="29"/>
  <c r="G235" i="29"/>
  <c r="A234" i="29"/>
  <c r="G234" i="29"/>
  <c r="A233" i="29"/>
  <c r="B233" i="29"/>
  <c r="C233" i="29"/>
  <c r="G233" i="29"/>
  <c r="G232" i="29"/>
  <c r="A231" i="29"/>
  <c r="G231" i="29"/>
  <c r="A230" i="29"/>
  <c r="G230" i="29"/>
  <c r="A229" i="29"/>
  <c r="B229" i="29"/>
  <c r="C229" i="29"/>
  <c r="G229" i="29"/>
  <c r="G228" i="29"/>
  <c r="A227" i="29"/>
  <c r="G227" i="29"/>
  <c r="A226" i="29"/>
  <c r="G226" i="29"/>
  <c r="A225" i="29"/>
  <c r="B225" i="29"/>
  <c r="C225" i="29"/>
  <c r="G225" i="29"/>
  <c r="A224" i="29"/>
  <c r="G224" i="29"/>
  <c r="A223" i="29"/>
  <c r="B223" i="29"/>
  <c r="G223" i="29"/>
  <c r="A222" i="29"/>
  <c r="C222" i="29"/>
  <c r="G222" i="29"/>
  <c r="B221" i="29"/>
  <c r="G221" i="29"/>
  <c r="A220" i="29"/>
  <c r="B220" i="29"/>
  <c r="G220" i="29"/>
  <c r="A219" i="29"/>
  <c r="G219" i="29"/>
  <c r="A218" i="29"/>
  <c r="C218" i="29"/>
  <c r="G218" i="29"/>
  <c r="A217" i="29"/>
  <c r="C217" i="29"/>
  <c r="G217" i="29"/>
  <c r="B216" i="29"/>
  <c r="G216" i="29"/>
  <c r="A215" i="29"/>
  <c r="G215" i="29"/>
  <c r="A214" i="29"/>
  <c r="B214" i="29"/>
  <c r="G214" i="29"/>
  <c r="G213" i="29"/>
  <c r="A212" i="29"/>
  <c r="G212" i="29"/>
  <c r="A211" i="29"/>
  <c r="C211" i="29"/>
  <c r="G211" i="29"/>
  <c r="A210" i="29"/>
  <c r="B210" i="29"/>
  <c r="G210" i="29"/>
  <c r="A209" i="29"/>
  <c r="G209" i="29"/>
  <c r="B208" i="29"/>
  <c r="G208" i="29"/>
  <c r="A207" i="29"/>
  <c r="B207" i="29"/>
  <c r="G207" i="29"/>
  <c r="G206" i="29"/>
  <c r="A205" i="29"/>
  <c r="G205" i="29"/>
  <c r="A204" i="29"/>
  <c r="B204" i="29"/>
  <c r="G204" i="29"/>
  <c r="A203" i="29"/>
  <c r="G203" i="29"/>
  <c r="A202" i="29"/>
  <c r="B202" i="29"/>
  <c r="G202" i="29"/>
  <c r="B201" i="29"/>
  <c r="G201" i="29"/>
  <c r="A200" i="29"/>
  <c r="G200" i="29"/>
  <c r="A199" i="29"/>
  <c r="G199" i="29"/>
  <c r="A198" i="29"/>
  <c r="C198" i="29"/>
  <c r="G198" i="29"/>
  <c r="A197" i="29"/>
  <c r="B197" i="29"/>
  <c r="G197" i="29"/>
  <c r="A196" i="29"/>
  <c r="G196" i="29"/>
  <c r="A195" i="29"/>
  <c r="B195" i="29"/>
  <c r="D195" i="29" s="1"/>
  <c r="C195" i="29"/>
  <c r="G195" i="29"/>
  <c r="F195" i="29"/>
  <c r="A194" i="29"/>
  <c r="G194" i="29"/>
  <c r="A193" i="29"/>
  <c r="G193" i="29"/>
  <c r="A192" i="29"/>
  <c r="G192" i="29"/>
  <c r="A191" i="29"/>
  <c r="C191" i="29"/>
  <c r="G191" i="29"/>
  <c r="A190" i="29"/>
  <c r="C190" i="29"/>
  <c r="G190" i="29"/>
  <c r="A189" i="29"/>
  <c r="G189" i="29"/>
  <c r="A188" i="29"/>
  <c r="B188" i="29"/>
  <c r="G188" i="29"/>
  <c r="A187" i="29"/>
  <c r="G187" i="29"/>
  <c r="A186" i="29"/>
  <c r="G186" i="29"/>
  <c r="A185" i="29"/>
  <c r="B185" i="29"/>
  <c r="G185" i="29"/>
  <c r="A184" i="29"/>
  <c r="G184" i="29"/>
  <c r="A183" i="29"/>
  <c r="C183" i="29"/>
  <c r="G183" i="29"/>
  <c r="A182" i="29"/>
  <c r="G182" i="29"/>
  <c r="G181" i="29"/>
  <c r="A180" i="29"/>
  <c r="G180" i="29"/>
  <c r="A179" i="29"/>
  <c r="G179" i="29"/>
  <c r="A178" i="29"/>
  <c r="B178" i="29"/>
  <c r="G178" i="29"/>
  <c r="A177" i="29"/>
  <c r="C177" i="29"/>
  <c r="G177" i="29"/>
  <c r="G176" i="29"/>
  <c r="A175" i="29"/>
  <c r="G175" i="29"/>
  <c r="A174" i="29"/>
  <c r="G174" i="29"/>
  <c r="A173" i="29"/>
  <c r="G173" i="29"/>
  <c r="A172" i="29"/>
  <c r="B172" i="29"/>
  <c r="G172" i="29"/>
  <c r="A171" i="29"/>
  <c r="B171" i="29"/>
  <c r="G171" i="29"/>
  <c r="A170" i="29"/>
  <c r="C170" i="29"/>
  <c r="G170" i="29"/>
  <c r="A169" i="29"/>
  <c r="B169" i="29"/>
  <c r="G169" i="29"/>
  <c r="G168" i="29"/>
  <c r="A167" i="29"/>
  <c r="G167" i="29"/>
  <c r="A166" i="29"/>
  <c r="G166" i="29"/>
  <c r="A165" i="29"/>
  <c r="B165" i="29"/>
  <c r="G165" i="29"/>
  <c r="A164" i="29"/>
  <c r="G164" i="29"/>
  <c r="A163" i="29"/>
  <c r="G163" i="29"/>
  <c r="A162" i="29"/>
  <c r="G162" i="29"/>
  <c r="A161" i="29"/>
  <c r="G161" i="29"/>
  <c r="A160" i="29"/>
  <c r="B160" i="29"/>
  <c r="G160" i="29"/>
  <c r="A159" i="29"/>
  <c r="G159" i="29"/>
  <c r="A158" i="29"/>
  <c r="G158" i="29"/>
  <c r="A157" i="29"/>
  <c r="G157" i="29"/>
  <c r="A156" i="29"/>
  <c r="B156" i="29"/>
  <c r="G156" i="29"/>
  <c r="A155" i="29"/>
  <c r="G155" i="29"/>
  <c r="A154" i="29"/>
  <c r="G154" i="29"/>
  <c r="A153" i="29"/>
  <c r="G153" i="29"/>
  <c r="A152" i="29"/>
  <c r="B152" i="29"/>
  <c r="G152" i="29"/>
  <c r="A151" i="29"/>
  <c r="G151" i="29"/>
  <c r="A150" i="29"/>
  <c r="G150" i="29"/>
  <c r="A149" i="29"/>
  <c r="G149" i="29"/>
  <c r="A148" i="29"/>
  <c r="B148" i="29"/>
  <c r="G148" i="29"/>
  <c r="A147" i="29"/>
  <c r="G147" i="29"/>
  <c r="A146" i="29"/>
  <c r="G146" i="29"/>
  <c r="A145" i="29"/>
  <c r="G145" i="29"/>
  <c r="A144" i="29"/>
  <c r="B144" i="29"/>
  <c r="G144" i="29"/>
  <c r="A143" i="29"/>
  <c r="G143" i="29"/>
  <c r="A142" i="29"/>
  <c r="G142" i="29"/>
  <c r="A141" i="29"/>
  <c r="G141" i="29"/>
  <c r="A140" i="29"/>
  <c r="B140" i="29"/>
  <c r="G140" i="29"/>
  <c r="A139" i="29"/>
  <c r="G139" i="29"/>
  <c r="A138" i="29"/>
  <c r="G138" i="29"/>
  <c r="A137" i="29"/>
  <c r="G137" i="29"/>
  <c r="A136" i="29"/>
  <c r="B136" i="29"/>
  <c r="G136" i="29"/>
  <c r="A135" i="29"/>
  <c r="G135" i="29"/>
  <c r="A134" i="29"/>
  <c r="G134" i="29"/>
  <c r="G133" i="29"/>
  <c r="A132" i="29"/>
  <c r="G132" i="29"/>
  <c r="A131" i="29"/>
  <c r="G131" i="29"/>
  <c r="A130" i="29"/>
  <c r="G130" i="29"/>
  <c r="G129" i="29"/>
  <c r="A128" i="29"/>
  <c r="G128" i="29"/>
  <c r="A127" i="29"/>
  <c r="B127" i="29"/>
  <c r="G127" i="29"/>
  <c r="A126" i="29"/>
  <c r="G126" i="29"/>
  <c r="A125" i="29"/>
  <c r="C125" i="29"/>
  <c r="G125" i="29"/>
  <c r="A124" i="29"/>
  <c r="G124" i="29"/>
  <c r="A123" i="29"/>
  <c r="B123" i="29"/>
  <c r="G123" i="29"/>
  <c r="A122" i="29"/>
  <c r="G122" i="29"/>
  <c r="A121" i="29"/>
  <c r="C121" i="29"/>
  <c r="G121" i="29"/>
  <c r="A120" i="29"/>
  <c r="G120" i="29"/>
  <c r="A119" i="29"/>
  <c r="B119" i="29"/>
  <c r="G119" i="29"/>
  <c r="A118" i="29"/>
  <c r="G118" i="29"/>
  <c r="A117" i="29"/>
  <c r="C117" i="29"/>
  <c r="G117" i="29"/>
  <c r="A116" i="29"/>
  <c r="G116" i="29"/>
  <c r="A115" i="29"/>
  <c r="B115" i="29"/>
  <c r="G115" i="29"/>
  <c r="A114" i="29"/>
  <c r="G114" i="29"/>
  <c r="A113" i="29"/>
  <c r="C113" i="29"/>
  <c r="G113" i="29"/>
  <c r="A112" i="29"/>
  <c r="G112" i="29"/>
  <c r="A111" i="29"/>
  <c r="B111" i="29"/>
  <c r="G111" i="29"/>
  <c r="A110" i="29"/>
  <c r="G110" i="29"/>
  <c r="A109" i="29"/>
  <c r="C109" i="29"/>
  <c r="G109" i="29"/>
  <c r="A108" i="29"/>
  <c r="G108" i="29"/>
  <c r="A107" i="29"/>
  <c r="G107" i="29"/>
  <c r="A106" i="29"/>
  <c r="G106" i="29"/>
  <c r="A105" i="29"/>
  <c r="C105" i="29"/>
  <c r="G105" i="29"/>
  <c r="A104" i="29"/>
  <c r="B104" i="29"/>
  <c r="G104" i="29"/>
  <c r="A103" i="29"/>
  <c r="B103" i="29"/>
  <c r="D103" i="29" s="1"/>
  <c r="I103" i="29" s="1"/>
  <c r="C103" i="29"/>
  <c r="H103" i="29"/>
  <c r="G103" i="29"/>
  <c r="A102" i="29"/>
  <c r="C102" i="29"/>
  <c r="G102" i="29"/>
  <c r="A101" i="29"/>
  <c r="G101" i="29"/>
  <c r="B100" i="29"/>
  <c r="G100" i="29"/>
  <c r="A99" i="29"/>
  <c r="B99" i="29"/>
  <c r="D99" i="29" s="1"/>
  <c r="F99" i="29" s="1"/>
  <c r="C99" i="29"/>
  <c r="G99" i="29"/>
  <c r="A98" i="29"/>
  <c r="C98" i="29"/>
  <c r="G98" i="29"/>
  <c r="G97" i="29"/>
  <c r="G96" i="29"/>
  <c r="A95" i="29"/>
  <c r="G95" i="29"/>
  <c r="A94" i="29"/>
  <c r="G94" i="29"/>
  <c r="G93" i="29"/>
  <c r="A92" i="29"/>
  <c r="G92" i="29"/>
  <c r="A91" i="29"/>
  <c r="B91" i="29"/>
  <c r="G91" i="29"/>
  <c r="A90" i="29"/>
  <c r="C90" i="29"/>
  <c r="G90" i="29"/>
  <c r="A89" i="29"/>
  <c r="G89" i="29"/>
  <c r="A88" i="29"/>
  <c r="G88" i="29"/>
  <c r="B87" i="29"/>
  <c r="G87" i="29"/>
  <c r="A86" i="29"/>
  <c r="C86" i="29"/>
  <c r="G86" i="29"/>
  <c r="G85" i="29"/>
  <c r="A84" i="29"/>
  <c r="G84" i="29"/>
  <c r="A83" i="29"/>
  <c r="G83" i="29"/>
  <c r="G82" i="29"/>
  <c r="A81" i="29"/>
  <c r="G81" i="29"/>
  <c r="A80" i="29"/>
  <c r="G80" i="29"/>
  <c r="A79" i="29"/>
  <c r="B79" i="29"/>
  <c r="G79" i="29"/>
  <c r="A78" i="29"/>
  <c r="C78" i="29"/>
  <c r="G78" i="29"/>
  <c r="A77" i="29"/>
  <c r="G77" i="29"/>
  <c r="A76" i="29"/>
  <c r="G76" i="29"/>
  <c r="G75" i="29"/>
  <c r="A74" i="29"/>
  <c r="B74" i="29"/>
  <c r="C74" i="29"/>
  <c r="G74" i="29"/>
  <c r="A73" i="29"/>
  <c r="C73" i="29"/>
  <c r="G73" i="29"/>
  <c r="A72" i="29"/>
  <c r="G72" i="29"/>
  <c r="A71" i="29"/>
  <c r="C71" i="29" s="1"/>
  <c r="G71" i="29"/>
  <c r="A70" i="29"/>
  <c r="G70" i="29"/>
  <c r="G69" i="29"/>
  <c r="A68" i="29"/>
  <c r="B68" i="29"/>
  <c r="G68" i="29"/>
  <c r="A67" i="29"/>
  <c r="C67" i="29" s="1"/>
  <c r="G67" i="29"/>
  <c r="A66" i="29"/>
  <c r="C66" i="29"/>
  <c r="G66" i="29"/>
  <c r="A65" i="29"/>
  <c r="G65" i="29"/>
  <c r="A64" i="29"/>
  <c r="B64" i="29"/>
  <c r="G64" i="29"/>
  <c r="A63" i="29"/>
  <c r="G63" i="29"/>
  <c r="G62" i="29"/>
  <c r="A61" i="29"/>
  <c r="G61" i="29"/>
  <c r="A60" i="29"/>
  <c r="B60" i="29"/>
  <c r="G60" i="29"/>
  <c r="G59" i="29"/>
  <c r="A58" i="29"/>
  <c r="C58" i="29"/>
  <c r="G58" i="29"/>
  <c r="A57" i="29"/>
  <c r="G57" i="29"/>
  <c r="A56" i="29"/>
  <c r="B56" i="29"/>
  <c r="G56" i="29"/>
  <c r="G55" i="29"/>
  <c r="A54" i="29"/>
  <c r="G54" i="29"/>
  <c r="A53" i="29"/>
  <c r="G53" i="29"/>
  <c r="A52" i="29"/>
  <c r="C52" i="29"/>
  <c r="G52" i="29"/>
  <c r="A51" i="29"/>
  <c r="B51" i="29"/>
  <c r="G51" i="29"/>
  <c r="A50" i="29"/>
  <c r="B50" i="29"/>
  <c r="G50" i="29"/>
  <c r="B49" i="29"/>
  <c r="G49" i="29"/>
  <c r="A48" i="29"/>
  <c r="B48" i="29"/>
  <c r="G48" i="29"/>
  <c r="G47" i="29"/>
  <c r="G46" i="29"/>
  <c r="A45" i="29"/>
  <c r="C45" i="29"/>
  <c r="G45" i="29"/>
  <c r="A44" i="29"/>
  <c r="B44" i="29"/>
  <c r="C44" i="29"/>
  <c r="G44" i="29"/>
  <c r="A43" i="29"/>
  <c r="B43" i="29"/>
  <c r="G43" i="29"/>
  <c r="B42" i="29"/>
  <c r="G42" i="29"/>
  <c r="A41" i="29"/>
  <c r="B41" i="29"/>
  <c r="C41" i="29"/>
  <c r="G41" i="29"/>
  <c r="A40" i="29"/>
  <c r="B40" i="29"/>
  <c r="G40" i="29"/>
  <c r="A39" i="29"/>
  <c r="G39" i="29"/>
  <c r="A38" i="29"/>
  <c r="G38" i="29"/>
  <c r="A37" i="29"/>
  <c r="B37" i="29"/>
  <c r="C37" i="29"/>
  <c r="G37" i="29"/>
  <c r="B36" i="29"/>
  <c r="G36" i="29"/>
  <c r="A35" i="29"/>
  <c r="G35" i="29"/>
  <c r="G34" i="29"/>
  <c r="A33" i="29"/>
  <c r="B33" i="29"/>
  <c r="G33" i="29"/>
  <c r="A32" i="29"/>
  <c r="G32" i="29"/>
  <c r="A31" i="29"/>
  <c r="G31" i="29"/>
  <c r="A30" i="29"/>
  <c r="C30" i="29"/>
  <c r="G30" i="29"/>
  <c r="B29" i="29"/>
  <c r="G29" i="29"/>
  <c r="A28" i="29"/>
  <c r="G28" i="29"/>
  <c r="A27" i="29"/>
  <c r="B27" i="29"/>
  <c r="G27" i="29"/>
  <c r="A26" i="29"/>
  <c r="B26" i="29"/>
  <c r="G26" i="29"/>
  <c r="A25" i="29"/>
  <c r="G25" i="29"/>
  <c r="A24" i="29"/>
  <c r="C24" i="29"/>
  <c r="G24" i="29"/>
  <c r="A23" i="29"/>
  <c r="B23" i="29"/>
  <c r="G23" i="29"/>
  <c r="G22" i="29"/>
  <c r="A21" i="29"/>
  <c r="G21" i="29"/>
  <c r="A20" i="29"/>
  <c r="G20" i="29"/>
  <c r="A19" i="29"/>
  <c r="G19" i="29"/>
  <c r="G18" i="29"/>
  <c r="A17" i="29"/>
  <c r="C17" i="29"/>
  <c r="G17" i="29"/>
  <c r="A16" i="29"/>
  <c r="B16" i="29"/>
  <c r="C16" i="29"/>
  <c r="G16" i="29"/>
  <c r="A15" i="29"/>
  <c r="B15" i="29"/>
  <c r="G15" i="29"/>
  <c r="A14" i="29"/>
  <c r="G14" i="29"/>
  <c r="G13" i="29"/>
  <c r="A12" i="29"/>
  <c r="B12" i="29"/>
  <c r="C12" i="29"/>
  <c r="G12" i="29"/>
  <c r="A11" i="29"/>
  <c r="G11" i="29"/>
  <c r="G10" i="29"/>
  <c r="A9" i="29"/>
  <c r="B9" i="29"/>
  <c r="G9" i="29"/>
  <c r="G8" i="29"/>
  <c r="G7" i="29"/>
  <c r="B6" i="29"/>
  <c r="G6" i="29"/>
  <c r="A5" i="29"/>
  <c r="B5" i="29"/>
  <c r="C5" i="29"/>
  <c r="G5" i="29"/>
  <c r="A4" i="29"/>
  <c r="G4" i="29"/>
  <c r="G3" i="29"/>
  <c r="B75" i="18"/>
  <c r="Q84" i="18" s="1"/>
  <c r="F84" i="18"/>
  <c r="B74" i="18"/>
  <c r="F83" i="18" s="1"/>
  <c r="B72" i="18"/>
  <c r="B71" i="18"/>
  <c r="B65" i="14"/>
  <c r="F74" i="14" s="1"/>
  <c r="B64" i="14"/>
  <c r="R73" i="14" s="1"/>
  <c r="F73" i="14"/>
  <c r="B63" i="14"/>
  <c r="B62" i="14"/>
  <c r="F71" i="14"/>
  <c r="B61" i="14"/>
  <c r="F70" i="14" s="1"/>
  <c r="B65" i="17"/>
  <c r="F74" i="17"/>
  <c r="B64" i="17"/>
  <c r="B63" i="17"/>
  <c r="F72" i="17"/>
  <c r="B62" i="17"/>
  <c r="F71" i="17" s="1"/>
  <c r="B61" i="17"/>
  <c r="F70" i="17"/>
  <c r="B65" i="10"/>
  <c r="B64" i="10"/>
  <c r="F73" i="10"/>
  <c r="B63" i="10"/>
  <c r="F72" i="10" s="1"/>
  <c r="B62" i="10"/>
  <c r="Q71" i="10" s="1"/>
  <c r="F71" i="10"/>
  <c r="B61" i="10"/>
  <c r="R83" i="18"/>
  <c r="Q83" i="18"/>
  <c r="P83" i="18"/>
  <c r="P84" i="18"/>
  <c r="N80" i="18"/>
  <c r="N83" i="18"/>
  <c r="M83" i="18"/>
  <c r="M84" i="18"/>
  <c r="B52" i="19"/>
  <c r="P61" i="19" s="1"/>
  <c r="T61" i="19"/>
  <c r="B53" i="19"/>
  <c r="B55" i="19"/>
  <c r="T64" i="19" s="1"/>
  <c r="R61" i="19"/>
  <c r="R64" i="19"/>
  <c r="Q61" i="19"/>
  <c r="Q62" i="19"/>
  <c r="Q64" i="19"/>
  <c r="P64" i="19"/>
  <c r="O61" i="19"/>
  <c r="O62" i="19"/>
  <c r="N61" i="19"/>
  <c r="N64" i="19"/>
  <c r="M61" i="19"/>
  <c r="M62" i="19"/>
  <c r="M64" i="19"/>
  <c r="F64" i="19"/>
  <c r="F61" i="19"/>
  <c r="B51" i="13"/>
  <c r="B52" i="13"/>
  <c r="B53" i="13"/>
  <c r="T62" i="13" s="1"/>
  <c r="B54" i="13"/>
  <c r="Q63" i="13" s="1"/>
  <c r="T63" i="13"/>
  <c r="R63" i="13"/>
  <c r="Q61" i="13"/>
  <c r="Q62" i="13"/>
  <c r="P61" i="13"/>
  <c r="P62" i="13"/>
  <c r="P63" i="13"/>
  <c r="O62" i="13"/>
  <c r="O63" i="13"/>
  <c r="N63" i="13"/>
  <c r="M62" i="13"/>
  <c r="F63" i="13"/>
  <c r="F62" i="13"/>
  <c r="F61" i="13"/>
  <c r="T70" i="14"/>
  <c r="T73" i="14"/>
  <c r="T74" i="14"/>
  <c r="R70" i="14"/>
  <c r="R71" i="14"/>
  <c r="R74" i="14"/>
  <c r="Q70" i="14"/>
  <c r="Q73" i="14"/>
  <c r="Q74" i="14"/>
  <c r="P70" i="14"/>
  <c r="P71" i="14"/>
  <c r="P73" i="14"/>
  <c r="P74" i="14"/>
  <c r="O70" i="14"/>
  <c r="O73" i="14"/>
  <c r="O74" i="14"/>
  <c r="N70" i="14"/>
  <c r="N71" i="14"/>
  <c r="N74" i="14"/>
  <c r="M70" i="14"/>
  <c r="M73" i="14"/>
  <c r="M74" i="14"/>
  <c r="B51" i="15"/>
  <c r="P60" i="15" s="1"/>
  <c r="T60" i="15"/>
  <c r="B52" i="15"/>
  <c r="B53" i="15"/>
  <c r="P62" i="15" s="1"/>
  <c r="B54" i="15"/>
  <c r="T63" i="15" s="1"/>
  <c r="B55" i="15"/>
  <c r="R64" i="15" s="1"/>
  <c r="T64" i="15"/>
  <c r="R63" i="15"/>
  <c r="Q60" i="15"/>
  <c r="Q63" i="15"/>
  <c r="Q64" i="15"/>
  <c r="P63" i="15"/>
  <c r="O60" i="15"/>
  <c r="O63" i="15"/>
  <c r="O64" i="15"/>
  <c r="N61" i="15"/>
  <c r="N62" i="15"/>
  <c r="N63" i="15"/>
  <c r="M60" i="15"/>
  <c r="M63" i="15"/>
  <c r="M64" i="15"/>
  <c r="F63" i="15"/>
  <c r="F62" i="15"/>
  <c r="F61" i="15"/>
  <c r="B52" i="16"/>
  <c r="T61" i="16" s="1"/>
  <c r="B53" i="16"/>
  <c r="Q62" i="16" s="1"/>
  <c r="T62" i="16"/>
  <c r="B54" i="16"/>
  <c r="N63" i="16" s="1"/>
  <c r="B55" i="16"/>
  <c r="T64" i="16"/>
  <c r="R61" i="16"/>
  <c r="R62" i="16"/>
  <c r="R63" i="16"/>
  <c r="Q61" i="16"/>
  <c r="Q64" i="16"/>
  <c r="P61" i="16"/>
  <c r="P62" i="16"/>
  <c r="O61" i="16"/>
  <c r="N61" i="16"/>
  <c r="N62" i="16"/>
  <c r="M61" i="16"/>
  <c r="F63" i="16"/>
  <c r="F62" i="16"/>
  <c r="F61" i="16"/>
  <c r="T70" i="17"/>
  <c r="T71" i="17"/>
  <c r="T74" i="17"/>
  <c r="R70" i="17"/>
  <c r="R71" i="17"/>
  <c r="R73" i="17"/>
  <c r="R74" i="17"/>
  <c r="Q70" i="17"/>
  <c r="Q71" i="17"/>
  <c r="Q74" i="17"/>
  <c r="P70" i="17"/>
  <c r="P71" i="17"/>
  <c r="P73" i="17"/>
  <c r="P74" i="17"/>
  <c r="O70" i="17"/>
  <c r="O71" i="17"/>
  <c r="O74" i="17"/>
  <c r="N70" i="17"/>
  <c r="N71" i="17"/>
  <c r="N73" i="17"/>
  <c r="N74" i="17"/>
  <c r="M70" i="17"/>
  <c r="M71" i="17"/>
  <c r="M74" i="17"/>
  <c r="B51" i="8"/>
  <c r="B52" i="8"/>
  <c r="T61" i="8" s="1"/>
  <c r="B53" i="8"/>
  <c r="T62" i="8" s="1"/>
  <c r="B54" i="8"/>
  <c r="Q63" i="8" s="1"/>
  <c r="T63" i="8"/>
  <c r="B55" i="8"/>
  <c r="P64" i="8" s="1"/>
  <c r="R60" i="8"/>
  <c r="R63" i="8"/>
  <c r="R64" i="8"/>
  <c r="Q62" i="8"/>
  <c r="P60" i="8"/>
  <c r="P63" i="8"/>
  <c r="O62" i="8"/>
  <c r="O63" i="8"/>
  <c r="N60" i="8"/>
  <c r="N63" i="8"/>
  <c r="N64" i="8"/>
  <c r="M62" i="8"/>
  <c r="F63" i="8"/>
  <c r="F60" i="8"/>
  <c r="B51" i="9"/>
  <c r="T60" i="9" s="1"/>
  <c r="B52" i="9"/>
  <c r="P61" i="9" s="1"/>
  <c r="T61" i="9"/>
  <c r="B53" i="9"/>
  <c r="B54" i="9"/>
  <c r="B55" i="9"/>
  <c r="T64" i="9" s="1"/>
  <c r="R60" i="9"/>
  <c r="R61" i="9"/>
  <c r="R64" i="9"/>
  <c r="Q61" i="9"/>
  <c r="P60" i="9"/>
  <c r="P64" i="9"/>
  <c r="O61" i="9"/>
  <c r="N60" i="9"/>
  <c r="N61" i="9"/>
  <c r="N63" i="9"/>
  <c r="N64" i="9"/>
  <c r="M61" i="9"/>
  <c r="M63" i="9"/>
  <c r="F64" i="9"/>
  <c r="F61" i="9"/>
  <c r="F60" i="9"/>
  <c r="T70" i="10"/>
  <c r="T71" i="10"/>
  <c r="T72" i="10"/>
  <c r="T73" i="10"/>
  <c r="R71" i="10"/>
  <c r="R72" i="10"/>
  <c r="R74" i="10"/>
  <c r="Q72" i="10"/>
  <c r="Q73" i="10"/>
  <c r="Q74" i="10"/>
  <c r="P70" i="10"/>
  <c r="P71" i="10"/>
  <c r="P72" i="10"/>
  <c r="O71" i="10"/>
  <c r="O72" i="10"/>
  <c r="O73" i="10"/>
  <c r="N71" i="10"/>
  <c r="N72" i="10"/>
  <c r="N74" i="10"/>
  <c r="M72" i="10"/>
  <c r="M73" i="10"/>
  <c r="M74" i="10"/>
  <c r="B51" i="11"/>
  <c r="T60" i="11"/>
  <c r="B52" i="11"/>
  <c r="T61" i="11" s="1"/>
  <c r="B53" i="11"/>
  <c r="Q62" i="11" s="1"/>
  <c r="T62" i="11"/>
  <c r="B54" i="11"/>
  <c r="N63" i="11" s="1"/>
  <c r="B55" i="11"/>
  <c r="T64" i="11"/>
  <c r="R61" i="11"/>
  <c r="R62" i="11"/>
  <c r="R63" i="11"/>
  <c r="Q61" i="11"/>
  <c r="Q64" i="11"/>
  <c r="P61" i="11"/>
  <c r="P62" i="11"/>
  <c r="O60" i="11"/>
  <c r="O61" i="11"/>
  <c r="N61" i="11"/>
  <c r="N62" i="11"/>
  <c r="M60" i="11"/>
  <c r="M61" i="11"/>
  <c r="F63" i="11"/>
  <c r="F62" i="11"/>
  <c r="F61" i="11"/>
  <c r="B55" i="12"/>
  <c r="Q64" i="12" s="1"/>
  <c r="T64" i="12"/>
  <c r="B54" i="12"/>
  <c r="B51" i="12"/>
  <c r="T60" i="12"/>
  <c r="B53" i="12"/>
  <c r="T62" i="12" s="1"/>
  <c r="B52" i="12"/>
  <c r="P61" i="12" s="1"/>
  <c r="T61" i="12"/>
  <c r="R64" i="12"/>
  <c r="R62" i="12"/>
  <c r="R61" i="12"/>
  <c r="Q62" i="12"/>
  <c r="Q61" i="12"/>
  <c r="P64" i="12"/>
  <c r="P63" i="12"/>
  <c r="P62" i="12"/>
  <c r="O64" i="12"/>
  <c r="O63" i="12"/>
  <c r="O61" i="12"/>
  <c r="O60" i="12"/>
  <c r="N62" i="12"/>
  <c r="N61" i="12"/>
  <c r="N60" i="12"/>
  <c r="M62" i="12"/>
  <c r="F64" i="12"/>
  <c r="F63" i="12"/>
  <c r="F61" i="12"/>
  <c r="F106" i="25"/>
  <c r="F80" i="25"/>
  <c r="F54" i="25"/>
  <c r="F28" i="25"/>
  <c r="F132" i="25"/>
  <c r="A3" i="27"/>
  <c r="E3" i="27" s="1"/>
  <c r="F2" i="27"/>
  <c r="S2" i="18"/>
  <c r="S2" i="14"/>
  <c r="S2" i="17"/>
  <c r="S2" i="10"/>
  <c r="S2" i="19"/>
  <c r="R11" i="19"/>
  <c r="R12" i="19"/>
  <c r="R13" i="19"/>
  <c r="R15" i="19"/>
  <c r="R21" i="19"/>
  <c r="R22" i="19"/>
  <c r="R23" i="19"/>
  <c r="R24" i="19"/>
  <c r="R25" i="19"/>
  <c r="R26" i="19"/>
  <c r="R32" i="19"/>
  <c r="R33" i="19"/>
  <c r="R34" i="19"/>
  <c r="R41" i="19"/>
  <c r="R42" i="19"/>
  <c r="R44" i="19"/>
  <c r="R45" i="19"/>
  <c r="R52" i="19"/>
  <c r="AA52" i="19" s="1"/>
  <c r="AA72" i="18" s="1"/>
  <c r="R53" i="19"/>
  <c r="R55" i="19"/>
  <c r="Q16" i="19"/>
  <c r="Q26" i="19"/>
  <c r="Q36" i="19"/>
  <c r="Q1" i="19" s="1"/>
  <c r="Q46" i="19"/>
  <c r="Q56" i="19"/>
  <c r="P16" i="19"/>
  <c r="P1" i="19" s="1"/>
  <c r="P26" i="19"/>
  <c r="P36" i="19"/>
  <c r="P46" i="19"/>
  <c r="P56" i="19"/>
  <c r="M26" i="19"/>
  <c r="AR11" i="19"/>
  <c r="AR12" i="19"/>
  <c r="AR13" i="19"/>
  <c r="AR14" i="19"/>
  <c r="AR15" i="19"/>
  <c r="AR21" i="19"/>
  <c r="AR22" i="19"/>
  <c r="AR23" i="19"/>
  <c r="AR24" i="19"/>
  <c r="AR25" i="19"/>
  <c r="AR31" i="19"/>
  <c r="AR32" i="19"/>
  <c r="AR33" i="19"/>
  <c r="AR34" i="19"/>
  <c r="AR35" i="19"/>
  <c r="AR41" i="19"/>
  <c r="AR42" i="19"/>
  <c r="AR43" i="19"/>
  <c r="AR44" i="19"/>
  <c r="AR45" i="19"/>
  <c r="AR51" i="19"/>
  <c r="AR52" i="19"/>
  <c r="AR53" i="19"/>
  <c r="AR54" i="19"/>
  <c r="AR55" i="19"/>
  <c r="AS11" i="19"/>
  <c r="AS12" i="19"/>
  <c r="AS13" i="19"/>
  <c r="AS14" i="19"/>
  <c r="AS15" i="19"/>
  <c r="AS21" i="19"/>
  <c r="AS22" i="19"/>
  <c r="AS23" i="19"/>
  <c r="AS24" i="19"/>
  <c r="AS25" i="19"/>
  <c r="AS31" i="19"/>
  <c r="AS32" i="19"/>
  <c r="AS33" i="19"/>
  <c r="AS34" i="19"/>
  <c r="AS35" i="19"/>
  <c r="AS41" i="19"/>
  <c r="AS42" i="19"/>
  <c r="AS43" i="19"/>
  <c r="AS44" i="19"/>
  <c r="AS45" i="19"/>
  <c r="AS51" i="19"/>
  <c r="AS52" i="19"/>
  <c r="AS53" i="19"/>
  <c r="AS54" i="19"/>
  <c r="AS55" i="19"/>
  <c r="AT11" i="19"/>
  <c r="AT12" i="19"/>
  <c r="AT13" i="19"/>
  <c r="AT14" i="19"/>
  <c r="AT15" i="19"/>
  <c r="AT21" i="19"/>
  <c r="AT22" i="19"/>
  <c r="AT23" i="19"/>
  <c r="AT24" i="19"/>
  <c r="AT25" i="19"/>
  <c r="AT31" i="19"/>
  <c r="AT32" i="19"/>
  <c r="AT33" i="19"/>
  <c r="AT34" i="19"/>
  <c r="AT35" i="19"/>
  <c r="AT41" i="19"/>
  <c r="AT42" i="19"/>
  <c r="AT43" i="19"/>
  <c r="AT44" i="19"/>
  <c r="AT45" i="19"/>
  <c r="AT51" i="19"/>
  <c r="AT52" i="19"/>
  <c r="AT53" i="19"/>
  <c r="AT54" i="19"/>
  <c r="AT55" i="19"/>
  <c r="S2" i="13"/>
  <c r="R11" i="13"/>
  <c r="R12" i="13"/>
  <c r="R13" i="13"/>
  <c r="R15" i="13"/>
  <c r="R21" i="13"/>
  <c r="R22" i="13"/>
  <c r="R23" i="13"/>
  <c r="R25" i="13"/>
  <c r="R32" i="13"/>
  <c r="R33" i="13"/>
  <c r="R34" i="13"/>
  <c r="R35" i="13"/>
  <c r="R42" i="13"/>
  <c r="R43" i="13"/>
  <c r="R45" i="13"/>
  <c r="R51" i="13"/>
  <c r="R52" i="13"/>
  <c r="R53" i="13"/>
  <c r="R54" i="13"/>
  <c r="Q16" i="13"/>
  <c r="Q1" i="13" s="1"/>
  <c r="Q26" i="13"/>
  <c r="Q36" i="13"/>
  <c r="Q46" i="13"/>
  <c r="Q56" i="13"/>
  <c r="P16" i="13"/>
  <c r="P26" i="13"/>
  <c r="P36" i="13"/>
  <c r="P46" i="13"/>
  <c r="P56" i="13"/>
  <c r="P1" i="13"/>
  <c r="AR11" i="13"/>
  <c r="AR12" i="13"/>
  <c r="AR13" i="13"/>
  <c r="AR14" i="13"/>
  <c r="AR15" i="13"/>
  <c r="AR58" i="13" s="1"/>
  <c r="AR60" i="13" s="1"/>
  <c r="AR21" i="13"/>
  <c r="AR22" i="13"/>
  <c r="AR23" i="13"/>
  <c r="AR24" i="13"/>
  <c r="AR25" i="13"/>
  <c r="AR31" i="13"/>
  <c r="AR32" i="13"/>
  <c r="AR33" i="13"/>
  <c r="AR34" i="13"/>
  <c r="AR35" i="13"/>
  <c r="AR41" i="13"/>
  <c r="AR42" i="13"/>
  <c r="AR43" i="13"/>
  <c r="AR44" i="13"/>
  <c r="AR45" i="13"/>
  <c r="AR51" i="13"/>
  <c r="AR52" i="13"/>
  <c r="AR53" i="13"/>
  <c r="AR54" i="13"/>
  <c r="AR55" i="13"/>
  <c r="AS11" i="13"/>
  <c r="AS12" i="13"/>
  <c r="AS13" i="13"/>
  <c r="AS14" i="13"/>
  <c r="AS15" i="13"/>
  <c r="AS21" i="13"/>
  <c r="AS22" i="13"/>
  <c r="AS58" i="13" s="1"/>
  <c r="AS60" i="13" s="1"/>
  <c r="AS23" i="13"/>
  <c r="AS24" i="13"/>
  <c r="AS25" i="13"/>
  <c r="AS31" i="13"/>
  <c r="AS32" i="13"/>
  <c r="AS33" i="13"/>
  <c r="AS34" i="13"/>
  <c r="AS35" i="13"/>
  <c r="AS41" i="13"/>
  <c r="AS42" i="13"/>
  <c r="AS43" i="13"/>
  <c r="AS44" i="13"/>
  <c r="AS45" i="13"/>
  <c r="AS51" i="13"/>
  <c r="AS52" i="13"/>
  <c r="AS53" i="13"/>
  <c r="AS54" i="13"/>
  <c r="AS55" i="13"/>
  <c r="AT11" i="13"/>
  <c r="AT12" i="13"/>
  <c r="AT13" i="13"/>
  <c r="AT14" i="13"/>
  <c r="AT15" i="13"/>
  <c r="AT21" i="13"/>
  <c r="AT22" i="13"/>
  <c r="AT23" i="13"/>
  <c r="AT24" i="13"/>
  <c r="AT25" i="13"/>
  <c r="AT31" i="13"/>
  <c r="AT32" i="13"/>
  <c r="AT33" i="13"/>
  <c r="AT34" i="13"/>
  <c r="AT35" i="13"/>
  <c r="AT41" i="13"/>
  <c r="AT42" i="13"/>
  <c r="AT43" i="13"/>
  <c r="AT44" i="13"/>
  <c r="AT45" i="13"/>
  <c r="AT51" i="13"/>
  <c r="AT52" i="13"/>
  <c r="AT53" i="13"/>
  <c r="AT54" i="13"/>
  <c r="AT55" i="13"/>
  <c r="S2" i="15"/>
  <c r="R11" i="15"/>
  <c r="R12" i="15"/>
  <c r="R13" i="15"/>
  <c r="R14" i="15"/>
  <c r="R15" i="15"/>
  <c r="R16" i="15" s="1"/>
  <c r="R21" i="15"/>
  <c r="R22" i="15"/>
  <c r="R23" i="15"/>
  <c r="R24" i="15"/>
  <c r="R25" i="15"/>
  <c r="R31" i="15"/>
  <c r="R32" i="15"/>
  <c r="R33" i="15"/>
  <c r="R34" i="15"/>
  <c r="R35" i="15"/>
  <c r="R42" i="15"/>
  <c r="R43" i="15"/>
  <c r="R44" i="15"/>
  <c r="R45" i="15"/>
  <c r="R52" i="15"/>
  <c r="R53" i="15"/>
  <c r="R54" i="15"/>
  <c r="R55" i="15"/>
  <c r="Q16" i="15"/>
  <c r="Q26" i="15"/>
  <c r="Q36" i="15"/>
  <c r="Q46" i="15"/>
  <c r="Q56" i="15"/>
  <c r="P16" i="15"/>
  <c r="P26" i="15"/>
  <c r="P36" i="15"/>
  <c r="P46" i="15"/>
  <c r="P56" i="15"/>
  <c r="M16" i="15"/>
  <c r="M26" i="15"/>
  <c r="M36" i="15"/>
  <c r="AR11" i="15"/>
  <c r="AR12" i="15"/>
  <c r="AR13" i="15"/>
  <c r="AR14" i="15"/>
  <c r="AR15" i="15"/>
  <c r="AR21" i="15"/>
  <c r="AR22" i="15"/>
  <c r="AR23" i="15"/>
  <c r="AR24" i="15"/>
  <c r="AR25" i="15"/>
  <c r="AR31" i="15"/>
  <c r="AR32" i="15"/>
  <c r="AR33" i="15"/>
  <c r="AR34" i="15"/>
  <c r="AR35" i="15"/>
  <c r="AR41" i="15"/>
  <c r="AR42" i="15"/>
  <c r="AR43" i="15"/>
  <c r="AR44" i="15"/>
  <c r="AR45" i="15"/>
  <c r="AR51" i="15"/>
  <c r="AR52" i="15"/>
  <c r="AR53" i="15"/>
  <c r="AR54" i="15"/>
  <c r="AR55" i="15"/>
  <c r="AS11" i="15"/>
  <c r="AS12" i="15"/>
  <c r="AS13" i="15"/>
  <c r="AS14" i="15"/>
  <c r="AS15" i="15"/>
  <c r="AS21" i="15"/>
  <c r="AS22" i="15"/>
  <c r="AS23" i="15"/>
  <c r="AS24" i="15"/>
  <c r="AS25" i="15"/>
  <c r="AS31" i="15"/>
  <c r="AS32" i="15"/>
  <c r="AS33" i="15"/>
  <c r="AS34" i="15"/>
  <c r="AS35" i="15"/>
  <c r="AS41" i="15"/>
  <c r="AS42" i="15"/>
  <c r="AS43" i="15"/>
  <c r="AS44" i="15"/>
  <c r="AS45" i="15"/>
  <c r="AS51" i="15"/>
  <c r="AS52" i="15"/>
  <c r="AS53" i="15"/>
  <c r="AS54" i="15"/>
  <c r="AS55" i="15"/>
  <c r="AS58" i="15"/>
  <c r="AS60" i="15" s="1"/>
  <c r="AS62" i="15" s="1"/>
  <c r="AT11" i="15"/>
  <c r="AT12" i="15"/>
  <c r="AT13" i="15"/>
  <c r="AT14" i="15"/>
  <c r="AT15" i="15"/>
  <c r="AT21" i="15"/>
  <c r="AT22" i="15"/>
  <c r="AT23" i="15"/>
  <c r="AT24" i="15"/>
  <c r="AT25" i="15"/>
  <c r="AT31" i="15"/>
  <c r="AT32" i="15"/>
  <c r="AT33" i="15"/>
  <c r="AT34" i="15"/>
  <c r="AT35" i="15"/>
  <c r="AT41" i="15"/>
  <c r="AT42" i="15"/>
  <c r="AT43" i="15"/>
  <c r="AT44" i="15"/>
  <c r="AT45" i="15"/>
  <c r="AT51" i="15"/>
  <c r="AT52" i="15"/>
  <c r="AT53" i="15"/>
  <c r="AT54" i="15"/>
  <c r="AT55" i="15"/>
  <c r="S2" i="16"/>
  <c r="R12" i="16"/>
  <c r="R13" i="16"/>
  <c r="R14" i="16"/>
  <c r="R15" i="16"/>
  <c r="R21" i="16"/>
  <c r="R22" i="16"/>
  <c r="R23" i="16"/>
  <c r="R24" i="16"/>
  <c r="R25" i="16"/>
  <c r="R31" i="16"/>
  <c r="R32" i="16"/>
  <c r="R33" i="16"/>
  <c r="R36" i="16" s="1"/>
  <c r="R34" i="16"/>
  <c r="R35" i="16"/>
  <c r="R41" i="16"/>
  <c r="R42" i="16"/>
  <c r="R43" i="16"/>
  <c r="R44" i="16"/>
  <c r="R45" i="16"/>
  <c r="R46" i="16"/>
  <c r="R52" i="16"/>
  <c r="R53" i="16"/>
  <c r="R54" i="16"/>
  <c r="R55" i="16"/>
  <c r="Q16" i="16"/>
  <c r="Q26" i="16"/>
  <c r="Q36" i="16"/>
  <c r="Q46" i="16"/>
  <c r="Q56" i="16"/>
  <c r="P16" i="16"/>
  <c r="P26" i="16"/>
  <c r="P36" i="16"/>
  <c r="P46" i="16"/>
  <c r="P56" i="16"/>
  <c r="P1" i="16" s="1"/>
  <c r="M26" i="16"/>
  <c r="M36" i="16"/>
  <c r="M46" i="16"/>
  <c r="AR11" i="16"/>
  <c r="AR12" i="16"/>
  <c r="AR13" i="16"/>
  <c r="AR14" i="16"/>
  <c r="AR15" i="16"/>
  <c r="AR21" i="16"/>
  <c r="AR22" i="16"/>
  <c r="AR23" i="16"/>
  <c r="AR24" i="16"/>
  <c r="AR25" i="16"/>
  <c r="AR31" i="16"/>
  <c r="AR32" i="16"/>
  <c r="AR33" i="16"/>
  <c r="AR34" i="16"/>
  <c r="AR35" i="16"/>
  <c r="AR41" i="16"/>
  <c r="AR42" i="16"/>
  <c r="AR43" i="16"/>
  <c r="AR44" i="16"/>
  <c r="AR45" i="16"/>
  <c r="AR51" i="16"/>
  <c r="AR52" i="16"/>
  <c r="AR53" i="16"/>
  <c r="AR54" i="16"/>
  <c r="AR55" i="16"/>
  <c r="AS11" i="16"/>
  <c r="AS12" i="16"/>
  <c r="AS13" i="16"/>
  <c r="AS14" i="16"/>
  <c r="AS15" i="16"/>
  <c r="AS21" i="16"/>
  <c r="AS22" i="16"/>
  <c r="AS23" i="16"/>
  <c r="AS24" i="16"/>
  <c r="AS25" i="16"/>
  <c r="AS31" i="16"/>
  <c r="AS32" i="16"/>
  <c r="AS33" i="16"/>
  <c r="AS34" i="16"/>
  <c r="AS35" i="16"/>
  <c r="AS41" i="16"/>
  <c r="AS42" i="16"/>
  <c r="AS43" i="16"/>
  <c r="AS44" i="16"/>
  <c r="AS45" i="16"/>
  <c r="AS51" i="16"/>
  <c r="AS52" i="16"/>
  <c r="AS53" i="16"/>
  <c r="AS54" i="16"/>
  <c r="AS55" i="16"/>
  <c r="AT11" i="16"/>
  <c r="AT12" i="16"/>
  <c r="AT13" i="16"/>
  <c r="AT14" i="16"/>
  <c r="AT15" i="16"/>
  <c r="AT21" i="16"/>
  <c r="AT22" i="16"/>
  <c r="AT23" i="16"/>
  <c r="AT24" i="16"/>
  <c r="AT25" i="16"/>
  <c r="AT31" i="16"/>
  <c r="AT32" i="16"/>
  <c r="AT33" i="16"/>
  <c r="AT34" i="16"/>
  <c r="AT35" i="16"/>
  <c r="AT41" i="16"/>
  <c r="AT42" i="16"/>
  <c r="AT43" i="16"/>
  <c r="AT44" i="16"/>
  <c r="AT45" i="16"/>
  <c r="AT51" i="16"/>
  <c r="AT52" i="16"/>
  <c r="AT53" i="16"/>
  <c r="AT54" i="16"/>
  <c r="AT55" i="16"/>
  <c r="S2" i="8"/>
  <c r="R11" i="8"/>
  <c r="R12" i="8"/>
  <c r="R13" i="8"/>
  <c r="R14" i="8"/>
  <c r="R15" i="8"/>
  <c r="R22" i="8"/>
  <c r="R23" i="8"/>
  <c r="R31" i="8"/>
  <c r="R32" i="8"/>
  <c r="R34" i="8"/>
  <c r="R35" i="8"/>
  <c r="R41" i="8"/>
  <c r="R42" i="8"/>
  <c r="R46" i="8" s="1"/>
  <c r="R43" i="8"/>
  <c r="R44" i="8"/>
  <c r="R45" i="8"/>
  <c r="R51" i="8"/>
  <c r="R52" i="8"/>
  <c r="R54" i="8"/>
  <c r="R55" i="8"/>
  <c r="Q16" i="8"/>
  <c r="Q26" i="8"/>
  <c r="Q36" i="8"/>
  <c r="Q46" i="8"/>
  <c r="Q56" i="8"/>
  <c r="P16" i="8"/>
  <c r="P26" i="8"/>
  <c r="P36" i="8"/>
  <c r="P46" i="8"/>
  <c r="P56" i="8"/>
  <c r="M16" i="8"/>
  <c r="M46" i="8"/>
  <c r="AR11" i="8"/>
  <c r="AR12" i="8"/>
  <c r="AR13" i="8"/>
  <c r="AR14" i="8"/>
  <c r="AR15" i="8"/>
  <c r="AR21" i="8"/>
  <c r="AR22" i="8"/>
  <c r="AR23" i="8"/>
  <c r="AR24" i="8"/>
  <c r="AR25" i="8"/>
  <c r="AR31" i="8"/>
  <c r="AR32" i="8"/>
  <c r="AR33" i="8"/>
  <c r="AR34" i="8"/>
  <c r="AR35" i="8"/>
  <c r="AR41" i="8"/>
  <c r="AR42" i="8"/>
  <c r="AR43" i="8"/>
  <c r="AR44" i="8"/>
  <c r="AR45" i="8"/>
  <c r="AR51" i="8"/>
  <c r="AR52" i="8"/>
  <c r="AR53" i="8"/>
  <c r="AR54" i="8"/>
  <c r="AR55" i="8"/>
  <c r="AS11" i="8"/>
  <c r="AS12" i="8"/>
  <c r="AS13" i="8"/>
  <c r="AS14" i="8"/>
  <c r="AS15" i="8"/>
  <c r="AS21" i="8"/>
  <c r="AS22" i="8"/>
  <c r="AS23" i="8"/>
  <c r="AS24" i="8"/>
  <c r="AS25" i="8"/>
  <c r="AS31" i="8"/>
  <c r="AS32" i="8"/>
  <c r="AS33" i="8"/>
  <c r="AS34" i="8"/>
  <c r="AS35" i="8"/>
  <c r="AS41" i="8"/>
  <c r="AS42" i="8"/>
  <c r="AS43" i="8"/>
  <c r="AS44" i="8"/>
  <c r="AS45" i="8"/>
  <c r="AS51" i="8"/>
  <c r="AS52" i="8"/>
  <c r="AS53" i="8"/>
  <c r="AS54" i="8"/>
  <c r="AS55" i="8"/>
  <c r="AT11" i="8"/>
  <c r="AT12" i="8"/>
  <c r="AT13" i="8"/>
  <c r="AT58" i="8" s="1"/>
  <c r="AT60" i="8" s="1"/>
  <c r="AT14" i="8"/>
  <c r="AT15" i="8"/>
  <c r="AT21" i="8"/>
  <c r="AT22" i="8"/>
  <c r="AT23" i="8"/>
  <c r="AT24" i="8"/>
  <c r="AT25" i="8"/>
  <c r="AT31" i="8"/>
  <c r="AT32" i="8"/>
  <c r="AT33" i="8"/>
  <c r="AT34" i="8"/>
  <c r="AT35" i="8"/>
  <c r="AT41" i="8"/>
  <c r="AT42" i="8"/>
  <c r="AT43" i="8"/>
  <c r="AT44" i="8"/>
  <c r="AT45" i="8"/>
  <c r="AT51" i="8"/>
  <c r="AT52" i="8"/>
  <c r="AT53" i="8"/>
  <c r="AT54" i="8"/>
  <c r="AT55" i="8"/>
  <c r="S2" i="9"/>
  <c r="R11" i="9"/>
  <c r="R13" i="9"/>
  <c r="R14" i="9"/>
  <c r="R15" i="9"/>
  <c r="R21" i="9"/>
  <c r="R22" i="9"/>
  <c r="R23" i="9"/>
  <c r="R24" i="9"/>
  <c r="R25" i="9"/>
  <c r="R31" i="9"/>
  <c r="R32" i="9"/>
  <c r="R33" i="9"/>
  <c r="R34" i="9"/>
  <c r="R41" i="9"/>
  <c r="R42" i="9"/>
  <c r="R44" i="9"/>
  <c r="R51" i="9"/>
  <c r="R52" i="9"/>
  <c r="R54" i="9"/>
  <c r="R55" i="9"/>
  <c r="Q16" i="9"/>
  <c r="Q26" i="9"/>
  <c r="Q36" i="9"/>
  <c r="Q46" i="9"/>
  <c r="Q56" i="9"/>
  <c r="P16" i="9"/>
  <c r="P26" i="9"/>
  <c r="P36" i="9"/>
  <c r="P46" i="9"/>
  <c r="P56" i="9"/>
  <c r="P1" i="9"/>
  <c r="M26" i="9"/>
  <c r="AR11" i="9"/>
  <c r="AR12" i="9"/>
  <c r="AR13" i="9"/>
  <c r="AR58" i="9" s="1"/>
  <c r="AR60" i="9" s="1"/>
  <c r="AR14" i="9"/>
  <c r="AR15" i="9"/>
  <c r="AR21" i="9"/>
  <c r="AR22" i="9"/>
  <c r="AR23" i="9"/>
  <c r="AR24" i="9"/>
  <c r="AR25" i="9"/>
  <c r="AR31" i="9"/>
  <c r="AR32" i="9"/>
  <c r="AR33" i="9"/>
  <c r="AR34" i="9"/>
  <c r="AR35" i="9"/>
  <c r="AR41" i="9"/>
  <c r="AR42" i="9"/>
  <c r="AR43" i="9"/>
  <c r="AR44" i="9"/>
  <c r="AR45" i="9"/>
  <c r="AR51" i="9"/>
  <c r="AR52" i="9"/>
  <c r="AR53" i="9"/>
  <c r="AR54" i="9"/>
  <c r="AR55" i="9"/>
  <c r="AS11" i="9"/>
  <c r="AS12" i="9"/>
  <c r="AS13" i="9"/>
  <c r="AS14" i="9"/>
  <c r="AS15" i="9"/>
  <c r="AS21" i="9"/>
  <c r="AS22" i="9"/>
  <c r="AS23" i="9"/>
  <c r="AS24" i="9"/>
  <c r="AS25" i="9"/>
  <c r="AS31" i="9"/>
  <c r="AS32" i="9"/>
  <c r="AS33" i="9"/>
  <c r="AS34" i="9"/>
  <c r="AS35" i="9"/>
  <c r="AS41" i="9"/>
  <c r="AS42" i="9"/>
  <c r="AS43" i="9"/>
  <c r="AS44" i="9"/>
  <c r="AS45" i="9"/>
  <c r="AS51" i="9"/>
  <c r="AS52" i="9"/>
  <c r="AS53" i="9"/>
  <c r="AS54" i="9"/>
  <c r="AS55" i="9"/>
  <c r="AS58" i="9"/>
  <c r="AS60" i="9" s="1"/>
  <c r="AS62" i="9" s="1"/>
  <c r="AT11" i="9"/>
  <c r="AT58" i="9" s="1"/>
  <c r="AT60" i="9" s="1"/>
  <c r="AT62" i="9" s="1"/>
  <c r="AT12" i="9"/>
  <c r="AT13" i="9"/>
  <c r="AT14" i="9"/>
  <c r="AT15" i="9"/>
  <c r="AT21" i="9"/>
  <c r="AT22" i="9"/>
  <c r="AT23" i="9"/>
  <c r="AT24" i="9"/>
  <c r="AT25" i="9"/>
  <c r="AT31" i="9"/>
  <c r="AT32" i="9"/>
  <c r="AT33" i="9"/>
  <c r="AT34" i="9"/>
  <c r="AT35" i="9"/>
  <c r="AT41" i="9"/>
  <c r="AT42" i="9"/>
  <c r="AT43" i="9"/>
  <c r="AT44" i="9"/>
  <c r="AT45" i="9"/>
  <c r="AT51" i="9"/>
  <c r="AT52" i="9"/>
  <c r="AT53" i="9"/>
  <c r="AT54" i="9"/>
  <c r="AT55" i="9"/>
  <c r="AR11" i="10"/>
  <c r="AR12" i="10"/>
  <c r="AR13" i="10"/>
  <c r="AR14" i="10"/>
  <c r="AR15" i="10"/>
  <c r="AR21" i="10"/>
  <c r="AR22" i="10"/>
  <c r="AR23" i="10"/>
  <c r="AR24" i="10"/>
  <c r="AR25" i="10"/>
  <c r="AR31" i="10"/>
  <c r="AR32" i="10"/>
  <c r="AR33" i="10"/>
  <c r="AR34" i="10"/>
  <c r="AR35" i="10"/>
  <c r="AR41" i="10"/>
  <c r="AR42" i="10"/>
  <c r="AR43" i="10"/>
  <c r="AR44" i="10"/>
  <c r="AR45" i="10"/>
  <c r="AR51" i="10"/>
  <c r="AR52" i="10"/>
  <c r="AR53" i="10"/>
  <c r="AR54" i="10"/>
  <c r="AR55" i="10"/>
  <c r="AR61" i="10"/>
  <c r="AR62" i="10"/>
  <c r="AR63" i="10"/>
  <c r="AR64" i="10"/>
  <c r="AR65" i="10"/>
  <c r="AS11" i="10"/>
  <c r="AS12" i="10"/>
  <c r="AS13" i="10"/>
  <c r="AS14" i="10"/>
  <c r="AS15" i="10"/>
  <c r="AS21" i="10"/>
  <c r="AS22" i="10"/>
  <c r="AS23" i="10"/>
  <c r="AS24" i="10"/>
  <c r="AS25" i="10"/>
  <c r="AS31" i="10"/>
  <c r="AS32" i="10"/>
  <c r="AS33" i="10"/>
  <c r="AS34" i="10"/>
  <c r="AS35" i="10"/>
  <c r="AS41" i="10"/>
  <c r="AS42" i="10"/>
  <c r="AS43" i="10"/>
  <c r="AS44" i="10"/>
  <c r="AS45" i="10"/>
  <c r="AS51" i="10"/>
  <c r="AS52" i="10"/>
  <c r="AS53" i="10"/>
  <c r="AS54" i="10"/>
  <c r="AS55" i="10"/>
  <c r="AS61" i="10"/>
  <c r="AS62" i="10"/>
  <c r="AS63" i="10"/>
  <c r="AS64" i="10"/>
  <c r="AS65" i="10"/>
  <c r="AT11" i="10"/>
  <c r="AT12" i="10"/>
  <c r="AT13" i="10"/>
  <c r="AT14" i="10"/>
  <c r="AT15" i="10"/>
  <c r="AT21" i="10"/>
  <c r="AT22" i="10"/>
  <c r="AT23" i="10"/>
  <c r="AT24" i="10"/>
  <c r="AT25" i="10"/>
  <c r="AT31" i="10"/>
  <c r="AT32" i="10"/>
  <c r="AT33" i="10"/>
  <c r="AT34" i="10"/>
  <c r="AT35" i="10"/>
  <c r="AT41" i="10"/>
  <c r="AT42" i="10"/>
  <c r="AT43" i="10"/>
  <c r="AT44" i="10"/>
  <c r="AT45" i="10"/>
  <c r="AT51" i="10"/>
  <c r="AT52" i="10"/>
  <c r="AT53" i="10"/>
  <c r="AT54" i="10"/>
  <c r="AT55" i="10"/>
  <c r="AT61" i="10"/>
  <c r="AT62" i="10"/>
  <c r="AT63" i="10"/>
  <c r="AT64" i="10"/>
  <c r="AT65" i="10"/>
  <c r="M56" i="10"/>
  <c r="P16" i="10"/>
  <c r="P1" i="10" s="1"/>
  <c r="P26" i="10"/>
  <c r="P36" i="10"/>
  <c r="P46" i="10"/>
  <c r="P56" i="10"/>
  <c r="P66" i="10"/>
  <c r="Q16" i="10"/>
  <c r="Q26" i="10"/>
  <c r="Q36" i="10"/>
  <c r="Q1" i="10" s="1"/>
  <c r="Q46" i="10"/>
  <c r="Q56" i="10"/>
  <c r="Q66" i="10"/>
  <c r="R11" i="10"/>
  <c r="R12" i="10"/>
  <c r="R13" i="10"/>
  <c r="R21" i="10"/>
  <c r="R23" i="10"/>
  <c r="R24" i="10"/>
  <c r="R25" i="10"/>
  <c r="R31" i="10"/>
  <c r="R32" i="10"/>
  <c r="R34" i="10"/>
  <c r="R35" i="10"/>
  <c r="R41" i="10"/>
  <c r="R43" i="10"/>
  <c r="R44" i="10"/>
  <c r="R51" i="10"/>
  <c r="R56" i="10" s="1"/>
  <c r="R52" i="10"/>
  <c r="R53" i="10"/>
  <c r="R54" i="10"/>
  <c r="R55" i="10"/>
  <c r="R61" i="10"/>
  <c r="R62" i="10"/>
  <c r="R64" i="10"/>
  <c r="R65" i="10"/>
  <c r="S2" i="11"/>
  <c r="R11" i="11"/>
  <c r="R12" i="11"/>
  <c r="R16" i="11" s="1"/>
  <c r="R13" i="11"/>
  <c r="R14" i="11"/>
  <c r="R15" i="11"/>
  <c r="R21" i="11"/>
  <c r="R23" i="11"/>
  <c r="R24" i="11"/>
  <c r="R25" i="11"/>
  <c r="R31" i="11"/>
  <c r="R32" i="11"/>
  <c r="R33" i="11"/>
  <c r="R35" i="11"/>
  <c r="R41" i="11"/>
  <c r="R42" i="11"/>
  <c r="R43" i="11"/>
  <c r="R44" i="11"/>
  <c r="R45" i="11"/>
  <c r="R46" i="11"/>
  <c r="R51" i="11"/>
  <c r="R52" i="11"/>
  <c r="R54" i="11"/>
  <c r="Q16" i="11"/>
  <c r="Q26" i="11"/>
  <c r="Q36" i="11"/>
  <c r="Q46" i="11"/>
  <c r="Q56" i="11"/>
  <c r="P16" i="11"/>
  <c r="P26" i="11"/>
  <c r="P36" i="11"/>
  <c r="P46" i="11"/>
  <c r="P56" i="11"/>
  <c r="P1" i="11"/>
  <c r="M16" i="11"/>
  <c r="M46" i="11"/>
  <c r="AR11" i="11"/>
  <c r="AR12" i="11"/>
  <c r="AR13" i="11"/>
  <c r="AR14" i="11"/>
  <c r="AR15" i="11"/>
  <c r="AR21" i="11"/>
  <c r="AR22" i="11"/>
  <c r="AR23" i="11"/>
  <c r="AR24" i="11"/>
  <c r="AR25" i="11"/>
  <c r="AR31" i="11"/>
  <c r="AR32" i="11"/>
  <c r="AR33" i="11"/>
  <c r="AR34" i="11"/>
  <c r="AR35" i="11"/>
  <c r="AR41" i="11"/>
  <c r="AR42" i="11"/>
  <c r="AR43" i="11"/>
  <c r="AR44" i="11"/>
  <c r="AR45" i="11"/>
  <c r="AR51" i="11"/>
  <c r="AR52" i="11"/>
  <c r="AR53" i="11"/>
  <c r="AR54" i="11"/>
  <c r="AR55" i="11"/>
  <c r="AS11" i="11"/>
  <c r="AS12" i="11"/>
  <c r="AS13" i="11"/>
  <c r="AS14" i="11"/>
  <c r="AS15" i="11"/>
  <c r="AS21" i="11"/>
  <c r="AS22" i="11"/>
  <c r="AS23" i="11"/>
  <c r="AS24" i="11"/>
  <c r="AS25" i="11"/>
  <c r="AS31" i="11"/>
  <c r="AS32" i="11"/>
  <c r="AS33" i="11"/>
  <c r="AS34" i="11"/>
  <c r="AS35" i="11"/>
  <c r="AS41" i="11"/>
  <c r="AS42" i="11"/>
  <c r="AS43" i="11"/>
  <c r="AS44" i="11"/>
  <c r="AS45" i="11"/>
  <c r="AS51" i="11"/>
  <c r="AS52" i="11"/>
  <c r="AS53" i="11"/>
  <c r="AS54" i="11"/>
  <c r="AS55" i="11"/>
  <c r="AT11" i="11"/>
  <c r="AT12" i="11"/>
  <c r="AT13" i="11"/>
  <c r="AT14" i="11"/>
  <c r="AT15" i="11"/>
  <c r="AT21" i="11"/>
  <c r="AT22" i="11"/>
  <c r="AT23" i="11"/>
  <c r="AT24" i="11"/>
  <c r="AT25" i="11"/>
  <c r="AT31" i="11"/>
  <c r="AT32" i="11"/>
  <c r="AT33" i="11"/>
  <c r="AT34" i="11"/>
  <c r="AT35" i="11"/>
  <c r="AT41" i="11"/>
  <c r="AT42" i="11"/>
  <c r="AT43" i="11"/>
  <c r="AT44" i="11"/>
  <c r="AT45" i="11"/>
  <c r="AT51" i="11"/>
  <c r="AT52" i="11"/>
  <c r="AT53" i="11"/>
  <c r="AT54" i="11"/>
  <c r="AT55" i="11"/>
  <c r="S2" i="12"/>
  <c r="O3" i="27"/>
  <c r="O2" i="27"/>
  <c r="C65" i="10"/>
  <c r="C64" i="10"/>
  <c r="C63" i="10"/>
  <c r="C62" i="10"/>
  <c r="C61" i="10"/>
  <c r="C65" i="17"/>
  <c r="C64" i="17"/>
  <c r="C63" i="17"/>
  <c r="C62" i="17"/>
  <c r="C61" i="17"/>
  <c r="C65" i="14"/>
  <c r="C64" i="14"/>
  <c r="C63" i="14"/>
  <c r="C62" i="14"/>
  <c r="C61" i="14"/>
  <c r="C75" i="18"/>
  <c r="C74" i="18"/>
  <c r="C72" i="18"/>
  <c r="C71" i="18"/>
  <c r="C55" i="19"/>
  <c r="C53" i="19"/>
  <c r="C52" i="19"/>
  <c r="C55" i="13"/>
  <c r="C54" i="13"/>
  <c r="C53" i="13"/>
  <c r="C52" i="13"/>
  <c r="C51" i="13"/>
  <c r="C55" i="15"/>
  <c r="C54" i="15"/>
  <c r="C53" i="15"/>
  <c r="C52" i="15"/>
  <c r="C51" i="15"/>
  <c r="C55" i="16"/>
  <c r="C54" i="16"/>
  <c r="C53" i="16"/>
  <c r="C52" i="16"/>
  <c r="C55" i="8"/>
  <c r="C54" i="8"/>
  <c r="C53" i="8"/>
  <c r="C52" i="8"/>
  <c r="C51" i="8"/>
  <c r="C55" i="9"/>
  <c r="C54" i="9"/>
  <c r="C53" i="9"/>
  <c r="C52" i="9"/>
  <c r="C51" i="9"/>
  <c r="C55" i="11"/>
  <c r="C54" i="11"/>
  <c r="C53" i="11"/>
  <c r="C52" i="11"/>
  <c r="C51" i="11"/>
  <c r="C65" i="18"/>
  <c r="C62" i="18"/>
  <c r="C61" i="18"/>
  <c r="C53" i="18"/>
  <c r="C52" i="18"/>
  <c r="C51" i="18"/>
  <c r="C55" i="14"/>
  <c r="C54" i="14"/>
  <c r="C53" i="14"/>
  <c r="C52" i="14"/>
  <c r="C51" i="14"/>
  <c r="C55" i="17"/>
  <c r="C54" i="17"/>
  <c r="C53" i="17"/>
  <c r="C52" i="17"/>
  <c r="C51" i="17"/>
  <c r="C55" i="10"/>
  <c r="C54" i="10"/>
  <c r="C53" i="10"/>
  <c r="C52" i="10"/>
  <c r="C51" i="10"/>
  <c r="C43" i="18"/>
  <c r="C42" i="18"/>
  <c r="C41" i="18"/>
  <c r="C45" i="19"/>
  <c r="C44" i="19"/>
  <c r="C42" i="19"/>
  <c r="C41" i="19"/>
  <c r="C45" i="13"/>
  <c r="C43" i="13"/>
  <c r="C42" i="13"/>
  <c r="C41" i="13"/>
  <c r="C45" i="14"/>
  <c r="C44" i="14"/>
  <c r="C43" i="14"/>
  <c r="C42" i="14"/>
  <c r="C41" i="14"/>
  <c r="C45" i="15"/>
  <c r="C44" i="15"/>
  <c r="C43" i="15"/>
  <c r="C42" i="15"/>
  <c r="C41" i="15"/>
  <c r="C45" i="16"/>
  <c r="C44" i="16"/>
  <c r="C43" i="16"/>
  <c r="C42" i="16"/>
  <c r="C41" i="16"/>
  <c r="C45" i="17"/>
  <c r="C44" i="17"/>
  <c r="C43" i="17"/>
  <c r="C42" i="17"/>
  <c r="C41" i="17"/>
  <c r="C45" i="8"/>
  <c r="C44" i="8"/>
  <c r="C43" i="8"/>
  <c r="C42" i="8"/>
  <c r="C41" i="8"/>
  <c r="C45" i="9"/>
  <c r="C44" i="9"/>
  <c r="C43" i="9"/>
  <c r="C42" i="9"/>
  <c r="C41" i="9"/>
  <c r="C45" i="10"/>
  <c r="C44" i="10"/>
  <c r="C43" i="10"/>
  <c r="C42" i="10"/>
  <c r="C41" i="10"/>
  <c r="C45" i="11"/>
  <c r="C44" i="11"/>
  <c r="C43" i="11"/>
  <c r="C42" i="11"/>
  <c r="C41" i="11"/>
  <c r="C35" i="18"/>
  <c r="C34" i="18"/>
  <c r="C33" i="18"/>
  <c r="C32" i="18"/>
  <c r="C31" i="18"/>
  <c r="C34" i="19"/>
  <c r="C33" i="19"/>
  <c r="C32" i="19"/>
  <c r="C31" i="19"/>
  <c r="C35" i="13"/>
  <c r="C34" i="13"/>
  <c r="C33" i="13"/>
  <c r="C32" i="13"/>
  <c r="C31" i="13"/>
  <c r="C35" i="14"/>
  <c r="C34" i="14"/>
  <c r="C33" i="14"/>
  <c r="C32" i="14"/>
  <c r="C31" i="14"/>
  <c r="C35" i="15"/>
  <c r="C34" i="15"/>
  <c r="C33" i="15"/>
  <c r="C32" i="15"/>
  <c r="C31" i="15"/>
  <c r="C35" i="16"/>
  <c r="C34" i="16"/>
  <c r="C33" i="16"/>
  <c r="C32" i="16"/>
  <c r="C31" i="16"/>
  <c r="C35" i="17"/>
  <c r="C34" i="17"/>
  <c r="C33" i="17"/>
  <c r="C32" i="17"/>
  <c r="C31" i="17"/>
  <c r="C35" i="8"/>
  <c r="C34" i="8"/>
  <c r="C33" i="8"/>
  <c r="C32" i="8"/>
  <c r="C31" i="8"/>
  <c r="C35" i="9"/>
  <c r="C34" i="9"/>
  <c r="C33" i="9"/>
  <c r="C32" i="9"/>
  <c r="C31" i="9"/>
  <c r="C35" i="10"/>
  <c r="C34" i="10"/>
  <c r="C33" i="10"/>
  <c r="C32" i="10"/>
  <c r="C31" i="10"/>
  <c r="C35" i="11"/>
  <c r="C34" i="11"/>
  <c r="C33" i="11"/>
  <c r="C32" i="11"/>
  <c r="C31" i="11"/>
  <c r="C25" i="18"/>
  <c r="C22" i="18"/>
  <c r="C21" i="18"/>
  <c r="C25" i="19"/>
  <c r="C24" i="19"/>
  <c r="C23" i="19"/>
  <c r="C22" i="19"/>
  <c r="C21" i="19"/>
  <c r="C25" i="13"/>
  <c r="C23" i="13"/>
  <c r="C22" i="13"/>
  <c r="C21" i="13"/>
  <c r="C25" i="14"/>
  <c r="C23" i="14"/>
  <c r="C22" i="14"/>
  <c r="C21" i="14"/>
  <c r="C25" i="15"/>
  <c r="C24" i="15"/>
  <c r="C23" i="15"/>
  <c r="C22" i="15"/>
  <c r="C21" i="15"/>
  <c r="C25" i="16"/>
  <c r="C24" i="16"/>
  <c r="C23" i="16"/>
  <c r="C22" i="16"/>
  <c r="C21" i="16"/>
  <c r="C25" i="17"/>
  <c r="C24" i="17"/>
  <c r="C23" i="17"/>
  <c r="C22" i="17"/>
  <c r="C21" i="17"/>
  <c r="C25" i="8"/>
  <c r="C24" i="8"/>
  <c r="C23" i="8"/>
  <c r="C22" i="8"/>
  <c r="C21" i="8"/>
  <c r="C25" i="9"/>
  <c r="C24" i="9"/>
  <c r="C23" i="9"/>
  <c r="C22" i="9"/>
  <c r="C21" i="9"/>
  <c r="C25" i="10"/>
  <c r="C24" i="10"/>
  <c r="C23" i="10"/>
  <c r="C22" i="10"/>
  <c r="C21" i="10"/>
  <c r="C25" i="11"/>
  <c r="C24" i="11"/>
  <c r="C23" i="11"/>
  <c r="C22" i="11"/>
  <c r="C21" i="11"/>
  <c r="C13" i="18"/>
  <c r="C12" i="18"/>
  <c r="C11" i="18"/>
  <c r="C15" i="19"/>
  <c r="C13" i="19"/>
  <c r="C12" i="19"/>
  <c r="C11" i="19"/>
  <c r="C15" i="13"/>
  <c r="C13" i="13"/>
  <c r="C12" i="13"/>
  <c r="C11" i="13"/>
  <c r="C15" i="14"/>
  <c r="C14" i="14"/>
  <c r="C13" i="14"/>
  <c r="C12" i="14"/>
  <c r="C11" i="14"/>
  <c r="C15" i="15"/>
  <c r="C14" i="15"/>
  <c r="C13" i="15"/>
  <c r="C12" i="15"/>
  <c r="C11" i="15"/>
  <c r="C15" i="16"/>
  <c r="C14" i="16"/>
  <c r="C13" i="16"/>
  <c r="C12" i="16"/>
  <c r="C11" i="16"/>
  <c r="C15" i="17"/>
  <c r="C14" i="17"/>
  <c r="C13" i="17"/>
  <c r="C12" i="17"/>
  <c r="C11" i="17"/>
  <c r="C15" i="8"/>
  <c r="C14" i="8"/>
  <c r="C13" i="8"/>
  <c r="C12" i="8"/>
  <c r="C11" i="8"/>
  <c r="C15" i="9"/>
  <c r="C14" i="9"/>
  <c r="C13" i="9"/>
  <c r="C12" i="9"/>
  <c r="C11" i="9"/>
  <c r="C15" i="10"/>
  <c r="C14" i="10"/>
  <c r="C13" i="10"/>
  <c r="C12" i="10"/>
  <c r="C11" i="10"/>
  <c r="C15" i="11"/>
  <c r="C14" i="11"/>
  <c r="C13" i="11"/>
  <c r="C12" i="11"/>
  <c r="C11" i="11"/>
  <c r="C55" i="12"/>
  <c r="C54" i="12"/>
  <c r="C53" i="12"/>
  <c r="C52" i="12"/>
  <c r="C2" i="27"/>
  <c r="C51" i="12"/>
  <c r="C45" i="12"/>
  <c r="C44" i="12"/>
  <c r="C43" i="12"/>
  <c r="C42" i="12"/>
  <c r="C35" i="12"/>
  <c r="C34" i="12"/>
  <c r="C33" i="12"/>
  <c r="C32" i="12"/>
  <c r="C25" i="12"/>
  <c r="C24" i="12"/>
  <c r="C23" i="12"/>
  <c r="C22" i="12"/>
  <c r="C15" i="12"/>
  <c r="C14" i="12"/>
  <c r="C13" i="12"/>
  <c r="C12" i="12"/>
  <c r="N3" i="27"/>
  <c r="N2" i="27"/>
  <c r="L2" i="27"/>
  <c r="K2" i="27"/>
  <c r="H2" i="27"/>
  <c r="I3" i="27"/>
  <c r="I2" i="27"/>
  <c r="S50" i="25"/>
  <c r="E2" i="27"/>
  <c r="L54" i="26"/>
  <c r="K54" i="26"/>
  <c r="J54" i="26"/>
  <c r="I54" i="26"/>
  <c r="L53" i="26"/>
  <c r="K53" i="26"/>
  <c r="J53" i="26"/>
  <c r="I53" i="26"/>
  <c r="L52" i="26"/>
  <c r="K52" i="26"/>
  <c r="J52" i="26"/>
  <c r="I52" i="26"/>
  <c r="M52" i="26" s="1"/>
  <c r="L51" i="26"/>
  <c r="K51" i="26"/>
  <c r="J51" i="26"/>
  <c r="I51" i="26"/>
  <c r="L50" i="26"/>
  <c r="K50" i="26"/>
  <c r="J50" i="26"/>
  <c r="I50" i="26"/>
  <c r="M50" i="26" s="1"/>
  <c r="L49" i="26"/>
  <c r="M49" i="26" s="1"/>
  <c r="K49" i="26"/>
  <c r="J49" i="26"/>
  <c r="I49" i="26"/>
  <c r="L48" i="26"/>
  <c r="K48" i="26"/>
  <c r="J48" i="26"/>
  <c r="I48" i="26"/>
  <c r="M48" i="26" s="1"/>
  <c r="L47" i="26"/>
  <c r="K47" i="26"/>
  <c r="J47" i="26"/>
  <c r="I47" i="26"/>
  <c r="L46" i="26"/>
  <c r="K46" i="26"/>
  <c r="J46" i="26"/>
  <c r="I46" i="26"/>
  <c r="L45" i="26"/>
  <c r="K45" i="26"/>
  <c r="J45" i="26"/>
  <c r="I45" i="26"/>
  <c r="L44" i="26"/>
  <c r="K44" i="26"/>
  <c r="J44" i="26"/>
  <c r="I44" i="26"/>
  <c r="M44" i="26" s="1"/>
  <c r="L43" i="26"/>
  <c r="K43" i="26"/>
  <c r="J43" i="26"/>
  <c r="I43" i="26"/>
  <c r="L42" i="26"/>
  <c r="K42" i="26"/>
  <c r="J42" i="26"/>
  <c r="I42" i="26"/>
  <c r="L41" i="26"/>
  <c r="K41" i="26"/>
  <c r="J41" i="26"/>
  <c r="I41" i="26"/>
  <c r="L40" i="26"/>
  <c r="K40" i="26"/>
  <c r="J40" i="26"/>
  <c r="I40" i="26"/>
  <c r="M40" i="26" s="1"/>
  <c r="L39" i="26"/>
  <c r="M39" i="26" s="1"/>
  <c r="K39" i="26"/>
  <c r="J39" i="26"/>
  <c r="I39" i="26"/>
  <c r="L38" i="26"/>
  <c r="K38" i="26"/>
  <c r="J38" i="26"/>
  <c r="I38" i="26"/>
  <c r="L37" i="26"/>
  <c r="K37" i="26"/>
  <c r="J37" i="26"/>
  <c r="I37" i="26"/>
  <c r="L36" i="26"/>
  <c r="K36" i="26"/>
  <c r="J36" i="26"/>
  <c r="I36" i="26"/>
  <c r="M36" i="26" s="1"/>
  <c r="L35" i="26"/>
  <c r="K35" i="26"/>
  <c r="J35" i="26"/>
  <c r="I35" i="26"/>
  <c r="L34" i="26"/>
  <c r="K34" i="26"/>
  <c r="J34" i="26"/>
  <c r="I34" i="26"/>
  <c r="M34" i="26" s="1"/>
  <c r="L33" i="26"/>
  <c r="M33" i="26" s="1"/>
  <c r="K33" i="26"/>
  <c r="J33" i="26"/>
  <c r="I33" i="26"/>
  <c r="L32" i="26"/>
  <c r="K32" i="26"/>
  <c r="J32" i="26"/>
  <c r="I32" i="26"/>
  <c r="M32" i="26" s="1"/>
  <c r="L31" i="26"/>
  <c r="K31" i="26"/>
  <c r="J31" i="26"/>
  <c r="I31" i="26"/>
  <c r="L30" i="26"/>
  <c r="K30" i="26"/>
  <c r="J30" i="26"/>
  <c r="I30" i="26"/>
  <c r="L29" i="26"/>
  <c r="K29" i="26"/>
  <c r="J29" i="26"/>
  <c r="I29" i="26"/>
  <c r="L28" i="26"/>
  <c r="K28" i="26"/>
  <c r="J28" i="26"/>
  <c r="I28" i="26"/>
  <c r="M28" i="26" s="1"/>
  <c r="L27" i="26"/>
  <c r="K27" i="26"/>
  <c r="J27" i="26"/>
  <c r="I27" i="26"/>
  <c r="L26" i="26"/>
  <c r="K26" i="26"/>
  <c r="J26" i="26"/>
  <c r="I26" i="26"/>
  <c r="L25" i="26"/>
  <c r="K25" i="26"/>
  <c r="J25" i="26"/>
  <c r="I25" i="26"/>
  <c r="L24" i="26"/>
  <c r="K24" i="26"/>
  <c r="J24" i="26"/>
  <c r="I24" i="26"/>
  <c r="M24" i="26" s="1"/>
  <c r="L23" i="26"/>
  <c r="M23" i="26" s="1"/>
  <c r="K23" i="26"/>
  <c r="J23" i="26"/>
  <c r="I23" i="26"/>
  <c r="L22" i="26"/>
  <c r="K22" i="26"/>
  <c r="J22" i="26"/>
  <c r="I22" i="26"/>
  <c r="L21" i="26"/>
  <c r="K21" i="26"/>
  <c r="J21" i="26"/>
  <c r="I21" i="26"/>
  <c r="L20" i="26"/>
  <c r="K20" i="26"/>
  <c r="J20" i="26"/>
  <c r="I20" i="26"/>
  <c r="M20" i="26" s="1"/>
  <c r="L19" i="26"/>
  <c r="K19" i="26"/>
  <c r="J19" i="26"/>
  <c r="I19" i="26"/>
  <c r="L18" i="26"/>
  <c r="K18" i="26"/>
  <c r="J18" i="26"/>
  <c r="I18" i="26"/>
  <c r="M18" i="26" s="1"/>
  <c r="L17" i="26"/>
  <c r="M17" i="26" s="1"/>
  <c r="K17" i="26"/>
  <c r="J17" i="26"/>
  <c r="I17" i="26"/>
  <c r="L16" i="26"/>
  <c r="K16" i="26"/>
  <c r="J16" i="26"/>
  <c r="I16" i="26"/>
  <c r="M16" i="26" s="1"/>
  <c r="L15" i="26"/>
  <c r="K15" i="26"/>
  <c r="J15" i="26"/>
  <c r="I15" i="26"/>
  <c r="L14" i="26"/>
  <c r="K14" i="26"/>
  <c r="J14" i="26"/>
  <c r="I14" i="26"/>
  <c r="L13" i="26"/>
  <c r="K13" i="26"/>
  <c r="J13" i="26"/>
  <c r="I13" i="26"/>
  <c r="L12" i="26"/>
  <c r="K12" i="26"/>
  <c r="J12" i="26"/>
  <c r="I12" i="26"/>
  <c r="M12" i="26" s="1"/>
  <c r="L11" i="26"/>
  <c r="K11" i="26"/>
  <c r="J11" i="26"/>
  <c r="I11" i="26"/>
  <c r="L10" i="26"/>
  <c r="K10" i="26"/>
  <c r="J10" i="26"/>
  <c r="I10" i="26"/>
  <c r="L9" i="26"/>
  <c r="K9" i="26"/>
  <c r="J9" i="26"/>
  <c r="I9" i="26"/>
  <c r="L8" i="26"/>
  <c r="K8" i="26"/>
  <c r="J8" i="26"/>
  <c r="I8" i="26"/>
  <c r="M8" i="26" s="1"/>
  <c r="L7" i="26"/>
  <c r="M7" i="26" s="1"/>
  <c r="K7" i="26"/>
  <c r="J7" i="26"/>
  <c r="I7" i="26"/>
  <c r="L6" i="26"/>
  <c r="K6" i="26"/>
  <c r="J6" i="26"/>
  <c r="I6" i="26"/>
  <c r="L5" i="26"/>
  <c r="K5" i="26"/>
  <c r="J5" i="26"/>
  <c r="I5" i="26"/>
  <c r="L4" i="26"/>
  <c r="K4" i="26"/>
  <c r="J4" i="26"/>
  <c r="I4" i="26"/>
  <c r="M4" i="26" s="1"/>
  <c r="L3" i="26"/>
  <c r="K3" i="26"/>
  <c r="J3" i="26"/>
  <c r="I3" i="26"/>
  <c r="L2" i="26"/>
  <c r="K2" i="26"/>
  <c r="J2" i="26"/>
  <c r="I2" i="26"/>
  <c r="M2" i="26" s="1"/>
  <c r="Q54" i="26"/>
  <c r="P54" i="26"/>
  <c r="O54" i="26"/>
  <c r="Q53" i="26"/>
  <c r="P53" i="26"/>
  <c r="O53" i="26"/>
  <c r="Q52" i="26"/>
  <c r="P52" i="26"/>
  <c r="O52" i="26"/>
  <c r="Q51" i="26"/>
  <c r="P51" i="26"/>
  <c r="O51" i="26"/>
  <c r="Q50" i="26"/>
  <c r="P50" i="26"/>
  <c r="O50" i="26"/>
  <c r="Q49" i="26"/>
  <c r="P49" i="26"/>
  <c r="S49" i="26" s="1"/>
  <c r="O49" i="26"/>
  <c r="Q48" i="26"/>
  <c r="P48" i="26"/>
  <c r="S48" i="26" s="1"/>
  <c r="O48" i="26"/>
  <c r="Q47" i="26"/>
  <c r="P47" i="26"/>
  <c r="O47" i="26"/>
  <c r="S47" i="26" s="1"/>
  <c r="Q46" i="26"/>
  <c r="P46" i="26"/>
  <c r="O46" i="26"/>
  <c r="Q45" i="26"/>
  <c r="S45" i="26" s="1"/>
  <c r="P45" i="26"/>
  <c r="O45" i="26"/>
  <c r="Q44" i="26"/>
  <c r="P44" i="26"/>
  <c r="O44" i="26"/>
  <c r="S44" i="26" s="1"/>
  <c r="Q43" i="26"/>
  <c r="P43" i="26"/>
  <c r="O43" i="26"/>
  <c r="Q42" i="26"/>
  <c r="P42" i="26"/>
  <c r="O42" i="26"/>
  <c r="Q41" i="26"/>
  <c r="P41" i="26"/>
  <c r="S41" i="26" s="1"/>
  <c r="O41" i="26"/>
  <c r="Q40" i="26"/>
  <c r="P40" i="26"/>
  <c r="S40" i="26" s="1"/>
  <c r="O40" i="26"/>
  <c r="Q39" i="26"/>
  <c r="P39" i="26"/>
  <c r="O39" i="26"/>
  <c r="S39" i="26" s="1"/>
  <c r="Q38" i="26"/>
  <c r="P38" i="26"/>
  <c r="O38" i="26"/>
  <c r="Q37" i="26"/>
  <c r="P37" i="26"/>
  <c r="O37" i="26"/>
  <c r="Q36" i="26"/>
  <c r="P36" i="26"/>
  <c r="O36" i="26"/>
  <c r="Q35" i="26"/>
  <c r="P35" i="26"/>
  <c r="O35" i="26"/>
  <c r="Q34" i="26"/>
  <c r="P34" i="26"/>
  <c r="O34" i="26"/>
  <c r="Q33" i="26"/>
  <c r="P33" i="26"/>
  <c r="S33" i="26" s="1"/>
  <c r="O33" i="26"/>
  <c r="Q32" i="26"/>
  <c r="P32" i="26"/>
  <c r="S32" i="26" s="1"/>
  <c r="O32" i="26"/>
  <c r="Q31" i="26"/>
  <c r="P31" i="26"/>
  <c r="O31" i="26"/>
  <c r="S31" i="26" s="1"/>
  <c r="Q30" i="26"/>
  <c r="P30" i="26"/>
  <c r="O30" i="26"/>
  <c r="Q29" i="26"/>
  <c r="S29" i="26" s="1"/>
  <c r="P29" i="26"/>
  <c r="O29" i="26"/>
  <c r="Q28" i="26"/>
  <c r="P28" i="26"/>
  <c r="O28" i="26"/>
  <c r="S28" i="26" s="1"/>
  <c r="Q27" i="26"/>
  <c r="P27" i="26"/>
  <c r="O27" i="26"/>
  <c r="Q26" i="26"/>
  <c r="P26" i="26"/>
  <c r="O26" i="26"/>
  <c r="Q25" i="26"/>
  <c r="P25" i="26"/>
  <c r="S25" i="26" s="1"/>
  <c r="O25" i="26"/>
  <c r="Q24" i="26"/>
  <c r="P24" i="26"/>
  <c r="S24" i="26" s="1"/>
  <c r="O24" i="26"/>
  <c r="Q23" i="26"/>
  <c r="P23" i="26"/>
  <c r="O23" i="26"/>
  <c r="S23" i="26" s="1"/>
  <c r="Q22" i="26"/>
  <c r="P22" i="26"/>
  <c r="O22" i="26"/>
  <c r="Q21" i="26"/>
  <c r="P21" i="26"/>
  <c r="O21" i="26"/>
  <c r="Q20" i="26"/>
  <c r="P20" i="26"/>
  <c r="O20" i="26"/>
  <c r="Q19" i="26"/>
  <c r="P19" i="26"/>
  <c r="O19" i="26"/>
  <c r="S19" i="26" s="1"/>
  <c r="Q18" i="26"/>
  <c r="P18" i="26"/>
  <c r="O18" i="26"/>
  <c r="Q17" i="26"/>
  <c r="P17" i="26"/>
  <c r="S17" i="26" s="1"/>
  <c r="O17" i="26"/>
  <c r="Q16" i="26"/>
  <c r="P16" i="26"/>
  <c r="S16" i="26" s="1"/>
  <c r="O16" i="26"/>
  <c r="Q15" i="26"/>
  <c r="P15" i="26"/>
  <c r="O15" i="26"/>
  <c r="S15" i="26" s="1"/>
  <c r="Q14" i="26"/>
  <c r="P14" i="26"/>
  <c r="O14" i="26"/>
  <c r="Q13" i="26"/>
  <c r="S13" i="26" s="1"/>
  <c r="P13" i="26"/>
  <c r="O13" i="26"/>
  <c r="Q12" i="26"/>
  <c r="P12" i="26"/>
  <c r="O12" i="26"/>
  <c r="S12" i="26" s="1"/>
  <c r="Q11" i="26"/>
  <c r="P11" i="26"/>
  <c r="O11" i="26"/>
  <c r="S11" i="26" s="1"/>
  <c r="Q10" i="26"/>
  <c r="P10" i="26"/>
  <c r="O10" i="26"/>
  <c r="Q9" i="26"/>
  <c r="P9" i="26"/>
  <c r="S9" i="26" s="1"/>
  <c r="O9" i="26"/>
  <c r="Q8" i="26"/>
  <c r="P8" i="26"/>
  <c r="S8" i="26" s="1"/>
  <c r="O8" i="26"/>
  <c r="Q7" i="26"/>
  <c r="P7" i="26"/>
  <c r="O7" i="26"/>
  <c r="S7" i="26" s="1"/>
  <c r="Q6" i="26"/>
  <c r="P6" i="26"/>
  <c r="O6" i="26"/>
  <c r="Q5" i="26"/>
  <c r="P5" i="26"/>
  <c r="O5" i="26"/>
  <c r="Q4" i="26"/>
  <c r="P4" i="26"/>
  <c r="O4" i="26"/>
  <c r="Q3" i="26"/>
  <c r="P3" i="26"/>
  <c r="O3" i="26"/>
  <c r="S3" i="26" s="1"/>
  <c r="Q2" i="26"/>
  <c r="P2" i="26"/>
  <c r="O2" i="26"/>
  <c r="R54" i="26"/>
  <c r="R53" i="26"/>
  <c r="R52" i="26"/>
  <c r="R51" i="26"/>
  <c r="R50" i="26"/>
  <c r="R49" i="26"/>
  <c r="R48" i="26"/>
  <c r="R47" i="26"/>
  <c r="R46" i="26"/>
  <c r="R45" i="26"/>
  <c r="R44" i="26"/>
  <c r="R43" i="26"/>
  <c r="R42" i="26"/>
  <c r="R41" i="26"/>
  <c r="R40" i="26"/>
  <c r="R39" i="26"/>
  <c r="R38" i="26"/>
  <c r="R37" i="26"/>
  <c r="R36" i="26"/>
  <c r="R35" i="26"/>
  <c r="R34" i="26"/>
  <c r="R33" i="26"/>
  <c r="R32" i="26"/>
  <c r="R31" i="26"/>
  <c r="R30" i="26"/>
  <c r="R29" i="26"/>
  <c r="R28" i="26"/>
  <c r="R27" i="26"/>
  <c r="R26" i="26"/>
  <c r="R25" i="26"/>
  <c r="R24" i="26"/>
  <c r="R23" i="26"/>
  <c r="R22" i="26"/>
  <c r="R21" i="26"/>
  <c r="R20" i="26"/>
  <c r="R19" i="26"/>
  <c r="R18" i="26"/>
  <c r="R17" i="26"/>
  <c r="R16" i="26"/>
  <c r="R15" i="26"/>
  <c r="R14" i="26"/>
  <c r="R13" i="26"/>
  <c r="R12" i="26"/>
  <c r="R11" i="26"/>
  <c r="R10" i="26"/>
  <c r="R9" i="26"/>
  <c r="R8" i="26"/>
  <c r="R7" i="26"/>
  <c r="R6" i="26"/>
  <c r="R5" i="26"/>
  <c r="R4" i="26"/>
  <c r="R3" i="26"/>
  <c r="R2" i="26"/>
  <c r="X54" i="26"/>
  <c r="X53" i="26"/>
  <c r="X52" i="26"/>
  <c r="X51" i="26"/>
  <c r="Y51" i="26" s="1"/>
  <c r="X50" i="26"/>
  <c r="X49" i="26"/>
  <c r="X48" i="26"/>
  <c r="X47" i="26"/>
  <c r="X46" i="26"/>
  <c r="X45" i="26"/>
  <c r="X44" i="26"/>
  <c r="X43" i="26"/>
  <c r="Y43" i="26" s="1"/>
  <c r="X42" i="26"/>
  <c r="X41" i="26"/>
  <c r="X40" i="26"/>
  <c r="X39" i="26"/>
  <c r="X38" i="26"/>
  <c r="X37" i="26"/>
  <c r="X36" i="26"/>
  <c r="X35" i="26"/>
  <c r="Y35" i="26" s="1"/>
  <c r="X34" i="26"/>
  <c r="X33" i="26"/>
  <c r="X32" i="26"/>
  <c r="X31" i="26"/>
  <c r="X30" i="26"/>
  <c r="X29" i="26"/>
  <c r="X28" i="26"/>
  <c r="X27" i="26"/>
  <c r="Y27" i="26" s="1"/>
  <c r="X26" i="26"/>
  <c r="X25" i="26"/>
  <c r="X24" i="26"/>
  <c r="X23" i="26"/>
  <c r="X22" i="26"/>
  <c r="X21" i="26"/>
  <c r="X20" i="26"/>
  <c r="X19" i="26"/>
  <c r="Y19" i="26" s="1"/>
  <c r="X18" i="26"/>
  <c r="X17" i="26"/>
  <c r="X16" i="26"/>
  <c r="X15" i="26"/>
  <c r="X14" i="26"/>
  <c r="X13" i="26"/>
  <c r="X12" i="26"/>
  <c r="X11" i="26"/>
  <c r="Y11" i="26" s="1"/>
  <c r="X10" i="26"/>
  <c r="X9" i="26"/>
  <c r="X8" i="26"/>
  <c r="X7" i="26"/>
  <c r="X6" i="26"/>
  <c r="X5" i="26"/>
  <c r="X4" i="26"/>
  <c r="X3" i="26"/>
  <c r="Y3" i="26" s="1"/>
  <c r="X2" i="26"/>
  <c r="W54" i="26"/>
  <c r="W53" i="26"/>
  <c r="W52" i="26"/>
  <c r="W51" i="26"/>
  <c r="W50" i="26"/>
  <c r="W49" i="26"/>
  <c r="W48" i="26"/>
  <c r="W47" i="26"/>
  <c r="W46" i="26"/>
  <c r="W45" i="26"/>
  <c r="W44" i="26"/>
  <c r="W43" i="26"/>
  <c r="W42" i="26"/>
  <c r="W41" i="26"/>
  <c r="W40" i="26"/>
  <c r="Y40" i="26" s="1"/>
  <c r="W39" i="26"/>
  <c r="Y39" i="26" s="1"/>
  <c r="W38" i="26"/>
  <c r="W37" i="26"/>
  <c r="W36" i="26"/>
  <c r="W35" i="26"/>
  <c r="W34" i="26"/>
  <c r="W33" i="26"/>
  <c r="W32" i="26"/>
  <c r="W31" i="26"/>
  <c r="W30" i="26"/>
  <c r="W29" i="26"/>
  <c r="W28" i="26"/>
  <c r="W27" i="26"/>
  <c r="W26" i="26"/>
  <c r="W25" i="26"/>
  <c r="W24" i="26"/>
  <c r="Y24" i="26" s="1"/>
  <c r="W23" i="26"/>
  <c r="Y23" i="26" s="1"/>
  <c r="W22" i="26"/>
  <c r="W21" i="26"/>
  <c r="W20" i="26"/>
  <c r="W19" i="26"/>
  <c r="W18" i="26"/>
  <c r="W17" i="26"/>
  <c r="W16" i="26"/>
  <c r="W15" i="26"/>
  <c r="W14" i="26"/>
  <c r="W13" i="26"/>
  <c r="W12" i="26"/>
  <c r="W11" i="26"/>
  <c r="W10" i="26"/>
  <c r="W9" i="26"/>
  <c r="W8" i="26"/>
  <c r="Y8" i="26" s="1"/>
  <c r="W7" i="26"/>
  <c r="Y7" i="26" s="1"/>
  <c r="W6" i="26"/>
  <c r="W5" i="26"/>
  <c r="W4" i="26"/>
  <c r="W3" i="26"/>
  <c r="W2" i="26"/>
  <c r="V54" i="26"/>
  <c r="V53" i="26"/>
  <c r="V52" i="26"/>
  <c r="Y52" i="26" s="1"/>
  <c r="V51" i="26"/>
  <c r="V50" i="26"/>
  <c r="V49" i="26"/>
  <c r="V48" i="26"/>
  <c r="V47" i="26"/>
  <c r="V46" i="26"/>
  <c r="V45" i="26"/>
  <c r="Y45" i="26" s="1"/>
  <c r="V44" i="26"/>
  <c r="Y44" i="26" s="1"/>
  <c r="V43" i="26"/>
  <c r="V42" i="26"/>
  <c r="V41" i="26"/>
  <c r="V40" i="26"/>
  <c r="V39" i="26"/>
  <c r="V38" i="26"/>
  <c r="V37" i="26"/>
  <c r="V36" i="26"/>
  <c r="Y36" i="26" s="1"/>
  <c r="V35" i="26"/>
  <c r="V34" i="26"/>
  <c r="V33" i="26"/>
  <c r="V32" i="26"/>
  <c r="V31" i="26"/>
  <c r="V30" i="26"/>
  <c r="V29" i="26"/>
  <c r="Y29" i="26" s="1"/>
  <c r="V28" i="26"/>
  <c r="Y28" i="26" s="1"/>
  <c r="V27" i="26"/>
  <c r="V26" i="26"/>
  <c r="V25" i="26"/>
  <c r="V24" i="26"/>
  <c r="V23" i="26"/>
  <c r="V22" i="26"/>
  <c r="V21" i="26"/>
  <c r="V20" i="26"/>
  <c r="Y20" i="26" s="1"/>
  <c r="V19" i="26"/>
  <c r="V18" i="26"/>
  <c r="V17" i="26"/>
  <c r="V16" i="26"/>
  <c r="V15" i="26"/>
  <c r="V14" i="26"/>
  <c r="V13" i="26"/>
  <c r="Y13" i="26" s="1"/>
  <c r="V12" i="26"/>
  <c r="Y12" i="26" s="1"/>
  <c r="V11" i="26"/>
  <c r="V10" i="26"/>
  <c r="V9" i="26"/>
  <c r="V8" i="26"/>
  <c r="V7" i="26"/>
  <c r="V6" i="26"/>
  <c r="V5" i="26"/>
  <c r="V4" i="26"/>
  <c r="Y4" i="26" s="1"/>
  <c r="V3" i="26"/>
  <c r="V2" i="26"/>
  <c r="U54" i="26"/>
  <c r="Y54" i="26" s="1"/>
  <c r="U53" i="26"/>
  <c r="U52" i="26"/>
  <c r="U51" i="26"/>
  <c r="U50" i="26"/>
  <c r="U49" i="26"/>
  <c r="Y49" i="26" s="1"/>
  <c r="U48" i="26"/>
  <c r="U47" i="26"/>
  <c r="U46" i="26"/>
  <c r="Y46" i="26" s="1"/>
  <c r="U45" i="26"/>
  <c r="U44" i="26"/>
  <c r="U43" i="26"/>
  <c r="U42" i="26"/>
  <c r="U41" i="26"/>
  <c r="Y41" i="26" s="1"/>
  <c r="U40" i="26"/>
  <c r="U39" i="26"/>
  <c r="U38" i="26"/>
  <c r="Y38" i="26" s="1"/>
  <c r="U37" i="26"/>
  <c r="U36" i="26"/>
  <c r="U35" i="26"/>
  <c r="U34" i="26"/>
  <c r="U33" i="26"/>
  <c r="Y33" i="26" s="1"/>
  <c r="U32" i="26"/>
  <c r="U31" i="26"/>
  <c r="U30" i="26"/>
  <c r="Y30" i="26" s="1"/>
  <c r="U29" i="26"/>
  <c r="U28" i="26"/>
  <c r="U27" i="26"/>
  <c r="U26" i="26"/>
  <c r="U25" i="26"/>
  <c r="Y25" i="26" s="1"/>
  <c r="U24" i="26"/>
  <c r="U23" i="26"/>
  <c r="U22" i="26"/>
  <c r="Y22" i="26" s="1"/>
  <c r="U21" i="26"/>
  <c r="U20" i="26"/>
  <c r="U19" i="26"/>
  <c r="U18" i="26"/>
  <c r="U17" i="26"/>
  <c r="Y17" i="26" s="1"/>
  <c r="U16" i="26"/>
  <c r="U15" i="26"/>
  <c r="U14" i="26"/>
  <c r="Y14" i="26" s="1"/>
  <c r="U13" i="26"/>
  <c r="U12" i="26"/>
  <c r="U11" i="26"/>
  <c r="U10" i="26"/>
  <c r="U9" i="26"/>
  <c r="Y9" i="26" s="1"/>
  <c r="U8" i="26"/>
  <c r="U7" i="26"/>
  <c r="U6" i="26"/>
  <c r="Y6" i="26" s="1"/>
  <c r="U5" i="26"/>
  <c r="U4" i="26"/>
  <c r="U3" i="26"/>
  <c r="U2" i="26"/>
  <c r="AD54" i="26"/>
  <c r="AD53" i="26"/>
  <c r="AD52" i="26"/>
  <c r="AD51" i="26"/>
  <c r="AD50" i="26"/>
  <c r="AD49" i="26"/>
  <c r="AD48" i="26"/>
  <c r="AD47" i="26"/>
  <c r="AD46" i="26"/>
  <c r="AD45" i="26"/>
  <c r="AD44" i="26"/>
  <c r="AD43" i="26"/>
  <c r="AD42" i="26"/>
  <c r="AD41" i="26"/>
  <c r="AD40" i="26"/>
  <c r="AD39" i="26"/>
  <c r="AE39" i="26" s="1"/>
  <c r="AD38" i="26"/>
  <c r="AD37" i="26"/>
  <c r="AD36" i="26"/>
  <c r="AD35" i="26"/>
  <c r="AD34" i="26"/>
  <c r="AD33" i="26"/>
  <c r="AD32" i="26"/>
  <c r="AD31" i="26"/>
  <c r="AD30" i="26"/>
  <c r="AD29" i="26"/>
  <c r="AD28" i="26"/>
  <c r="AD27" i="26"/>
  <c r="AD26" i="26"/>
  <c r="AD25" i="26"/>
  <c r="AD24" i="26"/>
  <c r="AD23" i="26"/>
  <c r="AE23" i="26" s="1"/>
  <c r="AD22" i="26"/>
  <c r="AD21" i="26"/>
  <c r="AD20" i="26"/>
  <c r="AD19" i="26"/>
  <c r="AD18" i="26"/>
  <c r="AD17" i="26"/>
  <c r="AD16" i="26"/>
  <c r="AD15" i="26"/>
  <c r="AD14" i="26"/>
  <c r="AD13" i="26"/>
  <c r="AD12" i="26"/>
  <c r="AD11" i="26"/>
  <c r="AD10" i="26"/>
  <c r="AD9" i="26"/>
  <c r="AD8" i="26"/>
  <c r="AD7" i="26"/>
  <c r="AE7" i="26" s="1"/>
  <c r="AD6" i="26"/>
  <c r="AD5" i="26"/>
  <c r="AD4" i="26"/>
  <c r="AD3" i="26"/>
  <c r="AD2" i="26"/>
  <c r="AC54" i="26"/>
  <c r="AC53" i="26"/>
  <c r="AC52" i="26"/>
  <c r="AE52" i="26" s="1"/>
  <c r="AC51" i="26"/>
  <c r="AC50" i="26"/>
  <c r="AC49" i="26"/>
  <c r="AC48" i="26"/>
  <c r="AC47" i="26"/>
  <c r="AC46" i="26"/>
  <c r="AC45" i="26"/>
  <c r="AC44" i="26"/>
  <c r="AE44" i="26" s="1"/>
  <c r="AC43" i="26"/>
  <c r="AC42" i="26"/>
  <c r="AC41" i="26"/>
  <c r="AC40" i="26"/>
  <c r="AC39" i="26"/>
  <c r="AC38" i="26"/>
  <c r="AC37" i="26"/>
  <c r="AC36" i="26"/>
  <c r="AE36" i="26" s="1"/>
  <c r="AC35" i="26"/>
  <c r="AC34" i="26"/>
  <c r="AC33" i="26"/>
  <c r="AC32" i="26"/>
  <c r="AC31" i="26"/>
  <c r="AC30" i="26"/>
  <c r="AC29" i="26"/>
  <c r="AC28" i="26"/>
  <c r="AE28" i="26" s="1"/>
  <c r="AC27" i="26"/>
  <c r="AC26" i="26"/>
  <c r="AC25" i="26"/>
  <c r="AC24" i="26"/>
  <c r="AC23" i="26"/>
  <c r="AC22" i="26"/>
  <c r="AC21" i="26"/>
  <c r="AC20" i="26"/>
  <c r="AE20" i="26" s="1"/>
  <c r="AC19" i="26"/>
  <c r="AC18" i="26"/>
  <c r="AC17" i="26"/>
  <c r="AC16" i="26"/>
  <c r="AC15" i="26"/>
  <c r="AC14" i="26"/>
  <c r="AC13" i="26"/>
  <c r="AC12" i="26"/>
  <c r="AE12" i="26" s="1"/>
  <c r="AC11" i="26"/>
  <c r="AC10" i="26"/>
  <c r="AC9" i="26"/>
  <c r="AC8" i="26"/>
  <c r="AC7" i="26"/>
  <c r="AC6" i="26"/>
  <c r="AC5" i="26"/>
  <c r="AC4" i="26"/>
  <c r="AE4" i="26" s="1"/>
  <c r="AC3" i="26"/>
  <c r="AC2" i="26"/>
  <c r="AB54" i="26"/>
  <c r="AB53" i="26"/>
  <c r="AB52" i="26"/>
  <c r="AB51" i="26"/>
  <c r="AB50" i="26"/>
  <c r="AB49" i="26"/>
  <c r="AE49" i="26" s="1"/>
  <c r="AB48" i="26"/>
  <c r="AB47" i="26"/>
  <c r="AB46" i="26"/>
  <c r="AB45" i="26"/>
  <c r="AB44" i="26"/>
  <c r="AB43" i="26"/>
  <c r="AB42" i="26"/>
  <c r="AB41" i="26"/>
  <c r="AE41" i="26" s="1"/>
  <c r="AB40" i="26"/>
  <c r="AE40" i="26" s="1"/>
  <c r="AB39" i="26"/>
  <c r="AB38" i="26"/>
  <c r="AB37" i="26"/>
  <c r="AB36" i="26"/>
  <c r="AB35" i="26"/>
  <c r="AB34" i="26"/>
  <c r="AB33" i="26"/>
  <c r="AE33" i="26" s="1"/>
  <c r="AB32" i="26"/>
  <c r="AB31" i="26"/>
  <c r="AB30" i="26"/>
  <c r="AB29" i="26"/>
  <c r="AB28" i="26"/>
  <c r="AB27" i="26"/>
  <c r="AB26" i="26"/>
  <c r="AB25" i="26"/>
  <c r="AE25" i="26" s="1"/>
  <c r="AB24" i="26"/>
  <c r="AE24" i="26" s="1"/>
  <c r="AB23" i="26"/>
  <c r="AB22" i="26"/>
  <c r="AB21" i="26"/>
  <c r="AB20" i="26"/>
  <c r="AB19" i="26"/>
  <c r="AB18" i="26"/>
  <c r="AB17" i="26"/>
  <c r="AE17" i="26" s="1"/>
  <c r="AB16" i="26"/>
  <c r="AB15" i="26"/>
  <c r="AB14" i="26"/>
  <c r="AB13" i="26"/>
  <c r="AB12" i="26"/>
  <c r="AB11" i="26"/>
  <c r="AB10" i="26"/>
  <c r="AB9" i="26"/>
  <c r="AE9" i="26" s="1"/>
  <c r="AB8" i="26"/>
  <c r="AE8" i="26" s="1"/>
  <c r="AB7" i="26"/>
  <c r="AB6" i="26"/>
  <c r="AB5" i="26"/>
  <c r="AB4" i="26"/>
  <c r="AB3" i="26"/>
  <c r="AB2" i="26"/>
  <c r="AA54" i="26"/>
  <c r="AA53" i="26"/>
  <c r="AE53" i="26" s="1"/>
  <c r="AA52" i="26"/>
  <c r="AA51" i="26"/>
  <c r="AE51" i="26" s="1"/>
  <c r="AA50" i="26"/>
  <c r="AA49" i="26"/>
  <c r="AA48" i="26"/>
  <c r="AA47" i="26"/>
  <c r="AA46" i="26"/>
  <c r="AA45" i="26"/>
  <c r="AE45" i="26" s="1"/>
  <c r="AA44" i="26"/>
  <c r="AA43" i="26"/>
  <c r="AA42" i="26"/>
  <c r="AA41" i="26"/>
  <c r="AA40" i="26"/>
  <c r="AA39" i="26"/>
  <c r="AA38" i="26"/>
  <c r="AA37" i="26"/>
  <c r="AE37" i="26" s="1"/>
  <c r="AA36" i="26"/>
  <c r="AA35" i="26"/>
  <c r="AE35" i="26" s="1"/>
  <c r="AA34" i="26"/>
  <c r="AA33" i="26"/>
  <c r="AA32" i="26"/>
  <c r="AA31" i="26"/>
  <c r="AA30" i="26"/>
  <c r="AA29" i="26"/>
  <c r="AE29" i="26" s="1"/>
  <c r="AA28" i="26"/>
  <c r="AA27" i="26"/>
  <c r="AA26" i="26"/>
  <c r="AA25" i="26"/>
  <c r="AA24" i="26"/>
  <c r="AA23" i="26"/>
  <c r="AA22" i="26"/>
  <c r="AA21" i="26"/>
  <c r="AE21" i="26" s="1"/>
  <c r="AA20" i="26"/>
  <c r="AA19" i="26"/>
  <c r="AE19" i="26" s="1"/>
  <c r="AA18" i="26"/>
  <c r="AA17" i="26"/>
  <c r="AA16" i="26"/>
  <c r="AA15" i="26"/>
  <c r="AA14" i="26"/>
  <c r="AA13" i="26"/>
  <c r="AE13" i="26" s="1"/>
  <c r="AA12" i="26"/>
  <c r="AA11" i="26"/>
  <c r="AA10" i="26"/>
  <c r="AA9" i="26"/>
  <c r="AA8" i="26"/>
  <c r="AA7" i="26"/>
  <c r="AA6" i="26"/>
  <c r="AA5" i="26"/>
  <c r="AE5" i="26" s="1"/>
  <c r="AA4" i="26"/>
  <c r="AA3" i="26"/>
  <c r="AE3" i="26" s="1"/>
  <c r="AA2" i="26"/>
  <c r="AE50" i="26"/>
  <c r="AE48" i="26"/>
  <c r="AE47" i="26"/>
  <c r="AE43" i="26"/>
  <c r="AE42" i="26"/>
  <c r="AE34" i="26"/>
  <c r="AE32" i="26"/>
  <c r="AE31" i="26"/>
  <c r="AE27" i="26"/>
  <c r="AE26" i="26"/>
  <c r="AE18" i="26"/>
  <c r="AE16" i="26"/>
  <c r="AE15" i="26"/>
  <c r="AE11" i="26"/>
  <c r="AE10" i="26"/>
  <c r="AE2" i="26"/>
  <c r="Y53" i="26"/>
  <c r="Y48" i="26"/>
  <c r="Y47" i="26"/>
  <c r="Y37" i="26"/>
  <c r="Y32" i="26"/>
  <c r="Y31" i="26"/>
  <c r="Y21" i="26"/>
  <c r="Y16" i="26"/>
  <c r="Y15" i="26"/>
  <c r="Y5" i="26"/>
  <c r="S53" i="26"/>
  <c r="S52" i="26"/>
  <c r="S50" i="26"/>
  <c r="S42" i="26"/>
  <c r="S37" i="26"/>
  <c r="S36" i="26"/>
  <c r="S34" i="26"/>
  <c r="S26" i="26"/>
  <c r="S21" i="26"/>
  <c r="S20" i="26"/>
  <c r="S18" i="26"/>
  <c r="S10" i="26"/>
  <c r="S5" i="26"/>
  <c r="S4" i="26"/>
  <c r="S2" i="26"/>
  <c r="M54" i="26"/>
  <c r="M47" i="26"/>
  <c r="M46" i="26"/>
  <c r="M42" i="26"/>
  <c r="M41" i="26"/>
  <c r="M38" i="26"/>
  <c r="M31" i="26"/>
  <c r="M30" i="26"/>
  <c r="M26" i="26"/>
  <c r="M25" i="26"/>
  <c r="M22" i="26"/>
  <c r="M15" i="26"/>
  <c r="M14" i="26"/>
  <c r="M10" i="26"/>
  <c r="M9" i="26"/>
  <c r="M6" i="26"/>
  <c r="AT11" i="18"/>
  <c r="AT12" i="18"/>
  <c r="AT13" i="18"/>
  <c r="AT14" i="18"/>
  <c r="AT15" i="18"/>
  <c r="AT21" i="18"/>
  <c r="AT22" i="18"/>
  <c r="AT23" i="18"/>
  <c r="AT24" i="18"/>
  <c r="AT25" i="18"/>
  <c r="AT31" i="18"/>
  <c r="AT32" i="18"/>
  <c r="AT33" i="18"/>
  <c r="AT34" i="18"/>
  <c r="AT35" i="18"/>
  <c r="AT41" i="18"/>
  <c r="AT42" i="18"/>
  <c r="AT43" i="18"/>
  <c r="AT44" i="18"/>
  <c r="AT45" i="18"/>
  <c r="AT51" i="18"/>
  <c r="AT52" i="18"/>
  <c r="AT53" i="18"/>
  <c r="AT54" i="18"/>
  <c r="AT55" i="18"/>
  <c r="AT61" i="18"/>
  <c r="AT62" i="18"/>
  <c r="AT63" i="18"/>
  <c r="AT64" i="18"/>
  <c r="AT65" i="18"/>
  <c r="AT71" i="18"/>
  <c r="AT72" i="18"/>
  <c r="AT73" i="18"/>
  <c r="AT74" i="18"/>
  <c r="AT75" i="18"/>
  <c r="AT78" i="18"/>
  <c r="AT80" i="18" s="1"/>
  <c r="AT82" i="18" s="1"/>
  <c r="AT11" i="14"/>
  <c r="AT12" i="14"/>
  <c r="AT13" i="14"/>
  <c r="AT14" i="14"/>
  <c r="AT15" i="14"/>
  <c r="AT21" i="14"/>
  <c r="AT22" i="14"/>
  <c r="AT23" i="14"/>
  <c r="AT24" i="14"/>
  <c r="AT25" i="14"/>
  <c r="AT31" i="14"/>
  <c r="AT32" i="14"/>
  <c r="AT33" i="14"/>
  <c r="AT34" i="14"/>
  <c r="AT35" i="14"/>
  <c r="AT41" i="14"/>
  <c r="AT42" i="14"/>
  <c r="AT43" i="14"/>
  <c r="AT44" i="14"/>
  <c r="AT45" i="14"/>
  <c r="AT51" i="14"/>
  <c r="AT52" i="14"/>
  <c r="AT53" i="14"/>
  <c r="AT54" i="14"/>
  <c r="AT55" i="14"/>
  <c r="AT61" i="14"/>
  <c r="AT62" i="14"/>
  <c r="AT63" i="14"/>
  <c r="AT64" i="14"/>
  <c r="AT65" i="14"/>
  <c r="AT11" i="17"/>
  <c r="AT12" i="17"/>
  <c r="AT13" i="17"/>
  <c r="AT14" i="17"/>
  <c r="AT15" i="17"/>
  <c r="AT21" i="17"/>
  <c r="AT22" i="17"/>
  <c r="AT23" i="17"/>
  <c r="AT24" i="17"/>
  <c r="AT25" i="17"/>
  <c r="AT31" i="17"/>
  <c r="AT32" i="17"/>
  <c r="AT33" i="17"/>
  <c r="AT34" i="17"/>
  <c r="AT35" i="17"/>
  <c r="AT41" i="17"/>
  <c r="AT42" i="17"/>
  <c r="AT43" i="17"/>
  <c r="AT44" i="17"/>
  <c r="AT45" i="17"/>
  <c r="AT51" i="17"/>
  <c r="AT52" i="17"/>
  <c r="AT53" i="17"/>
  <c r="AT54" i="17"/>
  <c r="AT55" i="17"/>
  <c r="AT61" i="17"/>
  <c r="AT62" i="17"/>
  <c r="AT63" i="17"/>
  <c r="AT64" i="17"/>
  <c r="AT65" i="17"/>
  <c r="AT11" i="12"/>
  <c r="AT12" i="12"/>
  <c r="AT13" i="12"/>
  <c r="AT14" i="12"/>
  <c r="AT15" i="12"/>
  <c r="AT21" i="12"/>
  <c r="AT22" i="12"/>
  <c r="AT23" i="12"/>
  <c r="AT24" i="12"/>
  <c r="AT25" i="12"/>
  <c r="AT31" i="12"/>
  <c r="AT32" i="12"/>
  <c r="AT33" i="12"/>
  <c r="AT34" i="12"/>
  <c r="AT35" i="12"/>
  <c r="AT41" i="12"/>
  <c r="AT42" i="12"/>
  <c r="AT43" i="12"/>
  <c r="AT44" i="12"/>
  <c r="AT45" i="12"/>
  <c r="AT51" i="12"/>
  <c r="AT52" i="12"/>
  <c r="AT53" i="12"/>
  <c r="AT54" i="12"/>
  <c r="AT55" i="12"/>
  <c r="AS11" i="18"/>
  <c r="AS12" i="18"/>
  <c r="AS13" i="18"/>
  <c r="AS14" i="18"/>
  <c r="AS15" i="18"/>
  <c r="AS78" i="18" s="1"/>
  <c r="AS80" i="18" s="1"/>
  <c r="AS21" i="18"/>
  <c r="AS22" i="18"/>
  <c r="AS23" i="18"/>
  <c r="AS24" i="18"/>
  <c r="AS25" i="18"/>
  <c r="AS31" i="18"/>
  <c r="AS32" i="18"/>
  <c r="AS33" i="18"/>
  <c r="AS34" i="18"/>
  <c r="AS35" i="18"/>
  <c r="AS41" i="18"/>
  <c r="AS42" i="18"/>
  <c r="AS43" i="18"/>
  <c r="AS44" i="18"/>
  <c r="AS45" i="18"/>
  <c r="AS51" i="18"/>
  <c r="AS52" i="18"/>
  <c r="AS53" i="18"/>
  <c r="AS54" i="18"/>
  <c r="AS55" i="18"/>
  <c r="AS61" i="18"/>
  <c r="AS62" i="18"/>
  <c r="AS63" i="18"/>
  <c r="AS64" i="18"/>
  <c r="AS65" i="18"/>
  <c r="AS71" i="18"/>
  <c r="AS72" i="18"/>
  <c r="AS73" i="18"/>
  <c r="AS74" i="18"/>
  <c r="AS75" i="18"/>
  <c r="AS11" i="14"/>
  <c r="AS12" i="14"/>
  <c r="AS13" i="14"/>
  <c r="AS14" i="14"/>
  <c r="AS15" i="14"/>
  <c r="AS21" i="14"/>
  <c r="AS22" i="14"/>
  <c r="AS23" i="14"/>
  <c r="AS24" i="14"/>
  <c r="AS25" i="14"/>
  <c r="AS31" i="14"/>
  <c r="AS32" i="14"/>
  <c r="AS33" i="14"/>
  <c r="AS34" i="14"/>
  <c r="AS35" i="14"/>
  <c r="AS41" i="14"/>
  <c r="AS42" i="14"/>
  <c r="AS43" i="14"/>
  <c r="AS44" i="14"/>
  <c r="AS45" i="14"/>
  <c r="AS51" i="14"/>
  <c r="AS52" i="14"/>
  <c r="AS53" i="14"/>
  <c r="AS54" i="14"/>
  <c r="AS55" i="14"/>
  <c r="AS61" i="14"/>
  <c r="AS62" i="14"/>
  <c r="AS63" i="14"/>
  <c r="AS64" i="14"/>
  <c r="AS65" i="14"/>
  <c r="AS68" i="14"/>
  <c r="AS70" i="14" s="1"/>
  <c r="AS72" i="14"/>
  <c r="AS11" i="17"/>
  <c r="AS12" i="17"/>
  <c r="AS13" i="17"/>
  <c r="AS14" i="17"/>
  <c r="AS15" i="17"/>
  <c r="AS21" i="17"/>
  <c r="AS22" i="17"/>
  <c r="AS23" i="17"/>
  <c r="AS24" i="17"/>
  <c r="AS25" i="17"/>
  <c r="AS31" i="17"/>
  <c r="AS32" i="17"/>
  <c r="AS33" i="17"/>
  <c r="AS34" i="17"/>
  <c r="AS35" i="17"/>
  <c r="AS41" i="17"/>
  <c r="AS42" i="17"/>
  <c r="AS43" i="17"/>
  <c r="AS44" i="17"/>
  <c r="AS45" i="17"/>
  <c r="AS51" i="17"/>
  <c r="AS52" i="17"/>
  <c r="AS53" i="17"/>
  <c r="AS54" i="17"/>
  <c r="AS55" i="17"/>
  <c r="AS61" i="17"/>
  <c r="AS62" i="17"/>
  <c r="AS63" i="17"/>
  <c r="AS64" i="17"/>
  <c r="AS65" i="17"/>
  <c r="AS11" i="12"/>
  <c r="AS12" i="12"/>
  <c r="AS13" i="12"/>
  <c r="AS14" i="12"/>
  <c r="AS15" i="12"/>
  <c r="AS21" i="12"/>
  <c r="AS22" i="12"/>
  <c r="AS23" i="12"/>
  <c r="AS24" i="12"/>
  <c r="AS25" i="12"/>
  <c r="AS31" i="12"/>
  <c r="AS32" i="12"/>
  <c r="AS33" i="12"/>
  <c r="AS34" i="12"/>
  <c r="AS35" i="12"/>
  <c r="AS41" i="12"/>
  <c r="AS42" i="12"/>
  <c r="AS43" i="12"/>
  <c r="AS44" i="12"/>
  <c r="AS45" i="12"/>
  <c r="AS51" i="12"/>
  <c r="AS52" i="12"/>
  <c r="AS53" i="12"/>
  <c r="AS54" i="12"/>
  <c r="AS55" i="12"/>
  <c r="AR11" i="18"/>
  <c r="AR78" i="18" s="1"/>
  <c r="AR80" i="18" s="1"/>
  <c r="AR12" i="18"/>
  <c r="AR13" i="18"/>
  <c r="AR14" i="18"/>
  <c r="AR15" i="18"/>
  <c r="AR21" i="18"/>
  <c r="AR22" i="18"/>
  <c r="AR23" i="18"/>
  <c r="AR24" i="18"/>
  <c r="AR25" i="18"/>
  <c r="AR31" i="18"/>
  <c r="AR32" i="18"/>
  <c r="AR33" i="18"/>
  <c r="AR34" i="18"/>
  <c r="AR35" i="18"/>
  <c r="AR41" i="18"/>
  <c r="AR42" i="18"/>
  <c r="AR43" i="18"/>
  <c r="AR44" i="18"/>
  <c r="AR45" i="18"/>
  <c r="AR51" i="18"/>
  <c r="AR52" i="18"/>
  <c r="AR53" i="18"/>
  <c r="AR54" i="18"/>
  <c r="AR55" i="18"/>
  <c r="AR61" i="18"/>
  <c r="AR62" i="18"/>
  <c r="AR63" i="18"/>
  <c r="AR64" i="18"/>
  <c r="AR65" i="18"/>
  <c r="AR71" i="18"/>
  <c r="AR72" i="18"/>
  <c r="AR73" i="18"/>
  <c r="AR74" i="18"/>
  <c r="AR75" i="18"/>
  <c r="AR11" i="14"/>
  <c r="AR12" i="14"/>
  <c r="AR13" i="14"/>
  <c r="AR14" i="14"/>
  <c r="AR15" i="14"/>
  <c r="AR21" i="14"/>
  <c r="AR22" i="14"/>
  <c r="AR23" i="14"/>
  <c r="AR24" i="14"/>
  <c r="AR25" i="14"/>
  <c r="AR31" i="14"/>
  <c r="AR32" i="14"/>
  <c r="AR33" i="14"/>
  <c r="AR34" i="14"/>
  <c r="AR35" i="14"/>
  <c r="AR41" i="14"/>
  <c r="AR42" i="14"/>
  <c r="AR43" i="14"/>
  <c r="AR44" i="14"/>
  <c r="AR45" i="14"/>
  <c r="AR51" i="14"/>
  <c r="AR52" i="14"/>
  <c r="AR53" i="14"/>
  <c r="AR54" i="14"/>
  <c r="AR55" i="14"/>
  <c r="AR61" i="14"/>
  <c r="AR62" i="14"/>
  <c r="AR63" i="14"/>
  <c r="AR64" i="14"/>
  <c r="AR65" i="14"/>
  <c r="AR11" i="17"/>
  <c r="AR12" i="17"/>
  <c r="AR13" i="17"/>
  <c r="AR14" i="17"/>
  <c r="AR15" i="17"/>
  <c r="AR21" i="17"/>
  <c r="AR22" i="17"/>
  <c r="AR23" i="17"/>
  <c r="AR24" i="17"/>
  <c r="AR25" i="17"/>
  <c r="AR31" i="17"/>
  <c r="AR32" i="17"/>
  <c r="AR33" i="17"/>
  <c r="AR34" i="17"/>
  <c r="AR35" i="17"/>
  <c r="AR41" i="17"/>
  <c r="AR42" i="17"/>
  <c r="AR43" i="17"/>
  <c r="AR44" i="17"/>
  <c r="AR45" i="17"/>
  <c r="AR51" i="17"/>
  <c r="AR52" i="17"/>
  <c r="AR53" i="17"/>
  <c r="AR54" i="17"/>
  <c r="AR55" i="17"/>
  <c r="AR61" i="17"/>
  <c r="AR62" i="17"/>
  <c r="AR63" i="17"/>
  <c r="AR64" i="17"/>
  <c r="AR65" i="17"/>
  <c r="AR11" i="12"/>
  <c r="AR58" i="12" s="1"/>
  <c r="AR60" i="12" s="1"/>
  <c r="AR12" i="12"/>
  <c r="AR13" i="12"/>
  <c r="AR14" i="12"/>
  <c r="AR15" i="12"/>
  <c r="AR21" i="12"/>
  <c r="AR22" i="12"/>
  <c r="AR23" i="12"/>
  <c r="AR24" i="12"/>
  <c r="AR25" i="12"/>
  <c r="AR31" i="12"/>
  <c r="AR32" i="12"/>
  <c r="AR33" i="12"/>
  <c r="AR34" i="12"/>
  <c r="AR35" i="12"/>
  <c r="AR41" i="12"/>
  <c r="AR42" i="12"/>
  <c r="AR43" i="12"/>
  <c r="AR44" i="12"/>
  <c r="AR45" i="12"/>
  <c r="AR51" i="12"/>
  <c r="AR52" i="12"/>
  <c r="AR53" i="12"/>
  <c r="AR54" i="12"/>
  <c r="AR55" i="12"/>
  <c r="S24" i="25"/>
  <c r="S76" i="25"/>
  <c r="F52" i="25"/>
  <c r="S54" i="25"/>
  <c r="S53" i="25"/>
  <c r="S56" i="25"/>
  <c r="W12" i="12"/>
  <c r="B65" i="18"/>
  <c r="B62" i="18"/>
  <c r="B61" i="18"/>
  <c r="B53" i="18"/>
  <c r="B52" i="18"/>
  <c r="B51" i="18"/>
  <c r="B55" i="14"/>
  <c r="B54" i="14"/>
  <c r="B53" i="14"/>
  <c r="B52" i="14"/>
  <c r="B51" i="14"/>
  <c r="B55" i="17"/>
  <c r="B54" i="17"/>
  <c r="B53" i="17"/>
  <c r="B52" i="17"/>
  <c r="B51" i="17"/>
  <c r="B55" i="10"/>
  <c r="B54" i="10"/>
  <c r="B53" i="10"/>
  <c r="B52" i="10"/>
  <c r="B51" i="10"/>
  <c r="B43" i="18"/>
  <c r="B42" i="18"/>
  <c r="B41" i="18"/>
  <c r="B45" i="19"/>
  <c r="B44" i="19"/>
  <c r="B42" i="19"/>
  <c r="B41" i="19"/>
  <c r="B45" i="13"/>
  <c r="B43" i="13"/>
  <c r="B42" i="13"/>
  <c r="B41" i="13"/>
  <c r="B45" i="14"/>
  <c r="B44" i="14"/>
  <c r="B43" i="14"/>
  <c r="B42" i="14"/>
  <c r="B41" i="14"/>
  <c r="B45" i="15"/>
  <c r="B44" i="15"/>
  <c r="B43" i="15"/>
  <c r="B42" i="15"/>
  <c r="B41" i="15"/>
  <c r="B45" i="16"/>
  <c r="B44" i="16"/>
  <c r="B43" i="16"/>
  <c r="B42" i="16"/>
  <c r="B41" i="16"/>
  <c r="B45" i="17"/>
  <c r="B44" i="17"/>
  <c r="B43" i="17"/>
  <c r="B42" i="17"/>
  <c r="B41" i="17"/>
  <c r="B45" i="8"/>
  <c r="B44" i="8"/>
  <c r="B43" i="8"/>
  <c r="B42" i="8"/>
  <c r="B41" i="8"/>
  <c r="B45" i="9"/>
  <c r="B44" i="9"/>
  <c r="B43" i="9"/>
  <c r="B42" i="9"/>
  <c r="B41" i="9"/>
  <c r="B45" i="10"/>
  <c r="B44" i="10"/>
  <c r="B43" i="10"/>
  <c r="B42" i="10"/>
  <c r="B41" i="10"/>
  <c r="B45" i="11"/>
  <c r="B44" i="11"/>
  <c r="B43" i="11"/>
  <c r="B42" i="11"/>
  <c r="B41" i="11"/>
  <c r="B35" i="18"/>
  <c r="B34" i="18"/>
  <c r="B33" i="18"/>
  <c r="B32" i="18"/>
  <c r="B31" i="18"/>
  <c r="B34" i="19"/>
  <c r="B33" i="19"/>
  <c r="B32" i="19"/>
  <c r="B31" i="19"/>
  <c r="B35" i="13"/>
  <c r="B34" i="13"/>
  <c r="B33" i="13"/>
  <c r="B32" i="13"/>
  <c r="B31" i="13"/>
  <c r="B35" i="14"/>
  <c r="B34" i="14"/>
  <c r="B33" i="14"/>
  <c r="B32" i="14"/>
  <c r="B31" i="14"/>
  <c r="B35" i="15"/>
  <c r="B34" i="15"/>
  <c r="B33" i="15"/>
  <c r="B32" i="15"/>
  <c r="B31" i="15"/>
  <c r="B35" i="16"/>
  <c r="B34" i="16"/>
  <c r="B33" i="16"/>
  <c r="B32" i="16"/>
  <c r="B31" i="16"/>
  <c r="B35" i="17"/>
  <c r="B34" i="17"/>
  <c r="B33" i="17"/>
  <c r="B32" i="17"/>
  <c r="B31" i="17"/>
  <c r="B35" i="8"/>
  <c r="B34" i="8"/>
  <c r="B33" i="8"/>
  <c r="B32" i="8"/>
  <c r="B31" i="8"/>
  <c r="B35" i="9"/>
  <c r="B34" i="9"/>
  <c r="B33" i="9"/>
  <c r="B32" i="9"/>
  <c r="B31" i="9"/>
  <c r="B35" i="10"/>
  <c r="B34" i="10"/>
  <c r="B33" i="10"/>
  <c r="B32" i="10"/>
  <c r="B31" i="10"/>
  <c r="B35" i="11"/>
  <c r="B34" i="11"/>
  <c r="B33" i="11"/>
  <c r="B32" i="11"/>
  <c r="B31" i="11"/>
  <c r="B25" i="18"/>
  <c r="B22" i="18"/>
  <c r="B21" i="18"/>
  <c r="B25" i="19"/>
  <c r="B24" i="19"/>
  <c r="B23" i="19"/>
  <c r="B22" i="19"/>
  <c r="B21" i="19"/>
  <c r="B25" i="13"/>
  <c r="B23" i="13"/>
  <c r="B22" i="13"/>
  <c r="B21" i="13"/>
  <c r="B25" i="14"/>
  <c r="B23" i="14"/>
  <c r="B22" i="14"/>
  <c r="B21" i="14"/>
  <c r="B25" i="15"/>
  <c r="B24" i="15"/>
  <c r="B23" i="15"/>
  <c r="B22" i="15"/>
  <c r="B21" i="15"/>
  <c r="B25" i="16"/>
  <c r="B24" i="16"/>
  <c r="B23" i="16"/>
  <c r="B22" i="16"/>
  <c r="B21" i="16"/>
  <c r="B25" i="17"/>
  <c r="B24" i="17"/>
  <c r="B23" i="17"/>
  <c r="B22" i="17"/>
  <c r="B21" i="17"/>
  <c r="B25" i="8"/>
  <c r="B24" i="8"/>
  <c r="B23" i="8"/>
  <c r="B22" i="8"/>
  <c r="B21" i="8"/>
  <c r="B25" i="9"/>
  <c r="B24" i="9"/>
  <c r="B23" i="9"/>
  <c r="B22" i="9"/>
  <c r="B21" i="9"/>
  <c r="B25" i="10"/>
  <c r="B24" i="10"/>
  <c r="B23" i="10"/>
  <c r="B22" i="10"/>
  <c r="B21" i="10"/>
  <c r="B25" i="11"/>
  <c r="B24" i="11"/>
  <c r="B23" i="11"/>
  <c r="B22" i="11"/>
  <c r="B21" i="11"/>
  <c r="B13" i="18"/>
  <c r="B12" i="18"/>
  <c r="B11" i="18"/>
  <c r="B15" i="19"/>
  <c r="B13" i="19"/>
  <c r="B12" i="19"/>
  <c r="B11" i="19"/>
  <c r="B15" i="13"/>
  <c r="B13" i="13"/>
  <c r="B12" i="13"/>
  <c r="B11" i="13"/>
  <c r="B15" i="14"/>
  <c r="B14" i="14"/>
  <c r="B13" i="14"/>
  <c r="B12" i="14"/>
  <c r="B11" i="14"/>
  <c r="B15" i="15"/>
  <c r="B14" i="15"/>
  <c r="B13" i="15"/>
  <c r="B12" i="15"/>
  <c r="B11" i="15"/>
  <c r="B15" i="16"/>
  <c r="B14" i="16"/>
  <c r="B13" i="16"/>
  <c r="B12" i="16"/>
  <c r="B11" i="16"/>
  <c r="B15" i="17"/>
  <c r="B14" i="17"/>
  <c r="B13" i="17"/>
  <c r="B12" i="17"/>
  <c r="B11" i="17"/>
  <c r="B15" i="8"/>
  <c r="B14" i="8"/>
  <c r="B13" i="8"/>
  <c r="B12" i="8"/>
  <c r="B11" i="8"/>
  <c r="B15" i="9"/>
  <c r="B14" i="9"/>
  <c r="B13" i="9"/>
  <c r="B12" i="9"/>
  <c r="B11" i="9"/>
  <c r="B15" i="10"/>
  <c r="B14" i="10"/>
  <c r="B13" i="10"/>
  <c r="B12" i="10"/>
  <c r="B11" i="10"/>
  <c r="B15" i="11"/>
  <c r="B14" i="11"/>
  <c r="B13" i="11"/>
  <c r="B12" i="11"/>
  <c r="B11" i="11"/>
  <c r="B45" i="12"/>
  <c r="B44" i="12"/>
  <c r="B43" i="12"/>
  <c r="B42" i="12"/>
  <c r="B41" i="12"/>
  <c r="B35" i="12"/>
  <c r="B34" i="12"/>
  <c r="B33" i="12"/>
  <c r="B32" i="12"/>
  <c r="B31" i="12"/>
  <c r="B25" i="12"/>
  <c r="B24" i="12"/>
  <c r="B23" i="12"/>
  <c r="B22" i="12"/>
  <c r="B21" i="12"/>
  <c r="B15" i="12"/>
  <c r="B14" i="12"/>
  <c r="B13" i="12"/>
  <c r="B12" i="12"/>
  <c r="B11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5"/>
  <c r="L14" i="15"/>
  <c r="L13" i="15"/>
  <c r="L12" i="15"/>
  <c r="L15" i="16"/>
  <c r="L14" i="16"/>
  <c r="L13" i="16"/>
  <c r="L12" i="16"/>
  <c r="L15" i="17"/>
  <c r="L14" i="17"/>
  <c r="L13" i="17"/>
  <c r="L12" i="17"/>
  <c r="L15" i="8"/>
  <c r="L14" i="8"/>
  <c r="L13" i="8"/>
  <c r="L12" i="8"/>
  <c r="L15" i="9"/>
  <c r="L14" i="9"/>
  <c r="L13" i="9"/>
  <c r="L12" i="9"/>
  <c r="L15" i="10"/>
  <c r="L14" i="10"/>
  <c r="L13" i="10"/>
  <c r="L12" i="10"/>
  <c r="L15" i="11"/>
  <c r="L14" i="11"/>
  <c r="L13" i="11"/>
  <c r="L12" i="11"/>
  <c r="O43" i="25"/>
  <c r="P43" i="25"/>
  <c r="R75" i="18"/>
  <c r="R74" i="18"/>
  <c r="R72" i="18"/>
  <c r="R71" i="18"/>
  <c r="R65" i="14"/>
  <c r="R64" i="14"/>
  <c r="R63" i="14"/>
  <c r="R62" i="14"/>
  <c r="R61" i="14"/>
  <c r="R65" i="17"/>
  <c r="R64" i="17"/>
  <c r="R63" i="17"/>
  <c r="R62" i="17"/>
  <c r="R61" i="17"/>
  <c r="R52" i="12"/>
  <c r="R53" i="12"/>
  <c r="R13" i="18"/>
  <c r="R12" i="18"/>
  <c r="R11" i="18"/>
  <c r="R15" i="14"/>
  <c r="R13" i="14"/>
  <c r="R12" i="14"/>
  <c r="R11" i="14"/>
  <c r="R15" i="17"/>
  <c r="R16" i="17" s="1"/>
  <c r="R14" i="17"/>
  <c r="R13" i="17"/>
  <c r="R12" i="17"/>
  <c r="R11" i="17"/>
  <c r="R65" i="18"/>
  <c r="R62" i="18"/>
  <c r="R53" i="18"/>
  <c r="R52" i="18"/>
  <c r="R43" i="18"/>
  <c r="R42" i="18"/>
  <c r="R35" i="18"/>
  <c r="R34" i="18"/>
  <c r="R33" i="18"/>
  <c r="R32" i="18"/>
  <c r="R25" i="18"/>
  <c r="R22" i="18"/>
  <c r="R21" i="18"/>
  <c r="R55" i="14"/>
  <c r="R54" i="14"/>
  <c r="R53" i="14"/>
  <c r="R52" i="14"/>
  <c r="R51" i="14"/>
  <c r="R45" i="14"/>
  <c r="R46" i="14" s="1"/>
  <c r="R44" i="14"/>
  <c r="R43" i="14"/>
  <c r="R42" i="14"/>
  <c r="R41" i="14"/>
  <c r="R35" i="14"/>
  <c r="R34" i="14"/>
  <c r="R33" i="14"/>
  <c r="R32" i="14"/>
  <c r="R31" i="14"/>
  <c r="R25" i="14"/>
  <c r="R23" i="14"/>
  <c r="R22" i="14"/>
  <c r="R21" i="14"/>
  <c r="R55" i="17"/>
  <c r="R54" i="17"/>
  <c r="R53" i="17"/>
  <c r="R51" i="17"/>
  <c r="R45" i="17"/>
  <c r="R44" i="17"/>
  <c r="R46" i="17" s="1"/>
  <c r="R43" i="17"/>
  <c r="R42" i="17"/>
  <c r="R41" i="17"/>
  <c r="R35" i="17"/>
  <c r="R34" i="17"/>
  <c r="R33" i="17"/>
  <c r="R32" i="17"/>
  <c r="R31" i="17"/>
  <c r="R25" i="17"/>
  <c r="R24" i="17"/>
  <c r="R23" i="17"/>
  <c r="R22" i="17"/>
  <c r="R26" i="17" s="1"/>
  <c r="R21" i="17"/>
  <c r="R44" i="12"/>
  <c r="R43" i="12"/>
  <c r="R42" i="12"/>
  <c r="R41" i="12"/>
  <c r="R35" i="12"/>
  <c r="R34" i="12"/>
  <c r="R33" i="12"/>
  <c r="R32" i="12"/>
  <c r="R31" i="12"/>
  <c r="R25" i="12"/>
  <c r="R24" i="12"/>
  <c r="R22" i="12"/>
  <c r="R21" i="12"/>
  <c r="R13" i="12"/>
  <c r="R12" i="12"/>
  <c r="AA12" i="12" s="1"/>
  <c r="AA22" i="12" s="1"/>
  <c r="AA32" i="12" s="1"/>
  <c r="R11" i="12"/>
  <c r="AA11" i="12" s="1"/>
  <c r="AC13" i="12"/>
  <c r="AC12" i="12"/>
  <c r="AC11" i="12"/>
  <c r="AC21" i="12"/>
  <c r="AC31" i="12"/>
  <c r="AC41" i="12"/>
  <c r="AC11" i="11" s="1"/>
  <c r="AC21" i="11" s="1"/>
  <c r="AC31" i="11" s="1"/>
  <c r="AC41" i="11" s="1"/>
  <c r="AC11" i="10" s="1"/>
  <c r="AC21" i="10" s="1"/>
  <c r="AC31" i="10" s="1"/>
  <c r="AC41" i="10" s="1"/>
  <c r="AC51" i="10" s="1"/>
  <c r="AC11" i="9" s="1"/>
  <c r="AC21" i="9" s="1"/>
  <c r="AC31" i="9" s="1"/>
  <c r="AC41" i="9" s="1"/>
  <c r="AC11" i="8" s="1"/>
  <c r="K11" i="12"/>
  <c r="S138" i="25"/>
  <c r="S134" i="25"/>
  <c r="S133" i="25"/>
  <c r="S132" i="25"/>
  <c r="S131" i="25"/>
  <c r="S128" i="25"/>
  <c r="S123" i="25"/>
  <c r="S122" i="25"/>
  <c r="S112" i="25"/>
  <c r="S106" i="25"/>
  <c r="S105" i="25"/>
  <c r="S102" i="25"/>
  <c r="S97" i="25"/>
  <c r="S96" i="25"/>
  <c r="S86" i="25"/>
  <c r="S82" i="25"/>
  <c r="S81" i="25"/>
  <c r="S80" i="25"/>
  <c r="S79" i="25"/>
  <c r="S71" i="25"/>
  <c r="S70" i="25"/>
  <c r="S60" i="25"/>
  <c r="S45" i="25"/>
  <c r="S44" i="25"/>
  <c r="S34" i="25"/>
  <c r="I31" i="12"/>
  <c r="J31" i="12"/>
  <c r="K31" i="12"/>
  <c r="I21" i="12"/>
  <c r="K21" i="12" s="1"/>
  <c r="J21" i="12"/>
  <c r="W53" i="12"/>
  <c r="W52" i="12"/>
  <c r="F65" i="18"/>
  <c r="F62" i="18"/>
  <c r="F61" i="18"/>
  <c r="F53" i="18"/>
  <c r="F52" i="18"/>
  <c r="F51" i="18"/>
  <c r="F55" i="14"/>
  <c r="F54" i="14"/>
  <c r="F53" i="14"/>
  <c r="F52" i="14"/>
  <c r="F51" i="14"/>
  <c r="F55" i="17"/>
  <c r="F54" i="17"/>
  <c r="F53" i="17"/>
  <c r="F52" i="17"/>
  <c r="F51" i="17"/>
  <c r="F65" i="10"/>
  <c r="F64" i="10"/>
  <c r="F63" i="10"/>
  <c r="F62" i="10"/>
  <c r="F61" i="10"/>
  <c r="F55" i="10"/>
  <c r="F54" i="10"/>
  <c r="F53" i="10"/>
  <c r="F52" i="10"/>
  <c r="F51" i="10"/>
  <c r="F25" i="10"/>
  <c r="F24" i="10"/>
  <c r="F23" i="10"/>
  <c r="F22" i="10"/>
  <c r="F21" i="10"/>
  <c r="F130" i="25"/>
  <c r="F104" i="25"/>
  <c r="F78" i="25"/>
  <c r="H65" i="18"/>
  <c r="I65" i="18"/>
  <c r="K65" i="18" s="1"/>
  <c r="J65" i="18"/>
  <c r="L65" i="18"/>
  <c r="H64" i="18"/>
  <c r="I64" i="18"/>
  <c r="J64" i="18"/>
  <c r="K64" i="18"/>
  <c r="L64" i="18"/>
  <c r="H63" i="18"/>
  <c r="I63" i="18"/>
  <c r="J63" i="18"/>
  <c r="K63" i="18" s="1"/>
  <c r="L63" i="18"/>
  <c r="H62" i="18"/>
  <c r="I62" i="18"/>
  <c r="K62" i="18" s="1"/>
  <c r="J62" i="18"/>
  <c r="L62" i="18"/>
  <c r="H15" i="13"/>
  <c r="I15" i="13"/>
  <c r="K15" i="13" s="1"/>
  <c r="J15" i="13"/>
  <c r="H14" i="13"/>
  <c r="I14" i="13"/>
  <c r="K14" i="13" s="1"/>
  <c r="J14" i="13"/>
  <c r="H13" i="13"/>
  <c r="I13" i="13"/>
  <c r="K13" i="13" s="1"/>
  <c r="J13" i="13"/>
  <c r="H12" i="13"/>
  <c r="I12" i="13"/>
  <c r="K12" i="13" s="1"/>
  <c r="J12" i="13"/>
  <c r="H15" i="16"/>
  <c r="I15" i="16"/>
  <c r="J15" i="16"/>
  <c r="K15" i="16"/>
  <c r="H14" i="16"/>
  <c r="I14" i="16"/>
  <c r="K14" i="16" s="1"/>
  <c r="J14" i="16"/>
  <c r="H13" i="16"/>
  <c r="I13" i="16"/>
  <c r="K13" i="16" s="1"/>
  <c r="J13" i="16"/>
  <c r="H12" i="16"/>
  <c r="I12" i="16"/>
  <c r="K12" i="16" s="1"/>
  <c r="J12" i="16"/>
  <c r="H15" i="9"/>
  <c r="I15" i="9"/>
  <c r="K15" i="9" s="1"/>
  <c r="J15" i="9"/>
  <c r="H14" i="9"/>
  <c r="I14" i="9"/>
  <c r="K14" i="9" s="1"/>
  <c r="J14" i="9"/>
  <c r="H13" i="9"/>
  <c r="I13" i="9"/>
  <c r="J13" i="9"/>
  <c r="K13" i="9"/>
  <c r="H12" i="9"/>
  <c r="I12" i="9"/>
  <c r="K12" i="9" s="1"/>
  <c r="J12" i="9"/>
  <c r="H15" i="18"/>
  <c r="I15" i="18"/>
  <c r="J15" i="18"/>
  <c r="K15" i="18"/>
  <c r="H14" i="18"/>
  <c r="I14" i="18"/>
  <c r="J14" i="18"/>
  <c r="K14" i="18"/>
  <c r="H13" i="18"/>
  <c r="I13" i="18"/>
  <c r="J13" i="18"/>
  <c r="K13" i="18"/>
  <c r="H12" i="18"/>
  <c r="I12" i="18"/>
  <c r="J12" i="18"/>
  <c r="K12" i="18"/>
  <c r="H15" i="19"/>
  <c r="I15" i="19"/>
  <c r="J15" i="19"/>
  <c r="K15" i="19"/>
  <c r="L15" i="19"/>
  <c r="H14" i="19"/>
  <c r="I14" i="19"/>
  <c r="J14" i="19"/>
  <c r="K14" i="19"/>
  <c r="H13" i="19"/>
  <c r="I13" i="19"/>
  <c r="J13" i="19"/>
  <c r="K13" i="19"/>
  <c r="H12" i="19"/>
  <c r="I12" i="19"/>
  <c r="J12" i="19"/>
  <c r="K12" i="19"/>
  <c r="H15" i="14"/>
  <c r="I15" i="14"/>
  <c r="J15" i="14"/>
  <c r="K15" i="14"/>
  <c r="H14" i="14"/>
  <c r="I14" i="14"/>
  <c r="J14" i="14"/>
  <c r="K14" i="14"/>
  <c r="H13" i="14"/>
  <c r="I13" i="14"/>
  <c r="J13" i="14"/>
  <c r="K13" i="14"/>
  <c r="H12" i="14"/>
  <c r="I12" i="14"/>
  <c r="J12" i="14"/>
  <c r="K12" i="14"/>
  <c r="H15" i="15"/>
  <c r="I15" i="15"/>
  <c r="J15" i="15"/>
  <c r="K15" i="15"/>
  <c r="H14" i="15"/>
  <c r="I14" i="15"/>
  <c r="J14" i="15"/>
  <c r="K14" i="15"/>
  <c r="H13" i="15"/>
  <c r="I13" i="15"/>
  <c r="J13" i="15"/>
  <c r="K13" i="15"/>
  <c r="H12" i="15"/>
  <c r="I12" i="15"/>
  <c r="J12" i="15"/>
  <c r="K12" i="15"/>
  <c r="H15" i="17"/>
  <c r="I15" i="17"/>
  <c r="J15" i="17"/>
  <c r="K15" i="17"/>
  <c r="H14" i="17"/>
  <c r="I14" i="17"/>
  <c r="J14" i="17"/>
  <c r="K14" i="17"/>
  <c r="H13" i="17"/>
  <c r="I13" i="17"/>
  <c r="J13" i="17"/>
  <c r="K13" i="17"/>
  <c r="H12" i="17"/>
  <c r="I12" i="17"/>
  <c r="J12" i="17"/>
  <c r="K12" i="17"/>
  <c r="H15" i="8"/>
  <c r="I15" i="8"/>
  <c r="J15" i="8"/>
  <c r="K15" i="8"/>
  <c r="H14" i="8"/>
  <c r="I14" i="8"/>
  <c r="J14" i="8"/>
  <c r="K14" i="8"/>
  <c r="H13" i="8"/>
  <c r="I13" i="8"/>
  <c r="J13" i="8"/>
  <c r="K13" i="8"/>
  <c r="H12" i="8"/>
  <c r="I12" i="8"/>
  <c r="J12" i="8"/>
  <c r="K12" i="8"/>
  <c r="H15" i="10"/>
  <c r="I15" i="10"/>
  <c r="J15" i="10"/>
  <c r="K15" i="10"/>
  <c r="H14" i="10"/>
  <c r="I14" i="10"/>
  <c r="J14" i="10"/>
  <c r="K14" i="10"/>
  <c r="H13" i="10"/>
  <c r="I13" i="10"/>
  <c r="J13" i="10"/>
  <c r="K13" i="10"/>
  <c r="H12" i="10"/>
  <c r="I12" i="10"/>
  <c r="J12" i="10"/>
  <c r="K12" i="10"/>
  <c r="H15" i="11"/>
  <c r="I15" i="11"/>
  <c r="J15" i="11"/>
  <c r="K15" i="11"/>
  <c r="H14" i="11"/>
  <c r="I14" i="11"/>
  <c r="J14" i="11"/>
  <c r="K14" i="11"/>
  <c r="H13" i="11"/>
  <c r="I13" i="11"/>
  <c r="J13" i="11"/>
  <c r="K13" i="11"/>
  <c r="H12" i="11"/>
  <c r="I12" i="11"/>
  <c r="J12" i="11"/>
  <c r="K12" i="11"/>
  <c r="H55" i="18"/>
  <c r="I55" i="18"/>
  <c r="J55" i="18"/>
  <c r="K55" i="18"/>
  <c r="L55" i="18"/>
  <c r="H54" i="18"/>
  <c r="I54" i="18"/>
  <c r="J54" i="18"/>
  <c r="K54" i="18"/>
  <c r="L54" i="18"/>
  <c r="H53" i="18"/>
  <c r="I53" i="18"/>
  <c r="K53" i="18" s="1"/>
  <c r="J53" i="18"/>
  <c r="L53" i="18"/>
  <c r="H52" i="18"/>
  <c r="I52" i="18"/>
  <c r="K52" i="18" s="1"/>
  <c r="J52" i="18"/>
  <c r="L52" i="18"/>
  <c r="H55" i="14"/>
  <c r="I55" i="14"/>
  <c r="J55" i="14"/>
  <c r="K55" i="14"/>
  <c r="L55" i="14"/>
  <c r="H54" i="14"/>
  <c r="I54" i="14"/>
  <c r="J54" i="14"/>
  <c r="L54" i="14"/>
  <c r="H53" i="14"/>
  <c r="I53" i="14"/>
  <c r="J53" i="14"/>
  <c r="L53" i="14"/>
  <c r="H52" i="14"/>
  <c r="I52" i="14"/>
  <c r="K52" i="14" s="1"/>
  <c r="J52" i="14"/>
  <c r="L52" i="14"/>
  <c r="H55" i="17"/>
  <c r="I55" i="17"/>
  <c r="J55" i="17"/>
  <c r="K55" i="17" s="1"/>
  <c r="L55" i="17"/>
  <c r="H54" i="17"/>
  <c r="I54" i="17"/>
  <c r="J54" i="17"/>
  <c r="K54" i="17" s="1"/>
  <c r="L54" i="17"/>
  <c r="H53" i="17"/>
  <c r="I53" i="17"/>
  <c r="K53" i="17" s="1"/>
  <c r="J53" i="17"/>
  <c r="L53" i="17"/>
  <c r="H52" i="17"/>
  <c r="I52" i="17"/>
  <c r="K52" i="17" s="1"/>
  <c r="J52" i="17"/>
  <c r="L52" i="17"/>
  <c r="H55" i="10"/>
  <c r="I55" i="10"/>
  <c r="J55" i="10"/>
  <c r="K55" i="10"/>
  <c r="L55" i="10"/>
  <c r="H54" i="10"/>
  <c r="I54" i="10"/>
  <c r="J54" i="10"/>
  <c r="L54" i="10"/>
  <c r="H53" i="10"/>
  <c r="I53" i="10"/>
  <c r="J53" i="10"/>
  <c r="L53" i="10"/>
  <c r="H52" i="10"/>
  <c r="I52" i="10"/>
  <c r="J52" i="10"/>
  <c r="K52" i="10"/>
  <c r="L52" i="10"/>
  <c r="H45" i="18"/>
  <c r="I45" i="18"/>
  <c r="J45" i="18"/>
  <c r="K45" i="18" s="1"/>
  <c r="L45" i="18"/>
  <c r="H44" i="18"/>
  <c r="I44" i="18"/>
  <c r="J44" i="18"/>
  <c r="K44" i="18" s="1"/>
  <c r="L44" i="18"/>
  <c r="H43" i="18"/>
  <c r="I43" i="18"/>
  <c r="K43" i="18" s="1"/>
  <c r="J43" i="18"/>
  <c r="L43" i="18"/>
  <c r="H42" i="18"/>
  <c r="I42" i="18"/>
  <c r="J42" i="18"/>
  <c r="K42" i="18"/>
  <c r="L42" i="18"/>
  <c r="H45" i="19"/>
  <c r="I45" i="19"/>
  <c r="J45" i="19"/>
  <c r="K45" i="19"/>
  <c r="L45" i="19"/>
  <c r="H44" i="19"/>
  <c r="I44" i="19"/>
  <c r="J44" i="19"/>
  <c r="L44" i="19"/>
  <c r="H43" i="19"/>
  <c r="I43" i="19"/>
  <c r="K43" i="19" s="1"/>
  <c r="J43" i="19"/>
  <c r="L43" i="19"/>
  <c r="H42" i="19"/>
  <c r="I42" i="19"/>
  <c r="J42" i="19"/>
  <c r="K42" i="19"/>
  <c r="L42" i="19"/>
  <c r="H45" i="13"/>
  <c r="I45" i="13"/>
  <c r="J45" i="13"/>
  <c r="K45" i="13" s="1"/>
  <c r="L45" i="13"/>
  <c r="H44" i="13"/>
  <c r="I44" i="13"/>
  <c r="J44" i="13"/>
  <c r="K44" i="13"/>
  <c r="L44" i="13"/>
  <c r="H43" i="13"/>
  <c r="I43" i="13"/>
  <c r="K43" i="13" s="1"/>
  <c r="J43" i="13"/>
  <c r="L43" i="13"/>
  <c r="H42" i="13"/>
  <c r="I42" i="13"/>
  <c r="K42" i="13" s="1"/>
  <c r="J42" i="13"/>
  <c r="L42" i="13"/>
  <c r="H45" i="14"/>
  <c r="I45" i="14"/>
  <c r="J45" i="14"/>
  <c r="K45" i="14"/>
  <c r="L45" i="14"/>
  <c r="H44" i="14"/>
  <c r="I44" i="14"/>
  <c r="J44" i="14"/>
  <c r="L44" i="14"/>
  <c r="H43" i="14"/>
  <c r="I43" i="14"/>
  <c r="K43" i="14" s="1"/>
  <c r="J43" i="14"/>
  <c r="L43" i="14"/>
  <c r="H42" i="14"/>
  <c r="I42" i="14"/>
  <c r="J42" i="14"/>
  <c r="K42" i="14"/>
  <c r="L42" i="14"/>
  <c r="H45" i="15"/>
  <c r="I45" i="15"/>
  <c r="J45" i="15"/>
  <c r="K45" i="15"/>
  <c r="L45" i="15"/>
  <c r="H44" i="15"/>
  <c r="I44" i="15"/>
  <c r="J44" i="15"/>
  <c r="K44" i="15"/>
  <c r="L44" i="15"/>
  <c r="H43" i="15"/>
  <c r="I43" i="15"/>
  <c r="K43" i="15" s="1"/>
  <c r="J43" i="15"/>
  <c r="L43" i="15"/>
  <c r="H42" i="15"/>
  <c r="I42" i="15"/>
  <c r="K42" i="15" s="1"/>
  <c r="J42" i="15"/>
  <c r="L42" i="15"/>
  <c r="H45" i="16"/>
  <c r="I45" i="16"/>
  <c r="J45" i="16"/>
  <c r="K45" i="16"/>
  <c r="L45" i="16"/>
  <c r="H44" i="16"/>
  <c r="I44" i="16"/>
  <c r="J44" i="16"/>
  <c r="L44" i="16"/>
  <c r="H43" i="16"/>
  <c r="I43" i="16"/>
  <c r="K43" i="16" s="1"/>
  <c r="J43" i="16"/>
  <c r="L43" i="16"/>
  <c r="H42" i="16"/>
  <c r="I42" i="16"/>
  <c r="J42" i="16"/>
  <c r="K42" i="16"/>
  <c r="L42" i="16"/>
  <c r="H45" i="17"/>
  <c r="I45" i="17"/>
  <c r="J45" i="17"/>
  <c r="K45" i="17"/>
  <c r="L45" i="17"/>
  <c r="H44" i="17"/>
  <c r="I44" i="17"/>
  <c r="J44" i="17"/>
  <c r="K44" i="17"/>
  <c r="L44" i="17"/>
  <c r="H43" i="17"/>
  <c r="I43" i="17"/>
  <c r="K43" i="17" s="1"/>
  <c r="J43" i="17"/>
  <c r="L43" i="17"/>
  <c r="H42" i="17"/>
  <c r="I42" i="17"/>
  <c r="K42" i="17" s="1"/>
  <c r="J42" i="17"/>
  <c r="L42" i="17"/>
  <c r="H45" i="8"/>
  <c r="I45" i="8"/>
  <c r="J45" i="8"/>
  <c r="K45" i="8"/>
  <c r="L45" i="8"/>
  <c r="H44" i="8"/>
  <c r="I44" i="8"/>
  <c r="J44" i="8"/>
  <c r="L44" i="8"/>
  <c r="H43" i="8"/>
  <c r="I43" i="8"/>
  <c r="J43" i="8"/>
  <c r="L43" i="8"/>
  <c r="H42" i="8"/>
  <c r="I42" i="8"/>
  <c r="J42" i="8"/>
  <c r="K42" i="8"/>
  <c r="L42" i="8"/>
  <c r="H45" i="9"/>
  <c r="I45" i="9"/>
  <c r="J45" i="9"/>
  <c r="K45" i="9"/>
  <c r="L45" i="9"/>
  <c r="H44" i="9"/>
  <c r="I44" i="9"/>
  <c r="J44" i="9"/>
  <c r="K44" i="9"/>
  <c r="L44" i="9"/>
  <c r="H43" i="9"/>
  <c r="I43" i="9"/>
  <c r="K43" i="9" s="1"/>
  <c r="J43" i="9"/>
  <c r="L43" i="9"/>
  <c r="H42" i="9"/>
  <c r="I42" i="9"/>
  <c r="J42" i="9"/>
  <c r="K42" i="9"/>
  <c r="L42" i="9"/>
  <c r="H45" i="10"/>
  <c r="I45" i="10"/>
  <c r="J45" i="10"/>
  <c r="K45" i="10"/>
  <c r="L45" i="10"/>
  <c r="H44" i="10"/>
  <c r="I44" i="10"/>
  <c r="K44" i="10" s="1"/>
  <c r="J44" i="10"/>
  <c r="L44" i="10"/>
  <c r="H43" i="10"/>
  <c r="I43" i="10"/>
  <c r="J43" i="10"/>
  <c r="L43" i="10"/>
  <c r="H42" i="10"/>
  <c r="I42" i="10"/>
  <c r="J42" i="10"/>
  <c r="K42" i="10"/>
  <c r="L42" i="10"/>
  <c r="H45" i="11"/>
  <c r="I45" i="11"/>
  <c r="J45" i="11"/>
  <c r="K45" i="11"/>
  <c r="L45" i="11"/>
  <c r="H44" i="11"/>
  <c r="I44" i="11"/>
  <c r="J44" i="11"/>
  <c r="K44" i="11"/>
  <c r="L44" i="11"/>
  <c r="H43" i="11"/>
  <c r="I43" i="11"/>
  <c r="K43" i="11" s="1"/>
  <c r="J43" i="11"/>
  <c r="L43" i="11"/>
  <c r="H42" i="11"/>
  <c r="I42" i="11"/>
  <c r="J42" i="11"/>
  <c r="K42" i="11"/>
  <c r="L42" i="11"/>
  <c r="H35" i="18"/>
  <c r="I35" i="18"/>
  <c r="J35" i="18"/>
  <c r="K35" i="18"/>
  <c r="L35" i="18"/>
  <c r="H34" i="18"/>
  <c r="I34" i="18"/>
  <c r="K34" i="18" s="1"/>
  <c r="J34" i="18"/>
  <c r="L34" i="18"/>
  <c r="H33" i="18"/>
  <c r="I33" i="18"/>
  <c r="J33" i="18"/>
  <c r="L33" i="18"/>
  <c r="H32" i="18"/>
  <c r="I32" i="18"/>
  <c r="K32" i="18" s="1"/>
  <c r="J32" i="18"/>
  <c r="L32" i="18"/>
  <c r="H35" i="19"/>
  <c r="I35" i="19"/>
  <c r="J35" i="19"/>
  <c r="K35" i="19" s="1"/>
  <c r="L35" i="19"/>
  <c r="H34" i="19"/>
  <c r="I34" i="19"/>
  <c r="J34" i="19"/>
  <c r="K34" i="19"/>
  <c r="L34" i="19"/>
  <c r="H33" i="19"/>
  <c r="I33" i="19"/>
  <c r="K33" i="19" s="1"/>
  <c r="J33" i="19"/>
  <c r="L33" i="19"/>
  <c r="H32" i="19"/>
  <c r="I32" i="19"/>
  <c r="K32" i="19" s="1"/>
  <c r="J32" i="19"/>
  <c r="L32" i="19"/>
  <c r="H35" i="13"/>
  <c r="I35" i="13"/>
  <c r="J35" i="13"/>
  <c r="K35" i="13"/>
  <c r="L35" i="13"/>
  <c r="H34" i="13"/>
  <c r="I34" i="13"/>
  <c r="J34" i="13"/>
  <c r="L34" i="13"/>
  <c r="H33" i="13"/>
  <c r="I33" i="13"/>
  <c r="K33" i="13" s="1"/>
  <c r="J33" i="13"/>
  <c r="L33" i="13"/>
  <c r="H32" i="13"/>
  <c r="I32" i="13"/>
  <c r="K32" i="13" s="1"/>
  <c r="J32" i="13"/>
  <c r="L32" i="13"/>
  <c r="H35" i="14"/>
  <c r="I35" i="14"/>
  <c r="J35" i="14"/>
  <c r="K35" i="14"/>
  <c r="L35" i="14"/>
  <c r="H34" i="14"/>
  <c r="I34" i="14"/>
  <c r="J34" i="14"/>
  <c r="K34" i="14"/>
  <c r="L34" i="14"/>
  <c r="H33" i="14"/>
  <c r="I33" i="14"/>
  <c r="K33" i="14" s="1"/>
  <c r="J33" i="14"/>
  <c r="L33" i="14"/>
  <c r="H32" i="14"/>
  <c r="I32" i="14"/>
  <c r="J32" i="14"/>
  <c r="K32" i="14"/>
  <c r="L32" i="14"/>
  <c r="H35" i="15"/>
  <c r="I35" i="15"/>
  <c r="J35" i="15"/>
  <c r="K35" i="15"/>
  <c r="L35" i="15"/>
  <c r="H34" i="15"/>
  <c r="I34" i="15"/>
  <c r="K34" i="15" s="1"/>
  <c r="J34" i="15"/>
  <c r="L34" i="15"/>
  <c r="H33" i="15"/>
  <c r="I33" i="15"/>
  <c r="J33" i="15"/>
  <c r="L33" i="15"/>
  <c r="H32" i="15"/>
  <c r="I32" i="15"/>
  <c r="J32" i="15"/>
  <c r="K32" i="15"/>
  <c r="L32" i="15"/>
  <c r="H35" i="16"/>
  <c r="I35" i="16"/>
  <c r="J35" i="16"/>
  <c r="K35" i="16"/>
  <c r="L35" i="16"/>
  <c r="H34" i="16"/>
  <c r="I34" i="16"/>
  <c r="J34" i="16"/>
  <c r="K34" i="16" s="1"/>
  <c r="L34" i="16"/>
  <c r="H33" i="16"/>
  <c r="I33" i="16"/>
  <c r="K33" i="16" s="1"/>
  <c r="J33" i="16"/>
  <c r="L33" i="16"/>
  <c r="H32" i="16"/>
  <c r="I32" i="16"/>
  <c r="K32" i="16" s="1"/>
  <c r="J32" i="16"/>
  <c r="L32" i="16"/>
  <c r="H35" i="17"/>
  <c r="I35" i="17"/>
  <c r="J35" i="17"/>
  <c r="K35" i="17"/>
  <c r="L35" i="17"/>
  <c r="H34" i="17"/>
  <c r="I34" i="17"/>
  <c r="K34" i="17" s="1"/>
  <c r="J34" i="17"/>
  <c r="L34" i="17"/>
  <c r="H33" i="17"/>
  <c r="I33" i="17"/>
  <c r="J33" i="17"/>
  <c r="L33" i="17"/>
  <c r="H32" i="17"/>
  <c r="I32" i="17"/>
  <c r="K32" i="17" s="1"/>
  <c r="J32" i="17"/>
  <c r="L32" i="17"/>
  <c r="H35" i="8"/>
  <c r="I35" i="8"/>
  <c r="J35" i="8"/>
  <c r="K35" i="8"/>
  <c r="L35" i="8"/>
  <c r="H34" i="8"/>
  <c r="I34" i="8"/>
  <c r="J34" i="8"/>
  <c r="K34" i="8"/>
  <c r="L34" i="8"/>
  <c r="H33" i="8"/>
  <c r="I33" i="8"/>
  <c r="K33" i="8" s="1"/>
  <c r="J33" i="8"/>
  <c r="L33" i="8"/>
  <c r="H32" i="8"/>
  <c r="I32" i="8"/>
  <c r="K32" i="8" s="1"/>
  <c r="J32" i="8"/>
  <c r="L32" i="8"/>
  <c r="H35" i="9"/>
  <c r="I35" i="9"/>
  <c r="J35" i="9"/>
  <c r="K35" i="9"/>
  <c r="L35" i="9"/>
  <c r="H34" i="9"/>
  <c r="I34" i="9"/>
  <c r="J34" i="9"/>
  <c r="L34" i="9"/>
  <c r="H33" i="9"/>
  <c r="I33" i="9"/>
  <c r="K33" i="9" s="1"/>
  <c r="J33" i="9"/>
  <c r="L33" i="9"/>
  <c r="H32" i="9"/>
  <c r="I32" i="9"/>
  <c r="K32" i="9" s="1"/>
  <c r="J32" i="9"/>
  <c r="L32" i="9"/>
  <c r="H35" i="10"/>
  <c r="I35" i="10"/>
  <c r="J35" i="10"/>
  <c r="K35" i="10"/>
  <c r="L35" i="10"/>
  <c r="H34" i="10"/>
  <c r="I34" i="10"/>
  <c r="J34" i="10"/>
  <c r="K34" i="10" s="1"/>
  <c r="L34" i="10"/>
  <c r="H33" i="10"/>
  <c r="I33" i="10"/>
  <c r="K33" i="10" s="1"/>
  <c r="J33" i="10"/>
  <c r="L33" i="10"/>
  <c r="H32" i="10"/>
  <c r="I32" i="10"/>
  <c r="K32" i="10" s="1"/>
  <c r="J32" i="10"/>
  <c r="L32" i="10"/>
  <c r="H35" i="11"/>
  <c r="I35" i="11"/>
  <c r="J35" i="11"/>
  <c r="K35" i="11"/>
  <c r="L35" i="11"/>
  <c r="H34" i="11"/>
  <c r="I34" i="11"/>
  <c r="K34" i="11" s="1"/>
  <c r="J34" i="11"/>
  <c r="L34" i="11"/>
  <c r="H33" i="11"/>
  <c r="I33" i="11"/>
  <c r="J33" i="11"/>
  <c r="L33" i="11"/>
  <c r="H32" i="11"/>
  <c r="I32" i="11"/>
  <c r="K32" i="11" s="1"/>
  <c r="J32" i="11"/>
  <c r="L32" i="11"/>
  <c r="H25" i="18"/>
  <c r="I25" i="18"/>
  <c r="J25" i="18"/>
  <c r="K25" i="18"/>
  <c r="L25" i="18"/>
  <c r="H24" i="18"/>
  <c r="I24" i="18"/>
  <c r="J24" i="18"/>
  <c r="K24" i="18"/>
  <c r="L24" i="18"/>
  <c r="H23" i="18"/>
  <c r="I23" i="18"/>
  <c r="K23" i="18" s="1"/>
  <c r="J23" i="18"/>
  <c r="L23" i="18"/>
  <c r="H22" i="18"/>
  <c r="I22" i="18"/>
  <c r="K22" i="18" s="1"/>
  <c r="J22" i="18"/>
  <c r="L22" i="18"/>
  <c r="H25" i="19"/>
  <c r="I25" i="19"/>
  <c r="J25" i="19"/>
  <c r="K25" i="19"/>
  <c r="L25" i="19"/>
  <c r="H24" i="19"/>
  <c r="I24" i="19"/>
  <c r="J24" i="19"/>
  <c r="L24" i="19"/>
  <c r="H23" i="19"/>
  <c r="I23" i="19"/>
  <c r="K23" i="19" s="1"/>
  <c r="J23" i="19"/>
  <c r="L23" i="19"/>
  <c r="H22" i="19"/>
  <c r="I22" i="19"/>
  <c r="K22" i="19" s="1"/>
  <c r="J22" i="19"/>
  <c r="L22" i="19"/>
  <c r="H25" i="13"/>
  <c r="I25" i="13"/>
  <c r="J25" i="13"/>
  <c r="K25" i="13"/>
  <c r="L25" i="13"/>
  <c r="H24" i="13"/>
  <c r="I24" i="13"/>
  <c r="J24" i="13"/>
  <c r="K24" i="13" s="1"/>
  <c r="L24" i="13"/>
  <c r="H23" i="13"/>
  <c r="I23" i="13"/>
  <c r="K23" i="13" s="1"/>
  <c r="J23" i="13"/>
  <c r="L23" i="13"/>
  <c r="H22" i="13"/>
  <c r="I22" i="13"/>
  <c r="K22" i="13" s="1"/>
  <c r="J22" i="13"/>
  <c r="L22" i="13"/>
  <c r="H25" i="14"/>
  <c r="I25" i="14"/>
  <c r="J25" i="14"/>
  <c r="K25" i="14"/>
  <c r="L25" i="14"/>
  <c r="H24" i="14"/>
  <c r="I24" i="14"/>
  <c r="K24" i="14" s="1"/>
  <c r="J24" i="14"/>
  <c r="L24" i="14"/>
  <c r="H23" i="14"/>
  <c r="I23" i="14"/>
  <c r="J23" i="14"/>
  <c r="L23" i="14"/>
  <c r="H22" i="14"/>
  <c r="I22" i="14"/>
  <c r="K22" i="14" s="1"/>
  <c r="J22" i="14"/>
  <c r="L22" i="14"/>
  <c r="H25" i="15"/>
  <c r="I25" i="15"/>
  <c r="J25" i="15"/>
  <c r="K25" i="15"/>
  <c r="L25" i="15"/>
  <c r="H24" i="15"/>
  <c r="I24" i="15"/>
  <c r="J24" i="15"/>
  <c r="K24" i="15"/>
  <c r="L24" i="15"/>
  <c r="H23" i="15"/>
  <c r="I23" i="15"/>
  <c r="K23" i="15" s="1"/>
  <c r="J23" i="15"/>
  <c r="L23" i="15"/>
  <c r="H22" i="15"/>
  <c r="I22" i="15"/>
  <c r="K22" i="15" s="1"/>
  <c r="J22" i="15"/>
  <c r="L22" i="15"/>
  <c r="H25" i="16"/>
  <c r="I25" i="16"/>
  <c r="J25" i="16"/>
  <c r="K25" i="16"/>
  <c r="L25" i="16"/>
  <c r="H24" i="16"/>
  <c r="I24" i="16"/>
  <c r="J24" i="16"/>
  <c r="L24" i="16"/>
  <c r="H23" i="16"/>
  <c r="I23" i="16"/>
  <c r="K23" i="16" s="1"/>
  <c r="J23" i="16"/>
  <c r="L23" i="16"/>
  <c r="H22" i="16"/>
  <c r="I22" i="16"/>
  <c r="K22" i="16" s="1"/>
  <c r="J22" i="16"/>
  <c r="L22" i="16"/>
  <c r="H25" i="17"/>
  <c r="I25" i="17"/>
  <c r="J25" i="17"/>
  <c r="K25" i="17"/>
  <c r="L25" i="17"/>
  <c r="H24" i="17"/>
  <c r="I24" i="17"/>
  <c r="J24" i="17"/>
  <c r="K24" i="17" s="1"/>
  <c r="L24" i="17"/>
  <c r="H23" i="17"/>
  <c r="I23" i="17"/>
  <c r="K23" i="17" s="1"/>
  <c r="J23" i="17"/>
  <c r="L23" i="17"/>
  <c r="H22" i="17"/>
  <c r="I22" i="17"/>
  <c r="K22" i="17" s="1"/>
  <c r="J22" i="17"/>
  <c r="L22" i="17"/>
  <c r="H25" i="8"/>
  <c r="I25" i="8"/>
  <c r="J25" i="8"/>
  <c r="K25" i="8"/>
  <c r="L25" i="8"/>
  <c r="H24" i="8"/>
  <c r="I24" i="8"/>
  <c r="K24" i="8" s="1"/>
  <c r="J24" i="8"/>
  <c r="L24" i="8"/>
  <c r="H23" i="8"/>
  <c r="I23" i="8"/>
  <c r="J23" i="8"/>
  <c r="L23" i="8"/>
  <c r="H22" i="8"/>
  <c r="I22" i="8"/>
  <c r="K22" i="8" s="1"/>
  <c r="J22" i="8"/>
  <c r="L22" i="8"/>
  <c r="H25" i="9"/>
  <c r="I25" i="9"/>
  <c r="J25" i="9"/>
  <c r="K25" i="9"/>
  <c r="L25" i="9"/>
  <c r="H24" i="9"/>
  <c r="I24" i="9"/>
  <c r="J24" i="9"/>
  <c r="K24" i="9"/>
  <c r="L24" i="9"/>
  <c r="H23" i="9"/>
  <c r="I23" i="9"/>
  <c r="K23" i="9" s="1"/>
  <c r="J23" i="9"/>
  <c r="L23" i="9"/>
  <c r="H22" i="9"/>
  <c r="I22" i="9"/>
  <c r="K22" i="9" s="1"/>
  <c r="J22" i="9"/>
  <c r="L22" i="9"/>
  <c r="H25" i="10"/>
  <c r="I25" i="10"/>
  <c r="J25" i="10"/>
  <c r="K25" i="10"/>
  <c r="L25" i="10"/>
  <c r="H24" i="10"/>
  <c r="I24" i="10"/>
  <c r="J24" i="10"/>
  <c r="L24" i="10"/>
  <c r="H23" i="10"/>
  <c r="I23" i="10"/>
  <c r="K23" i="10" s="1"/>
  <c r="J23" i="10"/>
  <c r="L23" i="10"/>
  <c r="H22" i="10"/>
  <c r="I22" i="10"/>
  <c r="K22" i="10" s="1"/>
  <c r="J22" i="10"/>
  <c r="L22" i="10"/>
  <c r="H25" i="11"/>
  <c r="I25" i="11"/>
  <c r="J25" i="11"/>
  <c r="K25" i="11"/>
  <c r="L25" i="11"/>
  <c r="H24" i="11"/>
  <c r="I24" i="11"/>
  <c r="J24" i="11"/>
  <c r="K24" i="11" s="1"/>
  <c r="L24" i="11"/>
  <c r="H23" i="11"/>
  <c r="I23" i="11"/>
  <c r="K23" i="11" s="1"/>
  <c r="J23" i="11"/>
  <c r="L23" i="11"/>
  <c r="H22" i="11"/>
  <c r="I22" i="11"/>
  <c r="K22" i="11" s="1"/>
  <c r="J22" i="11"/>
  <c r="L22" i="11"/>
  <c r="H45" i="12"/>
  <c r="I45" i="12"/>
  <c r="J45" i="12"/>
  <c r="K45" i="12"/>
  <c r="L45" i="12"/>
  <c r="H44" i="12"/>
  <c r="I44" i="12"/>
  <c r="K44" i="12" s="1"/>
  <c r="J44" i="12"/>
  <c r="L44" i="12"/>
  <c r="H43" i="12"/>
  <c r="I43" i="12"/>
  <c r="J43" i="12"/>
  <c r="L43" i="12"/>
  <c r="H42" i="12"/>
  <c r="I42" i="12"/>
  <c r="K42" i="12" s="1"/>
  <c r="J42" i="12"/>
  <c r="L42" i="12"/>
  <c r="H35" i="12"/>
  <c r="I35" i="12"/>
  <c r="J35" i="12"/>
  <c r="K35" i="12"/>
  <c r="L35" i="12"/>
  <c r="H34" i="12"/>
  <c r="I34" i="12"/>
  <c r="J34" i="12"/>
  <c r="K34" i="12"/>
  <c r="L34" i="12"/>
  <c r="H33" i="12"/>
  <c r="I33" i="12"/>
  <c r="K33" i="12" s="1"/>
  <c r="J33" i="12"/>
  <c r="L33" i="12"/>
  <c r="H32" i="12"/>
  <c r="I32" i="12"/>
  <c r="K32" i="12" s="1"/>
  <c r="J32" i="12"/>
  <c r="L32" i="12"/>
  <c r="H31" i="12"/>
  <c r="L31" i="12"/>
  <c r="H25" i="12"/>
  <c r="I25" i="12"/>
  <c r="J25" i="12"/>
  <c r="L25" i="12"/>
  <c r="H24" i="12"/>
  <c r="I24" i="12"/>
  <c r="K24" i="12" s="1"/>
  <c r="J24" i="12"/>
  <c r="L24" i="12"/>
  <c r="H23" i="12"/>
  <c r="I23" i="12"/>
  <c r="J23" i="12"/>
  <c r="K23" i="12"/>
  <c r="L23" i="12"/>
  <c r="H22" i="12"/>
  <c r="I22" i="12"/>
  <c r="J22" i="12"/>
  <c r="K22" i="12"/>
  <c r="L22" i="12"/>
  <c r="H21" i="12"/>
  <c r="L21" i="12"/>
  <c r="P16" i="18"/>
  <c r="P26" i="18"/>
  <c r="P36" i="18"/>
  <c r="P46" i="18"/>
  <c r="P56" i="18"/>
  <c r="P66" i="18"/>
  <c r="P76" i="18"/>
  <c r="P1" i="18"/>
  <c r="Q16" i="18"/>
  <c r="Q26" i="18"/>
  <c r="Q36" i="18"/>
  <c r="Q46" i="18"/>
  <c r="Q56" i="18"/>
  <c r="Q66" i="18"/>
  <c r="Q76" i="18"/>
  <c r="Q1" i="18"/>
  <c r="R56" i="14"/>
  <c r="Q16" i="14"/>
  <c r="Q26" i="14"/>
  <c r="Q36" i="14"/>
  <c r="Q46" i="14"/>
  <c r="Q56" i="14"/>
  <c r="Q66" i="14"/>
  <c r="P16" i="14"/>
  <c r="P26" i="14"/>
  <c r="P1" i="14" s="1"/>
  <c r="P36" i="14"/>
  <c r="P46" i="14"/>
  <c r="P56" i="14"/>
  <c r="P66" i="14"/>
  <c r="M36" i="14"/>
  <c r="M46" i="14"/>
  <c r="M56" i="14"/>
  <c r="M66" i="14"/>
  <c r="Q16" i="17"/>
  <c r="Q26" i="17"/>
  <c r="Q36" i="17"/>
  <c r="Q46" i="17"/>
  <c r="Q56" i="17"/>
  <c r="Q66" i="17"/>
  <c r="P16" i="17"/>
  <c r="P26" i="17"/>
  <c r="P36" i="17"/>
  <c r="P46" i="17"/>
  <c r="P56" i="17"/>
  <c r="P66" i="17"/>
  <c r="M16" i="17"/>
  <c r="M26" i="17"/>
  <c r="M36" i="17"/>
  <c r="M46" i="17"/>
  <c r="M66" i="17"/>
  <c r="P16" i="12"/>
  <c r="P26" i="12"/>
  <c r="P36" i="12"/>
  <c r="P46" i="12"/>
  <c r="P56" i="12"/>
  <c r="P1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M36" i="12"/>
  <c r="H71" i="18"/>
  <c r="I71" i="18"/>
  <c r="J71" i="18"/>
  <c r="K71" i="18"/>
  <c r="L71" i="18"/>
  <c r="H72" i="18"/>
  <c r="I72" i="18"/>
  <c r="K72" i="18" s="1"/>
  <c r="J72" i="18"/>
  <c r="L72" i="18"/>
  <c r="H73" i="18"/>
  <c r="I73" i="18"/>
  <c r="J73" i="18"/>
  <c r="K73" i="18"/>
  <c r="L73" i="18"/>
  <c r="H74" i="18"/>
  <c r="I74" i="18"/>
  <c r="J74" i="18"/>
  <c r="K74" i="18"/>
  <c r="L74" i="18"/>
  <c r="H75" i="18"/>
  <c r="I75" i="18"/>
  <c r="K75" i="18" s="1"/>
  <c r="J75" i="18"/>
  <c r="L75" i="18"/>
  <c r="H51" i="19"/>
  <c r="I51" i="19"/>
  <c r="J51" i="19"/>
  <c r="L51" i="19"/>
  <c r="H52" i="19"/>
  <c r="I52" i="19"/>
  <c r="K52" i="19" s="1"/>
  <c r="J52" i="19"/>
  <c r="L52" i="19"/>
  <c r="H53" i="19"/>
  <c r="I53" i="19"/>
  <c r="J53" i="19"/>
  <c r="K53" i="19" s="1"/>
  <c r="L53" i="19"/>
  <c r="H54" i="19"/>
  <c r="I54" i="19"/>
  <c r="J54" i="19"/>
  <c r="K54" i="19" s="1"/>
  <c r="L54" i="19"/>
  <c r="H55" i="19"/>
  <c r="I55" i="19"/>
  <c r="K55" i="19" s="1"/>
  <c r="J55" i="19"/>
  <c r="L55" i="19"/>
  <c r="H51" i="13"/>
  <c r="I51" i="13"/>
  <c r="J51" i="13"/>
  <c r="K51" i="13"/>
  <c r="L51" i="13"/>
  <c r="H52" i="13"/>
  <c r="I52" i="13"/>
  <c r="J52" i="13"/>
  <c r="K52" i="13"/>
  <c r="L52" i="13"/>
  <c r="H53" i="13"/>
  <c r="I53" i="13"/>
  <c r="J53" i="13"/>
  <c r="L53" i="13"/>
  <c r="H54" i="13"/>
  <c r="I54" i="13"/>
  <c r="K54" i="13" s="1"/>
  <c r="J54" i="13"/>
  <c r="L54" i="13"/>
  <c r="H55" i="13"/>
  <c r="I55" i="13"/>
  <c r="K55" i="13" s="1"/>
  <c r="J55" i="13"/>
  <c r="L55" i="13"/>
  <c r="H61" i="14"/>
  <c r="I61" i="14"/>
  <c r="J61" i="14"/>
  <c r="K61" i="14"/>
  <c r="L61" i="14"/>
  <c r="H62" i="14"/>
  <c r="I62" i="14"/>
  <c r="J62" i="14"/>
  <c r="K62" i="14"/>
  <c r="L62" i="14"/>
  <c r="H63" i="14"/>
  <c r="I63" i="14"/>
  <c r="K63" i="14" s="1"/>
  <c r="J63" i="14"/>
  <c r="L63" i="14"/>
  <c r="H64" i="14"/>
  <c r="I64" i="14"/>
  <c r="J64" i="14"/>
  <c r="K64" i="14"/>
  <c r="L64" i="14"/>
  <c r="H65" i="14"/>
  <c r="I65" i="14"/>
  <c r="J65" i="14"/>
  <c r="K65" i="14"/>
  <c r="L65" i="14"/>
  <c r="H51" i="15"/>
  <c r="I51" i="15"/>
  <c r="K51" i="15" s="1"/>
  <c r="J51" i="15"/>
  <c r="L51" i="15"/>
  <c r="H52" i="15"/>
  <c r="I52" i="15"/>
  <c r="J52" i="15"/>
  <c r="L52" i="15"/>
  <c r="H53" i="15"/>
  <c r="I53" i="15"/>
  <c r="K53" i="15" s="1"/>
  <c r="J53" i="15"/>
  <c r="L53" i="15"/>
  <c r="H54" i="15"/>
  <c r="I54" i="15"/>
  <c r="J54" i="15"/>
  <c r="K54" i="15" s="1"/>
  <c r="L54" i="15"/>
  <c r="H55" i="15"/>
  <c r="I55" i="15"/>
  <c r="J55" i="15"/>
  <c r="K55" i="15" s="1"/>
  <c r="L55" i="15"/>
  <c r="H51" i="16"/>
  <c r="I51" i="16"/>
  <c r="K51" i="16" s="1"/>
  <c r="J51" i="16"/>
  <c r="L51" i="16"/>
  <c r="H52" i="16"/>
  <c r="I52" i="16"/>
  <c r="J52" i="16"/>
  <c r="K52" i="16"/>
  <c r="L52" i="16"/>
  <c r="H53" i="16"/>
  <c r="I53" i="16"/>
  <c r="J53" i="16"/>
  <c r="K53" i="16"/>
  <c r="L53" i="16"/>
  <c r="H54" i="16"/>
  <c r="I54" i="16"/>
  <c r="J54" i="16"/>
  <c r="L54" i="16"/>
  <c r="H55" i="16"/>
  <c r="I55" i="16"/>
  <c r="K55" i="16" s="1"/>
  <c r="J55" i="16"/>
  <c r="L55" i="16"/>
  <c r="H61" i="17"/>
  <c r="I61" i="17"/>
  <c r="K61" i="17" s="1"/>
  <c r="J61" i="17"/>
  <c r="L61" i="17"/>
  <c r="H62" i="17"/>
  <c r="I62" i="17"/>
  <c r="J62" i="17"/>
  <c r="K62" i="17"/>
  <c r="L62" i="17"/>
  <c r="H63" i="17"/>
  <c r="I63" i="17"/>
  <c r="J63" i="17"/>
  <c r="K63" i="17"/>
  <c r="L63" i="17"/>
  <c r="H64" i="17"/>
  <c r="I64" i="17"/>
  <c r="K64" i="17" s="1"/>
  <c r="J64" i="17"/>
  <c r="L64" i="17"/>
  <c r="H65" i="17"/>
  <c r="I65" i="17"/>
  <c r="J65" i="17"/>
  <c r="K65" i="17"/>
  <c r="L65" i="17"/>
  <c r="H51" i="8"/>
  <c r="I51" i="8"/>
  <c r="J51" i="8"/>
  <c r="K51" i="8"/>
  <c r="L51" i="8"/>
  <c r="H52" i="8"/>
  <c r="I52" i="8"/>
  <c r="K52" i="8" s="1"/>
  <c r="J52" i="8"/>
  <c r="L52" i="8"/>
  <c r="H53" i="8"/>
  <c r="I53" i="8"/>
  <c r="J53" i="8"/>
  <c r="L53" i="8"/>
  <c r="H54" i="8"/>
  <c r="I54" i="8"/>
  <c r="K54" i="8" s="1"/>
  <c r="J54" i="8"/>
  <c r="L54" i="8"/>
  <c r="H55" i="8"/>
  <c r="I55" i="8"/>
  <c r="J55" i="8"/>
  <c r="K55" i="8" s="1"/>
  <c r="L55" i="8"/>
  <c r="H51" i="9"/>
  <c r="I51" i="9"/>
  <c r="J51" i="9"/>
  <c r="K51" i="9" s="1"/>
  <c r="L51" i="9"/>
  <c r="H52" i="9"/>
  <c r="I52" i="9"/>
  <c r="K52" i="9" s="1"/>
  <c r="J52" i="9"/>
  <c r="L52" i="9"/>
  <c r="H53" i="9"/>
  <c r="I53" i="9"/>
  <c r="J53" i="9"/>
  <c r="K53" i="9"/>
  <c r="L53" i="9"/>
  <c r="H54" i="9"/>
  <c r="I54" i="9"/>
  <c r="J54" i="9"/>
  <c r="K54" i="9"/>
  <c r="L54" i="9"/>
  <c r="H55" i="9"/>
  <c r="I55" i="9"/>
  <c r="J55" i="9"/>
  <c r="L55" i="9"/>
  <c r="H61" i="10"/>
  <c r="I61" i="10"/>
  <c r="K61" i="10" s="1"/>
  <c r="J61" i="10"/>
  <c r="L61" i="10"/>
  <c r="H62" i="10"/>
  <c r="I62" i="10"/>
  <c r="K62" i="10" s="1"/>
  <c r="J62" i="10"/>
  <c r="L62" i="10"/>
  <c r="H63" i="10"/>
  <c r="I63" i="10"/>
  <c r="J63" i="10"/>
  <c r="K63" i="10"/>
  <c r="L63" i="10"/>
  <c r="H64" i="10"/>
  <c r="I64" i="10"/>
  <c r="J64" i="10"/>
  <c r="K64" i="10"/>
  <c r="L64" i="10"/>
  <c r="H65" i="10"/>
  <c r="I65" i="10"/>
  <c r="K65" i="10" s="1"/>
  <c r="J65" i="10"/>
  <c r="L65" i="10"/>
  <c r="H51" i="11"/>
  <c r="I51" i="11"/>
  <c r="J51" i="11"/>
  <c r="K51" i="11"/>
  <c r="L51" i="11"/>
  <c r="H52" i="11"/>
  <c r="I52" i="11"/>
  <c r="J52" i="11"/>
  <c r="K52" i="11"/>
  <c r="L52" i="11"/>
  <c r="H53" i="11"/>
  <c r="I53" i="11"/>
  <c r="K53" i="11" s="1"/>
  <c r="J53" i="11"/>
  <c r="L53" i="11"/>
  <c r="H54" i="11"/>
  <c r="I54" i="11"/>
  <c r="J54" i="11"/>
  <c r="L54" i="11"/>
  <c r="H55" i="11"/>
  <c r="I55" i="11"/>
  <c r="K55" i="11" s="1"/>
  <c r="J55" i="11"/>
  <c r="L55" i="11"/>
  <c r="X11" i="12"/>
  <c r="X21" i="12" s="1"/>
  <c r="X31" i="12"/>
  <c r="X41" i="12"/>
  <c r="X11" i="11" s="1"/>
  <c r="X21" i="11" s="1"/>
  <c r="X31" i="11" s="1"/>
  <c r="X41" i="11" s="1"/>
  <c r="X11" i="10" s="1"/>
  <c r="X21" i="10" s="1"/>
  <c r="X31" i="10" s="1"/>
  <c r="X41" i="10" s="1"/>
  <c r="X51" i="10" s="1"/>
  <c r="X11" i="9" s="1"/>
  <c r="X21" i="9" s="1"/>
  <c r="X31" i="9" s="1"/>
  <c r="X41" i="9" s="1"/>
  <c r="X11" i="8" s="1"/>
  <c r="Z11" i="12"/>
  <c r="Z21" i="12" s="1"/>
  <c r="Z31" i="12"/>
  <c r="Z41" i="12"/>
  <c r="Z11" i="11" s="1"/>
  <c r="Z21" i="11" s="1"/>
  <c r="Z31" i="11" s="1"/>
  <c r="Z41" i="11" s="1"/>
  <c r="Z11" i="10" s="1"/>
  <c r="Z21" i="10" s="1"/>
  <c r="Z31" i="10" s="1"/>
  <c r="Z41" i="10" s="1"/>
  <c r="Z51" i="10" s="1"/>
  <c r="Z11" i="9" s="1"/>
  <c r="Z21" i="9" s="1"/>
  <c r="Z31" i="9" s="1"/>
  <c r="Z41" i="9" s="1"/>
  <c r="Z11" i="8" s="1"/>
  <c r="Z21" i="8" s="1"/>
  <c r="Z31" i="8" s="1"/>
  <c r="Z41" i="8" s="1"/>
  <c r="Z11" i="17" s="1"/>
  <c r="Z21" i="17" s="1"/>
  <c r="Z31" i="17" s="1"/>
  <c r="Z41" i="17" s="1"/>
  <c r="Z51" i="17" s="1"/>
  <c r="Z11" i="16" s="1"/>
  <c r="Z21" i="16" s="1"/>
  <c r="Z31" i="16" s="1"/>
  <c r="Z41" i="16" s="1"/>
  <c r="Z11" i="15" s="1"/>
  <c r="Z21" i="15" s="1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Y11" i="12"/>
  <c r="Y21" i="12"/>
  <c r="Y31" i="12"/>
  <c r="Y41" i="12" s="1"/>
  <c r="Y11" i="11" s="1"/>
  <c r="Y21" i="11" s="1"/>
  <c r="Y31" i="11" s="1"/>
  <c r="Y41" i="11" s="1"/>
  <c r="Y11" i="10" s="1"/>
  <c r="Y21" i="10" s="1"/>
  <c r="Y31" i="10" s="1"/>
  <c r="Y41" i="10" s="1"/>
  <c r="Y51" i="10" s="1"/>
  <c r="Y11" i="9" s="1"/>
  <c r="Y21" i="9" s="1"/>
  <c r="Y31" i="9" s="1"/>
  <c r="Y41" i="9" s="1"/>
  <c r="Y11" i="8" s="1"/>
  <c r="Y21" i="8" s="1"/>
  <c r="Y31" i="8" s="1"/>
  <c r="Y41" i="8" s="1"/>
  <c r="Y11" i="17" s="1"/>
  <c r="Y21" i="17" s="1"/>
  <c r="Y31" i="17" s="1"/>
  <c r="Y41" i="17" s="1"/>
  <c r="Y51" i="17" s="1"/>
  <c r="Y11" i="16" s="1"/>
  <c r="Y21" i="16" s="1"/>
  <c r="Y31" i="16" s="1"/>
  <c r="Y41" i="16" s="1"/>
  <c r="Y11" i="15" s="1"/>
  <c r="Y21" i="15" s="1"/>
  <c r="Y31" i="15" s="1"/>
  <c r="Y41" i="15" s="1"/>
  <c r="Y11" i="14" s="1"/>
  <c r="Y21" i="14" s="1"/>
  <c r="Y31" i="14" s="1"/>
  <c r="Y41" i="14" s="1"/>
  <c r="Y51" i="14" s="1"/>
  <c r="Y11" i="13" s="1"/>
  <c r="Y21" i="13" s="1"/>
  <c r="Y31" i="13" s="1"/>
  <c r="Y41" i="13" s="1"/>
  <c r="Y11" i="19" s="1"/>
  <c r="Y21" i="19" s="1"/>
  <c r="Y31" i="19" s="1"/>
  <c r="Y41" i="19" s="1"/>
  <c r="Y11" i="18" s="1"/>
  <c r="Y21" i="18" s="1"/>
  <c r="Y31" i="18" s="1"/>
  <c r="Y41" i="18" s="1"/>
  <c r="Y51" i="18" s="1"/>
  <c r="Y61" i="18" s="1"/>
  <c r="Q18" i="25"/>
  <c r="O121" i="25"/>
  <c r="P121" i="25" s="1"/>
  <c r="O95" i="25"/>
  <c r="P95" i="25"/>
  <c r="O69" i="25"/>
  <c r="P69" i="25"/>
  <c r="X52" i="12"/>
  <c r="Y52" i="12"/>
  <c r="Y52" i="11" s="1"/>
  <c r="Y62" i="10" s="1"/>
  <c r="Y52" i="9" s="1"/>
  <c r="Y52" i="8" s="1"/>
  <c r="Y62" i="17" s="1"/>
  <c r="Y52" i="16" s="1"/>
  <c r="Y52" i="15" s="1"/>
  <c r="Y62" i="14" s="1"/>
  <c r="Y52" i="13" s="1"/>
  <c r="Y52" i="19" s="1"/>
  <c r="Y72" i="18" s="1"/>
  <c r="Z52" i="12"/>
  <c r="Z52" i="11"/>
  <c r="Z62" i="10"/>
  <c r="Z52" i="9"/>
  <c r="Z52" i="8" s="1"/>
  <c r="Z62" i="17" s="1"/>
  <c r="Z52" i="16" s="1"/>
  <c r="Z52" i="15" s="1"/>
  <c r="Z62" i="14" s="1"/>
  <c r="Z52" i="13" s="1"/>
  <c r="Z52" i="19" s="1"/>
  <c r="Z72" i="18" s="1"/>
  <c r="AA52" i="12"/>
  <c r="AA52" i="11" s="1"/>
  <c r="AA62" i="10" s="1"/>
  <c r="AA52" i="9" s="1"/>
  <c r="AA52" i="8" s="1"/>
  <c r="AA62" i="17" s="1"/>
  <c r="AA52" i="16" s="1"/>
  <c r="AA52" i="15" s="1"/>
  <c r="AA62" i="14" s="1"/>
  <c r="AA52" i="13" s="1"/>
  <c r="AC52" i="12"/>
  <c r="AC52" i="11"/>
  <c r="AC62" i="10"/>
  <c r="AC52" i="9" s="1"/>
  <c r="AC52" i="8" s="1"/>
  <c r="X53" i="12"/>
  <c r="Y53" i="12"/>
  <c r="Y53" i="11"/>
  <c r="Y63" i="10" s="1"/>
  <c r="Y53" i="9" s="1"/>
  <c r="Y53" i="8" s="1"/>
  <c r="Y63" i="17" s="1"/>
  <c r="Y53" i="16" s="1"/>
  <c r="Y53" i="15" s="1"/>
  <c r="Y63" i="14" s="1"/>
  <c r="Y53" i="13" s="1"/>
  <c r="Y53" i="19" s="1"/>
  <c r="Y73" i="18" s="1"/>
  <c r="Z53" i="12"/>
  <c r="Z53" i="11" s="1"/>
  <c r="Z63" i="10" s="1"/>
  <c r="Z53" i="9" s="1"/>
  <c r="Z53" i="8" s="1"/>
  <c r="Z63" i="17" s="1"/>
  <c r="Z53" i="16" s="1"/>
  <c r="Z53" i="15" s="1"/>
  <c r="Z63" i="14" s="1"/>
  <c r="Z53" i="13" s="1"/>
  <c r="Z53" i="19" s="1"/>
  <c r="Z73" i="18" s="1"/>
  <c r="AA53" i="12"/>
  <c r="AC53" i="12"/>
  <c r="Y54" i="12"/>
  <c r="Y54" i="11" s="1"/>
  <c r="Y64" i="10" s="1"/>
  <c r="Y54" i="9" s="1"/>
  <c r="Y54" i="8" s="1"/>
  <c r="Y64" i="17" s="1"/>
  <c r="Y54" i="16" s="1"/>
  <c r="Y54" i="15" s="1"/>
  <c r="Y64" i="14" s="1"/>
  <c r="Y54" i="13" s="1"/>
  <c r="Y54" i="19" s="1"/>
  <c r="Y74" i="18" s="1"/>
  <c r="Z54" i="12"/>
  <c r="Z54" i="11"/>
  <c r="Z64" i="10" s="1"/>
  <c r="Z54" i="9" s="1"/>
  <c r="Z54" i="8" s="1"/>
  <c r="Z64" i="17" s="1"/>
  <c r="Z54" i="16" s="1"/>
  <c r="Z54" i="15" s="1"/>
  <c r="Z64" i="14" s="1"/>
  <c r="Z54" i="13" s="1"/>
  <c r="Z54" i="19" s="1"/>
  <c r="Z74" i="18" s="1"/>
  <c r="Y55" i="12"/>
  <c r="Y55" i="11"/>
  <c r="Y65" i="10" s="1"/>
  <c r="Y55" i="9" s="1"/>
  <c r="Y55" i="8" s="1"/>
  <c r="Y65" i="17" s="1"/>
  <c r="Y55" i="16" s="1"/>
  <c r="Y55" i="15" s="1"/>
  <c r="Y65" i="14" s="1"/>
  <c r="Y55" i="13" s="1"/>
  <c r="Y55" i="19" s="1"/>
  <c r="Y75" i="18" s="1"/>
  <c r="Z55" i="12"/>
  <c r="Z55" i="11" s="1"/>
  <c r="Z65" i="10" s="1"/>
  <c r="Z55" i="9" s="1"/>
  <c r="Z55" i="8" s="1"/>
  <c r="Z65" i="17" s="1"/>
  <c r="Z55" i="16" s="1"/>
  <c r="Z55" i="15" s="1"/>
  <c r="Z65" i="14" s="1"/>
  <c r="Z55" i="13" s="1"/>
  <c r="Z55" i="19" s="1"/>
  <c r="Z75" i="18" s="1"/>
  <c r="Z51" i="12"/>
  <c r="Z51" i="11"/>
  <c r="Z61" i="10" s="1"/>
  <c r="Z51" i="9" s="1"/>
  <c r="Z51" i="8" s="1"/>
  <c r="Z61" i="17" s="1"/>
  <c r="Z51" i="16" s="1"/>
  <c r="Z51" i="15" s="1"/>
  <c r="Z61" i="14" s="1"/>
  <c r="Z51" i="13" s="1"/>
  <c r="Z51" i="19" s="1"/>
  <c r="Z71" i="18" s="1"/>
  <c r="Y51" i="12"/>
  <c r="Y51" i="11" s="1"/>
  <c r="Y61" i="10" s="1"/>
  <c r="Y51" i="9" s="1"/>
  <c r="Y51" i="8" s="1"/>
  <c r="Y61" i="17" s="1"/>
  <c r="Y51" i="16" s="1"/>
  <c r="Y51" i="15" s="1"/>
  <c r="Y61" i="14" s="1"/>
  <c r="Y51" i="13" s="1"/>
  <c r="Y51" i="19" s="1"/>
  <c r="Y71" i="18" s="1"/>
  <c r="Y12" i="12"/>
  <c r="Y22" i="12"/>
  <c r="Y32" i="12"/>
  <c r="Y42" i="12" s="1"/>
  <c r="Y12" i="11" s="1"/>
  <c r="Y22" i="11" s="1"/>
  <c r="Y32" i="11" s="1"/>
  <c r="Y42" i="11" s="1"/>
  <c r="Y12" i="10" s="1"/>
  <c r="Y22" i="10" s="1"/>
  <c r="Y32" i="10" s="1"/>
  <c r="Y42" i="10" s="1"/>
  <c r="Y52" i="10" s="1"/>
  <c r="Y12" i="9" s="1"/>
  <c r="Y22" i="9" s="1"/>
  <c r="Y32" i="9" s="1"/>
  <c r="Y42" i="9" s="1"/>
  <c r="Y12" i="8" s="1"/>
  <c r="Y22" i="8" s="1"/>
  <c r="Y32" i="8" s="1"/>
  <c r="Y42" i="8" s="1"/>
  <c r="Y12" i="17" s="1"/>
  <c r="Y22" i="17" s="1"/>
  <c r="Y32" i="17" s="1"/>
  <c r="Y42" i="17" s="1"/>
  <c r="Y52" i="17" s="1"/>
  <c r="Y12" i="16" s="1"/>
  <c r="Y22" i="16" s="1"/>
  <c r="Y32" i="16" s="1"/>
  <c r="Y42" i="16" s="1"/>
  <c r="Y12" i="15" s="1"/>
  <c r="Y22" i="15" s="1"/>
  <c r="Y32" i="15" s="1"/>
  <c r="Y42" i="15" s="1"/>
  <c r="Y12" i="14" s="1"/>
  <c r="Y22" i="14" s="1"/>
  <c r="Y32" i="14" s="1"/>
  <c r="Y42" i="14" s="1"/>
  <c r="Y52" i="14" s="1"/>
  <c r="Y12" i="13" s="1"/>
  <c r="Y22" i="13" s="1"/>
  <c r="Y32" i="13" s="1"/>
  <c r="Y42" i="13" s="1"/>
  <c r="Y12" i="19" s="1"/>
  <c r="Y22" i="19" s="1"/>
  <c r="Y32" i="19" s="1"/>
  <c r="Y42" i="19" s="1"/>
  <c r="Y12" i="18" s="1"/>
  <c r="Y22" i="18" s="1"/>
  <c r="Y32" i="18" s="1"/>
  <c r="Y42" i="18" s="1"/>
  <c r="Y52" i="18" s="1"/>
  <c r="Z12" i="12"/>
  <c r="Z22" i="12"/>
  <c r="Z32" i="12"/>
  <c r="Z42" i="12" s="1"/>
  <c r="Z12" i="11" s="1"/>
  <c r="Z22" i="11" s="1"/>
  <c r="Z32" i="11" s="1"/>
  <c r="Z42" i="11" s="1"/>
  <c r="Z12" i="10" s="1"/>
  <c r="Z22" i="10" s="1"/>
  <c r="Z32" i="10" s="1"/>
  <c r="Z42" i="10" s="1"/>
  <c r="Z52" i="10" s="1"/>
  <c r="Z12" i="9" s="1"/>
  <c r="Z22" i="9" s="1"/>
  <c r="Z32" i="9" s="1"/>
  <c r="Z42" i="9" s="1"/>
  <c r="Z12" i="8" s="1"/>
  <c r="Z22" i="8" s="1"/>
  <c r="Z32" i="8" s="1"/>
  <c r="Z42" i="8" s="1"/>
  <c r="Z12" i="17" s="1"/>
  <c r="Z22" i="17" s="1"/>
  <c r="Z32" i="17" s="1"/>
  <c r="Z42" i="17" s="1"/>
  <c r="Z52" i="17" s="1"/>
  <c r="Z12" i="16" s="1"/>
  <c r="Z22" i="16" s="1"/>
  <c r="Z32" i="16" s="1"/>
  <c r="Z42" i="16" s="1"/>
  <c r="Z12" i="15" s="1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X13" i="12"/>
  <c r="Y13" i="12"/>
  <c r="Y23" i="12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Y53" i="10" s="1"/>
  <c r="Y13" i="9" s="1"/>
  <c r="Y23" i="9" s="1"/>
  <c r="Y33" i="9" s="1"/>
  <c r="Y43" i="9" s="1"/>
  <c r="Y13" i="8" s="1"/>
  <c r="Y23" i="8" s="1"/>
  <c r="Y33" i="8" s="1"/>
  <c r="Y43" i="8" s="1"/>
  <c r="Y13" i="17" s="1"/>
  <c r="Y23" i="17" s="1"/>
  <c r="Y33" i="17" s="1"/>
  <c r="Y43" i="17" s="1"/>
  <c r="Y53" i="17" s="1"/>
  <c r="Y13" i="16" s="1"/>
  <c r="Y23" i="16" s="1"/>
  <c r="Y33" i="16" s="1"/>
  <c r="Y43" i="16" s="1"/>
  <c r="Y13" i="15" s="1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Z13" i="12"/>
  <c r="Z23" i="12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Z53" i="10" s="1"/>
  <c r="Z13" i="9" s="1"/>
  <c r="Z23" i="9" s="1"/>
  <c r="Z33" i="9" s="1"/>
  <c r="Z43" i="9" s="1"/>
  <c r="Z13" i="8" s="1"/>
  <c r="Z23" i="8" s="1"/>
  <c r="Z33" i="8" s="1"/>
  <c r="Z43" i="8" s="1"/>
  <c r="Z13" i="17" s="1"/>
  <c r="Z23" i="17" s="1"/>
  <c r="Z33" i="17" s="1"/>
  <c r="Z43" i="17" s="1"/>
  <c r="Z53" i="17" s="1"/>
  <c r="Z13" i="16" s="1"/>
  <c r="Z23" i="16" s="1"/>
  <c r="Z33" i="16" s="1"/>
  <c r="Z43" i="16" s="1"/>
  <c r="Z13" i="15" s="1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AA13" i="12"/>
  <c r="Y14" i="12"/>
  <c r="Y24" i="12" s="1"/>
  <c r="Y34" i="12" s="1"/>
  <c r="Y44" i="12" s="1"/>
  <c r="Y14" i="11" s="1"/>
  <c r="Y24" i="11" s="1"/>
  <c r="Y34" i="11" s="1"/>
  <c r="Y44" i="11" s="1"/>
  <c r="Y14" i="10"/>
  <c r="Y24" i="10" s="1"/>
  <c r="Y34" i="10" s="1"/>
  <c r="Y44" i="10" s="1"/>
  <c r="Y54" i="10" s="1"/>
  <c r="Y14" i="9" s="1"/>
  <c r="Y24" i="9" s="1"/>
  <c r="Y34" i="9" s="1"/>
  <c r="Y44" i="9" s="1"/>
  <c r="Y14" i="8" s="1"/>
  <c r="Y24" i="8" s="1"/>
  <c r="Y34" i="8" s="1"/>
  <c r="Y44" i="8" s="1"/>
  <c r="Y14" i="17" s="1"/>
  <c r="Y24" i="17" s="1"/>
  <c r="Y34" i="17" s="1"/>
  <c r="Y44" i="17" s="1"/>
  <c r="Y54" i="17" s="1"/>
  <c r="Y14" i="16" s="1"/>
  <c r="Y24" i="16" s="1"/>
  <c r="Y34" i="16" s="1"/>
  <c r="Y44" i="16" s="1"/>
  <c r="Y14" i="15" s="1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Z54" i="10" s="1"/>
  <c r="Z14" i="9" s="1"/>
  <c r="Z24" i="9" s="1"/>
  <c r="Z34" i="9" s="1"/>
  <c r="Z44" i="9" s="1"/>
  <c r="Z14" i="8" s="1"/>
  <c r="Z24" i="8" s="1"/>
  <c r="Z34" i="8" s="1"/>
  <c r="Z44" i="8" s="1"/>
  <c r="Z14" i="17" s="1"/>
  <c r="Z24" i="17" s="1"/>
  <c r="Z34" i="17" s="1"/>
  <c r="Z44" i="17" s="1"/>
  <c r="Z54" i="17" s="1"/>
  <c r="Z14" i="16" s="1"/>
  <c r="Z24" i="16" s="1"/>
  <c r="Z34" i="16" s="1"/>
  <c r="Z44" i="16" s="1"/>
  <c r="Z14" i="15" s="1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Y15" i="12"/>
  <c r="Y25" i="12"/>
  <c r="Y35" i="12" s="1"/>
  <c r="Y45" i="12" s="1"/>
  <c r="Y15" i="11" s="1"/>
  <c r="Y25" i="11" s="1"/>
  <c r="Y35" i="11" s="1"/>
  <c r="Y45" i="11"/>
  <c r="Y15" i="10" s="1"/>
  <c r="Y25" i="10" s="1"/>
  <c r="Y35" i="10" s="1"/>
  <c r="Y45" i="10" s="1"/>
  <c r="Y55" i="10" s="1"/>
  <c r="Y15" i="9" s="1"/>
  <c r="Y25" i="9" s="1"/>
  <c r="Y35" i="9"/>
  <c r="Y45" i="9" s="1"/>
  <c r="Y15" i="8" s="1"/>
  <c r="Y25" i="8" s="1"/>
  <c r="Y35" i="8" s="1"/>
  <c r="Y45" i="8" s="1"/>
  <c r="Y15" i="17" s="1"/>
  <c r="Y25" i="17" s="1"/>
  <c r="Y35" i="17" s="1"/>
  <c r="Y45" i="17" s="1"/>
  <c r="Y55" i="17" s="1"/>
  <c r="Y15" i="16" s="1"/>
  <c r="Y25" i="16" s="1"/>
  <c r="Y35" i="16" s="1"/>
  <c r="Y45" i="16" s="1"/>
  <c r="Y15" i="15" s="1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Z15" i="12"/>
  <c r="Z25" i="12"/>
  <c r="Z35" i="12" s="1"/>
  <c r="Z45" i="12" s="1"/>
  <c r="Z15" i="11" s="1"/>
  <c r="Z25" i="11" s="1"/>
  <c r="Z35" i="11" s="1"/>
  <c r="Z45" i="11"/>
  <c r="Z15" i="10" s="1"/>
  <c r="Z25" i="10" s="1"/>
  <c r="Z35" i="10" s="1"/>
  <c r="Z45" i="10" s="1"/>
  <c r="Z55" i="10" s="1"/>
  <c r="Z15" i="9" s="1"/>
  <c r="Z25" i="9" s="1"/>
  <c r="Z35" i="9"/>
  <c r="Z45" i="9" s="1"/>
  <c r="Z15" i="8" s="1"/>
  <c r="Z25" i="8" s="1"/>
  <c r="Z35" i="8" s="1"/>
  <c r="Z45" i="8" s="1"/>
  <c r="Z15" i="17" s="1"/>
  <c r="Z25" i="17" s="1"/>
  <c r="Z35" i="17" s="1"/>
  <c r="Z45" i="17" s="1"/>
  <c r="Z55" i="17" s="1"/>
  <c r="Z15" i="16" s="1"/>
  <c r="Z25" i="16" s="1"/>
  <c r="Z35" i="16" s="1"/>
  <c r="Z45" i="16" s="1"/>
  <c r="Z15" i="15" s="1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Z32" i="18"/>
  <c r="Z42" i="18" s="1"/>
  <c r="Z52" i="18" s="1"/>
  <c r="Z62" i="18" s="1"/>
  <c r="Y62" i="18"/>
  <c r="F54" i="13"/>
  <c r="F53" i="13"/>
  <c r="F52" i="13"/>
  <c r="F51" i="13"/>
  <c r="F45" i="13"/>
  <c r="F43" i="13"/>
  <c r="F42" i="13"/>
  <c r="F41" i="13"/>
  <c r="F35" i="13"/>
  <c r="F34" i="13"/>
  <c r="F33" i="13"/>
  <c r="F32" i="13"/>
  <c r="F31" i="13"/>
  <c r="F25" i="13"/>
  <c r="F23" i="13"/>
  <c r="F22" i="13"/>
  <c r="F21" i="13"/>
  <c r="F15" i="13"/>
  <c r="F13" i="13"/>
  <c r="F12" i="13"/>
  <c r="F11" i="13"/>
  <c r="F55" i="16"/>
  <c r="F54" i="16"/>
  <c r="F53" i="16"/>
  <c r="F52" i="16"/>
  <c r="F45" i="16"/>
  <c r="F44" i="16"/>
  <c r="F43" i="16"/>
  <c r="F42" i="16"/>
  <c r="F41" i="16"/>
  <c r="F35" i="16"/>
  <c r="F34" i="16"/>
  <c r="F33" i="16"/>
  <c r="F32" i="16"/>
  <c r="F31" i="16"/>
  <c r="F25" i="16"/>
  <c r="F24" i="16"/>
  <c r="F23" i="16"/>
  <c r="F22" i="16"/>
  <c r="F21" i="16"/>
  <c r="F15" i="16"/>
  <c r="F14" i="16"/>
  <c r="F13" i="16"/>
  <c r="F12" i="16"/>
  <c r="F11" i="16"/>
  <c r="F55" i="19"/>
  <c r="F53" i="19"/>
  <c r="F52" i="19"/>
  <c r="F45" i="19"/>
  <c r="F44" i="19"/>
  <c r="F42" i="19"/>
  <c r="F41" i="19"/>
  <c r="F34" i="19"/>
  <c r="F33" i="19"/>
  <c r="F32" i="19"/>
  <c r="F31" i="19"/>
  <c r="F25" i="19"/>
  <c r="F24" i="19"/>
  <c r="F23" i="19"/>
  <c r="F22" i="19"/>
  <c r="F21" i="19"/>
  <c r="F15" i="19"/>
  <c r="F13" i="19"/>
  <c r="F12" i="19"/>
  <c r="F11" i="19"/>
  <c r="F55" i="15"/>
  <c r="F54" i="15"/>
  <c r="F53" i="15"/>
  <c r="F52" i="15"/>
  <c r="F51" i="15"/>
  <c r="F45" i="15"/>
  <c r="F44" i="15"/>
  <c r="F43" i="15"/>
  <c r="F42" i="15"/>
  <c r="F41" i="15"/>
  <c r="F35" i="15"/>
  <c r="F34" i="15"/>
  <c r="F33" i="15"/>
  <c r="F32" i="15"/>
  <c r="F31" i="15"/>
  <c r="F25" i="15"/>
  <c r="F24" i="15"/>
  <c r="F23" i="15"/>
  <c r="F22" i="15"/>
  <c r="F21" i="15"/>
  <c r="F15" i="15"/>
  <c r="F14" i="15"/>
  <c r="F13" i="15"/>
  <c r="F12" i="15"/>
  <c r="F11" i="15"/>
  <c r="F75" i="18"/>
  <c r="F74" i="18"/>
  <c r="F72" i="18"/>
  <c r="F71" i="18"/>
  <c r="F43" i="18"/>
  <c r="F42" i="18"/>
  <c r="F41" i="18"/>
  <c r="F35" i="18"/>
  <c r="F34" i="18"/>
  <c r="F33" i="18"/>
  <c r="F32" i="18"/>
  <c r="F31" i="18"/>
  <c r="F25" i="18"/>
  <c r="F22" i="18"/>
  <c r="F21" i="18"/>
  <c r="F13" i="18"/>
  <c r="F12" i="18"/>
  <c r="F11" i="18"/>
  <c r="F65" i="14"/>
  <c r="F64" i="14"/>
  <c r="F63" i="14"/>
  <c r="F62" i="14"/>
  <c r="F61" i="14"/>
  <c r="F45" i="14"/>
  <c r="F44" i="14"/>
  <c r="F43" i="14"/>
  <c r="F42" i="14"/>
  <c r="F41" i="14"/>
  <c r="F35" i="14"/>
  <c r="F34" i="14"/>
  <c r="F33" i="14"/>
  <c r="F32" i="14"/>
  <c r="F31" i="14"/>
  <c r="F25" i="14"/>
  <c r="F23" i="14"/>
  <c r="F22" i="14"/>
  <c r="F21" i="14"/>
  <c r="F15" i="14"/>
  <c r="F14" i="14"/>
  <c r="F13" i="14"/>
  <c r="F12" i="14"/>
  <c r="F11" i="14"/>
  <c r="F65" i="17"/>
  <c r="F64" i="17"/>
  <c r="F63" i="17"/>
  <c r="F62" i="17"/>
  <c r="F61" i="17"/>
  <c r="F45" i="17"/>
  <c r="F44" i="17"/>
  <c r="F43" i="17"/>
  <c r="F42" i="17"/>
  <c r="F41" i="17"/>
  <c r="F35" i="17"/>
  <c r="F34" i="17"/>
  <c r="F33" i="17"/>
  <c r="F32" i="17"/>
  <c r="F31" i="17"/>
  <c r="F25" i="17"/>
  <c r="F24" i="17"/>
  <c r="F23" i="17"/>
  <c r="F22" i="17"/>
  <c r="F21" i="17"/>
  <c r="F15" i="17"/>
  <c r="F14" i="17"/>
  <c r="F13" i="17"/>
  <c r="F12" i="17"/>
  <c r="F11" i="17"/>
  <c r="F55" i="8"/>
  <c r="F54" i="8"/>
  <c r="F53" i="8"/>
  <c r="F52" i="8"/>
  <c r="F51" i="8"/>
  <c r="F45" i="8"/>
  <c r="F44" i="8"/>
  <c r="F43" i="8"/>
  <c r="F42" i="8"/>
  <c r="F41" i="8"/>
  <c r="F35" i="8"/>
  <c r="F34" i="8"/>
  <c r="F33" i="8"/>
  <c r="F32" i="8"/>
  <c r="F31" i="8"/>
  <c r="F25" i="8"/>
  <c r="F24" i="8"/>
  <c r="F23" i="8"/>
  <c r="F22" i="8"/>
  <c r="F21" i="8"/>
  <c r="F15" i="8"/>
  <c r="F14" i="8"/>
  <c r="F13" i="8"/>
  <c r="F12" i="8"/>
  <c r="F11" i="8"/>
  <c r="F55" i="9"/>
  <c r="F54" i="9"/>
  <c r="F53" i="9"/>
  <c r="F52" i="9"/>
  <c r="F51" i="9"/>
  <c r="F45" i="9"/>
  <c r="F44" i="9"/>
  <c r="F43" i="9"/>
  <c r="F42" i="9"/>
  <c r="F41" i="9"/>
  <c r="F35" i="9"/>
  <c r="F34" i="9"/>
  <c r="F33" i="9"/>
  <c r="F32" i="9"/>
  <c r="F31" i="9"/>
  <c r="F25" i="9"/>
  <c r="F24" i="9"/>
  <c r="F23" i="9"/>
  <c r="F22" i="9"/>
  <c r="F21" i="9"/>
  <c r="F15" i="9"/>
  <c r="F14" i="9"/>
  <c r="F13" i="9"/>
  <c r="F12" i="9"/>
  <c r="F11" i="9"/>
  <c r="F45" i="10"/>
  <c r="F44" i="10"/>
  <c r="F43" i="10"/>
  <c r="F42" i="10"/>
  <c r="F41" i="10"/>
  <c r="F35" i="10"/>
  <c r="F34" i="10"/>
  <c r="F33" i="10"/>
  <c r="F32" i="10"/>
  <c r="F31" i="10"/>
  <c r="F15" i="10"/>
  <c r="F14" i="10"/>
  <c r="F13" i="10"/>
  <c r="F12" i="10"/>
  <c r="F11" i="10"/>
  <c r="F55" i="11"/>
  <c r="F54" i="11"/>
  <c r="F53" i="11"/>
  <c r="F52" i="11"/>
  <c r="F51" i="11"/>
  <c r="F45" i="11"/>
  <c r="F44" i="11"/>
  <c r="F43" i="11"/>
  <c r="F42" i="11"/>
  <c r="F41" i="11"/>
  <c r="F35" i="11"/>
  <c r="F34" i="11"/>
  <c r="F33" i="11"/>
  <c r="F32" i="11"/>
  <c r="F31" i="11"/>
  <c r="F25" i="11"/>
  <c r="F24" i="11"/>
  <c r="F23" i="11"/>
  <c r="F22" i="11"/>
  <c r="F21" i="11"/>
  <c r="F15" i="11"/>
  <c r="F14" i="11"/>
  <c r="F13" i="11"/>
  <c r="F12" i="11"/>
  <c r="F11" i="11"/>
  <c r="F14" i="12"/>
  <c r="F11" i="12"/>
  <c r="F55" i="12"/>
  <c r="F54" i="12"/>
  <c r="F53" i="12"/>
  <c r="F52" i="12"/>
  <c r="F51" i="12"/>
  <c r="F45" i="12"/>
  <c r="F44" i="12"/>
  <c r="F43" i="12"/>
  <c r="F42" i="12"/>
  <c r="F41" i="12"/>
  <c r="F35" i="12"/>
  <c r="F34" i="12"/>
  <c r="F33" i="12"/>
  <c r="F32" i="12"/>
  <c r="F31" i="12"/>
  <c r="F25" i="12"/>
  <c r="F24" i="12"/>
  <c r="F23" i="12"/>
  <c r="F22" i="12"/>
  <c r="F21" i="12"/>
  <c r="F15" i="12"/>
  <c r="F13" i="12"/>
  <c r="F12" i="12"/>
  <c r="D172" i="29" l="1"/>
  <c r="AS82" i="18"/>
  <c r="AT62" i="8"/>
  <c r="AR82" i="18"/>
  <c r="AR62" i="12"/>
  <c r="AR67" i="12" s="1"/>
  <c r="AR65" i="12"/>
  <c r="AS62" i="13"/>
  <c r="R75" i="14"/>
  <c r="R2" i="14" s="1"/>
  <c r="D61" i="28"/>
  <c r="AR62" i="13"/>
  <c r="P65" i="15"/>
  <c r="P2" i="15" s="1"/>
  <c r="AT58" i="12"/>
  <c r="AT60" i="12" s="1"/>
  <c r="C106" i="29"/>
  <c r="C146" i="29"/>
  <c r="K55" i="9"/>
  <c r="K53" i="13"/>
  <c r="K43" i="10"/>
  <c r="AR68" i="14"/>
  <c r="AR70" i="14" s="1"/>
  <c r="AA42" i="12"/>
  <c r="AA12" i="11" s="1"/>
  <c r="Q1" i="12"/>
  <c r="Q1" i="14"/>
  <c r="K33" i="15"/>
  <c r="K34" i="13"/>
  <c r="K33" i="18"/>
  <c r="K44" i="14"/>
  <c r="AR68" i="17"/>
  <c r="AR70" i="17" s="1"/>
  <c r="AS58" i="12"/>
  <c r="AS60" i="12" s="1"/>
  <c r="AS68" i="17"/>
  <c r="AS70" i="17" s="1"/>
  <c r="AT68" i="14"/>
  <c r="AT70" i="14" s="1"/>
  <c r="S6" i="26"/>
  <c r="S14" i="26"/>
  <c r="S22" i="26"/>
  <c r="S30" i="26"/>
  <c r="S38" i="26"/>
  <c r="S46" i="26"/>
  <c r="S54" i="26"/>
  <c r="M19" i="26"/>
  <c r="M21" i="26"/>
  <c r="M27" i="26"/>
  <c r="M29" i="26"/>
  <c r="M35" i="26"/>
  <c r="M37" i="26"/>
  <c r="M43" i="26"/>
  <c r="M45" i="26"/>
  <c r="M51" i="26"/>
  <c r="M53" i="26"/>
  <c r="AR62" i="9"/>
  <c r="Q1" i="8"/>
  <c r="P1" i="15"/>
  <c r="P64" i="11"/>
  <c r="R64" i="11"/>
  <c r="N64" i="11"/>
  <c r="F64" i="11"/>
  <c r="M64" i="11"/>
  <c r="O64" i="11"/>
  <c r="M61" i="8"/>
  <c r="P61" i="8"/>
  <c r="P65" i="8" s="1"/>
  <c r="P2" i="8" s="1"/>
  <c r="Q75" i="17"/>
  <c r="Q2" i="17" s="1"/>
  <c r="C11" i="29"/>
  <c r="D26" i="29"/>
  <c r="C28" i="29"/>
  <c r="D28" i="29" s="1"/>
  <c r="E48" i="29"/>
  <c r="D48" i="29"/>
  <c r="C48" i="29"/>
  <c r="H48" i="29"/>
  <c r="C162" i="29"/>
  <c r="D162" i="29"/>
  <c r="F162" i="29" s="1"/>
  <c r="H162" i="29"/>
  <c r="F190" i="29"/>
  <c r="C224" i="29"/>
  <c r="F30" i="28"/>
  <c r="H55" i="28"/>
  <c r="P62" i="9"/>
  <c r="F62" i="9"/>
  <c r="T62" i="9"/>
  <c r="T65" i="9" s="1"/>
  <c r="T2" i="9" s="1"/>
  <c r="R62" i="9"/>
  <c r="R65" i="9" s="1"/>
  <c r="R2" i="9" s="1"/>
  <c r="N62" i="9"/>
  <c r="M62" i="9"/>
  <c r="Q62" i="9"/>
  <c r="C15" i="29"/>
  <c r="D15" i="29" s="1"/>
  <c r="I15" i="29" s="1"/>
  <c r="F15" i="29"/>
  <c r="Q1" i="17"/>
  <c r="K43" i="8"/>
  <c r="K54" i="10"/>
  <c r="K53" i="14"/>
  <c r="AS58" i="8"/>
  <c r="AS60" i="8" s="1"/>
  <c r="AR58" i="16"/>
  <c r="AR60" i="16" s="1"/>
  <c r="R26" i="16"/>
  <c r="AR58" i="19"/>
  <c r="AR60" i="19" s="1"/>
  <c r="P65" i="9"/>
  <c r="P2" i="9" s="1"/>
  <c r="O62" i="15"/>
  <c r="Q62" i="15"/>
  <c r="M62" i="15"/>
  <c r="T62" i="15"/>
  <c r="P75" i="14"/>
  <c r="P2" i="14" s="1"/>
  <c r="R72" i="17"/>
  <c r="N72" i="17"/>
  <c r="N75" i="17" s="1"/>
  <c r="N2" i="17" s="1"/>
  <c r="Q72" i="17"/>
  <c r="M72" i="17"/>
  <c r="O72" i="17"/>
  <c r="O75" i="17" s="1"/>
  <c r="O2" i="17" s="1"/>
  <c r="P72" i="17"/>
  <c r="T72" i="17"/>
  <c r="C35" i="29"/>
  <c r="F35" i="29"/>
  <c r="D74" i="29"/>
  <c r="C138" i="29"/>
  <c r="C210" i="29"/>
  <c r="D210" i="29" s="1"/>
  <c r="E210" i="29" s="1"/>
  <c r="P1" i="17"/>
  <c r="K43" i="12"/>
  <c r="K24" i="10"/>
  <c r="K23" i="8"/>
  <c r="K24" i="16"/>
  <c r="K23" i="14"/>
  <c r="K24" i="19"/>
  <c r="K33" i="11"/>
  <c r="K34" i="9"/>
  <c r="K33" i="17"/>
  <c r="K44" i="16"/>
  <c r="R36" i="14"/>
  <c r="R66" i="14"/>
  <c r="AT68" i="17"/>
  <c r="AT70" i="17" s="1"/>
  <c r="AE6" i="26"/>
  <c r="AE14" i="26"/>
  <c r="AE22" i="26"/>
  <c r="AE30" i="26"/>
  <c r="AE38" i="26"/>
  <c r="AE46" i="26"/>
  <c r="AE54" i="26"/>
  <c r="Y2" i="26"/>
  <c r="Y10" i="26"/>
  <c r="Y18" i="26"/>
  <c r="Y26" i="26"/>
  <c r="Y34" i="26"/>
  <c r="Y42" i="26"/>
  <c r="Y50" i="26"/>
  <c r="AT58" i="15"/>
  <c r="AT60" i="15" s="1"/>
  <c r="P64" i="16"/>
  <c r="R64" i="16"/>
  <c r="N64" i="16"/>
  <c r="F64" i="16"/>
  <c r="M64" i="16"/>
  <c r="O64" i="16"/>
  <c r="P61" i="15"/>
  <c r="T61" i="15"/>
  <c r="T65" i="15" s="1"/>
  <c r="T2" i="15" s="1"/>
  <c r="O61" i="15"/>
  <c r="Q61" i="15"/>
  <c r="R61" i="15"/>
  <c r="D23" i="29"/>
  <c r="F23" i="29" s="1"/>
  <c r="D44" i="29"/>
  <c r="I44" i="29" s="1"/>
  <c r="D51" i="29"/>
  <c r="C60" i="29"/>
  <c r="D60" i="29" s="1"/>
  <c r="I60" i="29" s="1"/>
  <c r="C158" i="29"/>
  <c r="F48" i="28"/>
  <c r="E45" i="28"/>
  <c r="H29" i="28"/>
  <c r="F28" i="28"/>
  <c r="F24" i="28"/>
  <c r="E16" i="28"/>
  <c r="J16" i="28" s="1"/>
  <c r="F40" i="28"/>
  <c r="E37" i="28"/>
  <c r="E44" i="28"/>
  <c r="J44" i="28" s="1"/>
  <c r="E24" i="28"/>
  <c r="J24" i="28" s="1"/>
  <c r="F16" i="28"/>
  <c r="F44" i="28"/>
  <c r="F36" i="28"/>
  <c r="F32" i="28"/>
  <c r="H27" i="28"/>
  <c r="H13" i="28"/>
  <c r="F8" i="28"/>
  <c r="H51" i="28"/>
  <c r="E36" i="28"/>
  <c r="J36" i="28" s="1"/>
  <c r="E48" i="28"/>
  <c r="J48" i="28" s="1"/>
  <c r="E8" i="28"/>
  <c r="J8" i="28" s="1"/>
  <c r="E5" i="28"/>
  <c r="J5" i="28" s="1"/>
  <c r="T72" i="14"/>
  <c r="O72" i="14"/>
  <c r="F72" i="14"/>
  <c r="R72" i="14"/>
  <c r="N72" i="14"/>
  <c r="M72" i="14"/>
  <c r="P72" i="14"/>
  <c r="Q72" i="14"/>
  <c r="C39" i="29"/>
  <c r="R36" i="17"/>
  <c r="R75" i="17"/>
  <c r="R2" i="17" s="1"/>
  <c r="C33" i="29"/>
  <c r="D33" i="29" s="1"/>
  <c r="K54" i="16"/>
  <c r="K51" i="19"/>
  <c r="K44" i="19"/>
  <c r="AT58" i="11"/>
  <c r="AT60" i="11" s="1"/>
  <c r="R26" i="9"/>
  <c r="Q1" i="15"/>
  <c r="AT58" i="19"/>
  <c r="AT60" i="19" s="1"/>
  <c r="P75" i="17"/>
  <c r="P2" i="17" s="1"/>
  <c r="O65" i="15"/>
  <c r="O2" i="15" s="1"/>
  <c r="R62" i="15"/>
  <c r="O60" i="13"/>
  <c r="T60" i="13"/>
  <c r="Q60" i="13"/>
  <c r="M60" i="13"/>
  <c r="P60" i="13"/>
  <c r="N60" i="13"/>
  <c r="Q80" i="18"/>
  <c r="M80" i="18"/>
  <c r="P80" i="18"/>
  <c r="R80" i="18"/>
  <c r="F80" i="18"/>
  <c r="D16" i="29"/>
  <c r="I16" i="29" s="1"/>
  <c r="D78" i="29"/>
  <c r="I78" i="29" s="1"/>
  <c r="F78" i="29"/>
  <c r="E78" i="29"/>
  <c r="J78" i="29" s="1"/>
  <c r="C134" i="29"/>
  <c r="F141" i="29"/>
  <c r="C39" i="28"/>
  <c r="D39" i="28" s="1"/>
  <c r="E39" i="28" s="1"/>
  <c r="C43" i="28"/>
  <c r="D43" i="28" s="1"/>
  <c r="AG32" i="16"/>
  <c r="AI32" i="16"/>
  <c r="AN34" i="15"/>
  <c r="AL34" i="15"/>
  <c r="K25" i="12"/>
  <c r="K44" i="8"/>
  <c r="K53" i="10"/>
  <c r="K54" i="14"/>
  <c r="R36" i="12"/>
  <c r="R66" i="17"/>
  <c r="N65" i="12"/>
  <c r="N2" i="12" s="1"/>
  <c r="M61" i="15"/>
  <c r="F60" i="13"/>
  <c r="T80" i="18"/>
  <c r="P81" i="18"/>
  <c r="F81" i="18"/>
  <c r="R81" i="18"/>
  <c r="N81" i="18"/>
  <c r="M81" i="18"/>
  <c r="Q81" i="18"/>
  <c r="O81" i="18"/>
  <c r="T81" i="18"/>
  <c r="C4" i="29"/>
  <c r="F81" i="29"/>
  <c r="E81" i="29"/>
  <c r="J81" i="29" s="1"/>
  <c r="H81" i="29"/>
  <c r="C81" i="29"/>
  <c r="C154" i="29"/>
  <c r="C182" i="29"/>
  <c r="C226" i="29"/>
  <c r="D226" i="29"/>
  <c r="C65" i="29"/>
  <c r="H65" i="29"/>
  <c r="I99" i="29"/>
  <c r="H99" i="29"/>
  <c r="C150" i="29"/>
  <c r="D150" i="29"/>
  <c r="F150" i="29" s="1"/>
  <c r="AS58" i="11"/>
  <c r="AS60" i="11" s="1"/>
  <c r="B3" i="27"/>
  <c r="F3" i="27"/>
  <c r="A4" i="27"/>
  <c r="L3" i="27"/>
  <c r="C3" i="27"/>
  <c r="K3" i="27"/>
  <c r="O61" i="8"/>
  <c r="R61" i="8"/>
  <c r="R65" i="8" s="1"/>
  <c r="R2" i="8" s="1"/>
  <c r="N61" i="8"/>
  <c r="N65" i="8" s="1"/>
  <c r="N2" i="8" s="1"/>
  <c r="Q61" i="8"/>
  <c r="F61" i="8"/>
  <c r="C184" i="29"/>
  <c r="H234" i="29"/>
  <c r="C234" i="29"/>
  <c r="AF55" i="13"/>
  <c r="AK55" i="13"/>
  <c r="D55" i="13"/>
  <c r="M55" i="13"/>
  <c r="AJ55" i="13"/>
  <c r="AE55" i="13"/>
  <c r="B55" i="13"/>
  <c r="K54" i="11"/>
  <c r="K53" i="8"/>
  <c r="K52" i="15"/>
  <c r="AA21" i="12"/>
  <c r="AA31" i="12" s="1"/>
  <c r="AA41" i="12" s="1"/>
  <c r="AA11" i="11" s="1"/>
  <c r="AA21" i="11" s="1"/>
  <c r="AA31" i="11" s="1"/>
  <c r="AA41" i="11" s="1"/>
  <c r="AA11" i="10" s="1"/>
  <c r="AA21" i="10" s="1"/>
  <c r="AA31" i="10" s="1"/>
  <c r="AA41" i="10" s="1"/>
  <c r="AA51" i="10" s="1"/>
  <c r="AA11" i="9" s="1"/>
  <c r="AA21" i="9" s="1"/>
  <c r="AA31" i="9" s="1"/>
  <c r="AA41" i="9" s="1"/>
  <c r="AA11" i="8" s="1"/>
  <c r="S27" i="26"/>
  <c r="S35" i="26"/>
  <c r="S43" i="26"/>
  <c r="S51" i="26"/>
  <c r="M3" i="26"/>
  <c r="M5" i="26"/>
  <c r="M11" i="26"/>
  <c r="M13" i="26"/>
  <c r="H3" i="27"/>
  <c r="AR58" i="11"/>
  <c r="AR60" i="11" s="1"/>
  <c r="R16" i="8"/>
  <c r="O62" i="9"/>
  <c r="Q64" i="8"/>
  <c r="M64" i="8"/>
  <c r="T64" i="8"/>
  <c r="O64" i="8"/>
  <c r="F64" i="8"/>
  <c r="M65" i="15"/>
  <c r="M2" i="15" s="1"/>
  <c r="R60" i="13"/>
  <c r="O80" i="18"/>
  <c r="R70" i="10"/>
  <c r="R75" i="10" s="1"/>
  <c r="R2" i="10" s="1"/>
  <c r="N70" i="10"/>
  <c r="F70" i="10"/>
  <c r="Q70" i="10"/>
  <c r="Q75" i="10" s="1"/>
  <c r="Q2" i="10" s="1"/>
  <c r="M70" i="10"/>
  <c r="O70" i="10"/>
  <c r="O75" i="10" s="1"/>
  <c r="O2" i="10" s="1"/>
  <c r="H15" i="29"/>
  <c r="H76" i="29"/>
  <c r="C76" i="29"/>
  <c r="D79" i="29"/>
  <c r="C142" i="29"/>
  <c r="D142" i="29"/>
  <c r="F142" i="29"/>
  <c r="C164" i="29"/>
  <c r="I195" i="29"/>
  <c r="H195" i="29"/>
  <c r="AT68" i="10"/>
  <c r="AT70" i="10" s="1"/>
  <c r="AS58" i="19"/>
  <c r="AS60" i="19" s="1"/>
  <c r="N63" i="12"/>
  <c r="Q63" i="12"/>
  <c r="T63" i="12"/>
  <c r="T65" i="12" s="1"/>
  <c r="T2" i="12" s="1"/>
  <c r="R63" i="12"/>
  <c r="N65" i="9"/>
  <c r="N2" i="9" s="1"/>
  <c r="P63" i="9"/>
  <c r="O63" i="9"/>
  <c r="F63" i="9"/>
  <c r="O61" i="13"/>
  <c r="R61" i="13"/>
  <c r="N61" i="13"/>
  <c r="P74" i="10"/>
  <c r="F74" i="10"/>
  <c r="T74" i="10"/>
  <c r="T75" i="10" s="1"/>
  <c r="T2" i="10" s="1"/>
  <c r="O74" i="10"/>
  <c r="E12" i="29"/>
  <c r="D21" i="29"/>
  <c r="E21" i="29" s="1"/>
  <c r="C21" i="29"/>
  <c r="C92" i="29"/>
  <c r="H110" i="29"/>
  <c r="H118" i="29"/>
  <c r="C194" i="29"/>
  <c r="E194" i="29"/>
  <c r="J194" i="29" s="1"/>
  <c r="H230" i="29"/>
  <c r="C230" i="29"/>
  <c r="E230" i="29"/>
  <c r="H59" i="28"/>
  <c r="D62" i="28"/>
  <c r="E62" i="28"/>
  <c r="C62" i="28"/>
  <c r="F62" i="28"/>
  <c r="AT58" i="16"/>
  <c r="AT60" i="16" s="1"/>
  <c r="AS58" i="16"/>
  <c r="AS60" i="16" s="1"/>
  <c r="AR58" i="15"/>
  <c r="AR60" i="15" s="1"/>
  <c r="R36" i="15"/>
  <c r="M63" i="12"/>
  <c r="R60" i="11"/>
  <c r="R65" i="11" s="1"/>
  <c r="R2" i="11" s="1"/>
  <c r="N60" i="11"/>
  <c r="N65" i="11" s="1"/>
  <c r="N2" i="11" s="1"/>
  <c r="F60" i="11"/>
  <c r="P60" i="11"/>
  <c r="R63" i="9"/>
  <c r="O60" i="8"/>
  <c r="O65" i="8" s="1"/>
  <c r="O2" i="8" s="1"/>
  <c r="T60" i="8"/>
  <c r="T65" i="8" s="1"/>
  <c r="T2" i="8" s="1"/>
  <c r="Q60" i="8"/>
  <c r="M60" i="8"/>
  <c r="T71" i="14"/>
  <c r="O71" i="14"/>
  <c r="O75" i="14" s="1"/>
  <c r="O2" i="14" s="1"/>
  <c r="Q71" i="14"/>
  <c r="Q75" i="14" s="1"/>
  <c r="Q2" i="14" s="1"/>
  <c r="M71" i="14"/>
  <c r="M75" i="14" s="1"/>
  <c r="M2" i="14" s="1"/>
  <c r="C32" i="29"/>
  <c r="D91" i="29"/>
  <c r="D115" i="29"/>
  <c r="D30" i="28"/>
  <c r="I30" i="28" s="1"/>
  <c r="H30" i="28"/>
  <c r="C30" i="28"/>
  <c r="AQ68" i="14"/>
  <c r="C18" i="29"/>
  <c r="D18" i="29" s="1"/>
  <c r="AR68" i="10"/>
  <c r="AR70" i="10" s="1"/>
  <c r="AR58" i="8"/>
  <c r="AR60" i="8" s="1"/>
  <c r="Q1" i="16"/>
  <c r="Q63" i="11"/>
  <c r="M63" i="11"/>
  <c r="T63" i="11"/>
  <c r="T65" i="11" s="1"/>
  <c r="T2" i="11" s="1"/>
  <c r="P63" i="11"/>
  <c r="Q63" i="16"/>
  <c r="M63" i="16"/>
  <c r="T63" i="16"/>
  <c r="P63" i="16"/>
  <c r="Q73" i="17"/>
  <c r="M73" i="17"/>
  <c r="F73" i="17"/>
  <c r="T73" i="17"/>
  <c r="T75" i="17" s="1"/>
  <c r="T2" i="17" s="1"/>
  <c r="O73" i="17"/>
  <c r="T84" i="18"/>
  <c r="O84" i="18"/>
  <c r="R84" i="18"/>
  <c r="N84" i="18"/>
  <c r="D37" i="29"/>
  <c r="F64" i="29"/>
  <c r="H80" i="29"/>
  <c r="C80" i="29"/>
  <c r="H88" i="29"/>
  <c r="C88" i="29"/>
  <c r="D88" i="29"/>
  <c r="I88" i="29" s="1"/>
  <c r="E88" i="29"/>
  <c r="J88" i="29" s="1"/>
  <c r="F88" i="29"/>
  <c r="H104" i="29"/>
  <c r="C104" i="29"/>
  <c r="D104" i="29"/>
  <c r="C130" i="29"/>
  <c r="D130" i="29"/>
  <c r="F130" i="29" s="1"/>
  <c r="H130" i="29"/>
  <c r="E148" i="29"/>
  <c r="E156" i="29"/>
  <c r="E160" i="29"/>
  <c r="D171" i="29"/>
  <c r="D185" i="29"/>
  <c r="AQ58" i="19"/>
  <c r="AQ58" i="13"/>
  <c r="AQ58" i="9"/>
  <c r="B3" i="29"/>
  <c r="B75" i="29"/>
  <c r="D75" i="29" s="1"/>
  <c r="C13" i="29"/>
  <c r="B267" i="29"/>
  <c r="D267" i="29" s="1"/>
  <c r="B263" i="29"/>
  <c r="B259" i="29"/>
  <c r="B255" i="29"/>
  <c r="B251" i="29"/>
  <c r="D251" i="29" s="1"/>
  <c r="B247" i="29"/>
  <c r="B243" i="29"/>
  <c r="D243" i="29" s="1"/>
  <c r="B239" i="29"/>
  <c r="B235" i="29"/>
  <c r="B231" i="29"/>
  <c r="D231" i="29" s="1"/>
  <c r="B227" i="29"/>
  <c r="B18" i="29"/>
  <c r="B264" i="29"/>
  <c r="D264" i="29" s="1"/>
  <c r="B260" i="29"/>
  <c r="B256" i="29"/>
  <c r="B252" i="29"/>
  <c r="B248" i="29"/>
  <c r="B244" i="29"/>
  <c r="D244" i="29" s="1"/>
  <c r="B240" i="29"/>
  <c r="B236" i="29"/>
  <c r="B232" i="29"/>
  <c r="B228" i="29"/>
  <c r="B224" i="29"/>
  <c r="D224" i="29" s="1"/>
  <c r="B266" i="29"/>
  <c r="B253" i="29"/>
  <c r="B249" i="29"/>
  <c r="B238" i="29"/>
  <c r="C219" i="29"/>
  <c r="B212" i="29"/>
  <c r="D212" i="29" s="1"/>
  <c r="B206" i="29"/>
  <c r="B199" i="29"/>
  <c r="D199" i="29" s="1"/>
  <c r="F199" i="29" s="1"/>
  <c r="B193" i="29"/>
  <c r="C187" i="29"/>
  <c r="B180" i="29"/>
  <c r="D180" i="29" s="1"/>
  <c r="B174" i="29"/>
  <c r="B167" i="29"/>
  <c r="B8" i="29"/>
  <c r="B257" i="29"/>
  <c r="C249" i="29"/>
  <c r="D249" i="29" s="1"/>
  <c r="B242" i="29"/>
  <c r="C231" i="29"/>
  <c r="C227" i="29"/>
  <c r="B218" i="29"/>
  <c r="D218" i="29" s="1"/>
  <c r="B211" i="29"/>
  <c r="D211" i="29" s="1"/>
  <c r="B205" i="29"/>
  <c r="D205" i="29" s="1"/>
  <c r="C199" i="29"/>
  <c r="B192" i="29"/>
  <c r="D192" i="29" s="1"/>
  <c r="B186" i="29"/>
  <c r="B179" i="29"/>
  <c r="D179" i="29" s="1"/>
  <c r="B173" i="29"/>
  <c r="C167" i="29"/>
  <c r="B161" i="29"/>
  <c r="B157" i="29"/>
  <c r="D157" i="29" s="1"/>
  <c r="B153" i="29"/>
  <c r="B149" i="29"/>
  <c r="D149" i="29" s="1"/>
  <c r="I149" i="29" s="1"/>
  <c r="B145" i="29"/>
  <c r="B141" i="29"/>
  <c r="D141" i="29" s="1"/>
  <c r="I141" i="29" s="1"/>
  <c r="B137" i="29"/>
  <c r="B133" i="29"/>
  <c r="B129" i="29"/>
  <c r="B125" i="29"/>
  <c r="D125" i="29" s="1"/>
  <c r="F125" i="29" s="1"/>
  <c r="B121" i="29"/>
  <c r="D121" i="29" s="1"/>
  <c r="I121" i="29" s="1"/>
  <c r="B117" i="29"/>
  <c r="D117" i="29" s="1"/>
  <c r="B113" i="29"/>
  <c r="D113" i="29" s="1"/>
  <c r="I113" i="29" s="1"/>
  <c r="B109" i="29"/>
  <c r="D109" i="29" s="1"/>
  <c r="I109" i="29" s="1"/>
  <c r="B105" i="29"/>
  <c r="D105" i="29" s="1"/>
  <c r="I105" i="29" s="1"/>
  <c r="B101" i="29"/>
  <c r="B97" i="29"/>
  <c r="B93" i="29"/>
  <c r="B89" i="29"/>
  <c r="B85" i="29"/>
  <c r="B81" i="29"/>
  <c r="D81" i="29" s="1"/>
  <c r="I81" i="29" s="1"/>
  <c r="B77" i="29"/>
  <c r="D77" i="29" s="1"/>
  <c r="B20" i="29"/>
  <c r="D20" i="29" s="1"/>
  <c r="B17" i="29"/>
  <c r="D17" i="29" s="1"/>
  <c r="B13" i="29"/>
  <c r="B258" i="29"/>
  <c r="C251" i="29"/>
  <c r="C247" i="29"/>
  <c r="B222" i="29"/>
  <c r="D222" i="29" s="1"/>
  <c r="B215" i="29"/>
  <c r="B209" i="29"/>
  <c r="C203" i="29"/>
  <c r="B196" i="29"/>
  <c r="B190" i="29"/>
  <c r="D190" i="29" s="1"/>
  <c r="B183" i="29"/>
  <c r="D183" i="29" s="1"/>
  <c r="B177" i="29"/>
  <c r="D177" i="29" s="1"/>
  <c r="C171" i="29"/>
  <c r="B164" i="29"/>
  <c r="D164" i="29" s="1"/>
  <c r="B73" i="29"/>
  <c r="D73" i="29" s="1"/>
  <c r="B69" i="29"/>
  <c r="B65" i="29"/>
  <c r="D65" i="29" s="1"/>
  <c r="B61" i="29"/>
  <c r="D61" i="29" s="1"/>
  <c r="B57" i="29"/>
  <c r="B53" i="29"/>
  <c r="D53" i="29" s="1"/>
  <c r="B245" i="29"/>
  <c r="C237" i="29"/>
  <c r="B234" i="29"/>
  <c r="D234" i="29" s="1"/>
  <c r="B230" i="29"/>
  <c r="D230" i="29" s="1"/>
  <c r="B226" i="29"/>
  <c r="B219" i="29"/>
  <c r="D219" i="29" s="1"/>
  <c r="B213" i="29"/>
  <c r="C207" i="29"/>
  <c r="D207" i="29" s="1"/>
  <c r="B200" i="29"/>
  <c r="B194" i="29"/>
  <c r="D194" i="29" s="1"/>
  <c r="I194" i="29" s="1"/>
  <c r="B187" i="29"/>
  <c r="D187" i="29" s="1"/>
  <c r="B181" i="29"/>
  <c r="C175" i="29"/>
  <c r="B168" i="29"/>
  <c r="B162" i="29"/>
  <c r="B158" i="29"/>
  <c r="D158" i="29" s="1"/>
  <c r="B154" i="29"/>
  <c r="B150" i="29"/>
  <c r="B146" i="29"/>
  <c r="D146" i="29" s="1"/>
  <c r="B142" i="29"/>
  <c r="B138" i="29"/>
  <c r="B134" i="29"/>
  <c r="D134" i="29" s="1"/>
  <c r="E134" i="29" s="1"/>
  <c r="B130" i="29"/>
  <c r="B126" i="29"/>
  <c r="D126" i="29" s="1"/>
  <c r="B122" i="29"/>
  <c r="D122" i="29" s="1"/>
  <c r="B118" i="29"/>
  <c r="B114" i="29"/>
  <c r="B110" i="29"/>
  <c r="B106" i="29"/>
  <c r="B102" i="29"/>
  <c r="B98" i="29"/>
  <c r="B94" i="29"/>
  <c r="D94" i="29" s="1"/>
  <c r="B90" i="29"/>
  <c r="D90" i="29" s="1"/>
  <c r="B86" i="29"/>
  <c r="D86" i="29" s="1"/>
  <c r="B82" i="29"/>
  <c r="B78" i="29"/>
  <c r="C267" i="29"/>
  <c r="C215" i="29"/>
  <c r="B203" i="29"/>
  <c r="B189" i="29"/>
  <c r="D189" i="29" s="1"/>
  <c r="C186" i="29"/>
  <c r="C166" i="29"/>
  <c r="B163" i="29"/>
  <c r="B159" i="29"/>
  <c r="B155" i="29"/>
  <c r="B151" i="29"/>
  <c r="B147" i="29"/>
  <c r="B143" i="29"/>
  <c r="B139" i="29"/>
  <c r="B135" i="29"/>
  <c r="C131" i="29"/>
  <c r="B128" i="29"/>
  <c r="B124" i="29"/>
  <c r="B120" i="29"/>
  <c r="D120" i="29" s="1"/>
  <c r="B116" i="29"/>
  <c r="B112" i="29"/>
  <c r="D112" i="29" s="1"/>
  <c r="B108" i="29"/>
  <c r="D108" i="29" s="1"/>
  <c r="C107" i="29"/>
  <c r="B95" i="29"/>
  <c r="D95" i="29" s="1"/>
  <c r="B83" i="29"/>
  <c r="B72" i="29"/>
  <c r="C70" i="29"/>
  <c r="B62" i="29"/>
  <c r="B55" i="29"/>
  <c r="B54" i="29"/>
  <c r="B38" i="29"/>
  <c r="D38" i="29" s="1"/>
  <c r="B31" i="29"/>
  <c r="D31" i="29" s="1"/>
  <c r="F31" i="29" s="1"/>
  <c r="B25" i="29"/>
  <c r="B19" i="29"/>
  <c r="B262" i="29"/>
  <c r="C255" i="29"/>
  <c r="C209" i="29"/>
  <c r="C189" i="29"/>
  <c r="B170" i="29"/>
  <c r="D170" i="29" s="1"/>
  <c r="C163" i="29"/>
  <c r="C159" i="29"/>
  <c r="C155" i="29"/>
  <c r="C151" i="29"/>
  <c r="C147" i="29"/>
  <c r="C143" i="29"/>
  <c r="C139" i="29"/>
  <c r="C135" i="29"/>
  <c r="B132" i="29"/>
  <c r="D132" i="29" s="1"/>
  <c r="B96" i="29"/>
  <c r="C95" i="29"/>
  <c r="C89" i="29"/>
  <c r="B84" i="29"/>
  <c r="C83" i="29"/>
  <c r="C77" i="29"/>
  <c r="B63" i="29"/>
  <c r="C54" i="29"/>
  <c r="C53" i="29"/>
  <c r="B52" i="29"/>
  <c r="D52" i="29" s="1"/>
  <c r="B45" i="29"/>
  <c r="D45" i="29" s="1"/>
  <c r="C38" i="29"/>
  <c r="B30" i="29"/>
  <c r="D30" i="29" s="1"/>
  <c r="C25" i="29"/>
  <c r="B24" i="29"/>
  <c r="D24" i="29" s="1"/>
  <c r="F24" i="29" s="1"/>
  <c r="C19" i="29"/>
  <c r="B10" i="29"/>
  <c r="B7" i="29"/>
  <c r="B261" i="29"/>
  <c r="C243" i="29"/>
  <c r="B241" i="29"/>
  <c r="C239" i="29"/>
  <c r="B237" i="29"/>
  <c r="C223" i="29"/>
  <c r="D223" i="29" s="1"/>
  <c r="B217" i="29"/>
  <c r="D217" i="29" s="1"/>
  <c r="C205" i="29"/>
  <c r="B198" i="29"/>
  <c r="D198" i="29" s="1"/>
  <c r="B191" i="29"/>
  <c r="D191" i="29" s="1"/>
  <c r="B184" i="29"/>
  <c r="D184" i="29" s="1"/>
  <c r="B175" i="29"/>
  <c r="D175" i="29" s="1"/>
  <c r="C161" i="29"/>
  <c r="C157" i="29"/>
  <c r="C153" i="29"/>
  <c r="C149" i="29"/>
  <c r="C145" i="29"/>
  <c r="C141" i="29"/>
  <c r="C137" i="29"/>
  <c r="B92" i="29"/>
  <c r="C91" i="29"/>
  <c r="B80" i="29"/>
  <c r="D80" i="29" s="1"/>
  <c r="C79" i="29"/>
  <c r="B67" i="29"/>
  <c r="D67" i="29" s="1"/>
  <c r="B66" i="29"/>
  <c r="D66" i="29" s="1"/>
  <c r="B59" i="29"/>
  <c r="B58" i="29"/>
  <c r="D58" i="29" s="1"/>
  <c r="C50" i="29"/>
  <c r="D50" i="29" s="1"/>
  <c r="B35" i="29"/>
  <c r="D35" i="29" s="1"/>
  <c r="E35" i="29" s="1"/>
  <c r="B34" i="29"/>
  <c r="B28" i="29"/>
  <c r="B22" i="29"/>
  <c r="C202" i="29"/>
  <c r="D202" i="29" s="1"/>
  <c r="C185" i="29"/>
  <c r="B182" i="29"/>
  <c r="D182" i="29" s="1"/>
  <c r="H182" i="29" s="1"/>
  <c r="C179" i="29"/>
  <c r="B176" i="29"/>
  <c r="C173" i="29"/>
  <c r="B166" i="29"/>
  <c r="B131" i="29"/>
  <c r="C127" i="29"/>
  <c r="D127" i="29" s="1"/>
  <c r="C123" i="29"/>
  <c r="D123" i="29" s="1"/>
  <c r="C119" i="29"/>
  <c r="D119" i="29" s="1"/>
  <c r="C115" i="29"/>
  <c r="C111" i="29"/>
  <c r="D111" i="29" s="1"/>
  <c r="B107" i="29"/>
  <c r="D107" i="29" s="1"/>
  <c r="E107" i="29" s="1"/>
  <c r="B88" i="29"/>
  <c r="B76" i="29"/>
  <c r="D76" i="29" s="1"/>
  <c r="B71" i="29"/>
  <c r="D71" i="29" s="1"/>
  <c r="B70" i="29"/>
  <c r="B47" i="29"/>
  <c r="B46" i="29"/>
  <c r="B39" i="29"/>
  <c r="D39" i="29" s="1"/>
  <c r="B32" i="29"/>
  <c r="D32" i="29" s="1"/>
  <c r="C26" i="29"/>
  <c r="B21" i="29"/>
  <c r="B14" i="29"/>
  <c r="B11" i="29"/>
  <c r="D11" i="29" s="1"/>
  <c r="B4" i="29"/>
  <c r="D4" i="29" s="1"/>
  <c r="Q1" i="11"/>
  <c r="AS68" i="10"/>
  <c r="AS70" i="10" s="1"/>
  <c r="Q1" i="9"/>
  <c r="P1" i="8"/>
  <c r="R26" i="15"/>
  <c r="AT58" i="13"/>
  <c r="AT60" i="13" s="1"/>
  <c r="M60" i="12"/>
  <c r="P60" i="12"/>
  <c r="P65" i="12" s="1"/>
  <c r="P2" i="12" s="1"/>
  <c r="F60" i="12"/>
  <c r="Q60" i="12"/>
  <c r="R60" i="12"/>
  <c r="R65" i="12" s="1"/>
  <c r="R2" i="12" s="1"/>
  <c r="O63" i="11"/>
  <c r="Q60" i="11"/>
  <c r="Q65" i="11" s="1"/>
  <c r="Q2" i="11" s="1"/>
  <c r="Q63" i="9"/>
  <c r="T63" i="9"/>
  <c r="O63" i="16"/>
  <c r="M61" i="13"/>
  <c r="T61" i="13"/>
  <c r="P62" i="19"/>
  <c r="F62" i="19"/>
  <c r="T62" i="19"/>
  <c r="R62" i="19"/>
  <c r="N62" i="19"/>
  <c r="P73" i="10"/>
  <c r="P75" i="10" s="1"/>
  <c r="P2" i="10" s="1"/>
  <c r="R73" i="10"/>
  <c r="N73" i="10"/>
  <c r="H9" i="29"/>
  <c r="C9" i="29"/>
  <c r="D9" i="29" s="1"/>
  <c r="C14" i="29"/>
  <c r="D14" i="29"/>
  <c r="E17" i="29"/>
  <c r="D40" i="29"/>
  <c r="C40" i="29"/>
  <c r="C43" i="29"/>
  <c r="D43" i="29"/>
  <c r="C57" i="29"/>
  <c r="F90" i="29"/>
  <c r="E90" i="29"/>
  <c r="D92" i="29"/>
  <c r="E169" i="29"/>
  <c r="D169" i="29"/>
  <c r="C169" i="29"/>
  <c r="H169" i="29"/>
  <c r="E218" i="29"/>
  <c r="C220" i="29"/>
  <c r="D220" i="29" s="1"/>
  <c r="E220" i="29"/>
  <c r="F29" i="28"/>
  <c r="F267" i="29"/>
  <c r="F231" i="29"/>
  <c r="E267" i="29"/>
  <c r="E251" i="29"/>
  <c r="E231" i="29"/>
  <c r="F218" i="29"/>
  <c r="E195" i="29"/>
  <c r="E170" i="29"/>
  <c r="E115" i="29"/>
  <c r="F217" i="29"/>
  <c r="F211" i="29"/>
  <c r="F179" i="29"/>
  <c r="F172" i="29"/>
  <c r="E250" i="29"/>
  <c r="E211" i="29"/>
  <c r="F183" i="29"/>
  <c r="E179" i="29"/>
  <c r="E172" i="29"/>
  <c r="F170" i="29"/>
  <c r="E183" i="29"/>
  <c r="E212" i="29"/>
  <c r="F175" i="29"/>
  <c r="F103" i="29"/>
  <c r="F52" i="29"/>
  <c r="F38" i="29"/>
  <c r="E219" i="29"/>
  <c r="E196" i="29"/>
  <c r="F191" i="29"/>
  <c r="F91" i="29"/>
  <c r="F79" i="29"/>
  <c r="E71" i="29"/>
  <c r="F44" i="29"/>
  <c r="E26" i="29"/>
  <c r="F120" i="29"/>
  <c r="E103" i="29"/>
  <c r="J103" i="29" s="1"/>
  <c r="F27" i="29"/>
  <c r="F16" i="29"/>
  <c r="E199" i="29"/>
  <c r="E99" i="29"/>
  <c r="J99" i="29" s="1"/>
  <c r="M61" i="12"/>
  <c r="N64" i="12"/>
  <c r="M63" i="8"/>
  <c r="M63" i="13"/>
  <c r="D5" i="29"/>
  <c r="D12" i="29"/>
  <c r="C31" i="29"/>
  <c r="H37" i="29"/>
  <c r="D41" i="29"/>
  <c r="H44" i="29"/>
  <c r="H51" i="29"/>
  <c r="C72" i="29"/>
  <c r="H108" i="29"/>
  <c r="C108" i="29"/>
  <c r="C112" i="29"/>
  <c r="C116" i="29"/>
  <c r="C120" i="29"/>
  <c r="C124" i="29"/>
  <c r="C128" i="29"/>
  <c r="C196" i="29"/>
  <c r="D196" i="29" s="1"/>
  <c r="C34" i="28"/>
  <c r="D34" i="28" s="1"/>
  <c r="I34" i="28" s="1"/>
  <c r="D58" i="28"/>
  <c r="F58" i="28" s="1"/>
  <c r="C58" i="28"/>
  <c r="AL55" i="12"/>
  <c r="AL35" i="12"/>
  <c r="AL11" i="12"/>
  <c r="AL21" i="12"/>
  <c r="AL43" i="12"/>
  <c r="AL25" i="12"/>
  <c r="AL13" i="12"/>
  <c r="AL53" i="12"/>
  <c r="AL51" i="12"/>
  <c r="AL41" i="12"/>
  <c r="AL32" i="12"/>
  <c r="AL52" i="12"/>
  <c r="AL31" i="12"/>
  <c r="AL42" i="12"/>
  <c r="AL33" i="12"/>
  <c r="AL23" i="12"/>
  <c r="F62" i="12"/>
  <c r="M64" i="12"/>
  <c r="O62" i="12"/>
  <c r="O65" i="12" s="1"/>
  <c r="O2" i="12" s="1"/>
  <c r="O62" i="11"/>
  <c r="O65" i="11" s="1"/>
  <c r="O2" i="11" s="1"/>
  <c r="M64" i="9"/>
  <c r="O60" i="9"/>
  <c r="Q64" i="9"/>
  <c r="F62" i="8"/>
  <c r="P62" i="8"/>
  <c r="O62" i="16"/>
  <c r="F60" i="15"/>
  <c r="N60" i="15"/>
  <c r="N65" i="15" s="1"/>
  <c r="N2" i="15" s="1"/>
  <c r="P64" i="15"/>
  <c r="R60" i="15"/>
  <c r="H16" i="29"/>
  <c r="F17" i="29"/>
  <c r="C27" i="29"/>
  <c r="D27" i="29" s="1"/>
  <c r="C68" i="29"/>
  <c r="D68" i="29" s="1"/>
  <c r="D98" i="29"/>
  <c r="F105" i="29"/>
  <c r="E105" i="29"/>
  <c r="J105" i="29" s="1"/>
  <c r="C110" i="29"/>
  <c r="D110" i="29" s="1"/>
  <c r="C114" i="29"/>
  <c r="C118" i="29"/>
  <c r="D118" i="29"/>
  <c r="F118" i="29"/>
  <c r="C122" i="29"/>
  <c r="F122" i="29"/>
  <c r="C126" i="29"/>
  <c r="C165" i="29"/>
  <c r="D165" i="29" s="1"/>
  <c r="E165" i="29" s="1"/>
  <c r="C178" i="29"/>
  <c r="D178" i="29" s="1"/>
  <c r="C188" i="29"/>
  <c r="D188" i="29"/>
  <c r="I188" i="29" s="1"/>
  <c r="D214" i="29"/>
  <c r="E214" i="29"/>
  <c r="C214" i="29"/>
  <c r="C252" i="29"/>
  <c r="D252" i="29"/>
  <c r="H254" i="29"/>
  <c r="C254" i="29"/>
  <c r="D254" i="29" s="1"/>
  <c r="C14" i="28"/>
  <c r="D14" i="28" s="1"/>
  <c r="H16" i="28"/>
  <c r="C19" i="28"/>
  <c r="D19" i="28" s="1"/>
  <c r="AQ78" i="18"/>
  <c r="C3" i="29"/>
  <c r="D3" i="29" s="1"/>
  <c r="C23" i="29"/>
  <c r="E44" i="29"/>
  <c r="J44" i="29" s="1"/>
  <c r="C51" i="29"/>
  <c r="C56" i="29"/>
  <c r="D56" i="29" s="1"/>
  <c r="C64" i="29"/>
  <c r="D64" i="29" s="1"/>
  <c r="I64" i="29" s="1"/>
  <c r="D102" i="29"/>
  <c r="F109" i="29"/>
  <c r="E109" i="29"/>
  <c r="J109" i="29" s="1"/>
  <c r="H109" i="29"/>
  <c r="F113" i="29"/>
  <c r="F121" i="29"/>
  <c r="C136" i="29"/>
  <c r="D136" i="29" s="1"/>
  <c r="C140" i="29"/>
  <c r="D140" i="29" s="1"/>
  <c r="H144" i="29"/>
  <c r="C144" i="29"/>
  <c r="D144" i="29" s="1"/>
  <c r="E144" i="29" s="1"/>
  <c r="C148" i="29"/>
  <c r="D148" i="29" s="1"/>
  <c r="C152" i="29"/>
  <c r="D152" i="29" s="1"/>
  <c r="C156" i="29"/>
  <c r="D156" i="29" s="1"/>
  <c r="H160" i="29"/>
  <c r="C160" i="29"/>
  <c r="D160" i="29" s="1"/>
  <c r="C174" i="29"/>
  <c r="C197" i="29"/>
  <c r="D197" i="29" s="1"/>
  <c r="H222" i="29"/>
  <c r="E222" i="29"/>
  <c r="C264" i="29"/>
  <c r="E264" i="29"/>
  <c r="D11" i="28"/>
  <c r="C11" i="28"/>
  <c r="C50" i="28"/>
  <c r="D50" i="28" s="1"/>
  <c r="AQ58" i="16"/>
  <c r="O52" i="18"/>
  <c r="T52" i="18"/>
  <c r="A259" i="29"/>
  <c r="N52" i="18"/>
  <c r="N32" i="11"/>
  <c r="O32" i="11"/>
  <c r="T32" i="11"/>
  <c r="A34" i="29"/>
  <c r="T15" i="11"/>
  <c r="O15" i="11"/>
  <c r="N15" i="11"/>
  <c r="M62" i="11"/>
  <c r="M71" i="10"/>
  <c r="M60" i="9"/>
  <c r="M65" i="9" s="1"/>
  <c r="M2" i="9" s="1"/>
  <c r="O64" i="9"/>
  <c r="Q60" i="9"/>
  <c r="N62" i="8"/>
  <c r="R62" i="8"/>
  <c r="M62" i="16"/>
  <c r="F64" i="15"/>
  <c r="N64" i="15"/>
  <c r="N73" i="14"/>
  <c r="N62" i="13"/>
  <c r="R62" i="13"/>
  <c r="O64" i="19"/>
  <c r="O83" i="18"/>
  <c r="T83" i="18"/>
  <c r="E16" i="29"/>
  <c r="J16" i="29" s="1"/>
  <c r="C20" i="29"/>
  <c r="E24" i="29"/>
  <c r="E52" i="29"/>
  <c r="C61" i="29"/>
  <c r="C63" i="29"/>
  <c r="E77" i="29"/>
  <c r="H77" i="29"/>
  <c r="C84" i="29"/>
  <c r="C94" i="29"/>
  <c r="H98" i="29"/>
  <c r="C101" i="29"/>
  <c r="C132" i="29"/>
  <c r="C200" i="29"/>
  <c r="C244" i="29"/>
  <c r="C54" i="28"/>
  <c r="D54" i="28" s="1"/>
  <c r="T45" i="11"/>
  <c r="N45" i="11"/>
  <c r="O45" i="11"/>
  <c r="A42" i="29"/>
  <c r="AN14" i="11"/>
  <c r="AL14" i="11"/>
  <c r="H113" i="29"/>
  <c r="H121" i="29"/>
  <c r="H125" i="29"/>
  <c r="H141" i="29"/>
  <c r="C180" i="29"/>
  <c r="C212" i="29"/>
  <c r="C238" i="29"/>
  <c r="D238" i="29" s="1"/>
  <c r="C5" i="28"/>
  <c r="D22" i="28"/>
  <c r="H22" i="28"/>
  <c r="C22" i="28"/>
  <c r="D26" i="28"/>
  <c r="E26" i="28"/>
  <c r="C26" i="28"/>
  <c r="F31" i="28"/>
  <c r="F35" i="28"/>
  <c r="E35" i="28"/>
  <c r="D40" i="28"/>
  <c r="E40" i="28" s="1"/>
  <c r="D46" i="28"/>
  <c r="I46" i="28" s="1"/>
  <c r="H46" i="28"/>
  <c r="C46" i="28"/>
  <c r="F51" i="28"/>
  <c r="E51" i="28"/>
  <c r="J51" i="28" s="1"/>
  <c r="C75" i="29"/>
  <c r="AQ58" i="8"/>
  <c r="N42" i="11"/>
  <c r="T42" i="11"/>
  <c r="O42" i="11"/>
  <c r="E113" i="29"/>
  <c r="J113" i="29" s="1"/>
  <c r="E121" i="29"/>
  <c r="J121" i="29" s="1"/>
  <c r="E141" i="29"/>
  <c r="J141" i="29" s="1"/>
  <c r="E157" i="29"/>
  <c r="E229" i="29"/>
  <c r="C236" i="29"/>
  <c r="D236" i="29"/>
  <c r="F236" i="29" s="1"/>
  <c r="C240" i="29"/>
  <c r="D240" i="29" s="1"/>
  <c r="E240" i="29" s="1"/>
  <c r="F240" i="29"/>
  <c r="F22" i="28"/>
  <c r="H44" i="28"/>
  <c r="F46" i="28"/>
  <c r="N15" i="14"/>
  <c r="O15" i="14"/>
  <c r="T15" i="14"/>
  <c r="N22" i="15"/>
  <c r="O22" i="15"/>
  <c r="T22" i="15"/>
  <c r="T16" i="15"/>
  <c r="D34" i="11"/>
  <c r="AK34" i="11"/>
  <c r="AF34" i="11"/>
  <c r="M34" i="11"/>
  <c r="AJ34" i="11"/>
  <c r="AE34" i="11"/>
  <c r="C172" i="29"/>
  <c r="E185" i="29"/>
  <c r="C193" i="29"/>
  <c r="C204" i="29"/>
  <c r="D204" i="29" s="1"/>
  <c r="F204" i="29" s="1"/>
  <c r="E217" i="29"/>
  <c r="C250" i="29"/>
  <c r="D250" i="29" s="1"/>
  <c r="C260" i="29"/>
  <c r="D260" i="29" s="1"/>
  <c r="D5" i="28"/>
  <c r="I5" i="28" s="1"/>
  <c r="F23" i="28"/>
  <c r="E23" i="28"/>
  <c r="J23" i="28" s="1"/>
  <c r="F27" i="28"/>
  <c r="E27" i="28"/>
  <c r="J27" i="28" s="1"/>
  <c r="C31" i="28"/>
  <c r="D31" i="28" s="1"/>
  <c r="D32" i="28"/>
  <c r="I32" i="28" s="1"/>
  <c r="C35" i="28"/>
  <c r="D35" i="28" s="1"/>
  <c r="D36" i="28"/>
  <c r="I36" i="28" s="1"/>
  <c r="F37" i="28"/>
  <c r="E42" i="28"/>
  <c r="C42" i="28"/>
  <c r="D42" i="28" s="1"/>
  <c r="F47" i="28"/>
  <c r="E47" i="28"/>
  <c r="J47" i="28" s="1"/>
  <c r="C51" i="28"/>
  <c r="D51" i="28" s="1"/>
  <c r="I51" i="28" s="1"/>
  <c r="AN45" i="11"/>
  <c r="AL45" i="11"/>
  <c r="C192" i="29"/>
  <c r="H8" i="28"/>
  <c r="C18" i="28"/>
  <c r="D18" i="28" s="1"/>
  <c r="H32" i="28"/>
  <c r="H36" i="28"/>
  <c r="F55" i="28"/>
  <c r="E55" i="28"/>
  <c r="J55" i="28" s="1"/>
  <c r="F59" i="28"/>
  <c r="E59" i="28"/>
  <c r="J59" i="28" s="1"/>
  <c r="AQ68" i="17"/>
  <c r="AQ58" i="12"/>
  <c r="C8" i="29"/>
  <c r="T43" i="11"/>
  <c r="O43" i="11"/>
  <c r="N43" i="11"/>
  <c r="O12" i="11"/>
  <c r="T12" i="11"/>
  <c r="N12" i="11"/>
  <c r="D225" i="29"/>
  <c r="D229" i="29"/>
  <c r="D233" i="29"/>
  <c r="D237" i="29"/>
  <c r="D4" i="28"/>
  <c r="H4" i="28" s="1"/>
  <c r="O33" i="18"/>
  <c r="N33" i="18"/>
  <c r="T33" i="18"/>
  <c r="O42" i="15"/>
  <c r="T42" i="15"/>
  <c r="N42" i="15"/>
  <c r="D8" i="28"/>
  <c r="I8" i="28" s="1"/>
  <c r="K41" i="18"/>
  <c r="K11" i="16"/>
  <c r="AL42" i="15"/>
  <c r="AL22" i="15"/>
  <c r="AL14" i="15"/>
  <c r="AL53" i="15"/>
  <c r="AL44" i="15"/>
  <c r="AL31" i="15"/>
  <c r="AL21" i="15"/>
  <c r="AL11" i="15"/>
  <c r="AL15" i="15"/>
  <c r="AL43" i="15"/>
  <c r="AL35" i="15"/>
  <c r="AL32" i="15"/>
  <c r="AF54" i="12"/>
  <c r="M54" i="12"/>
  <c r="D54" i="12"/>
  <c r="AK54" i="12"/>
  <c r="AL13" i="15"/>
  <c r="C57" i="28"/>
  <c r="C61" i="28"/>
  <c r="T26" i="15"/>
  <c r="AN53" i="11"/>
  <c r="AL53" i="11"/>
  <c r="AN13" i="10"/>
  <c r="AL13" i="10"/>
  <c r="AI33" i="8"/>
  <c r="AG33" i="8"/>
  <c r="AG52" i="17"/>
  <c r="AI52" i="17"/>
  <c r="AI33" i="16"/>
  <c r="AG33" i="16"/>
  <c r="B9" i="28"/>
  <c r="D9" i="28" s="1"/>
  <c r="B13" i="28"/>
  <c r="D13" i="28" s="1"/>
  <c r="B17" i="28"/>
  <c r="D17" i="28" s="1"/>
  <c r="F17" i="28" s="1"/>
  <c r="B21" i="28"/>
  <c r="D21" i="28" s="1"/>
  <c r="B25" i="28"/>
  <c r="B29" i="28"/>
  <c r="D29" i="28" s="1"/>
  <c r="B33" i="28"/>
  <c r="B37" i="28"/>
  <c r="D37" i="28" s="1"/>
  <c r="B41" i="28"/>
  <c r="D41" i="28" s="1"/>
  <c r="B45" i="28"/>
  <c r="D45" i="28" s="1"/>
  <c r="B49" i="28"/>
  <c r="D49" i="28" s="1"/>
  <c r="I49" i="28" s="1"/>
  <c r="B53" i="28"/>
  <c r="B57" i="28"/>
  <c r="D57" i="28" s="1"/>
  <c r="AG43" i="12"/>
  <c r="AG31" i="12"/>
  <c r="AG33" i="12"/>
  <c r="T13" i="18"/>
  <c r="O13" i="18"/>
  <c r="N13" i="18"/>
  <c r="T32" i="15"/>
  <c r="O32" i="15"/>
  <c r="N32" i="15"/>
  <c r="O56" i="10"/>
  <c r="AI23" i="8"/>
  <c r="AG23" i="8"/>
  <c r="D45" i="10"/>
  <c r="AK45" i="10"/>
  <c r="AF45" i="10"/>
  <c r="M45" i="10"/>
  <c r="AJ45" i="10"/>
  <c r="AK14" i="14"/>
  <c r="AF14" i="14"/>
  <c r="D14" i="14"/>
  <c r="M14" i="14"/>
  <c r="AE14" i="14"/>
  <c r="AJ14" i="14"/>
  <c r="AN42" i="14"/>
  <c r="AL42" i="14"/>
  <c r="AN55" i="14"/>
  <c r="AL55" i="14"/>
  <c r="AN31" i="16"/>
  <c r="AI41" i="19"/>
  <c r="K11" i="8"/>
  <c r="AG62" i="17"/>
  <c r="AG65" i="17"/>
  <c r="AG44" i="17"/>
  <c r="AG41" i="17"/>
  <c r="AG21" i="17"/>
  <c r="AG12" i="17"/>
  <c r="AG45" i="17"/>
  <c r="AG33" i="17"/>
  <c r="AG25" i="17"/>
  <c r="AG13" i="17"/>
  <c r="AG61" i="17"/>
  <c r="AG43" i="17"/>
  <c r="AG31" i="17"/>
  <c r="AG22" i="17"/>
  <c r="AG15" i="17"/>
  <c r="AG54" i="17"/>
  <c r="O75" i="18"/>
  <c r="T75" i="18"/>
  <c r="N62" i="17"/>
  <c r="O62" i="17"/>
  <c r="T62" i="17"/>
  <c r="AC62" i="17" s="1"/>
  <c r="AC52" i="16" s="1"/>
  <c r="AC52" i="15" s="1"/>
  <c r="AC62" i="14" s="1"/>
  <c r="AC52" i="13" s="1"/>
  <c r="AC52" i="19" s="1"/>
  <c r="AC72" i="18" s="1"/>
  <c r="V62" i="17"/>
  <c r="V52" i="16" s="1"/>
  <c r="V52" i="15" s="1"/>
  <c r="V62" i="14" s="1"/>
  <c r="V52" i="13" s="1"/>
  <c r="V52" i="19" s="1"/>
  <c r="V72" i="18" s="1"/>
  <c r="O43" i="8"/>
  <c r="T43" i="8"/>
  <c r="N43" i="8"/>
  <c r="N12" i="10"/>
  <c r="T12" i="10"/>
  <c r="O12" i="10"/>
  <c r="W21" i="11"/>
  <c r="W31" i="11" s="1"/>
  <c r="W41" i="11" s="1"/>
  <c r="W11" i="10" s="1"/>
  <c r="W21" i="10" s="1"/>
  <c r="W31" i="10" s="1"/>
  <c r="W41" i="10" s="1"/>
  <c r="W51" i="10" s="1"/>
  <c r="W11" i="9" s="1"/>
  <c r="W21" i="9" s="1"/>
  <c r="W31" i="9" s="1"/>
  <c r="W41" i="9" s="1"/>
  <c r="W11" i="8" s="1"/>
  <c r="AN54" i="10"/>
  <c r="AL54" i="10"/>
  <c r="AG44" i="9"/>
  <c r="AG41" i="9"/>
  <c r="AG32" i="9"/>
  <c r="AG21" i="9"/>
  <c r="AG33" i="9"/>
  <c r="AG13" i="9"/>
  <c r="AG51" i="9"/>
  <c r="AG31" i="9"/>
  <c r="AG23" i="9"/>
  <c r="AG11" i="9"/>
  <c r="AL61" i="18"/>
  <c r="AL31" i="18"/>
  <c r="AL72" i="18"/>
  <c r="AL21" i="18"/>
  <c r="AL32" i="18"/>
  <c r="N55" i="14"/>
  <c r="T55" i="14"/>
  <c r="O55" i="14"/>
  <c r="T25" i="16"/>
  <c r="O25" i="16"/>
  <c r="N25" i="16"/>
  <c r="T66" i="17"/>
  <c r="AG21" i="10"/>
  <c r="AI21" i="10"/>
  <c r="AK42" i="10"/>
  <c r="D42" i="10"/>
  <c r="M42" i="10"/>
  <c r="AF42" i="10"/>
  <c r="AJ42" i="10"/>
  <c r="K51" i="17"/>
  <c r="T32" i="13"/>
  <c r="O32" i="13"/>
  <c r="N32" i="13"/>
  <c r="N15" i="13"/>
  <c r="O15" i="13"/>
  <c r="T43" i="14"/>
  <c r="T46" i="14" s="1"/>
  <c r="N43" i="14"/>
  <c r="O43" i="14"/>
  <c r="N23" i="8"/>
  <c r="T23" i="8"/>
  <c r="T12" i="8"/>
  <c r="N12" i="8"/>
  <c r="O12" i="8"/>
  <c r="N42" i="12"/>
  <c r="O42" i="12"/>
  <c r="T42" i="12"/>
  <c r="AK25" i="8"/>
  <c r="D25" i="8"/>
  <c r="AF25" i="8"/>
  <c r="M25" i="8"/>
  <c r="K31" i="18"/>
  <c r="O13" i="19"/>
  <c r="N13" i="19"/>
  <c r="T13" i="19"/>
  <c r="N43" i="13"/>
  <c r="N25" i="13"/>
  <c r="T25" i="13"/>
  <c r="O25" i="13"/>
  <c r="O33" i="14"/>
  <c r="N33" i="14"/>
  <c r="N13" i="14"/>
  <c r="T13" i="14"/>
  <c r="O13" i="14"/>
  <c r="O22" i="8"/>
  <c r="T22" i="8"/>
  <c r="N22" i="8"/>
  <c r="AK55" i="11"/>
  <c r="M55" i="11"/>
  <c r="D55" i="11"/>
  <c r="AF55" i="11"/>
  <c r="AJ55" i="11"/>
  <c r="AN25" i="10"/>
  <c r="D45" i="9"/>
  <c r="AK45" i="9"/>
  <c r="M45" i="9"/>
  <c r="AF45" i="9"/>
  <c r="AJ45" i="9"/>
  <c r="K21" i="10"/>
  <c r="AG44" i="11"/>
  <c r="AG41" i="11"/>
  <c r="AG32" i="11"/>
  <c r="AG21" i="11"/>
  <c r="AG12" i="11"/>
  <c r="AG53" i="11"/>
  <c r="AG33" i="11"/>
  <c r="AG25" i="11"/>
  <c r="AG13" i="11"/>
  <c r="AG53" i="16"/>
  <c r="AG44" i="16"/>
  <c r="AG41" i="16"/>
  <c r="AG22" i="16"/>
  <c r="AG45" i="16"/>
  <c r="AG23" i="16"/>
  <c r="AG15" i="16"/>
  <c r="AL62" i="14"/>
  <c r="AL53" i="14"/>
  <c r="AL51" i="14"/>
  <c r="O42" i="13"/>
  <c r="N42" i="13"/>
  <c r="T42" i="13"/>
  <c r="O56" i="14"/>
  <c r="N42" i="14"/>
  <c r="O42" i="14"/>
  <c r="AI45" i="11"/>
  <c r="AG45" i="11"/>
  <c r="D15" i="10"/>
  <c r="AK15" i="10"/>
  <c r="AF15" i="10"/>
  <c r="M15" i="10"/>
  <c r="AJ15" i="10"/>
  <c r="AG62" i="10"/>
  <c r="AK53" i="8"/>
  <c r="D53" i="8"/>
  <c r="M53" i="8"/>
  <c r="AF53" i="8"/>
  <c r="N43" i="18"/>
  <c r="T43" i="18"/>
  <c r="O43" i="18"/>
  <c r="T12" i="18"/>
  <c r="O12" i="18"/>
  <c r="T34" i="19"/>
  <c r="N34" i="19"/>
  <c r="O34" i="19"/>
  <c r="O53" i="13"/>
  <c r="N53" i="13"/>
  <c r="N13" i="13"/>
  <c r="T13" i="13"/>
  <c r="T52" i="14"/>
  <c r="N52" i="14"/>
  <c r="T36" i="16"/>
  <c r="N45" i="8"/>
  <c r="O45" i="8"/>
  <c r="T45" i="8"/>
  <c r="N35" i="8"/>
  <c r="N23" i="10"/>
  <c r="T23" i="10"/>
  <c r="O23" i="10"/>
  <c r="D12" i="8"/>
  <c r="AF12" i="8"/>
  <c r="AK12" i="8"/>
  <c r="AL63" i="10"/>
  <c r="AL51" i="10"/>
  <c r="T62" i="18"/>
  <c r="O62" i="18"/>
  <c r="N62" i="18"/>
  <c r="O36" i="15"/>
  <c r="O26" i="16"/>
  <c r="N43" i="10"/>
  <c r="O43" i="10"/>
  <c r="O33" i="12"/>
  <c r="N33" i="12"/>
  <c r="AK45" i="8"/>
  <c r="AF45" i="8"/>
  <c r="D45" i="8"/>
  <c r="AL54" i="11"/>
  <c r="AL64" i="10"/>
  <c r="AG54" i="13"/>
  <c r="AG51" i="13"/>
  <c r="O55" i="19"/>
  <c r="T55" i="19"/>
  <c r="T66" i="14"/>
  <c r="T44" i="15"/>
  <c r="O44" i="15"/>
  <c r="T12" i="16"/>
  <c r="O12" i="16"/>
  <c r="N12" i="16"/>
  <c r="O26" i="17"/>
  <c r="T54" i="17"/>
  <c r="N54" i="17"/>
  <c r="O54" i="17"/>
  <c r="AK12" i="9"/>
  <c r="AF12" i="9"/>
  <c r="M12" i="9"/>
  <c r="D53" i="9"/>
  <c r="AF53" i="9"/>
  <c r="M53" i="9"/>
  <c r="AK53" i="9"/>
  <c r="AE53" i="9"/>
  <c r="AL55" i="17"/>
  <c r="AL51" i="17"/>
  <c r="T42" i="18"/>
  <c r="N15" i="15"/>
  <c r="N16" i="15" s="1"/>
  <c r="T15" i="15"/>
  <c r="O15" i="15"/>
  <c r="N45" i="16"/>
  <c r="O45" i="16"/>
  <c r="T45" i="16"/>
  <c r="N35" i="16"/>
  <c r="N46" i="17"/>
  <c r="O14" i="8"/>
  <c r="T22" i="9"/>
  <c r="N22" i="9"/>
  <c r="O65" i="10"/>
  <c r="T65" i="10"/>
  <c r="O24" i="11"/>
  <c r="T24" i="11"/>
  <c r="N24" i="11"/>
  <c r="G14" i="26"/>
  <c r="D22" i="9"/>
  <c r="AF22" i="9"/>
  <c r="AK22" i="9"/>
  <c r="O25" i="19"/>
  <c r="T25" i="19"/>
  <c r="N25" i="19"/>
  <c r="O34" i="13"/>
  <c r="T36" i="14"/>
  <c r="T34" i="16"/>
  <c r="O34" i="16"/>
  <c r="T32" i="17"/>
  <c r="N32" i="17"/>
  <c r="O32" i="17"/>
  <c r="T55" i="9"/>
  <c r="O55" i="9"/>
  <c r="N55" i="9"/>
  <c r="O32" i="9"/>
  <c r="N64" i="10"/>
  <c r="T64" i="10"/>
  <c r="O33" i="11"/>
  <c r="T33" i="11"/>
  <c r="O22" i="12"/>
  <c r="V22" i="12"/>
  <c r="V32" i="12" s="1"/>
  <c r="V42" i="12" s="1"/>
  <c r="V12" i="11" s="1"/>
  <c r="T22" i="12"/>
  <c r="AC22" i="12" s="1"/>
  <c r="AF33" i="10"/>
  <c r="M33" i="10"/>
  <c r="AK33" i="10"/>
  <c r="O65" i="14"/>
  <c r="T65" i="14"/>
  <c r="N55" i="15"/>
  <c r="O55" i="15"/>
  <c r="T45" i="15"/>
  <c r="O45" i="15"/>
  <c r="N45" i="15"/>
  <c r="N44" i="16"/>
  <c r="O44" i="16"/>
  <c r="T45" i="17"/>
  <c r="O45" i="17"/>
  <c r="N14" i="8"/>
  <c r="T42" i="9"/>
  <c r="N42" i="9"/>
  <c r="N52" i="10"/>
  <c r="T52" i="10"/>
  <c r="O52" i="10"/>
  <c r="T34" i="12"/>
  <c r="N34" i="12"/>
  <c r="O34" i="12"/>
  <c r="M14" i="12"/>
  <c r="AF14" i="12"/>
  <c r="D14" i="12"/>
  <c r="AK24" i="11"/>
  <c r="AF24" i="11"/>
  <c r="D24" i="11"/>
  <c r="D52" i="10"/>
  <c r="AK52" i="10"/>
  <c r="AF52" i="10"/>
  <c r="AK32" i="17"/>
  <c r="AF32" i="17"/>
  <c r="D32" i="17"/>
  <c r="D43" i="18"/>
  <c r="AK43" i="18"/>
  <c r="AF43" i="18"/>
  <c r="O45" i="13"/>
  <c r="T54" i="13"/>
  <c r="O54" i="13"/>
  <c r="N12" i="14"/>
  <c r="N53" i="17"/>
  <c r="N14" i="17"/>
  <c r="N16" i="17" s="1"/>
  <c r="N16" i="8"/>
  <c r="O14" i="9"/>
  <c r="T33" i="9"/>
  <c r="N33" i="9"/>
  <c r="O33" i="9"/>
  <c r="N24" i="10"/>
  <c r="O24" i="10"/>
  <c r="T13" i="11"/>
  <c r="N13" i="11"/>
  <c r="O13" i="11"/>
  <c r="O12" i="12"/>
  <c r="AK24" i="10"/>
  <c r="D24" i="10"/>
  <c r="G22" i="26"/>
  <c r="D15" i="15"/>
  <c r="AF15" i="15"/>
  <c r="D23" i="15"/>
  <c r="AF23" i="15"/>
  <c r="O25" i="18"/>
  <c r="N26" i="19"/>
  <c r="O53" i="14"/>
  <c r="O12" i="14"/>
  <c r="N24" i="15"/>
  <c r="T54" i="15"/>
  <c r="O54" i="15"/>
  <c r="O43" i="16"/>
  <c r="T43" i="16"/>
  <c r="N44" i="8"/>
  <c r="O44" i="8"/>
  <c r="T34" i="8"/>
  <c r="O34" i="8"/>
  <c r="T36" i="12"/>
  <c r="AF42" i="18"/>
  <c r="AK42" i="18"/>
  <c r="D42" i="18"/>
  <c r="AF75" i="18"/>
  <c r="AK75" i="18"/>
  <c r="D75" i="18"/>
  <c r="N15" i="19"/>
  <c r="N66" i="14"/>
  <c r="T14" i="15"/>
  <c r="O14" i="15"/>
  <c r="O63" i="17"/>
  <c r="T53" i="17"/>
  <c r="N34" i="8"/>
  <c r="N32" i="8"/>
  <c r="O32" i="8"/>
  <c r="T24" i="9"/>
  <c r="N24" i="9"/>
  <c r="O52" i="11"/>
  <c r="N52" i="11"/>
  <c r="T14" i="11"/>
  <c r="D22" i="12"/>
  <c r="AK22" i="12"/>
  <c r="T32" i="12"/>
  <c r="AC32" i="12" s="1"/>
  <c r="N32" i="12"/>
  <c r="AK65" i="10"/>
  <c r="AF24" i="9"/>
  <c r="D24" i="9"/>
  <c r="AK24" i="9"/>
  <c r="AK52" i="17"/>
  <c r="D52" i="17"/>
  <c r="M52" i="17"/>
  <c r="N32" i="16"/>
  <c r="O32" i="16"/>
  <c r="O36" i="17"/>
  <c r="O55" i="10"/>
  <c r="T55" i="10"/>
  <c r="T35" i="11"/>
  <c r="N35" i="11"/>
  <c r="D15" i="12"/>
  <c r="AK15" i="12"/>
  <c r="AF15" i="12"/>
  <c r="M15" i="12"/>
  <c r="D22" i="11"/>
  <c r="AF22" i="11"/>
  <c r="M22" i="11"/>
  <c r="AF42" i="11"/>
  <c r="AK42" i="11"/>
  <c r="D53" i="11"/>
  <c r="M53" i="11"/>
  <c r="AF14" i="10"/>
  <c r="D14" i="10"/>
  <c r="AK14" i="10"/>
  <c r="M14" i="10"/>
  <c r="AF63" i="10"/>
  <c r="M63" i="10"/>
  <c r="AK35" i="9"/>
  <c r="AF35" i="9"/>
  <c r="M35" i="9"/>
  <c r="AK43" i="9"/>
  <c r="D43" i="9"/>
  <c r="M43" i="9"/>
  <c r="D54" i="9"/>
  <c r="AF54" i="9"/>
  <c r="AK54" i="9"/>
  <c r="D24" i="8"/>
  <c r="AF24" i="8"/>
  <c r="AK24" i="8"/>
  <c r="M24" i="8"/>
  <c r="AK33" i="8"/>
  <c r="D33" i="8"/>
  <c r="M33" i="8"/>
  <c r="AK34" i="16"/>
  <c r="D34" i="16"/>
  <c r="AF34" i="16"/>
  <c r="AF23" i="12"/>
  <c r="M23" i="12"/>
  <c r="M45" i="12"/>
  <c r="D45" i="12"/>
  <c r="D54" i="10"/>
  <c r="AF54" i="10"/>
  <c r="AK43" i="8"/>
  <c r="D43" i="8"/>
  <c r="G23" i="26"/>
  <c r="AK42" i="17"/>
  <c r="D42" i="17"/>
  <c r="G31" i="26"/>
  <c r="D52" i="16"/>
  <c r="AF52" i="16"/>
  <c r="AK52" i="16"/>
  <c r="D53" i="13"/>
  <c r="AK53" i="13"/>
  <c r="AF53" i="13"/>
  <c r="D41" i="13"/>
  <c r="AJ41" i="13"/>
  <c r="M41" i="13"/>
  <c r="AK41" i="13"/>
  <c r="AE41" i="13"/>
  <c r="AF41" i="13"/>
  <c r="AJ51" i="15"/>
  <c r="AK51" i="15"/>
  <c r="M51" i="15"/>
  <c r="AF51" i="15"/>
  <c r="D51" i="15"/>
  <c r="AE51" i="15"/>
  <c r="M22" i="10"/>
  <c r="D22" i="10"/>
  <c r="D23" i="8"/>
  <c r="AK23" i="8"/>
  <c r="D54" i="15"/>
  <c r="AF54" i="15"/>
  <c r="AK54" i="15"/>
  <c r="M51" i="12"/>
  <c r="AF51" i="12"/>
  <c r="D51" i="12"/>
  <c r="N13" i="12"/>
  <c r="W13" i="12" s="1"/>
  <c r="M55" i="12"/>
  <c r="D34" i="12"/>
  <c r="AK34" i="12"/>
  <c r="AF34" i="12"/>
  <c r="D15" i="11"/>
  <c r="AK15" i="11"/>
  <c r="AF15" i="11"/>
  <c r="D42" i="9"/>
  <c r="AF42" i="9"/>
  <c r="AK55" i="9"/>
  <c r="AF55" i="9"/>
  <c r="D44" i="15"/>
  <c r="AF44" i="15"/>
  <c r="AF25" i="9"/>
  <c r="AK55" i="8"/>
  <c r="D55" i="8"/>
  <c r="AK32" i="16"/>
  <c r="D32" i="16"/>
  <c r="AK35" i="16"/>
  <c r="AF35" i="16"/>
  <c r="D35" i="16"/>
  <c r="D23" i="14"/>
  <c r="AK23" i="14"/>
  <c r="AF23" i="14"/>
  <c r="AF43" i="14"/>
  <c r="AK43" i="14"/>
  <c r="D43" i="14"/>
  <c r="AK65" i="14"/>
  <c r="D65" i="14"/>
  <c r="D53" i="19"/>
  <c r="AF53" i="19"/>
  <c r="AK53" i="19"/>
  <c r="M11" i="16"/>
  <c r="AK11" i="16"/>
  <c r="AE11" i="16"/>
  <c r="AF11" i="16"/>
  <c r="M31" i="13"/>
  <c r="AE31" i="13"/>
  <c r="AK31" i="13"/>
  <c r="AF31" i="13"/>
  <c r="AJ31" i="13"/>
  <c r="D31" i="13"/>
  <c r="D34" i="9"/>
  <c r="AF34" i="9"/>
  <c r="G25" i="26"/>
  <c r="D45" i="17"/>
  <c r="AK45" i="17"/>
  <c r="D53" i="17"/>
  <c r="AF53" i="17"/>
  <c r="AK53" i="17"/>
  <c r="G32" i="26"/>
  <c r="D25" i="14"/>
  <c r="AF25" i="14"/>
  <c r="AK74" i="18"/>
  <c r="AF74" i="18"/>
  <c r="D74" i="18"/>
  <c r="AK35" i="8"/>
  <c r="D35" i="8"/>
  <c r="AK13" i="17"/>
  <c r="D13" i="17"/>
  <c r="D24" i="17"/>
  <c r="AF24" i="17"/>
  <c r="AK63" i="17"/>
  <c r="AF63" i="17"/>
  <c r="G44" i="26"/>
  <c r="AF24" i="19"/>
  <c r="AK24" i="19"/>
  <c r="D24" i="19"/>
  <c r="M21" i="8"/>
  <c r="AK21" i="8"/>
  <c r="AF21" i="8"/>
  <c r="D21" i="8"/>
  <c r="M41" i="15"/>
  <c r="AK41" i="15"/>
  <c r="AF41" i="15"/>
  <c r="AJ41" i="15"/>
  <c r="AF55" i="17"/>
  <c r="AK24" i="16"/>
  <c r="D24" i="16"/>
  <c r="G30" i="26"/>
  <c r="AF24" i="15"/>
  <c r="AK24" i="15"/>
  <c r="G35" i="26"/>
  <c r="AK52" i="15"/>
  <c r="AF52" i="15"/>
  <c r="D52" i="15"/>
  <c r="AF12" i="14"/>
  <c r="AK12" i="14"/>
  <c r="AF12" i="13"/>
  <c r="AK12" i="13"/>
  <c r="D12" i="13"/>
  <c r="AF33" i="13"/>
  <c r="AK33" i="13"/>
  <c r="AF33" i="18"/>
  <c r="AK33" i="18"/>
  <c r="AK53" i="18"/>
  <c r="AF53" i="18"/>
  <c r="D53" i="18"/>
  <c r="AF32" i="8"/>
  <c r="AF44" i="8"/>
  <c r="AF52" i="8"/>
  <c r="AF14" i="17"/>
  <c r="D14" i="16"/>
  <c r="AF14" i="16"/>
  <c r="G29" i="26"/>
  <c r="AK25" i="15"/>
  <c r="D25" i="15"/>
  <c r="AF55" i="15"/>
  <c r="AK55" i="15"/>
  <c r="D55" i="15"/>
  <c r="G36" i="26"/>
  <c r="D44" i="14"/>
  <c r="AK44" i="14"/>
  <c r="AF44" i="14"/>
  <c r="D45" i="13"/>
  <c r="AF45" i="13"/>
  <c r="AK45" i="13"/>
  <c r="V41" i="12"/>
  <c r="V11" i="11" s="1"/>
  <c r="D44" i="17"/>
  <c r="D22" i="16"/>
  <c r="AK12" i="15"/>
  <c r="D12" i="15"/>
  <c r="D14" i="15"/>
  <c r="AK33" i="15"/>
  <c r="D33" i="15"/>
  <c r="G9" i="26"/>
  <c r="AF34" i="14"/>
  <c r="AK34" i="14"/>
  <c r="D32" i="13"/>
  <c r="AF32" i="13"/>
  <c r="AK55" i="19"/>
  <c r="AF55" i="19"/>
  <c r="D55" i="19"/>
  <c r="G26" i="26"/>
  <c r="G40" i="26"/>
  <c r="D54" i="14"/>
  <c r="AF54" i="14"/>
  <c r="AK54" i="14"/>
  <c r="G46" i="26"/>
  <c r="G13" i="26"/>
  <c r="D34" i="19"/>
  <c r="AF34" i="19"/>
  <c r="AK34" i="19"/>
  <c r="AF12" i="18"/>
  <c r="AK12" i="18"/>
  <c r="D41" i="18"/>
  <c r="AJ41" i="18"/>
  <c r="AK41" i="18"/>
  <c r="AF33" i="14"/>
  <c r="AK13" i="13"/>
  <c r="D13" i="13"/>
  <c r="AE71" i="18"/>
  <c r="D71" i="18"/>
  <c r="AF71" i="18"/>
  <c r="AK71" i="18"/>
  <c r="AJ71" i="18"/>
  <c r="G42" i="26"/>
  <c r="AF42" i="13"/>
  <c r="AK42" i="13"/>
  <c r="AF25" i="18"/>
  <c r="AK25" i="18"/>
  <c r="D25" i="18"/>
  <c r="AK34" i="18"/>
  <c r="AF34" i="18"/>
  <c r="D34" i="18"/>
  <c r="M31" i="18"/>
  <c r="AE31" i="18"/>
  <c r="AF31" i="18"/>
  <c r="D31" i="18"/>
  <c r="E54" i="18"/>
  <c r="E14" i="18"/>
  <c r="E44" i="18"/>
  <c r="E64" i="18"/>
  <c r="E24" i="18"/>
  <c r="E14" i="13"/>
  <c r="E14" i="19"/>
  <c r="E44" i="13"/>
  <c r="E24" i="14"/>
  <c r="E24" i="13"/>
  <c r="E54" i="19"/>
  <c r="A7" i="32"/>
  <c r="B6" i="32"/>
  <c r="D15" i="14"/>
  <c r="AK15" i="14"/>
  <c r="D52" i="14"/>
  <c r="AF64" i="14"/>
  <c r="AK64" i="14"/>
  <c r="AK34" i="13"/>
  <c r="D34" i="13"/>
  <c r="D12" i="19"/>
  <c r="G47" i="26"/>
  <c r="AF44" i="19"/>
  <c r="AK44" i="19"/>
  <c r="D12" i="18"/>
  <c r="M31" i="19"/>
  <c r="AK31" i="19"/>
  <c r="AJ31" i="19"/>
  <c r="M41" i="18"/>
  <c r="D72" i="18"/>
  <c r="C7" i="32"/>
  <c r="C6" i="32"/>
  <c r="C5" i="32"/>
  <c r="C3" i="32"/>
  <c r="D35" i="18"/>
  <c r="AK35" i="18"/>
  <c r="AF35" i="18"/>
  <c r="E43" i="19"/>
  <c r="E63" i="18"/>
  <c r="E23" i="18"/>
  <c r="AF22" i="13"/>
  <c r="AF35" i="13"/>
  <c r="AF43" i="13"/>
  <c r="AF45" i="19"/>
  <c r="AK13" i="18"/>
  <c r="AF13" i="18"/>
  <c r="G50" i="26"/>
  <c r="V21" i="11"/>
  <c r="V31" i="11" s="1"/>
  <c r="V41" i="11" s="1"/>
  <c r="V11" i="10" s="1"/>
  <c r="V21" i="10" s="1"/>
  <c r="V31" i="10" s="1"/>
  <c r="V41" i="10" s="1"/>
  <c r="V51" i="10" s="1"/>
  <c r="V11" i="9" s="1"/>
  <c r="V21" i="9" s="1"/>
  <c r="V31" i="9" s="1"/>
  <c r="V41" i="9" s="1"/>
  <c r="V11" i="8" s="1"/>
  <c r="AE61" i="18"/>
  <c r="AF61" i="18"/>
  <c r="D61" i="18"/>
  <c r="E35" i="19"/>
  <c r="E15" i="18"/>
  <c r="E45" i="18"/>
  <c r="E55" i="18"/>
  <c r="B5" i="32"/>
  <c r="B4" i="32"/>
  <c r="B3" i="32"/>
  <c r="AK22" i="13"/>
  <c r="AK35" i="13"/>
  <c r="AK43" i="13"/>
  <c r="D42" i="19"/>
  <c r="AK45" i="19"/>
  <c r="D22" i="18"/>
  <c r="AK22" i="18"/>
  <c r="AF22" i="18"/>
  <c r="D52" i="18"/>
  <c r="AJ61" i="18"/>
  <c r="D62" i="18"/>
  <c r="AK62" i="18"/>
  <c r="AF62" i="18"/>
  <c r="AK65" i="18"/>
  <c r="AK13" i="19"/>
  <c r="M61" i="18"/>
  <c r="D65" i="18"/>
  <c r="E73" i="18"/>
  <c r="AK51" i="18"/>
  <c r="M51" i="18"/>
  <c r="F13" i="26"/>
  <c r="E51" i="16"/>
  <c r="E51" i="19"/>
  <c r="AI23" i="12" l="1"/>
  <c r="AG23" i="12"/>
  <c r="N36" i="11"/>
  <c r="AI53" i="18"/>
  <c r="AG53" i="18"/>
  <c r="AI43" i="13"/>
  <c r="AG43" i="13"/>
  <c r="AG42" i="9"/>
  <c r="AI42" i="9"/>
  <c r="AL52" i="16"/>
  <c r="AN52" i="16"/>
  <c r="AI42" i="10"/>
  <c r="AG42" i="10"/>
  <c r="I54" i="28"/>
  <c r="F54" i="28"/>
  <c r="E54" i="28"/>
  <c r="J54" i="28" s="1"/>
  <c r="H54" i="28"/>
  <c r="I32" i="29"/>
  <c r="E32" i="29"/>
  <c r="F32" i="29"/>
  <c r="H32" i="29"/>
  <c r="J107" i="29"/>
  <c r="H223" i="29"/>
  <c r="I223" i="29"/>
  <c r="E223" i="29"/>
  <c r="J223" i="29" s="1"/>
  <c r="F223" i="29"/>
  <c r="I146" i="29"/>
  <c r="H146" i="29"/>
  <c r="E146" i="29"/>
  <c r="J146" i="29" s="1"/>
  <c r="F146" i="29"/>
  <c r="H180" i="29"/>
  <c r="I180" i="29"/>
  <c r="E180" i="29"/>
  <c r="J180" i="29" s="1"/>
  <c r="F180" i="29"/>
  <c r="I18" i="29"/>
  <c r="F18" i="29"/>
  <c r="H18" i="29"/>
  <c r="E18" i="29"/>
  <c r="J18" i="29" s="1"/>
  <c r="J21" i="29"/>
  <c r="I28" i="29"/>
  <c r="E28" i="29"/>
  <c r="J28" i="29" s="1"/>
  <c r="H28" i="29"/>
  <c r="F28" i="29"/>
  <c r="AL31" i="19"/>
  <c r="AN31" i="19"/>
  <c r="AN34" i="19"/>
  <c r="AL34" i="19"/>
  <c r="AI54" i="10"/>
  <c r="AG54" i="10"/>
  <c r="I3" i="29"/>
  <c r="H3" i="29"/>
  <c r="F3" i="29"/>
  <c r="E3" i="29"/>
  <c r="I39" i="29"/>
  <c r="H39" i="29"/>
  <c r="F39" i="29"/>
  <c r="E39" i="29"/>
  <c r="J39" i="29" s="1"/>
  <c r="I111" i="29"/>
  <c r="H111" i="29"/>
  <c r="F111" i="29"/>
  <c r="E111" i="29"/>
  <c r="I136" i="29"/>
  <c r="F136" i="29"/>
  <c r="H136" i="29"/>
  <c r="E136" i="29"/>
  <c r="I127" i="29"/>
  <c r="H127" i="29"/>
  <c r="F127" i="29"/>
  <c r="E127" i="29"/>
  <c r="J127" i="29" s="1"/>
  <c r="AG35" i="18"/>
  <c r="AI35" i="18"/>
  <c r="AN15" i="10"/>
  <c r="AL15" i="10"/>
  <c r="AI25" i="18"/>
  <c r="AG25" i="18"/>
  <c r="AN65" i="10"/>
  <c r="AL65" i="10"/>
  <c r="AI52" i="15"/>
  <c r="AG52" i="15"/>
  <c r="AN11" i="16"/>
  <c r="AL11" i="16"/>
  <c r="AN15" i="11"/>
  <c r="AL15" i="11"/>
  <c r="T46" i="16"/>
  <c r="T16" i="8"/>
  <c r="I238" i="29"/>
  <c r="E238" i="29"/>
  <c r="J238" i="29" s="1"/>
  <c r="H238" i="29"/>
  <c r="F238" i="29"/>
  <c r="I197" i="29"/>
  <c r="F197" i="29"/>
  <c r="H197" i="29"/>
  <c r="E197" i="29"/>
  <c r="J197" i="29" s="1"/>
  <c r="I184" i="29"/>
  <c r="H184" i="29"/>
  <c r="E184" i="29"/>
  <c r="J184" i="29" s="1"/>
  <c r="F184" i="29"/>
  <c r="I94" i="29"/>
  <c r="H94" i="29"/>
  <c r="E94" i="29"/>
  <c r="J94" i="29" s="1"/>
  <c r="F94" i="29"/>
  <c r="E126" i="29"/>
  <c r="I126" i="29"/>
  <c r="H126" i="29"/>
  <c r="F126" i="29"/>
  <c r="I158" i="29"/>
  <c r="F158" i="29"/>
  <c r="H158" i="29"/>
  <c r="E158" i="29"/>
  <c r="J158" i="29" s="1"/>
  <c r="H207" i="29"/>
  <c r="I207" i="29"/>
  <c r="F207" i="29"/>
  <c r="E207" i="29"/>
  <c r="J207" i="29" s="1"/>
  <c r="I177" i="29"/>
  <c r="F177" i="29"/>
  <c r="E177" i="29"/>
  <c r="J177" i="29" s="1"/>
  <c r="H177" i="29"/>
  <c r="I249" i="29"/>
  <c r="H249" i="29"/>
  <c r="F249" i="29"/>
  <c r="E249" i="29"/>
  <c r="J249" i="29" s="1"/>
  <c r="I224" i="29"/>
  <c r="E224" i="29"/>
  <c r="J224" i="29" s="1"/>
  <c r="H224" i="29"/>
  <c r="F224" i="29"/>
  <c r="I75" i="29"/>
  <c r="H75" i="29"/>
  <c r="E75" i="29"/>
  <c r="J75" i="29" s="1"/>
  <c r="F75" i="29"/>
  <c r="I33" i="29"/>
  <c r="F33" i="29"/>
  <c r="H33" i="29"/>
  <c r="E33" i="29"/>
  <c r="J33" i="29" s="1"/>
  <c r="I14" i="28"/>
  <c r="E14" i="28"/>
  <c r="F14" i="28"/>
  <c r="H14" i="28"/>
  <c r="I202" i="29"/>
  <c r="H202" i="29"/>
  <c r="E202" i="29"/>
  <c r="J202" i="29" s="1"/>
  <c r="F202" i="29"/>
  <c r="AG25" i="14"/>
  <c r="AI25" i="14"/>
  <c r="H260" i="29"/>
  <c r="I260" i="29"/>
  <c r="E260" i="29"/>
  <c r="J260" i="29" s="1"/>
  <c r="F260" i="29"/>
  <c r="AN54" i="14"/>
  <c r="AL54" i="14"/>
  <c r="AG12" i="13"/>
  <c r="AI12" i="13"/>
  <c r="T46" i="17"/>
  <c r="AN33" i="10"/>
  <c r="AL33" i="10"/>
  <c r="N53" i="8"/>
  <c r="O53" i="8"/>
  <c r="T53" i="8"/>
  <c r="A25" i="28"/>
  <c r="M56" i="8"/>
  <c r="R53" i="8"/>
  <c r="AL55" i="15"/>
  <c r="AN55" i="15"/>
  <c r="AN24" i="16"/>
  <c r="AL24" i="16"/>
  <c r="I18" i="28"/>
  <c r="F18" i="28"/>
  <c r="E18" i="28"/>
  <c r="H18" i="28"/>
  <c r="AK24" i="14"/>
  <c r="AF24" i="14"/>
  <c r="D24" i="14"/>
  <c r="AJ24" i="14"/>
  <c r="M24" i="14"/>
  <c r="AE24" i="14"/>
  <c r="C24" i="14"/>
  <c r="B24" i="14"/>
  <c r="F24" i="14"/>
  <c r="D54" i="18"/>
  <c r="AK54" i="18"/>
  <c r="AF54" i="18"/>
  <c r="M54" i="18"/>
  <c r="AJ54" i="18"/>
  <c r="AE54" i="18"/>
  <c r="B54" i="18"/>
  <c r="C54" i="18"/>
  <c r="F54" i="18"/>
  <c r="AN41" i="18"/>
  <c r="AL41" i="18"/>
  <c r="AG24" i="17"/>
  <c r="AI24" i="17"/>
  <c r="T46" i="8"/>
  <c r="I50" i="28"/>
  <c r="E50" i="28"/>
  <c r="H50" i="28"/>
  <c r="F50" i="28"/>
  <c r="I140" i="29"/>
  <c r="F140" i="29"/>
  <c r="E140" i="29"/>
  <c r="J140" i="29" s="1"/>
  <c r="H140" i="29"/>
  <c r="I21" i="28"/>
  <c r="H21" i="28"/>
  <c r="E21" i="28"/>
  <c r="F21" i="28"/>
  <c r="J42" i="28"/>
  <c r="I11" i="28"/>
  <c r="F11" i="28"/>
  <c r="I252" i="29"/>
  <c r="F252" i="29"/>
  <c r="AT62" i="13"/>
  <c r="H58" i="29"/>
  <c r="I58" i="29"/>
  <c r="F58" i="29"/>
  <c r="E58" i="29"/>
  <c r="I112" i="29"/>
  <c r="E112" i="29"/>
  <c r="I192" i="29"/>
  <c r="H192" i="29"/>
  <c r="E192" i="29"/>
  <c r="J192" i="29" s="1"/>
  <c r="F192" i="29"/>
  <c r="AR72" i="17"/>
  <c r="AF55" i="18"/>
  <c r="D55" i="18"/>
  <c r="AK55" i="18"/>
  <c r="M55" i="18"/>
  <c r="M56" i="18" s="1"/>
  <c r="AE55" i="18"/>
  <c r="AJ55" i="18"/>
  <c r="B55" i="18"/>
  <c r="F55" i="18"/>
  <c r="C55" i="18"/>
  <c r="AK44" i="13"/>
  <c r="AF44" i="13"/>
  <c r="D44" i="13"/>
  <c r="M44" i="13"/>
  <c r="AJ44" i="13"/>
  <c r="AE44" i="13"/>
  <c r="C44" i="13"/>
  <c r="B44" i="13"/>
  <c r="F44" i="13"/>
  <c r="AI55" i="15"/>
  <c r="AG55" i="15"/>
  <c r="AN53" i="18"/>
  <c r="AL53" i="18"/>
  <c r="AL52" i="15"/>
  <c r="AN52" i="15"/>
  <c r="AN55" i="8"/>
  <c r="AL55" i="8"/>
  <c r="AG53" i="13"/>
  <c r="AI53" i="13"/>
  <c r="AN35" i="9"/>
  <c r="AL35" i="9"/>
  <c r="AG22" i="11"/>
  <c r="AI22" i="11"/>
  <c r="O46" i="16"/>
  <c r="AG32" i="17"/>
  <c r="AI32" i="17"/>
  <c r="N12" i="9"/>
  <c r="O12" i="9"/>
  <c r="T12" i="9"/>
  <c r="R12" i="9"/>
  <c r="A69" i="29"/>
  <c r="M16" i="9"/>
  <c r="O46" i="8"/>
  <c r="T16" i="11"/>
  <c r="AG34" i="11"/>
  <c r="AI34" i="11"/>
  <c r="E11" i="28"/>
  <c r="J11" i="28" s="1"/>
  <c r="I41" i="29"/>
  <c r="H41" i="29"/>
  <c r="E41" i="29"/>
  <c r="J41" i="29" s="1"/>
  <c r="E43" i="29"/>
  <c r="I43" i="29"/>
  <c r="F43" i="29"/>
  <c r="I11" i="29"/>
  <c r="H11" i="29"/>
  <c r="AS62" i="8"/>
  <c r="AE51" i="19"/>
  <c r="M51" i="19"/>
  <c r="D51" i="19"/>
  <c r="AK51" i="19"/>
  <c r="AJ51" i="19"/>
  <c r="AF51" i="19"/>
  <c r="B51" i="19"/>
  <c r="C51" i="19"/>
  <c r="F51" i="19"/>
  <c r="AK14" i="19"/>
  <c r="D14" i="19"/>
  <c r="AF14" i="19"/>
  <c r="M14" i="19"/>
  <c r="AE14" i="19"/>
  <c r="AJ14" i="19"/>
  <c r="C14" i="19"/>
  <c r="F14" i="19"/>
  <c r="B14" i="19"/>
  <c r="AN12" i="15"/>
  <c r="AL12" i="15"/>
  <c r="AL33" i="18"/>
  <c r="AN33" i="18"/>
  <c r="AN21" i="8"/>
  <c r="AL21" i="8"/>
  <c r="AI63" i="17"/>
  <c r="AG63" i="17"/>
  <c r="AN53" i="19"/>
  <c r="AL53" i="19"/>
  <c r="AG35" i="16"/>
  <c r="AI35" i="16"/>
  <c r="N22" i="10"/>
  <c r="T22" i="10"/>
  <c r="O22" i="10"/>
  <c r="A49" i="29"/>
  <c r="M26" i="10"/>
  <c r="R22" i="10"/>
  <c r="AN53" i="13"/>
  <c r="AL53" i="13"/>
  <c r="AG14" i="10"/>
  <c r="AI14" i="10"/>
  <c r="X54" i="15"/>
  <c r="X64" i="14" s="1"/>
  <c r="AG12" i="9"/>
  <c r="AI12" i="9"/>
  <c r="AI54" i="12"/>
  <c r="AG54" i="12"/>
  <c r="AN34" i="11"/>
  <c r="AL34" i="11"/>
  <c r="E118" i="29"/>
  <c r="I118" i="29"/>
  <c r="H34" i="28"/>
  <c r="I71" i="29"/>
  <c r="J71" i="29" s="1"/>
  <c r="H71" i="29"/>
  <c r="F71" i="29"/>
  <c r="D151" i="29"/>
  <c r="I219" i="29"/>
  <c r="H219" i="29"/>
  <c r="F219" i="29"/>
  <c r="I205" i="29"/>
  <c r="H205" i="29"/>
  <c r="E37" i="29"/>
  <c r="I37" i="29"/>
  <c r="P65" i="11"/>
  <c r="P2" i="11" s="1"/>
  <c r="M75" i="17"/>
  <c r="M2" i="17" s="1"/>
  <c r="AR72" i="14"/>
  <c r="M51" i="16"/>
  <c r="AK51" i="16"/>
  <c r="AJ51" i="16"/>
  <c r="D51" i="16"/>
  <c r="AF51" i="16"/>
  <c r="AE51" i="16"/>
  <c r="C51" i="16"/>
  <c r="B51" i="16"/>
  <c r="F51" i="16"/>
  <c r="D23" i="18"/>
  <c r="AK23" i="18"/>
  <c r="AF23" i="18"/>
  <c r="AE23" i="18"/>
  <c r="M23" i="18"/>
  <c r="AJ23" i="18"/>
  <c r="B23" i="18"/>
  <c r="F23" i="18"/>
  <c r="C23" i="18"/>
  <c r="AN25" i="15"/>
  <c r="AL25" i="15"/>
  <c r="AG43" i="14"/>
  <c r="AI43" i="14"/>
  <c r="T63" i="10"/>
  <c r="O63" i="10"/>
  <c r="N63" i="10"/>
  <c r="A15" i="28"/>
  <c r="M66" i="10"/>
  <c r="R63" i="10"/>
  <c r="O16" i="11"/>
  <c r="AN52" i="17"/>
  <c r="AL52" i="17"/>
  <c r="AL43" i="18"/>
  <c r="AN43" i="18"/>
  <c r="O16" i="8"/>
  <c r="N45" i="9"/>
  <c r="O45" i="9"/>
  <c r="T45" i="9"/>
  <c r="A87" i="29"/>
  <c r="R45" i="9"/>
  <c r="N55" i="11"/>
  <c r="O55" i="11"/>
  <c r="A12" i="28"/>
  <c r="T55" i="11"/>
  <c r="AC55" i="11" s="1"/>
  <c r="R55" i="11"/>
  <c r="AA55" i="11" s="1"/>
  <c r="AA65" i="10" s="1"/>
  <c r="AA55" i="9" s="1"/>
  <c r="AA55" i="8" s="1"/>
  <c r="AA65" i="17" s="1"/>
  <c r="AA55" i="16" s="1"/>
  <c r="AA55" i="15" s="1"/>
  <c r="AA65" i="14" s="1"/>
  <c r="T26" i="16"/>
  <c r="AN14" i="14"/>
  <c r="AL14" i="14"/>
  <c r="N36" i="15"/>
  <c r="I41" i="28"/>
  <c r="E41" i="28"/>
  <c r="I9" i="28"/>
  <c r="E9" i="28"/>
  <c r="J9" i="28" s="1"/>
  <c r="H9" i="28"/>
  <c r="F9" i="28"/>
  <c r="J185" i="29"/>
  <c r="E149" i="29"/>
  <c r="J149" i="29" s="1"/>
  <c r="I26" i="28"/>
  <c r="J26" i="28" s="1"/>
  <c r="H26" i="28"/>
  <c r="J24" i="29"/>
  <c r="T36" i="11"/>
  <c r="I156" i="29"/>
  <c r="J156" i="29" s="1"/>
  <c r="F156" i="29"/>
  <c r="I68" i="29"/>
  <c r="F68" i="29"/>
  <c r="E34" i="28"/>
  <c r="J34" i="28" s="1"/>
  <c r="J179" i="29"/>
  <c r="I92" i="29"/>
  <c r="E92" i="29"/>
  <c r="I76" i="29"/>
  <c r="F76" i="29"/>
  <c r="D106" i="29"/>
  <c r="D138" i="29"/>
  <c r="I65" i="29"/>
  <c r="E65" i="29"/>
  <c r="I115" i="29"/>
  <c r="H115" i="29"/>
  <c r="F115" i="29"/>
  <c r="F92" i="29"/>
  <c r="I142" i="29"/>
  <c r="H142" i="29"/>
  <c r="E142" i="29"/>
  <c r="J142" i="29" s="1"/>
  <c r="N55" i="13"/>
  <c r="T55" i="13"/>
  <c r="O55" i="13"/>
  <c r="A52" i="28"/>
  <c r="R55" i="13"/>
  <c r="M56" i="13"/>
  <c r="F65" i="29"/>
  <c r="F34" i="28"/>
  <c r="H41" i="28"/>
  <c r="I74" i="29"/>
  <c r="H74" i="29"/>
  <c r="E74" i="29"/>
  <c r="J74" i="29" s="1"/>
  <c r="F74" i="29"/>
  <c r="H78" i="29"/>
  <c r="AN13" i="19"/>
  <c r="AL13" i="19"/>
  <c r="AI22" i="18"/>
  <c r="AG22" i="18"/>
  <c r="D35" i="19"/>
  <c r="AK35" i="19"/>
  <c r="AF35" i="19"/>
  <c r="M35" i="19"/>
  <c r="AJ35" i="19"/>
  <c r="AE35" i="19"/>
  <c r="B35" i="19"/>
  <c r="C35" i="19"/>
  <c r="F35" i="19"/>
  <c r="AN13" i="18"/>
  <c r="AL13" i="18"/>
  <c r="D63" i="18"/>
  <c r="AK63" i="18"/>
  <c r="AF63" i="18"/>
  <c r="M63" i="18"/>
  <c r="AE63" i="18"/>
  <c r="AJ63" i="18"/>
  <c r="C63" i="18"/>
  <c r="B63" i="18"/>
  <c r="F63" i="18"/>
  <c r="AK24" i="18"/>
  <c r="AF24" i="18"/>
  <c r="D24" i="18"/>
  <c r="M24" i="18"/>
  <c r="AE24" i="18"/>
  <c r="AJ24" i="18"/>
  <c r="C24" i="18"/>
  <c r="F24" i="18"/>
  <c r="B24" i="18"/>
  <c r="AI34" i="18"/>
  <c r="AG34" i="18"/>
  <c r="AN42" i="13"/>
  <c r="AL42" i="13"/>
  <c r="AN55" i="19"/>
  <c r="AL55" i="19"/>
  <c r="AN45" i="13"/>
  <c r="AL45" i="13"/>
  <c r="AG32" i="8"/>
  <c r="AI32" i="8"/>
  <c r="AL33" i="13"/>
  <c r="AN33" i="13"/>
  <c r="AG24" i="15"/>
  <c r="AI24" i="15"/>
  <c r="AG41" i="15"/>
  <c r="AI41" i="15"/>
  <c r="AN45" i="17"/>
  <c r="AL45" i="17"/>
  <c r="AI23" i="14"/>
  <c r="AG23" i="14"/>
  <c r="AN34" i="12"/>
  <c r="AL34" i="12"/>
  <c r="AI51" i="12"/>
  <c r="AG51" i="12"/>
  <c r="AL23" i="8"/>
  <c r="AN23" i="8"/>
  <c r="AN51" i="15"/>
  <c r="AL51" i="15"/>
  <c r="N43" i="9"/>
  <c r="O43" i="9"/>
  <c r="T43" i="9"/>
  <c r="R43" i="9"/>
  <c r="A85" i="29"/>
  <c r="M46" i="9"/>
  <c r="AI63" i="10"/>
  <c r="AG63" i="10"/>
  <c r="N36" i="12"/>
  <c r="W32" i="12"/>
  <c r="AI75" i="18"/>
  <c r="AG75" i="18"/>
  <c r="AN24" i="10"/>
  <c r="AL24" i="10"/>
  <c r="X34" i="12"/>
  <c r="X44" i="12" s="1"/>
  <c r="X14" i="11" s="1"/>
  <c r="X24" i="11" s="1"/>
  <c r="O36" i="12"/>
  <c r="T25" i="8"/>
  <c r="O25" i="8"/>
  <c r="R25" i="8"/>
  <c r="N25" i="8"/>
  <c r="A97" i="29"/>
  <c r="O66" i="17"/>
  <c r="X62" i="17"/>
  <c r="X52" i="16" s="1"/>
  <c r="X52" i="15" s="1"/>
  <c r="X62" i="14" s="1"/>
  <c r="X52" i="13" s="1"/>
  <c r="X52" i="19" s="1"/>
  <c r="X72" i="18" s="1"/>
  <c r="I237" i="29"/>
  <c r="H237" i="29"/>
  <c r="F237" i="29"/>
  <c r="F41" i="28"/>
  <c r="J222" i="29"/>
  <c r="H156" i="29"/>
  <c r="H64" i="29"/>
  <c r="I254" i="29"/>
  <c r="E254" i="29"/>
  <c r="J254" i="29" s="1"/>
  <c r="F254" i="29"/>
  <c r="I214" i="29"/>
  <c r="J214" i="29" s="1"/>
  <c r="H214" i="29"/>
  <c r="F214" i="29"/>
  <c r="H68" i="29"/>
  <c r="H23" i="29"/>
  <c r="F41" i="29"/>
  <c r="I220" i="29"/>
  <c r="J220" i="29" s="1"/>
  <c r="H220" i="29"/>
  <c r="F220" i="29"/>
  <c r="J90" i="29"/>
  <c r="I230" i="29"/>
  <c r="F230" i="29"/>
  <c r="T75" i="14"/>
  <c r="T2" i="14" s="1"/>
  <c r="F194" i="29"/>
  <c r="P65" i="13"/>
  <c r="P2" i="13" s="1"/>
  <c r="F49" i="28"/>
  <c r="H49" i="28"/>
  <c r="H60" i="29"/>
  <c r="E15" i="29"/>
  <c r="J15" i="29" s="1"/>
  <c r="H26" i="29"/>
  <c r="F26" i="29"/>
  <c r="I26" i="29"/>
  <c r="J26" i="29" s="1"/>
  <c r="AT65" i="12"/>
  <c r="AT62" i="12"/>
  <c r="AT67" i="12" s="1"/>
  <c r="F60" i="29"/>
  <c r="I178" i="29"/>
  <c r="H178" i="29"/>
  <c r="E178" i="29"/>
  <c r="J178" i="29" s="1"/>
  <c r="J250" i="29"/>
  <c r="I4" i="29"/>
  <c r="E4" i="29"/>
  <c r="H4" i="29"/>
  <c r="I182" i="29"/>
  <c r="F182" i="29"/>
  <c r="H30" i="29"/>
  <c r="I30" i="29"/>
  <c r="F30" i="29"/>
  <c r="E30" i="29"/>
  <c r="J30" i="29" s="1"/>
  <c r="I189" i="29"/>
  <c r="H189" i="29"/>
  <c r="E189" i="29"/>
  <c r="J189" i="29" s="1"/>
  <c r="F189" i="29"/>
  <c r="I117" i="29"/>
  <c r="F117" i="29"/>
  <c r="H117" i="29"/>
  <c r="H243" i="29"/>
  <c r="I243" i="29"/>
  <c r="F243" i="29"/>
  <c r="E243" i="29"/>
  <c r="J243" i="29" s="1"/>
  <c r="Q64" i="13"/>
  <c r="M64" i="13"/>
  <c r="M65" i="13" s="1"/>
  <c r="M2" i="13" s="1"/>
  <c r="T64" i="13"/>
  <c r="O64" i="13"/>
  <c r="O65" i="13" s="1"/>
  <c r="O2" i="13" s="1"/>
  <c r="R64" i="13"/>
  <c r="R65" i="13" s="1"/>
  <c r="R2" i="13" s="1"/>
  <c r="P64" i="13"/>
  <c r="F64" i="13"/>
  <c r="N64" i="13"/>
  <c r="N65" i="13" s="1"/>
  <c r="N2" i="13" s="1"/>
  <c r="I226" i="29"/>
  <c r="E226" i="29"/>
  <c r="J226" i="29" s="1"/>
  <c r="F226" i="29"/>
  <c r="AT62" i="11"/>
  <c r="AT65" i="11"/>
  <c r="AT75" i="10" s="1"/>
  <c r="AT65" i="9" s="1"/>
  <c r="AT65" i="8" s="1"/>
  <c r="AT75" i="17" s="1"/>
  <c r="AT65" i="16" s="1"/>
  <c r="AT65" i="15" s="1"/>
  <c r="AT75" i="14" s="1"/>
  <c r="AT65" i="13" s="1"/>
  <c r="AT65" i="19" s="1"/>
  <c r="AT85" i="18" s="1"/>
  <c r="I23" i="29"/>
  <c r="E23" i="29"/>
  <c r="J23" i="29" s="1"/>
  <c r="O61" i="18"/>
  <c r="T61" i="18"/>
  <c r="N61" i="18"/>
  <c r="A263" i="29"/>
  <c r="M66" i="18"/>
  <c r="R61" i="18"/>
  <c r="AN34" i="14"/>
  <c r="AL34" i="14"/>
  <c r="AG44" i="14"/>
  <c r="AI44" i="14"/>
  <c r="AG21" i="8"/>
  <c r="AI21" i="8"/>
  <c r="V11" i="16"/>
  <c r="V21" i="16" s="1"/>
  <c r="V31" i="16" s="1"/>
  <c r="V41" i="16" s="1"/>
  <c r="V11" i="15" s="1"/>
  <c r="V21" i="15" s="1"/>
  <c r="V31" i="15" s="1"/>
  <c r="V41" i="15" s="1"/>
  <c r="V11" i="14" s="1"/>
  <c r="V21" i="14" s="1"/>
  <c r="V31" i="14" s="1"/>
  <c r="V41" i="14" s="1"/>
  <c r="V51" i="14" s="1"/>
  <c r="V11" i="13" s="1"/>
  <c r="V21" i="13" s="1"/>
  <c r="V31" i="13" s="1"/>
  <c r="V41" i="13" s="1"/>
  <c r="V11" i="19" s="1"/>
  <c r="V21" i="19" s="1"/>
  <c r="V31" i="19" s="1"/>
  <c r="V41" i="19" s="1"/>
  <c r="V11" i="18" s="1"/>
  <c r="V21" i="18" s="1"/>
  <c r="V31" i="18" s="1"/>
  <c r="V41" i="18" s="1"/>
  <c r="V51" i="18" s="1"/>
  <c r="V61" i="18" s="1"/>
  <c r="T11" i="16"/>
  <c r="N11" i="16"/>
  <c r="O11" i="16"/>
  <c r="A133" i="29"/>
  <c r="R11" i="16"/>
  <c r="M16" i="16"/>
  <c r="AL54" i="15"/>
  <c r="AN54" i="15"/>
  <c r="AI52" i="16"/>
  <c r="AG52" i="16"/>
  <c r="AN54" i="9"/>
  <c r="AL54" i="9"/>
  <c r="O52" i="17"/>
  <c r="T52" i="17"/>
  <c r="N52" i="17"/>
  <c r="A129" i="29"/>
  <c r="M56" i="17"/>
  <c r="M1" i="17" s="1"/>
  <c r="R52" i="17"/>
  <c r="AN52" i="10"/>
  <c r="AL52" i="10"/>
  <c r="O33" i="10"/>
  <c r="N33" i="10"/>
  <c r="T33" i="10"/>
  <c r="A55" i="29"/>
  <c r="M36" i="10"/>
  <c r="R33" i="10"/>
  <c r="AN22" i="9"/>
  <c r="AL22" i="9"/>
  <c r="N56" i="10"/>
  <c r="O46" i="11"/>
  <c r="H204" i="29"/>
  <c r="I204" i="29"/>
  <c r="E204" i="29"/>
  <c r="I165" i="29"/>
  <c r="J165" i="29" s="1"/>
  <c r="F165" i="29"/>
  <c r="J219" i="29"/>
  <c r="J170" i="29"/>
  <c r="I123" i="29"/>
  <c r="H123" i="29"/>
  <c r="F123" i="29"/>
  <c r="E123" i="29"/>
  <c r="J123" i="29" s="1"/>
  <c r="AS62" i="16"/>
  <c r="J37" i="28"/>
  <c r="AL35" i="13"/>
  <c r="AN35" i="13"/>
  <c r="AI71" i="18"/>
  <c r="AG71" i="18"/>
  <c r="AI34" i="14"/>
  <c r="AG34" i="14"/>
  <c r="AN44" i="14"/>
  <c r="AL44" i="14"/>
  <c r="AG55" i="17"/>
  <c r="AI55" i="17"/>
  <c r="AG53" i="17"/>
  <c r="AI53" i="17"/>
  <c r="AG51" i="15"/>
  <c r="AI51" i="15"/>
  <c r="AN43" i="8"/>
  <c r="AL43" i="8"/>
  <c r="AL33" i="8"/>
  <c r="AN33" i="8"/>
  <c r="N14" i="12"/>
  <c r="W14" i="12" s="1"/>
  <c r="W24" i="12" s="1"/>
  <c r="T14" i="12"/>
  <c r="O14" i="12"/>
  <c r="X14" i="12" s="1"/>
  <c r="X24" i="12" s="1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V54" i="10" s="1"/>
  <c r="V14" i="9" s="1"/>
  <c r="V24" i="9" s="1"/>
  <c r="V34" i="9" s="1"/>
  <c r="V44" i="9" s="1"/>
  <c r="V14" i="8" s="1"/>
  <c r="V24" i="8" s="1"/>
  <c r="V34" i="8" s="1"/>
  <c r="V44" i="8" s="1"/>
  <c r="V14" i="17" s="1"/>
  <c r="V24" i="17" s="1"/>
  <c r="V34" i="17" s="1"/>
  <c r="V44" i="17" s="1"/>
  <c r="V54" i="17" s="1"/>
  <c r="V14" i="16" s="1"/>
  <c r="V24" i="16" s="1"/>
  <c r="V34" i="16" s="1"/>
  <c r="V44" i="16" s="1"/>
  <c r="V14" i="15" s="1"/>
  <c r="V24" i="15" s="1"/>
  <c r="V34" i="15" s="1"/>
  <c r="V44" i="15" s="1"/>
  <c r="V14" i="14" s="1"/>
  <c r="R14" i="12"/>
  <c r="A6" i="29"/>
  <c r="M16" i="12"/>
  <c r="N46" i="16"/>
  <c r="AN53" i="8"/>
  <c r="AL53" i="8"/>
  <c r="I4" i="28"/>
  <c r="F4" i="28"/>
  <c r="E4" i="28"/>
  <c r="H240" i="29"/>
  <c r="I240" i="29"/>
  <c r="J240" i="29" s="1"/>
  <c r="I98" i="29"/>
  <c r="E98" i="29"/>
  <c r="F98" i="29"/>
  <c r="H198" i="29"/>
  <c r="I198" i="29"/>
  <c r="E198" i="29"/>
  <c r="J198" i="29" s="1"/>
  <c r="F198" i="29"/>
  <c r="I190" i="29"/>
  <c r="H190" i="29"/>
  <c r="I125" i="29"/>
  <c r="E125" i="29"/>
  <c r="I212" i="29"/>
  <c r="J212" i="29" s="1"/>
  <c r="H212" i="29"/>
  <c r="F212" i="29"/>
  <c r="H264" i="29"/>
  <c r="I264" i="29"/>
  <c r="J264" i="29" s="1"/>
  <c r="F264" i="29"/>
  <c r="AS62" i="19"/>
  <c r="J45" i="28"/>
  <c r="E190" i="29"/>
  <c r="D15" i="18"/>
  <c r="AK15" i="18"/>
  <c r="AF15" i="18"/>
  <c r="M15" i="18"/>
  <c r="AE15" i="18"/>
  <c r="AJ15" i="18"/>
  <c r="B15" i="18"/>
  <c r="C15" i="18"/>
  <c r="F15" i="18"/>
  <c r="D14" i="13"/>
  <c r="AK14" i="13"/>
  <c r="AF14" i="13"/>
  <c r="AJ14" i="13"/>
  <c r="M14" i="13"/>
  <c r="AE14" i="13"/>
  <c r="C14" i="13"/>
  <c r="F14" i="13"/>
  <c r="B14" i="13"/>
  <c r="AL13" i="13"/>
  <c r="AN13" i="13"/>
  <c r="AG44" i="8"/>
  <c r="AI44" i="8"/>
  <c r="AI33" i="18"/>
  <c r="AG33" i="18"/>
  <c r="AN24" i="15"/>
  <c r="AL24" i="15"/>
  <c r="AL63" i="17"/>
  <c r="AN63" i="17"/>
  <c r="AI34" i="9"/>
  <c r="AG34" i="9"/>
  <c r="AI34" i="12"/>
  <c r="AG34" i="12"/>
  <c r="N51" i="15"/>
  <c r="T51" i="15"/>
  <c r="O51" i="15"/>
  <c r="A38" i="28"/>
  <c r="R51" i="15"/>
  <c r="M56" i="15"/>
  <c r="AL75" i="18"/>
  <c r="AN75" i="18"/>
  <c r="AL65" i="18"/>
  <c r="AN65" i="18"/>
  <c r="AK64" i="18"/>
  <c r="D64" i="18"/>
  <c r="AF64" i="18"/>
  <c r="M64" i="18"/>
  <c r="AE64" i="18"/>
  <c r="AJ64" i="18"/>
  <c r="C64" i="18"/>
  <c r="F64" i="18"/>
  <c r="B64" i="18"/>
  <c r="AN34" i="18"/>
  <c r="AL34" i="18"/>
  <c r="AG45" i="13"/>
  <c r="AI45" i="13"/>
  <c r="AN24" i="19"/>
  <c r="AL24" i="19"/>
  <c r="AN32" i="16"/>
  <c r="AL32" i="16"/>
  <c r="AI25" i="9"/>
  <c r="AG25" i="9"/>
  <c r="V51" i="12"/>
  <c r="V51" i="11" s="1"/>
  <c r="V61" i="10" s="1"/>
  <c r="V51" i="9" s="1"/>
  <c r="V51" i="8" s="1"/>
  <c r="V61" i="17" s="1"/>
  <c r="O51" i="12"/>
  <c r="T51" i="12"/>
  <c r="N51" i="12"/>
  <c r="A3" i="28"/>
  <c r="R51" i="12"/>
  <c r="M56" i="12"/>
  <c r="T24" i="8"/>
  <c r="O24" i="8"/>
  <c r="N24" i="8"/>
  <c r="A96" i="29"/>
  <c r="R24" i="8"/>
  <c r="AN42" i="11"/>
  <c r="AL42" i="11"/>
  <c r="AN24" i="9"/>
  <c r="AL24" i="9"/>
  <c r="W34" i="12"/>
  <c r="W44" i="12" s="1"/>
  <c r="W14" i="11" s="1"/>
  <c r="W24" i="11" s="1"/>
  <c r="N56" i="13"/>
  <c r="N66" i="17"/>
  <c r="E205" i="29"/>
  <c r="I31" i="28"/>
  <c r="H31" i="28"/>
  <c r="E31" i="28"/>
  <c r="J31" i="28" s="1"/>
  <c r="H236" i="29"/>
  <c r="I236" i="29"/>
  <c r="E236" i="29"/>
  <c r="M65" i="11"/>
  <c r="M2" i="11" s="1"/>
  <c r="I12" i="29"/>
  <c r="J12" i="29" s="1"/>
  <c r="F12" i="29"/>
  <c r="H12" i="29"/>
  <c r="F178" i="29"/>
  <c r="I40" i="29"/>
  <c r="H40" i="29"/>
  <c r="F40" i="29"/>
  <c r="E40" i="29"/>
  <c r="J40" i="29" s="1"/>
  <c r="I107" i="29"/>
  <c r="F107" i="29"/>
  <c r="H107" i="29"/>
  <c r="I80" i="29"/>
  <c r="E80" i="29"/>
  <c r="J80" i="29" s="1"/>
  <c r="F80" i="29"/>
  <c r="I95" i="29"/>
  <c r="H95" i="29"/>
  <c r="E95" i="29"/>
  <c r="J95" i="29" s="1"/>
  <c r="F95" i="29"/>
  <c r="I187" i="29"/>
  <c r="E187" i="29"/>
  <c r="H187" i="29"/>
  <c r="I73" i="29"/>
  <c r="H73" i="29"/>
  <c r="F73" i="29"/>
  <c r="E73" i="29"/>
  <c r="J73" i="29" s="1"/>
  <c r="D173" i="29"/>
  <c r="I244" i="29"/>
  <c r="E244" i="29"/>
  <c r="H244" i="29"/>
  <c r="H185" i="29"/>
  <c r="I185" i="29"/>
  <c r="F185" i="29"/>
  <c r="AR62" i="8"/>
  <c r="I91" i="29"/>
  <c r="H91" i="29"/>
  <c r="E91" i="29"/>
  <c r="H92" i="29"/>
  <c r="I79" i="29"/>
  <c r="H79" i="29"/>
  <c r="E79" i="29"/>
  <c r="J79" i="29" s="1"/>
  <c r="AN55" i="13"/>
  <c r="AL55" i="13"/>
  <c r="I150" i="29"/>
  <c r="H150" i="29"/>
  <c r="E150" i="29"/>
  <c r="E182" i="29"/>
  <c r="J182" i="29" s="1"/>
  <c r="I43" i="28"/>
  <c r="H43" i="28"/>
  <c r="E60" i="29"/>
  <c r="J60" i="29" s="1"/>
  <c r="AT62" i="15"/>
  <c r="I210" i="29"/>
  <c r="J210" i="29" s="1"/>
  <c r="F210" i="29"/>
  <c r="I162" i="29"/>
  <c r="E162" i="29"/>
  <c r="J162" i="29" s="1"/>
  <c r="E11" i="29"/>
  <c r="AT72" i="14"/>
  <c r="AL51" i="18"/>
  <c r="AN51" i="18"/>
  <c r="AI62" i="18"/>
  <c r="AG62" i="18"/>
  <c r="AI61" i="18"/>
  <c r="AG61" i="18"/>
  <c r="AI45" i="19"/>
  <c r="AG45" i="19"/>
  <c r="T41" i="18"/>
  <c r="O41" i="18"/>
  <c r="N41" i="18"/>
  <c r="A253" i="29"/>
  <c r="R41" i="18"/>
  <c r="AG44" i="19"/>
  <c r="AI44" i="19"/>
  <c r="AN64" i="14"/>
  <c r="AL64" i="14"/>
  <c r="AF54" i="19"/>
  <c r="D54" i="19"/>
  <c r="AK54" i="19"/>
  <c r="M54" i="19"/>
  <c r="AJ54" i="19"/>
  <c r="AE54" i="19"/>
  <c r="B54" i="19"/>
  <c r="C54" i="19"/>
  <c r="F54" i="19"/>
  <c r="D44" i="18"/>
  <c r="AK44" i="18"/>
  <c r="AF44" i="18"/>
  <c r="M44" i="18"/>
  <c r="AE44" i="18"/>
  <c r="AJ44" i="18"/>
  <c r="C44" i="18"/>
  <c r="B44" i="18"/>
  <c r="F44" i="18"/>
  <c r="AN12" i="18"/>
  <c r="AL12" i="18"/>
  <c r="AI32" i="13"/>
  <c r="AG32" i="13"/>
  <c r="AN33" i="15"/>
  <c r="AL33" i="15"/>
  <c r="AG14" i="16"/>
  <c r="AI14" i="16"/>
  <c r="AI12" i="14"/>
  <c r="AG12" i="14"/>
  <c r="T41" i="15"/>
  <c r="O41" i="15"/>
  <c r="N41" i="15"/>
  <c r="R41" i="15"/>
  <c r="M46" i="15"/>
  <c r="M1" i="15" s="1"/>
  <c r="A168" i="29"/>
  <c r="AI24" i="19"/>
  <c r="AG24" i="19"/>
  <c r="AI74" i="18"/>
  <c r="AG74" i="18"/>
  <c r="AG11" i="16"/>
  <c r="AI11" i="16"/>
  <c r="AL65" i="14"/>
  <c r="AN65" i="14"/>
  <c r="AG55" i="9"/>
  <c r="AI55" i="9"/>
  <c r="AN42" i="17"/>
  <c r="AL42" i="17"/>
  <c r="T45" i="12"/>
  <c r="AC45" i="12" s="1"/>
  <c r="AC15" i="11" s="1"/>
  <c r="AC25" i="11" s="1"/>
  <c r="AC35" i="11" s="1"/>
  <c r="AC45" i="11" s="1"/>
  <c r="N45" i="12"/>
  <c r="W45" i="12" s="1"/>
  <c r="W15" i="11" s="1"/>
  <c r="W25" i="11" s="1"/>
  <c r="W35" i="11" s="1"/>
  <c r="W45" i="11" s="1"/>
  <c r="O45" i="12"/>
  <c r="X45" i="12" s="1"/>
  <c r="A22" i="29"/>
  <c r="R45" i="12"/>
  <c r="M46" i="12"/>
  <c r="AN24" i="8"/>
  <c r="AL24" i="8"/>
  <c r="AN43" i="9"/>
  <c r="AL43" i="9"/>
  <c r="AI42" i="11"/>
  <c r="AG42" i="11"/>
  <c r="AI15" i="12"/>
  <c r="AG15" i="12"/>
  <c r="X54" i="13"/>
  <c r="AG24" i="11"/>
  <c r="AI24" i="11"/>
  <c r="N36" i="17"/>
  <c r="N56" i="14"/>
  <c r="N36" i="14"/>
  <c r="I29" i="28"/>
  <c r="E29" i="28"/>
  <c r="J29" i="28" s="1"/>
  <c r="T46" i="11"/>
  <c r="I42" i="28"/>
  <c r="F42" i="28"/>
  <c r="I250" i="29"/>
  <c r="F250" i="29"/>
  <c r="H250" i="29"/>
  <c r="O26" i="15"/>
  <c r="E117" i="29"/>
  <c r="I22" i="28"/>
  <c r="E22" i="28"/>
  <c r="J22" i="28" s="1"/>
  <c r="H149" i="29"/>
  <c r="C42" i="29"/>
  <c r="D42" i="29" s="1"/>
  <c r="I148" i="29"/>
  <c r="F148" i="29"/>
  <c r="H148" i="29"/>
  <c r="I56" i="29"/>
  <c r="H56" i="29"/>
  <c r="I19" i="28"/>
  <c r="H19" i="28"/>
  <c r="F19" i="28"/>
  <c r="E19" i="28"/>
  <c r="J19" i="28" s="1"/>
  <c r="E252" i="29"/>
  <c r="J252" i="29" s="1"/>
  <c r="E188" i="29"/>
  <c r="J188" i="29" s="1"/>
  <c r="E110" i="29"/>
  <c r="I110" i="29"/>
  <c r="F110" i="29"/>
  <c r="I27" i="29"/>
  <c r="H27" i="29"/>
  <c r="E27" i="29"/>
  <c r="I5" i="29"/>
  <c r="F5" i="29"/>
  <c r="H5" i="29"/>
  <c r="E5" i="29"/>
  <c r="J5" i="29" s="1"/>
  <c r="F112" i="29"/>
  <c r="F37" i="29"/>
  <c r="F188" i="29"/>
  <c r="F187" i="29"/>
  <c r="F205" i="29"/>
  <c r="I35" i="29"/>
  <c r="J35" i="29" s="1"/>
  <c r="H35" i="29"/>
  <c r="I24" i="29"/>
  <c r="H24" i="29"/>
  <c r="D63" i="29"/>
  <c r="I170" i="29"/>
  <c r="H170" i="29"/>
  <c r="I38" i="29"/>
  <c r="H38" i="29"/>
  <c r="E38" i="29"/>
  <c r="J38" i="29" s="1"/>
  <c r="D135" i="29"/>
  <c r="I86" i="29"/>
  <c r="E86" i="29"/>
  <c r="H86" i="29"/>
  <c r="F86" i="29"/>
  <c r="I164" i="29"/>
  <c r="F164" i="29"/>
  <c r="D215" i="29"/>
  <c r="I77" i="29"/>
  <c r="F77" i="29"/>
  <c r="H179" i="29"/>
  <c r="I179" i="29"/>
  <c r="H267" i="29"/>
  <c r="I267" i="29"/>
  <c r="J267" i="29" s="1"/>
  <c r="H171" i="29"/>
  <c r="I171" i="29"/>
  <c r="E171" i="29"/>
  <c r="F171" i="29"/>
  <c r="E237" i="29"/>
  <c r="J237" i="29" s="1"/>
  <c r="F56" i="29"/>
  <c r="I62" i="28"/>
  <c r="J62" i="28" s="1"/>
  <c r="H62" i="28"/>
  <c r="H194" i="29"/>
  <c r="E164" i="29"/>
  <c r="J164" i="29" s="1"/>
  <c r="E76" i="29"/>
  <c r="J76" i="29" s="1"/>
  <c r="AI55" i="13"/>
  <c r="AG55" i="13"/>
  <c r="B4" i="27"/>
  <c r="I4" i="27"/>
  <c r="C4" i="27"/>
  <c r="F4" i="27"/>
  <c r="O4" i="27"/>
  <c r="N4" i="27"/>
  <c r="E4" i="27"/>
  <c r="A5" i="27"/>
  <c r="L4" i="27"/>
  <c r="K4" i="27"/>
  <c r="H4" i="27"/>
  <c r="E43" i="28"/>
  <c r="J43" i="28" s="1"/>
  <c r="Q65" i="13"/>
  <c r="Q2" i="13" s="1"/>
  <c r="I51" i="29"/>
  <c r="F51" i="29"/>
  <c r="E51" i="29"/>
  <c r="H210" i="29"/>
  <c r="F11" i="29"/>
  <c r="I61" i="28"/>
  <c r="H61" i="28"/>
  <c r="E61" i="28"/>
  <c r="F61" i="28"/>
  <c r="I58" i="28"/>
  <c r="E58" i="28"/>
  <c r="J58" i="28" s="1"/>
  <c r="H58" i="28"/>
  <c r="J115" i="29"/>
  <c r="E14" i="29"/>
  <c r="I14" i="29"/>
  <c r="H14" i="29"/>
  <c r="I119" i="29"/>
  <c r="H119" i="29"/>
  <c r="F119" i="29"/>
  <c r="E119" i="29"/>
  <c r="D143" i="29"/>
  <c r="I53" i="29"/>
  <c r="E53" i="29"/>
  <c r="J53" i="29" s="1"/>
  <c r="H53" i="29"/>
  <c r="I199" i="29"/>
  <c r="J199" i="29" s="1"/>
  <c r="H199" i="29"/>
  <c r="AR62" i="15"/>
  <c r="I21" i="29"/>
  <c r="F21" i="29"/>
  <c r="H21" i="29"/>
  <c r="I39" i="28"/>
  <c r="J39" i="28" s="1"/>
  <c r="F39" i="28"/>
  <c r="AL43" i="13"/>
  <c r="AN43" i="13"/>
  <c r="AI35" i="13"/>
  <c r="AG35" i="13"/>
  <c r="AL35" i="18"/>
  <c r="AN35" i="18"/>
  <c r="N31" i="19"/>
  <c r="O31" i="19"/>
  <c r="T31" i="19"/>
  <c r="M36" i="19"/>
  <c r="R31" i="19"/>
  <c r="A228" i="29"/>
  <c r="AN15" i="14"/>
  <c r="AL15" i="14"/>
  <c r="AL71" i="18"/>
  <c r="AN71" i="18"/>
  <c r="AI34" i="19"/>
  <c r="AG34" i="19"/>
  <c r="AI54" i="14"/>
  <c r="AG54" i="14"/>
  <c r="AG14" i="17"/>
  <c r="AI14" i="17"/>
  <c r="AN53" i="17"/>
  <c r="AL53" i="17"/>
  <c r="AN41" i="13"/>
  <c r="AL41" i="13"/>
  <c r="W52" i="11"/>
  <c r="W62" i="10" s="1"/>
  <c r="W52" i="9" s="1"/>
  <c r="W52" i="8" s="1"/>
  <c r="W62" i="17" s="1"/>
  <c r="W52" i="16" s="1"/>
  <c r="W52" i="15" s="1"/>
  <c r="W62" i="14" s="1"/>
  <c r="W52" i="13" s="1"/>
  <c r="W52" i="19" s="1"/>
  <c r="W72" i="18" s="1"/>
  <c r="O26" i="19"/>
  <c r="AG55" i="11"/>
  <c r="AI55" i="11"/>
  <c r="O42" i="10"/>
  <c r="N42" i="10"/>
  <c r="T42" i="10"/>
  <c r="A59" i="29"/>
  <c r="M46" i="10"/>
  <c r="R42" i="10"/>
  <c r="I17" i="28"/>
  <c r="H17" i="28"/>
  <c r="E17" i="28"/>
  <c r="J17" i="28" s="1"/>
  <c r="J148" i="29"/>
  <c r="J230" i="29"/>
  <c r="F149" i="29"/>
  <c r="H39" i="28"/>
  <c r="D45" i="18"/>
  <c r="AK45" i="18"/>
  <c r="AF45" i="18"/>
  <c r="M45" i="18"/>
  <c r="AE45" i="18"/>
  <c r="AJ45" i="18"/>
  <c r="C45" i="18"/>
  <c r="B45" i="18"/>
  <c r="F45" i="18"/>
  <c r="AI22" i="13"/>
  <c r="AG22" i="13"/>
  <c r="AI52" i="8"/>
  <c r="AG52" i="8"/>
  <c r="AG31" i="13"/>
  <c r="AI31" i="13"/>
  <c r="AN43" i="14"/>
  <c r="AL43" i="14"/>
  <c r="AG44" i="15"/>
  <c r="AI44" i="15"/>
  <c r="AI54" i="15"/>
  <c r="AG54" i="15"/>
  <c r="T41" i="13"/>
  <c r="N41" i="13"/>
  <c r="O41" i="13"/>
  <c r="R41" i="13"/>
  <c r="A213" i="29"/>
  <c r="AI54" i="9"/>
  <c r="AG54" i="9"/>
  <c r="O36" i="16"/>
  <c r="X52" i="11"/>
  <c r="X62" i="10" s="1"/>
  <c r="X52" i="9" s="1"/>
  <c r="X52" i="8" s="1"/>
  <c r="AI23" i="15"/>
  <c r="AG23" i="15"/>
  <c r="AI33" i="10"/>
  <c r="AG33" i="10"/>
  <c r="AC42" i="12"/>
  <c r="AC12" i="11" s="1"/>
  <c r="AG14" i="14"/>
  <c r="AI14" i="14"/>
  <c r="I102" i="29"/>
  <c r="H102" i="29"/>
  <c r="E102" i="29"/>
  <c r="J102" i="29" s="1"/>
  <c r="F102" i="29"/>
  <c r="H165" i="29"/>
  <c r="J172" i="29"/>
  <c r="H43" i="29"/>
  <c r="H66" i="29"/>
  <c r="I66" i="29"/>
  <c r="F66" i="29"/>
  <c r="E66" i="29"/>
  <c r="J66" i="29" s="1"/>
  <c r="H45" i="29"/>
  <c r="I45" i="29"/>
  <c r="E45" i="29"/>
  <c r="F45" i="29"/>
  <c r="I120" i="29"/>
  <c r="E120" i="29"/>
  <c r="H120" i="29"/>
  <c r="I134" i="29"/>
  <c r="J134" i="29" s="1"/>
  <c r="H134" i="29"/>
  <c r="I61" i="29"/>
  <c r="H61" i="29"/>
  <c r="F61" i="29"/>
  <c r="E61" i="29"/>
  <c r="I157" i="29"/>
  <c r="J157" i="29" s="1"/>
  <c r="F157" i="29"/>
  <c r="H157" i="29"/>
  <c r="D8" i="29"/>
  <c r="H251" i="29"/>
  <c r="I251" i="29"/>
  <c r="J251" i="29" s="1"/>
  <c r="AT62" i="16"/>
  <c r="H226" i="29"/>
  <c r="Q65" i="15"/>
  <c r="Q2" i="15" s="1"/>
  <c r="AN22" i="13"/>
  <c r="AL22" i="13"/>
  <c r="AI13" i="18"/>
  <c r="AG13" i="18"/>
  <c r="AG55" i="19"/>
  <c r="AI55" i="19"/>
  <c r="V21" i="8"/>
  <c r="V31" i="8" s="1"/>
  <c r="V41" i="8" s="1"/>
  <c r="V11" i="17" s="1"/>
  <c r="V21" i="17" s="1"/>
  <c r="V31" i="17" s="1"/>
  <c r="V41" i="17" s="1"/>
  <c r="V51" i="17" s="1"/>
  <c r="N21" i="8"/>
  <c r="T21" i="8"/>
  <c r="O21" i="8"/>
  <c r="R21" i="8"/>
  <c r="A93" i="29"/>
  <c r="M26" i="8"/>
  <c r="AL31" i="13"/>
  <c r="AN31" i="13"/>
  <c r="AI53" i="19"/>
  <c r="AG53" i="19"/>
  <c r="AN35" i="16"/>
  <c r="AL35" i="16"/>
  <c r="T53" i="11"/>
  <c r="N53" i="11"/>
  <c r="W53" i="11" s="1"/>
  <c r="O53" i="11"/>
  <c r="X53" i="11" s="1"/>
  <c r="V53" i="11"/>
  <c r="V63" i="10" s="1"/>
  <c r="V53" i="9" s="1"/>
  <c r="V53" i="8" s="1"/>
  <c r="V63" i="17" s="1"/>
  <c r="V53" i="16" s="1"/>
  <c r="V53" i="15" s="1"/>
  <c r="V63" i="14" s="1"/>
  <c r="V53" i="13" s="1"/>
  <c r="V53" i="19" s="1"/>
  <c r="A10" i="28"/>
  <c r="R53" i="11"/>
  <c r="M56" i="11"/>
  <c r="N36" i="16"/>
  <c r="O51" i="18"/>
  <c r="N51" i="18"/>
  <c r="T51" i="18"/>
  <c r="R51" i="18"/>
  <c r="A258" i="29"/>
  <c r="AN22" i="18"/>
  <c r="AL22" i="18"/>
  <c r="D43" i="19"/>
  <c r="AK43" i="19"/>
  <c r="AF43" i="19"/>
  <c r="M43" i="19"/>
  <c r="AJ43" i="19"/>
  <c r="AE43" i="19"/>
  <c r="C43" i="19"/>
  <c r="B43" i="19"/>
  <c r="F43" i="19"/>
  <c r="AN44" i="19"/>
  <c r="AL44" i="19"/>
  <c r="AN34" i="13"/>
  <c r="AL34" i="13"/>
  <c r="A8" i="32"/>
  <c r="B7" i="32"/>
  <c r="AI31" i="18"/>
  <c r="AG31" i="18"/>
  <c r="AI42" i="13"/>
  <c r="AG42" i="13"/>
  <c r="AI33" i="14"/>
  <c r="AG33" i="14"/>
  <c r="AI33" i="13"/>
  <c r="AG33" i="13"/>
  <c r="AN12" i="14"/>
  <c r="AL12" i="14"/>
  <c r="AN41" i="15"/>
  <c r="AL41" i="15"/>
  <c r="AN13" i="17"/>
  <c r="AL13" i="17"/>
  <c r="N31" i="13"/>
  <c r="T31" i="13"/>
  <c r="O31" i="13"/>
  <c r="A208" i="29"/>
  <c r="R31" i="13"/>
  <c r="M36" i="13"/>
  <c r="AL23" i="14"/>
  <c r="AN23" i="14"/>
  <c r="AI34" i="16"/>
  <c r="AG34" i="16"/>
  <c r="T15" i="12"/>
  <c r="AC15" i="12" s="1"/>
  <c r="AC25" i="12" s="1"/>
  <c r="AC35" i="12" s="1"/>
  <c r="N15" i="12"/>
  <c r="W15" i="12" s="1"/>
  <c r="W25" i="12" s="1"/>
  <c r="W35" i="12" s="1"/>
  <c r="O15" i="12"/>
  <c r="X15" i="12" s="1"/>
  <c r="X25" i="12" s="1"/>
  <c r="X35" i="12" s="1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V55" i="10" s="1"/>
  <c r="V15" i="9" s="1"/>
  <c r="V25" i="9" s="1"/>
  <c r="V35" i="9" s="1"/>
  <c r="V45" i="9" s="1"/>
  <c r="V15" i="8" s="1"/>
  <c r="V25" i="8" s="1"/>
  <c r="V35" i="8" s="1"/>
  <c r="V45" i="8" s="1"/>
  <c r="V15" i="17" s="1"/>
  <c r="V25" i="17" s="1"/>
  <c r="V35" i="17" s="1"/>
  <c r="V45" i="17" s="1"/>
  <c r="V55" i="17" s="1"/>
  <c r="V15" i="16" s="1"/>
  <c r="V25" i="16" s="1"/>
  <c r="V35" i="16" s="1"/>
  <c r="V45" i="16" s="1"/>
  <c r="V15" i="15" s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A7" i="29"/>
  <c r="R15" i="12"/>
  <c r="AA15" i="12" s="1"/>
  <c r="AA25" i="12" s="1"/>
  <c r="AA35" i="12" s="1"/>
  <c r="O16" i="15"/>
  <c r="N26" i="16"/>
  <c r="O45" i="10"/>
  <c r="T45" i="10"/>
  <c r="N45" i="10"/>
  <c r="A62" i="29"/>
  <c r="R45" i="10"/>
  <c r="I233" i="29"/>
  <c r="H233" i="29"/>
  <c r="F233" i="29"/>
  <c r="E233" i="29"/>
  <c r="J233" i="29" s="1"/>
  <c r="I40" i="28"/>
  <c r="J40" i="28" s="1"/>
  <c r="H40" i="28"/>
  <c r="I152" i="29"/>
  <c r="F152" i="29"/>
  <c r="E152" i="29"/>
  <c r="H152" i="29"/>
  <c r="E64" i="29"/>
  <c r="J64" i="29" s="1"/>
  <c r="E68" i="29"/>
  <c r="J68" i="29" s="1"/>
  <c r="I196" i="29"/>
  <c r="J196" i="29" s="1"/>
  <c r="F196" i="29"/>
  <c r="H196" i="29"/>
  <c r="F53" i="29"/>
  <c r="I132" i="29"/>
  <c r="E132" i="29"/>
  <c r="J132" i="29" s="1"/>
  <c r="F132" i="29"/>
  <c r="H31" i="29"/>
  <c r="E31" i="29"/>
  <c r="I31" i="29"/>
  <c r="D163" i="29"/>
  <c r="D114" i="29"/>
  <c r="I234" i="29"/>
  <c r="F234" i="29"/>
  <c r="D209" i="29"/>
  <c r="H20" i="29"/>
  <c r="I20" i="29"/>
  <c r="E20" i="29"/>
  <c r="J20" i="29" s="1"/>
  <c r="F20" i="29"/>
  <c r="D137" i="29"/>
  <c r="H231" i="29"/>
  <c r="I231" i="29"/>
  <c r="J231" i="29" s="1"/>
  <c r="I130" i="29"/>
  <c r="E130" i="29"/>
  <c r="J130" i="29" s="1"/>
  <c r="M65" i="8"/>
  <c r="M2" i="8" s="1"/>
  <c r="AF73" i="18"/>
  <c r="D73" i="18"/>
  <c r="AK73" i="18"/>
  <c r="M73" i="18"/>
  <c r="AJ73" i="18"/>
  <c r="AE73" i="18"/>
  <c r="B73" i="18"/>
  <c r="C73" i="18"/>
  <c r="F73" i="18"/>
  <c r="AN62" i="18"/>
  <c r="AL62" i="18"/>
  <c r="AN45" i="19"/>
  <c r="AL45" i="19"/>
  <c r="AG64" i="14"/>
  <c r="AI64" i="14"/>
  <c r="AF24" i="13"/>
  <c r="D24" i="13"/>
  <c r="AK24" i="13"/>
  <c r="AE24" i="13"/>
  <c r="M24" i="13"/>
  <c r="AJ24" i="13"/>
  <c r="B24" i="13"/>
  <c r="F24" i="13"/>
  <c r="C24" i="13"/>
  <c r="D14" i="18"/>
  <c r="AK14" i="18"/>
  <c r="AF14" i="18"/>
  <c r="M14" i="18"/>
  <c r="AJ14" i="18"/>
  <c r="AE14" i="18"/>
  <c r="C14" i="18"/>
  <c r="B14" i="18"/>
  <c r="F14" i="18"/>
  <c r="T31" i="18"/>
  <c r="N31" i="18"/>
  <c r="O31" i="18"/>
  <c r="A248" i="29"/>
  <c r="M36" i="18"/>
  <c r="R31" i="18"/>
  <c r="AL25" i="18"/>
  <c r="AN25" i="18"/>
  <c r="AG12" i="18"/>
  <c r="AI12" i="18"/>
  <c r="AN12" i="13"/>
  <c r="AL12" i="13"/>
  <c r="AN35" i="8"/>
  <c r="AL35" i="8"/>
  <c r="AN74" i="18"/>
  <c r="AL74" i="18"/>
  <c r="AN55" i="9"/>
  <c r="AL55" i="9"/>
  <c r="AI15" i="11"/>
  <c r="AG15" i="11"/>
  <c r="T55" i="12"/>
  <c r="AC55" i="12" s="1"/>
  <c r="O55" i="12"/>
  <c r="X55" i="12" s="1"/>
  <c r="N55" i="12"/>
  <c r="W55" i="12" s="1"/>
  <c r="V55" i="12"/>
  <c r="V55" i="11" s="1"/>
  <c r="V65" i="10" s="1"/>
  <c r="V55" i="9" s="1"/>
  <c r="V55" i="8" s="1"/>
  <c r="V65" i="17" s="1"/>
  <c r="V55" i="16" s="1"/>
  <c r="V55" i="15" s="1"/>
  <c r="V65" i="14" s="1"/>
  <c r="V55" i="13" s="1"/>
  <c r="V55" i="19" s="1"/>
  <c r="V75" i="18" s="1"/>
  <c r="A7" i="28"/>
  <c r="R55" i="12"/>
  <c r="AA55" i="12" s="1"/>
  <c r="AG41" i="13"/>
  <c r="AI41" i="13"/>
  <c r="T23" i="12"/>
  <c r="O23" i="12"/>
  <c r="V23" i="12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V53" i="10" s="1"/>
  <c r="V13" i="9" s="1"/>
  <c r="V23" i="9" s="1"/>
  <c r="V33" i="9" s="1"/>
  <c r="V43" i="9" s="1"/>
  <c r="V13" i="8" s="1"/>
  <c r="V23" i="8" s="1"/>
  <c r="V33" i="8" s="1"/>
  <c r="V43" i="8" s="1"/>
  <c r="V13" i="17" s="1"/>
  <c r="V23" i="17" s="1"/>
  <c r="V33" i="17" s="1"/>
  <c r="V43" i="17" s="1"/>
  <c r="V53" i="17" s="1"/>
  <c r="V13" i="16" s="1"/>
  <c r="V23" i="16" s="1"/>
  <c r="V33" i="16" s="1"/>
  <c r="V43" i="16" s="1"/>
  <c r="V13" i="15" s="1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N23" i="12"/>
  <c r="A10" i="29"/>
  <c r="R23" i="12"/>
  <c r="M26" i="12"/>
  <c r="AN34" i="16"/>
  <c r="AL34" i="16"/>
  <c r="AI24" i="8"/>
  <c r="AG24" i="8"/>
  <c r="O35" i="9"/>
  <c r="N35" i="9"/>
  <c r="T35" i="9"/>
  <c r="R35" i="9"/>
  <c r="A82" i="29"/>
  <c r="M36" i="9"/>
  <c r="T14" i="10"/>
  <c r="O14" i="10"/>
  <c r="O16" i="10" s="1"/>
  <c r="N14" i="10"/>
  <c r="A46" i="29"/>
  <c r="M16" i="10"/>
  <c r="R14" i="10"/>
  <c r="AN15" i="12"/>
  <c r="AL15" i="12"/>
  <c r="AG24" i="9"/>
  <c r="AI24" i="9"/>
  <c r="AI42" i="18"/>
  <c r="AG42" i="18"/>
  <c r="X12" i="12"/>
  <c r="X22" i="12" s="1"/>
  <c r="X32" i="12" s="1"/>
  <c r="X42" i="12" s="1"/>
  <c r="X12" i="11" s="1"/>
  <c r="O16" i="12"/>
  <c r="T56" i="13"/>
  <c r="AN24" i="11"/>
  <c r="AL24" i="11"/>
  <c r="O46" i="17"/>
  <c r="AI53" i="9"/>
  <c r="AG53" i="9"/>
  <c r="AI53" i="8"/>
  <c r="AG53" i="8"/>
  <c r="AI15" i="10"/>
  <c r="AG15" i="10"/>
  <c r="N46" i="14"/>
  <c r="O36" i="14"/>
  <c r="N46" i="8"/>
  <c r="AN45" i="10"/>
  <c r="AL45" i="10"/>
  <c r="I57" i="28"/>
  <c r="F57" i="28"/>
  <c r="H57" i="28"/>
  <c r="E57" i="28"/>
  <c r="AN54" i="12"/>
  <c r="AL54" i="12"/>
  <c r="I225" i="29"/>
  <c r="H225" i="29"/>
  <c r="F225" i="29"/>
  <c r="E225" i="29"/>
  <c r="H42" i="28"/>
  <c r="F26" i="28"/>
  <c r="F244" i="29"/>
  <c r="H132" i="29"/>
  <c r="J77" i="29"/>
  <c r="X15" i="11"/>
  <c r="X25" i="11" s="1"/>
  <c r="X35" i="11" s="1"/>
  <c r="X45" i="11" s="1"/>
  <c r="C259" i="29"/>
  <c r="D259" i="29" s="1"/>
  <c r="H11" i="28"/>
  <c r="J144" i="29"/>
  <c r="E56" i="29"/>
  <c r="J56" i="29" s="1"/>
  <c r="H252" i="29"/>
  <c r="H105" i="29"/>
  <c r="H112" i="29"/>
  <c r="F251" i="29"/>
  <c r="F14" i="29"/>
  <c r="M65" i="12"/>
  <c r="M2" i="12" s="1"/>
  <c r="H50" i="29"/>
  <c r="I50" i="29"/>
  <c r="F50" i="29"/>
  <c r="E50" i="29"/>
  <c r="H175" i="29"/>
  <c r="I175" i="29"/>
  <c r="E175" i="29"/>
  <c r="J175" i="29" s="1"/>
  <c r="D54" i="29"/>
  <c r="I108" i="29"/>
  <c r="E108" i="29"/>
  <c r="J108" i="29" s="1"/>
  <c r="F108" i="29"/>
  <c r="D139" i="29"/>
  <c r="I90" i="29"/>
  <c r="H90" i="29"/>
  <c r="E122" i="29"/>
  <c r="I122" i="29"/>
  <c r="H122" i="29"/>
  <c r="D154" i="29"/>
  <c r="D200" i="29"/>
  <c r="I222" i="29"/>
  <c r="F222" i="29"/>
  <c r="D145" i="29"/>
  <c r="D186" i="29"/>
  <c r="D193" i="29"/>
  <c r="D239" i="29"/>
  <c r="J160" i="29"/>
  <c r="I104" i="29"/>
  <c r="E104" i="29"/>
  <c r="J104" i="29" s="1"/>
  <c r="F104" i="29"/>
  <c r="H188" i="29"/>
  <c r="H164" i="29"/>
  <c r="E234" i="29"/>
  <c r="J234" i="29" s="1"/>
  <c r="F4" i="29"/>
  <c r="F43" i="28"/>
  <c r="F134" i="29"/>
  <c r="E32" i="28"/>
  <c r="J32" i="28" s="1"/>
  <c r="E49" i="28"/>
  <c r="J49" i="28" s="1"/>
  <c r="H172" i="29"/>
  <c r="I172" i="29"/>
  <c r="T33" i="8"/>
  <c r="N33" i="8"/>
  <c r="O33" i="8"/>
  <c r="R33" i="8"/>
  <c r="M36" i="8"/>
  <c r="A100" i="29"/>
  <c r="AG35" i="9"/>
  <c r="AI35" i="9"/>
  <c r="AN14" i="10"/>
  <c r="AL14" i="10"/>
  <c r="T22" i="11"/>
  <c r="N22" i="11"/>
  <c r="O22" i="11"/>
  <c r="V22" i="11"/>
  <c r="V32" i="11" s="1"/>
  <c r="V42" i="11" s="1"/>
  <c r="V12" i="10" s="1"/>
  <c r="V22" i="10" s="1"/>
  <c r="V32" i="10" s="1"/>
  <c r="V42" i="10" s="1"/>
  <c r="V52" i="10" s="1"/>
  <c r="V12" i="9" s="1"/>
  <c r="V22" i="9" s="1"/>
  <c r="V32" i="9" s="1"/>
  <c r="V42" i="9" s="1"/>
  <c r="V12" i="8" s="1"/>
  <c r="V22" i="8" s="1"/>
  <c r="V32" i="8" s="1"/>
  <c r="V42" i="8" s="1"/>
  <c r="V12" i="17" s="1"/>
  <c r="V22" i="17" s="1"/>
  <c r="V32" i="17" s="1"/>
  <c r="V42" i="17" s="1"/>
  <c r="V52" i="17" s="1"/>
  <c r="V12" i="16" s="1"/>
  <c r="V22" i="16" s="1"/>
  <c r="V32" i="16" s="1"/>
  <c r="V42" i="16" s="1"/>
  <c r="V12" i="15" s="1"/>
  <c r="V22" i="15" s="1"/>
  <c r="V32" i="15" s="1"/>
  <c r="V42" i="15" s="1"/>
  <c r="V12" i="14" s="1"/>
  <c r="V22" i="14" s="1"/>
  <c r="V32" i="14" s="1"/>
  <c r="V42" i="14" s="1"/>
  <c r="V52" i="14" s="1"/>
  <c r="V12" i="13" s="1"/>
  <c r="V22" i="13" s="1"/>
  <c r="V32" i="13" s="1"/>
  <c r="V42" i="13" s="1"/>
  <c r="V12" i="19" s="1"/>
  <c r="V22" i="19" s="1"/>
  <c r="V32" i="19" s="1"/>
  <c r="V42" i="19" s="1"/>
  <c r="V12" i="18" s="1"/>
  <c r="V22" i="18" s="1"/>
  <c r="V32" i="18" s="1"/>
  <c r="V42" i="18" s="1"/>
  <c r="V52" i="18" s="1"/>
  <c r="V62" i="18" s="1"/>
  <c r="M26" i="11"/>
  <c r="M1" i="11" s="1"/>
  <c r="A29" i="29"/>
  <c r="R22" i="11"/>
  <c r="AL22" i="12"/>
  <c r="AN22" i="12"/>
  <c r="AL42" i="18"/>
  <c r="AN42" i="18"/>
  <c r="AG15" i="15"/>
  <c r="AI15" i="15"/>
  <c r="AG52" i="10"/>
  <c r="AI52" i="10"/>
  <c r="O66" i="14"/>
  <c r="T36" i="17"/>
  <c r="AG22" i="9"/>
  <c r="AI22" i="9"/>
  <c r="AC65" i="10"/>
  <c r="AC55" i="9" s="1"/>
  <c r="AC55" i="8" s="1"/>
  <c r="AC65" i="17" s="1"/>
  <c r="AC55" i="16" s="1"/>
  <c r="AC55" i="15" s="1"/>
  <c r="AC65" i="14" s="1"/>
  <c r="AN12" i="9"/>
  <c r="AL12" i="9"/>
  <c r="AI45" i="9"/>
  <c r="AG45" i="9"/>
  <c r="AI25" i="8"/>
  <c r="AG25" i="8"/>
  <c r="W42" i="12"/>
  <c r="W12" i="11" s="1"/>
  <c r="AN42" i="10"/>
  <c r="AL42" i="10"/>
  <c r="N46" i="12"/>
  <c r="AI45" i="10"/>
  <c r="AG45" i="10"/>
  <c r="I45" i="28"/>
  <c r="H45" i="28"/>
  <c r="I13" i="28"/>
  <c r="E13" i="28"/>
  <c r="J13" i="28" s="1"/>
  <c r="N54" i="12"/>
  <c r="W54" i="12" s="1"/>
  <c r="W54" i="11" s="1"/>
  <c r="W64" i="10" s="1"/>
  <c r="W54" i="9" s="1"/>
  <c r="W54" i="8" s="1"/>
  <c r="W64" i="17" s="1"/>
  <c r="W54" i="16" s="1"/>
  <c r="W54" i="15" s="1"/>
  <c r="W64" i="14" s="1"/>
  <c r="W54" i="13" s="1"/>
  <c r="T54" i="12"/>
  <c r="AC54" i="12" s="1"/>
  <c r="AC54" i="11" s="1"/>
  <c r="AC64" i="10" s="1"/>
  <c r="AC54" i="9" s="1"/>
  <c r="AC54" i="8" s="1"/>
  <c r="AC64" i="17" s="1"/>
  <c r="AC54" i="16" s="1"/>
  <c r="AC54" i="15" s="1"/>
  <c r="AC64" i="14" s="1"/>
  <c r="AC54" i="13" s="1"/>
  <c r="O54" i="12"/>
  <c r="X54" i="12" s="1"/>
  <c r="X54" i="11" s="1"/>
  <c r="X64" i="10" s="1"/>
  <c r="X54" i="9" s="1"/>
  <c r="X54" i="8" s="1"/>
  <c r="X64" i="17" s="1"/>
  <c r="X54" i="16" s="1"/>
  <c r="V54" i="12"/>
  <c r="V54" i="11" s="1"/>
  <c r="V64" i="10" s="1"/>
  <c r="V54" i="9" s="1"/>
  <c r="V54" i="8" s="1"/>
  <c r="V64" i="17" s="1"/>
  <c r="V54" i="16" s="1"/>
  <c r="V54" i="15" s="1"/>
  <c r="V64" i="14" s="1"/>
  <c r="V54" i="13" s="1"/>
  <c r="A6" i="28"/>
  <c r="R54" i="12"/>
  <c r="AA54" i="12" s="1"/>
  <c r="AA54" i="11" s="1"/>
  <c r="AA64" i="10" s="1"/>
  <c r="AA54" i="9" s="1"/>
  <c r="AA54" i="8" s="1"/>
  <c r="AA64" i="17" s="1"/>
  <c r="AA54" i="16" s="1"/>
  <c r="AA54" i="15" s="1"/>
  <c r="AA64" i="14" s="1"/>
  <c r="AA54" i="13" s="1"/>
  <c r="I229" i="29"/>
  <c r="J229" i="29" s="1"/>
  <c r="H229" i="29"/>
  <c r="F229" i="29"/>
  <c r="F5" i="28"/>
  <c r="I9" i="29"/>
  <c r="E9" i="29"/>
  <c r="J9" i="29" s="1"/>
  <c r="F9" i="29"/>
  <c r="D70" i="29"/>
  <c r="H191" i="29"/>
  <c r="I191" i="29"/>
  <c r="E191" i="29"/>
  <c r="J191" i="29" s="1"/>
  <c r="D84" i="29"/>
  <c r="D116" i="29"/>
  <c r="D147" i="29"/>
  <c r="D203" i="29"/>
  <c r="D57" i="29"/>
  <c r="I183" i="29"/>
  <c r="J183" i="29" s="1"/>
  <c r="H183" i="29"/>
  <c r="D89" i="29"/>
  <c r="D153" i="29"/>
  <c r="D247" i="29"/>
  <c r="M75" i="10"/>
  <c r="M2" i="10" s="1"/>
  <c r="AS62" i="11"/>
  <c r="AT62" i="19"/>
  <c r="AT72" i="17"/>
  <c r="AR62" i="19"/>
  <c r="AI43" i="18"/>
  <c r="AG43" i="18"/>
  <c r="AN32" i="17"/>
  <c r="AL32" i="17"/>
  <c r="AI14" i="12"/>
  <c r="AG14" i="12"/>
  <c r="T56" i="10"/>
  <c r="N26" i="9"/>
  <c r="AL53" i="9"/>
  <c r="AN53" i="9"/>
  <c r="AI45" i="8"/>
  <c r="AG45" i="8"/>
  <c r="AN12" i="8"/>
  <c r="AL12" i="8"/>
  <c r="T56" i="14"/>
  <c r="AL45" i="9"/>
  <c r="AN45" i="9"/>
  <c r="AN55" i="11"/>
  <c r="AL55" i="11"/>
  <c r="AN25" i="8"/>
  <c r="AL25" i="8"/>
  <c r="N14" i="14"/>
  <c r="T14" i="14"/>
  <c r="T16" i="14" s="1"/>
  <c r="O14" i="14"/>
  <c r="O16" i="14" s="1"/>
  <c r="A176" i="29"/>
  <c r="M16" i="14"/>
  <c r="R14" i="14"/>
  <c r="I37" i="28"/>
  <c r="H37" i="28"/>
  <c r="F13" i="28"/>
  <c r="J217" i="29"/>
  <c r="N46" i="11"/>
  <c r="E46" i="28"/>
  <c r="J46" i="28" s="1"/>
  <c r="Q65" i="9"/>
  <c r="Q2" i="9" s="1"/>
  <c r="F45" i="28"/>
  <c r="R65" i="15"/>
  <c r="R2" i="15" s="1"/>
  <c r="O65" i="9"/>
  <c r="O2" i="9" s="1"/>
  <c r="Q65" i="12"/>
  <c r="Q2" i="12" s="1"/>
  <c r="AS72" i="10"/>
  <c r="D131" i="29"/>
  <c r="I67" i="29"/>
  <c r="H67" i="29"/>
  <c r="F67" i="29"/>
  <c r="E67" i="29"/>
  <c r="J67" i="29" s="1"/>
  <c r="I52" i="29"/>
  <c r="H52" i="29"/>
  <c r="D19" i="29"/>
  <c r="D72" i="29"/>
  <c r="D124" i="29"/>
  <c r="D155" i="29"/>
  <c r="D13" i="29"/>
  <c r="D161" i="29"/>
  <c r="H211" i="29"/>
  <c r="I211" i="29"/>
  <c r="D167" i="29"/>
  <c r="D255" i="29"/>
  <c r="AR72" i="10"/>
  <c r="AR77" i="10" s="1"/>
  <c r="AR67" i="9" s="1"/>
  <c r="AR75" i="10"/>
  <c r="AR65" i="9" s="1"/>
  <c r="AR65" i="8" s="1"/>
  <c r="AR75" i="17" s="1"/>
  <c r="AR65" i="16" s="1"/>
  <c r="AR65" i="15" s="1"/>
  <c r="AR75" i="14" s="1"/>
  <c r="AR65" i="13" s="1"/>
  <c r="AR65" i="19" s="1"/>
  <c r="AR85" i="18" s="1"/>
  <c r="E30" i="28"/>
  <c r="J30" i="28" s="1"/>
  <c r="Q65" i="8"/>
  <c r="Q2" i="8" s="1"/>
  <c r="AT72" i="10"/>
  <c r="AR62" i="11"/>
  <c r="AR67" i="11" s="1"/>
  <c r="AR65" i="11"/>
  <c r="T65" i="13"/>
  <c r="T2" i="13" s="1"/>
  <c r="AS72" i="17"/>
  <c r="T26" i="9"/>
  <c r="T53" i="9"/>
  <c r="O53" i="9"/>
  <c r="N53" i="9"/>
  <c r="A20" i="28"/>
  <c r="M56" i="9"/>
  <c r="R53" i="9"/>
  <c r="AN45" i="8"/>
  <c r="AL45" i="8"/>
  <c r="T26" i="19"/>
  <c r="AI12" i="8"/>
  <c r="AG12" i="8"/>
  <c r="O15" i="10"/>
  <c r="T15" i="10"/>
  <c r="N15" i="10"/>
  <c r="R15" i="10"/>
  <c r="A47" i="29"/>
  <c r="O46" i="14"/>
  <c r="T36" i="15"/>
  <c r="N16" i="11"/>
  <c r="I35" i="28"/>
  <c r="J35" i="28" s="1"/>
  <c r="H35" i="28"/>
  <c r="T34" i="11"/>
  <c r="O34" i="11"/>
  <c r="N34" i="11"/>
  <c r="M36" i="11"/>
  <c r="A36" i="29"/>
  <c r="R34" i="11"/>
  <c r="N26" i="15"/>
  <c r="H5" i="28"/>
  <c r="J52" i="29"/>
  <c r="C34" i="29"/>
  <c r="D34" i="29"/>
  <c r="I34" i="29" s="1"/>
  <c r="I160" i="29"/>
  <c r="F160" i="29"/>
  <c r="I144" i="29"/>
  <c r="F144" i="29"/>
  <c r="J211" i="29"/>
  <c r="J195" i="29"/>
  <c r="I169" i="29"/>
  <c r="J169" i="29" s="1"/>
  <c r="F169" i="29"/>
  <c r="D166" i="29"/>
  <c r="H217" i="29"/>
  <c r="I217" i="29"/>
  <c r="D25" i="29"/>
  <c r="D83" i="29"/>
  <c r="D128" i="29"/>
  <c r="D159" i="29"/>
  <c r="I17" i="29"/>
  <c r="J17" i="29" s="1"/>
  <c r="H17" i="29"/>
  <c r="D101" i="29"/>
  <c r="I218" i="29"/>
  <c r="J218" i="29" s="1"/>
  <c r="H218" i="29"/>
  <c r="D174" i="29"/>
  <c r="D227" i="29"/>
  <c r="N75" i="10"/>
  <c r="N2" i="10" s="1"/>
  <c r="N75" i="14"/>
  <c r="N2" i="14" s="1"/>
  <c r="AR62" i="16"/>
  <c r="I48" i="29"/>
  <c r="J48" i="29" s="1"/>
  <c r="F48" i="29"/>
  <c r="AS65" i="12"/>
  <c r="AS65" i="11" s="1"/>
  <c r="AS75" i="10" s="1"/>
  <c r="AS65" i="9" s="1"/>
  <c r="AS65" i="8" s="1"/>
  <c r="AS75" i="17" s="1"/>
  <c r="AS65" i="16" s="1"/>
  <c r="AS65" i="15" s="1"/>
  <c r="AS75" i="14" s="1"/>
  <c r="AS65" i="13" s="1"/>
  <c r="AS65" i="19" s="1"/>
  <c r="AS85" i="18" s="1"/>
  <c r="AS62" i="12"/>
  <c r="AS67" i="12" s="1"/>
  <c r="I42" i="29" l="1"/>
  <c r="F42" i="29"/>
  <c r="E42" i="29"/>
  <c r="J42" i="29" s="1"/>
  <c r="H42" i="29"/>
  <c r="N1" i="17"/>
  <c r="T1" i="15"/>
  <c r="O1" i="10"/>
  <c r="I259" i="29"/>
  <c r="F259" i="29"/>
  <c r="E259" i="29"/>
  <c r="J259" i="29" s="1"/>
  <c r="H259" i="29"/>
  <c r="O1" i="17"/>
  <c r="W15" i="10"/>
  <c r="W25" i="10" s="1"/>
  <c r="W35" i="10" s="1"/>
  <c r="W45" i="10" s="1"/>
  <c r="W55" i="10" s="1"/>
  <c r="W15" i="9" s="1"/>
  <c r="W25" i="9" s="1"/>
  <c r="W35" i="9" s="1"/>
  <c r="W45" i="9" s="1"/>
  <c r="W15" i="8" s="1"/>
  <c r="W25" i="8" s="1"/>
  <c r="W35" i="8" s="1"/>
  <c r="W45" i="8" s="1"/>
  <c r="W15" i="17" s="1"/>
  <c r="W25" i="17" s="1"/>
  <c r="W35" i="17" s="1"/>
  <c r="W45" i="17" s="1"/>
  <c r="W55" i="17" s="1"/>
  <c r="W15" i="16" s="1"/>
  <c r="W25" i="16" s="1"/>
  <c r="W35" i="16" s="1"/>
  <c r="W45" i="16" s="1"/>
  <c r="W15" i="15" s="1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I154" i="29"/>
  <c r="E154" i="29"/>
  <c r="F154" i="29"/>
  <c r="H154" i="29"/>
  <c r="W14" i="10"/>
  <c r="W24" i="10" s="1"/>
  <c r="W34" i="10" s="1"/>
  <c r="W44" i="10" s="1"/>
  <c r="W54" i="10" s="1"/>
  <c r="W14" i="9" s="1"/>
  <c r="W24" i="9" s="1"/>
  <c r="W34" i="9" s="1"/>
  <c r="W44" i="9" s="1"/>
  <c r="W14" i="8" s="1"/>
  <c r="N16" i="10"/>
  <c r="T26" i="8"/>
  <c r="AC21" i="8"/>
  <c r="AC31" i="8" s="1"/>
  <c r="AC41" i="8" s="1"/>
  <c r="AC11" i="17" s="1"/>
  <c r="AC21" i="17" s="1"/>
  <c r="AC31" i="17" s="1"/>
  <c r="AC41" i="17" s="1"/>
  <c r="AC51" i="17" s="1"/>
  <c r="AC11" i="16" s="1"/>
  <c r="AC21" i="16" s="1"/>
  <c r="AC31" i="16" s="1"/>
  <c r="AC41" i="16" s="1"/>
  <c r="AC11" i="15" s="1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N46" i="18"/>
  <c r="O46" i="12"/>
  <c r="V51" i="16"/>
  <c r="V51" i="15" s="1"/>
  <c r="V61" i="14" s="1"/>
  <c r="V51" i="13" s="1"/>
  <c r="T51" i="16"/>
  <c r="N51" i="16"/>
  <c r="O51" i="16"/>
  <c r="A33" i="28"/>
  <c r="R51" i="16"/>
  <c r="M56" i="16"/>
  <c r="V51" i="19"/>
  <c r="V71" i="18" s="1"/>
  <c r="T51" i="19"/>
  <c r="O51" i="19"/>
  <c r="N51" i="19"/>
  <c r="A53" i="28"/>
  <c r="M56" i="19"/>
  <c r="R51" i="19"/>
  <c r="AN54" i="18"/>
  <c r="AL54" i="18"/>
  <c r="C20" i="28"/>
  <c r="D20" i="28" s="1"/>
  <c r="N14" i="18"/>
  <c r="T14" i="18"/>
  <c r="O14" i="18"/>
  <c r="A241" i="29"/>
  <c r="R14" i="18"/>
  <c r="M16" i="18"/>
  <c r="N36" i="19"/>
  <c r="R46" i="15"/>
  <c r="N64" i="18"/>
  <c r="T64" i="18"/>
  <c r="O64" i="18"/>
  <c r="A266" i="29"/>
  <c r="R64" i="18"/>
  <c r="I138" i="29"/>
  <c r="F138" i="29"/>
  <c r="E138" i="29"/>
  <c r="J138" i="29" s="1"/>
  <c r="H138" i="29"/>
  <c r="N16" i="9"/>
  <c r="AI24" i="14"/>
  <c r="AG24" i="14"/>
  <c r="N56" i="9"/>
  <c r="I155" i="29"/>
  <c r="H155" i="29"/>
  <c r="F155" i="29"/>
  <c r="E155" i="29"/>
  <c r="I84" i="29"/>
  <c r="F84" i="29"/>
  <c r="E84" i="29"/>
  <c r="J84" i="29" s="1"/>
  <c r="H84" i="29"/>
  <c r="T36" i="18"/>
  <c r="AG45" i="18"/>
  <c r="AI45" i="18"/>
  <c r="T56" i="12"/>
  <c r="AC51" i="12"/>
  <c r="AC51" i="11" s="1"/>
  <c r="AC61" i="10" s="1"/>
  <c r="AC51" i="9" s="1"/>
  <c r="AC51" i="8" s="1"/>
  <c r="AC61" i="17" s="1"/>
  <c r="AI64" i="18"/>
  <c r="AG64" i="18"/>
  <c r="AI63" i="18"/>
  <c r="AG63" i="18"/>
  <c r="O1" i="8"/>
  <c r="AQ60" i="8" s="1"/>
  <c r="AC63" i="10"/>
  <c r="T66" i="10"/>
  <c r="AN55" i="18"/>
  <c r="AL55" i="18"/>
  <c r="E34" i="29"/>
  <c r="J34" i="29" s="1"/>
  <c r="J122" i="29"/>
  <c r="V73" i="18"/>
  <c r="O73" i="18"/>
  <c r="T73" i="18"/>
  <c r="N73" i="18"/>
  <c r="A60" i="28"/>
  <c r="M76" i="18"/>
  <c r="R73" i="18"/>
  <c r="AI43" i="19"/>
  <c r="AG43" i="19"/>
  <c r="T56" i="11"/>
  <c r="AC53" i="11"/>
  <c r="R46" i="10"/>
  <c r="O56" i="12"/>
  <c r="O1" i="12" s="1"/>
  <c r="AQ60" i="12" s="1"/>
  <c r="X51" i="12"/>
  <c r="X51" i="11" s="1"/>
  <c r="X61" i="10" s="1"/>
  <c r="X51" i="9" s="1"/>
  <c r="X51" i="8" s="1"/>
  <c r="X61" i="17" s="1"/>
  <c r="R16" i="16"/>
  <c r="O46" i="9"/>
  <c r="O23" i="18"/>
  <c r="V23" i="18"/>
  <c r="V33" i="18" s="1"/>
  <c r="V43" i="18" s="1"/>
  <c r="V53" i="18" s="1"/>
  <c r="N23" i="18"/>
  <c r="A245" i="29"/>
  <c r="T23" i="18"/>
  <c r="M26" i="18"/>
  <c r="R23" i="18"/>
  <c r="C49" i="29"/>
  <c r="D49" i="29" s="1"/>
  <c r="AC53" i="9"/>
  <c r="T56" i="9"/>
  <c r="H255" i="29"/>
  <c r="I255" i="29"/>
  <c r="F255" i="29"/>
  <c r="E255" i="29"/>
  <c r="J255" i="29" s="1"/>
  <c r="F72" i="29"/>
  <c r="I72" i="29"/>
  <c r="H72" i="29"/>
  <c r="E72" i="29"/>
  <c r="I131" i="29"/>
  <c r="H131" i="29"/>
  <c r="F131" i="29"/>
  <c r="E131" i="29"/>
  <c r="J131" i="29" s="1"/>
  <c r="C176" i="29"/>
  <c r="D176" i="29" s="1"/>
  <c r="W22" i="11"/>
  <c r="W32" i="11" s="1"/>
  <c r="W42" i="11" s="1"/>
  <c r="W12" i="10" s="1"/>
  <c r="W22" i="10" s="1"/>
  <c r="W32" i="10" s="1"/>
  <c r="W42" i="10" s="1"/>
  <c r="W52" i="10" s="1"/>
  <c r="W12" i="9" s="1"/>
  <c r="W22" i="9" s="1"/>
  <c r="W32" i="9" s="1"/>
  <c r="W42" i="9" s="1"/>
  <c r="W12" i="8" s="1"/>
  <c r="W22" i="8" s="1"/>
  <c r="W32" i="8" s="1"/>
  <c r="W42" i="8" s="1"/>
  <c r="W12" i="17" s="1"/>
  <c r="W22" i="17" s="1"/>
  <c r="W32" i="17" s="1"/>
  <c r="W42" i="17" s="1"/>
  <c r="W52" i="17" s="1"/>
  <c r="W12" i="16" s="1"/>
  <c r="W22" i="16" s="1"/>
  <c r="W32" i="16" s="1"/>
  <c r="W42" i="16" s="1"/>
  <c r="W12" i="15" s="1"/>
  <c r="W22" i="15" s="1"/>
  <c r="W32" i="15" s="1"/>
  <c r="W42" i="15" s="1"/>
  <c r="W12" i="14" s="1"/>
  <c r="W22" i="14" s="1"/>
  <c r="W32" i="14" s="1"/>
  <c r="W42" i="14" s="1"/>
  <c r="W52" i="14" s="1"/>
  <c r="W12" i="13" s="1"/>
  <c r="W22" i="13" s="1"/>
  <c r="W32" i="13" s="1"/>
  <c r="W42" i="13" s="1"/>
  <c r="W12" i="19" s="1"/>
  <c r="W22" i="19" s="1"/>
  <c r="W32" i="19" s="1"/>
  <c r="W42" i="19" s="1"/>
  <c r="W12" i="18" s="1"/>
  <c r="W22" i="18" s="1"/>
  <c r="W32" i="18" s="1"/>
  <c r="W42" i="18" s="1"/>
  <c r="W52" i="18" s="1"/>
  <c r="W62" i="18" s="1"/>
  <c r="N26" i="11"/>
  <c r="N1" i="11" s="1"/>
  <c r="C100" i="29"/>
  <c r="D100" i="29" s="1"/>
  <c r="I145" i="29"/>
  <c r="E145" i="29"/>
  <c r="J145" i="29" s="1"/>
  <c r="H145" i="29"/>
  <c r="F145" i="29"/>
  <c r="X23" i="12"/>
  <c r="X33" i="12" s="1"/>
  <c r="X43" i="12" s="1"/>
  <c r="X13" i="11" s="1"/>
  <c r="X23" i="11" s="1"/>
  <c r="X33" i="11" s="1"/>
  <c r="X43" i="11" s="1"/>
  <c r="X13" i="10" s="1"/>
  <c r="X23" i="10" s="1"/>
  <c r="O26" i="12"/>
  <c r="AN73" i="18"/>
  <c r="AL73" i="18"/>
  <c r="I137" i="29"/>
  <c r="E137" i="29"/>
  <c r="F137" i="29"/>
  <c r="H137" i="29"/>
  <c r="E114" i="29"/>
  <c r="I114" i="29"/>
  <c r="H114" i="29"/>
  <c r="F114" i="29"/>
  <c r="O36" i="13"/>
  <c r="AL43" i="19"/>
  <c r="AN43" i="19"/>
  <c r="M1" i="8"/>
  <c r="J120" i="29"/>
  <c r="T46" i="12"/>
  <c r="N56" i="11"/>
  <c r="C228" i="29"/>
  <c r="D228" i="29"/>
  <c r="I228" i="29" s="1"/>
  <c r="F228" i="29"/>
  <c r="J51" i="29"/>
  <c r="J27" i="29"/>
  <c r="AG44" i="18"/>
  <c r="AI44" i="18"/>
  <c r="N54" i="19"/>
  <c r="W54" i="19" s="1"/>
  <c r="W74" i="18" s="1"/>
  <c r="V54" i="19"/>
  <c r="V74" i="18" s="1"/>
  <c r="O54" i="19"/>
  <c r="X54" i="19" s="1"/>
  <c r="X74" i="18" s="1"/>
  <c r="T54" i="19"/>
  <c r="AC54" i="19" s="1"/>
  <c r="AC74" i="18" s="1"/>
  <c r="A56" i="28"/>
  <c r="R54" i="19"/>
  <c r="AA54" i="19" s="1"/>
  <c r="AA74" i="18" s="1"/>
  <c r="J150" i="29"/>
  <c r="W24" i="8"/>
  <c r="W34" i="8" s="1"/>
  <c r="W44" i="8" s="1"/>
  <c r="W14" i="17" s="1"/>
  <c r="W24" i="17" s="1"/>
  <c r="W34" i="17" s="1"/>
  <c r="W44" i="17" s="1"/>
  <c r="W54" i="17" s="1"/>
  <c r="W14" i="16" s="1"/>
  <c r="W24" i="16" s="1"/>
  <c r="W34" i="16" s="1"/>
  <c r="W44" i="16" s="1"/>
  <c r="W14" i="15" s="1"/>
  <c r="W24" i="15" s="1"/>
  <c r="W34" i="15" s="1"/>
  <c r="W44" i="15" s="1"/>
  <c r="W14" i="14" s="1"/>
  <c r="AN64" i="18"/>
  <c r="AL64" i="18"/>
  <c r="O56" i="15"/>
  <c r="J4" i="28"/>
  <c r="C55" i="29"/>
  <c r="D55" i="29"/>
  <c r="I55" i="29" s="1"/>
  <c r="H55" i="29"/>
  <c r="E55" i="29"/>
  <c r="J55" i="29" s="1"/>
  <c r="O56" i="17"/>
  <c r="C133" i="29"/>
  <c r="D133" i="29" s="1"/>
  <c r="AG24" i="18"/>
  <c r="AI24" i="18"/>
  <c r="O35" i="19"/>
  <c r="T35" i="19"/>
  <c r="T36" i="19" s="1"/>
  <c r="N35" i="19"/>
  <c r="V35" i="19"/>
  <c r="V45" i="19" s="1"/>
  <c r="A232" i="29"/>
  <c r="R35" i="19"/>
  <c r="AI51" i="16"/>
  <c r="AG51" i="16"/>
  <c r="J118" i="29"/>
  <c r="O26" i="10"/>
  <c r="AI51" i="19"/>
  <c r="AG51" i="19"/>
  <c r="D69" i="29"/>
  <c r="I69" i="29" s="1"/>
  <c r="C69" i="29"/>
  <c r="AI55" i="18"/>
  <c r="AG55" i="18"/>
  <c r="J112" i="29"/>
  <c r="J21" i="28"/>
  <c r="J32" i="29"/>
  <c r="X34" i="11"/>
  <c r="X44" i="11" s="1"/>
  <c r="X14" i="10" s="1"/>
  <c r="X24" i="10" s="1"/>
  <c r="X34" i="10" s="1"/>
  <c r="X44" i="10" s="1"/>
  <c r="X54" i="10" s="1"/>
  <c r="X14" i="9" s="1"/>
  <c r="X24" i="9" s="1"/>
  <c r="X34" i="9" s="1"/>
  <c r="X44" i="9" s="1"/>
  <c r="X14" i="8" s="1"/>
  <c r="X24" i="8" s="1"/>
  <c r="X34" i="8" s="1"/>
  <c r="X44" i="8" s="1"/>
  <c r="X14" i="17" s="1"/>
  <c r="X24" i="17" s="1"/>
  <c r="X34" i="17" s="1"/>
  <c r="X44" i="17" s="1"/>
  <c r="X54" i="17" s="1"/>
  <c r="X14" i="16" s="1"/>
  <c r="X24" i="16" s="1"/>
  <c r="X34" i="16" s="1"/>
  <c r="X44" i="16" s="1"/>
  <c r="X14" i="15" s="1"/>
  <c r="X24" i="15" s="1"/>
  <c r="X34" i="15" s="1"/>
  <c r="X44" i="15" s="1"/>
  <c r="X14" i="14" s="1"/>
  <c r="O36" i="11"/>
  <c r="I161" i="29"/>
  <c r="H161" i="29"/>
  <c r="E161" i="29"/>
  <c r="J161" i="29" s="1"/>
  <c r="F161" i="29"/>
  <c r="N36" i="9"/>
  <c r="O36" i="18"/>
  <c r="I215" i="29"/>
  <c r="H215" i="29"/>
  <c r="F215" i="29"/>
  <c r="E215" i="29"/>
  <c r="J215" i="29" s="1"/>
  <c r="AA14" i="12"/>
  <c r="AA24" i="12" s="1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A54" i="10" s="1"/>
  <c r="AA14" i="9" s="1"/>
  <c r="AA24" i="9" s="1"/>
  <c r="AA34" i="9" s="1"/>
  <c r="AA44" i="9" s="1"/>
  <c r="AA14" i="8" s="1"/>
  <c r="AA24" i="8" s="1"/>
  <c r="AA34" i="8" s="1"/>
  <c r="AA44" i="8" s="1"/>
  <c r="AA14" i="17" s="1"/>
  <c r="AA24" i="17" s="1"/>
  <c r="AA34" i="17" s="1"/>
  <c r="AA44" i="17" s="1"/>
  <c r="AA54" i="17" s="1"/>
  <c r="AA14" i="16" s="1"/>
  <c r="AA24" i="16" s="1"/>
  <c r="AA34" i="16" s="1"/>
  <c r="AA44" i="16" s="1"/>
  <c r="AA14" i="15" s="1"/>
  <c r="AA24" i="15" s="1"/>
  <c r="AA34" i="15" s="1"/>
  <c r="AA44" i="15" s="1"/>
  <c r="AA14" i="14" s="1"/>
  <c r="R16" i="12"/>
  <c r="C87" i="29"/>
  <c r="D87" i="29" s="1"/>
  <c r="W63" i="10"/>
  <c r="W53" i="9" s="1"/>
  <c r="W53" i="8" s="1"/>
  <c r="W63" i="17" s="1"/>
  <c r="W53" i="16" s="1"/>
  <c r="W53" i="15" s="1"/>
  <c r="W63" i="14" s="1"/>
  <c r="W53" i="13" s="1"/>
  <c r="W53" i="19" s="1"/>
  <c r="N66" i="10"/>
  <c r="I13" i="29"/>
  <c r="H13" i="29"/>
  <c r="F13" i="29"/>
  <c r="E13" i="29"/>
  <c r="J13" i="29" s="1"/>
  <c r="I116" i="29"/>
  <c r="E116" i="29"/>
  <c r="J116" i="29" s="1"/>
  <c r="F116" i="29"/>
  <c r="H116" i="29"/>
  <c r="I8" i="29"/>
  <c r="H8" i="29"/>
  <c r="F8" i="29"/>
  <c r="E8" i="29"/>
  <c r="J8" i="29" s="1"/>
  <c r="N46" i="13"/>
  <c r="P63" i="19"/>
  <c r="O63" i="19"/>
  <c r="F63" i="19"/>
  <c r="M63" i="19"/>
  <c r="N63" i="19"/>
  <c r="R63" i="19"/>
  <c r="Q63" i="19"/>
  <c r="T63" i="19"/>
  <c r="J11" i="29"/>
  <c r="I173" i="29"/>
  <c r="H173" i="29"/>
  <c r="F173" i="29"/>
  <c r="E173" i="29"/>
  <c r="J173" i="29" s="1"/>
  <c r="J190" i="29"/>
  <c r="F263" i="29"/>
  <c r="E263" i="29"/>
  <c r="J263" i="29" s="1"/>
  <c r="H263" i="29"/>
  <c r="C263" i="29"/>
  <c r="D263" i="29"/>
  <c r="I263" i="29" s="1"/>
  <c r="AA43" i="9"/>
  <c r="AA13" i="8" s="1"/>
  <c r="AA23" i="8" s="1"/>
  <c r="R46" i="9"/>
  <c r="X63" i="10"/>
  <c r="X53" i="9" s="1"/>
  <c r="X53" i="8" s="1"/>
  <c r="X63" i="17" s="1"/>
  <c r="X53" i="16" s="1"/>
  <c r="X53" i="15" s="1"/>
  <c r="X63" i="14" s="1"/>
  <c r="X53" i="13" s="1"/>
  <c r="X53" i="19" s="1"/>
  <c r="O66" i="10"/>
  <c r="I128" i="29"/>
  <c r="E128" i="29"/>
  <c r="F128" i="29"/>
  <c r="H128" i="29"/>
  <c r="I153" i="29"/>
  <c r="F153" i="29"/>
  <c r="H153" i="29"/>
  <c r="E153" i="29"/>
  <c r="J153" i="29" s="1"/>
  <c r="T36" i="8"/>
  <c r="O36" i="9"/>
  <c r="AI14" i="18"/>
  <c r="AG14" i="18"/>
  <c r="R36" i="13"/>
  <c r="N43" i="19"/>
  <c r="V43" i="19"/>
  <c r="V13" i="18" s="1"/>
  <c r="O43" i="19"/>
  <c r="T43" i="19"/>
  <c r="A235" i="29"/>
  <c r="M46" i="19"/>
  <c r="R43" i="19"/>
  <c r="T46" i="13"/>
  <c r="N56" i="17"/>
  <c r="C52" i="28"/>
  <c r="D52" i="28" s="1"/>
  <c r="C25" i="28"/>
  <c r="D25" i="28"/>
  <c r="I25" i="28" s="1"/>
  <c r="E25" i="28"/>
  <c r="J25" i="28" s="1"/>
  <c r="I83" i="29"/>
  <c r="H83" i="29"/>
  <c r="E83" i="29"/>
  <c r="F83" i="29"/>
  <c r="O56" i="9"/>
  <c r="I124" i="29"/>
  <c r="E124" i="29"/>
  <c r="J124" i="29" s="1"/>
  <c r="F124" i="29"/>
  <c r="H124" i="29"/>
  <c r="X22" i="11"/>
  <c r="X32" i="11" s="1"/>
  <c r="X42" i="11" s="1"/>
  <c r="X12" i="10" s="1"/>
  <c r="X22" i="10" s="1"/>
  <c r="X32" i="10" s="1"/>
  <c r="X42" i="10" s="1"/>
  <c r="X52" i="10" s="1"/>
  <c r="X12" i="9" s="1"/>
  <c r="X22" i="9" s="1"/>
  <c r="X32" i="9" s="1"/>
  <c r="X42" i="9" s="1"/>
  <c r="X12" i="8" s="1"/>
  <c r="X22" i="8" s="1"/>
  <c r="X32" i="8" s="1"/>
  <c r="X42" i="8" s="1"/>
  <c r="X12" i="17" s="1"/>
  <c r="X22" i="17" s="1"/>
  <c r="X32" i="17" s="1"/>
  <c r="X42" i="17" s="1"/>
  <c r="X52" i="17" s="1"/>
  <c r="X12" i="16" s="1"/>
  <c r="X22" i="16" s="1"/>
  <c r="X32" i="16" s="1"/>
  <c r="X42" i="16" s="1"/>
  <c r="X12" i="15" s="1"/>
  <c r="X22" i="15" s="1"/>
  <c r="X32" i="15" s="1"/>
  <c r="X42" i="15" s="1"/>
  <c r="X12" i="14" s="1"/>
  <c r="X22" i="14" s="1"/>
  <c r="X32" i="14" s="1"/>
  <c r="X42" i="14" s="1"/>
  <c r="X52" i="14" s="1"/>
  <c r="X12" i="13" s="1"/>
  <c r="X22" i="13" s="1"/>
  <c r="X32" i="13" s="1"/>
  <c r="X42" i="13" s="1"/>
  <c r="X12" i="19" s="1"/>
  <c r="X22" i="19" s="1"/>
  <c r="X32" i="19" s="1"/>
  <c r="X42" i="19" s="1"/>
  <c r="X12" i="18" s="1"/>
  <c r="X22" i="18" s="1"/>
  <c r="X32" i="18" s="1"/>
  <c r="X42" i="18" s="1"/>
  <c r="X52" i="18" s="1"/>
  <c r="X62" i="18" s="1"/>
  <c r="O26" i="11"/>
  <c r="H186" i="29"/>
  <c r="I186" i="29"/>
  <c r="E186" i="29"/>
  <c r="J186" i="29" s="1"/>
  <c r="F186" i="29"/>
  <c r="C7" i="28"/>
  <c r="D7" i="28" s="1"/>
  <c r="O46" i="15"/>
  <c r="O1" i="15" s="1"/>
  <c r="AQ60" i="15" s="1"/>
  <c r="J205" i="29"/>
  <c r="C96" i="29"/>
  <c r="D96" i="29" s="1"/>
  <c r="C38" i="28"/>
  <c r="D38" i="28" s="1"/>
  <c r="AN63" i="18"/>
  <c r="AL63" i="18"/>
  <c r="O1" i="11"/>
  <c r="M1" i="9"/>
  <c r="J126" i="29"/>
  <c r="I25" i="29"/>
  <c r="E25" i="29"/>
  <c r="J25" i="29" s="1"/>
  <c r="H25" i="29"/>
  <c r="F25" i="29"/>
  <c r="F34" i="29"/>
  <c r="C36" i="29"/>
  <c r="D36" i="29" s="1"/>
  <c r="C47" i="29"/>
  <c r="D47" i="29"/>
  <c r="I47" i="29" s="1"/>
  <c r="E47" i="29"/>
  <c r="J47" i="29" s="1"/>
  <c r="H47" i="29"/>
  <c r="I167" i="29"/>
  <c r="H167" i="29"/>
  <c r="E167" i="29"/>
  <c r="J167" i="29" s="1"/>
  <c r="F167" i="29"/>
  <c r="I19" i="29"/>
  <c r="E19" i="29"/>
  <c r="J19" i="29" s="1"/>
  <c r="F19" i="29"/>
  <c r="H19" i="29"/>
  <c r="C6" i="28"/>
  <c r="D6" i="28" s="1"/>
  <c r="T26" i="11"/>
  <c r="T1" i="11" s="1"/>
  <c r="AC22" i="11"/>
  <c r="AC32" i="11" s="1"/>
  <c r="AC42" i="11" s="1"/>
  <c r="AC12" i="10" s="1"/>
  <c r="J57" i="28"/>
  <c r="R16" i="10"/>
  <c r="C82" i="29"/>
  <c r="D82" i="29" s="1"/>
  <c r="AC23" i="12"/>
  <c r="AC33" i="12" s="1"/>
  <c r="AC43" i="12" s="1"/>
  <c r="AC13" i="11" s="1"/>
  <c r="AC23" i="11" s="1"/>
  <c r="AC33" i="11" s="1"/>
  <c r="AC43" i="11" s="1"/>
  <c r="AC13" i="10" s="1"/>
  <c r="AC23" i="10" s="1"/>
  <c r="T26" i="12"/>
  <c r="R36" i="18"/>
  <c r="AG24" i="13"/>
  <c r="AI24" i="13"/>
  <c r="I163" i="29"/>
  <c r="H163" i="29"/>
  <c r="F163" i="29"/>
  <c r="E163" i="29"/>
  <c r="J163" i="29" s="1"/>
  <c r="T36" i="13"/>
  <c r="D93" i="29"/>
  <c r="I93" i="29" s="1"/>
  <c r="C93" i="29"/>
  <c r="J61" i="29"/>
  <c r="O56" i="11"/>
  <c r="C213" i="29"/>
  <c r="D213" i="29"/>
  <c r="I213" i="29" s="1"/>
  <c r="H213" i="29"/>
  <c r="F213" i="29"/>
  <c r="C59" i="29"/>
  <c r="D59" i="29"/>
  <c r="I59" i="29" s="1"/>
  <c r="F59" i="29"/>
  <c r="R36" i="19"/>
  <c r="J14" i="29"/>
  <c r="B5" i="27"/>
  <c r="L5" i="27"/>
  <c r="K5" i="27"/>
  <c r="O5" i="27"/>
  <c r="C5" i="27"/>
  <c r="A6" i="27"/>
  <c r="N5" i="27"/>
  <c r="H5" i="27"/>
  <c r="F5" i="27"/>
  <c r="I5" i="27"/>
  <c r="E5" i="27"/>
  <c r="J86" i="29"/>
  <c r="I63" i="29"/>
  <c r="E63" i="29"/>
  <c r="J63" i="29" s="1"/>
  <c r="H63" i="29"/>
  <c r="F63" i="29"/>
  <c r="T46" i="15"/>
  <c r="AN44" i="18"/>
  <c r="AL44" i="18"/>
  <c r="AL54" i="19"/>
  <c r="AN54" i="19"/>
  <c r="R46" i="18"/>
  <c r="J236" i="29"/>
  <c r="T56" i="15"/>
  <c r="AI14" i="13"/>
  <c r="AG14" i="13"/>
  <c r="T15" i="18"/>
  <c r="N15" i="18"/>
  <c r="V15" i="18"/>
  <c r="V25" i="18" s="1"/>
  <c r="V35" i="18" s="1"/>
  <c r="V45" i="18" s="1"/>
  <c r="V55" i="18" s="1"/>
  <c r="V65" i="18" s="1"/>
  <c r="O15" i="18"/>
  <c r="A242" i="29"/>
  <c r="R15" i="18"/>
  <c r="J125" i="29"/>
  <c r="J204" i="29"/>
  <c r="AC33" i="10"/>
  <c r="AC43" i="10" s="1"/>
  <c r="AC53" i="10" s="1"/>
  <c r="AC13" i="9" s="1"/>
  <c r="AC23" i="9" s="1"/>
  <c r="AC33" i="9" s="1"/>
  <c r="AC43" i="9" s="1"/>
  <c r="AC13" i="8" s="1"/>
  <c r="AC23" i="8" s="1"/>
  <c r="AC33" i="8" s="1"/>
  <c r="AC43" i="8" s="1"/>
  <c r="AC13" i="17" s="1"/>
  <c r="AC23" i="17" s="1"/>
  <c r="AC33" i="17" s="1"/>
  <c r="AC43" i="17" s="1"/>
  <c r="AC53" i="17" s="1"/>
  <c r="AC13" i="16" s="1"/>
  <c r="AC23" i="16" s="1"/>
  <c r="AC33" i="16" s="1"/>
  <c r="AC43" i="16" s="1"/>
  <c r="AC13" i="15" s="1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T36" i="10"/>
  <c r="O16" i="16"/>
  <c r="C97" i="29"/>
  <c r="D97" i="29" s="1"/>
  <c r="N46" i="9"/>
  <c r="AN24" i="18"/>
  <c r="AL24" i="18"/>
  <c r="AG35" i="19"/>
  <c r="AI35" i="19"/>
  <c r="AC55" i="13"/>
  <c r="AC55" i="19" s="1"/>
  <c r="AC75" i="18" s="1"/>
  <c r="J92" i="29"/>
  <c r="J41" i="28"/>
  <c r="X55" i="11"/>
  <c r="X65" i="10" s="1"/>
  <c r="X55" i="9" s="1"/>
  <c r="X55" i="8" s="1"/>
  <c r="X65" i="17" s="1"/>
  <c r="X55" i="16" s="1"/>
  <c r="X55" i="15" s="1"/>
  <c r="X65" i="14" s="1"/>
  <c r="R66" i="10"/>
  <c r="AI23" i="18"/>
  <c r="AG23" i="18"/>
  <c r="N14" i="19"/>
  <c r="T14" i="19"/>
  <c r="O14" i="19"/>
  <c r="A221" i="29"/>
  <c r="R14" i="19"/>
  <c r="M16" i="19"/>
  <c r="M1" i="19" s="1"/>
  <c r="R16" i="9"/>
  <c r="R1" i="9" s="1"/>
  <c r="J50" i="28"/>
  <c r="O56" i="8"/>
  <c r="T1" i="8"/>
  <c r="J111" i="29"/>
  <c r="J3" i="29"/>
  <c r="AA23" i="12"/>
  <c r="AA33" i="12" s="1"/>
  <c r="AA43" i="12" s="1"/>
  <c r="AA13" i="11" s="1"/>
  <c r="AA23" i="11" s="1"/>
  <c r="AA33" i="11" s="1"/>
  <c r="AA43" i="11" s="1"/>
  <c r="AA13" i="10" s="1"/>
  <c r="AA23" i="10" s="1"/>
  <c r="R26" i="12"/>
  <c r="A9" i="32"/>
  <c r="B8" i="32"/>
  <c r="C8" i="32"/>
  <c r="AL14" i="19"/>
  <c r="AN14" i="19"/>
  <c r="N44" i="13"/>
  <c r="T44" i="13"/>
  <c r="O44" i="13"/>
  <c r="A216" i="29"/>
  <c r="R44" i="13"/>
  <c r="R56" i="8"/>
  <c r="AC15" i="10"/>
  <c r="AC25" i="10" s="1"/>
  <c r="AC35" i="10" s="1"/>
  <c r="AC45" i="10" s="1"/>
  <c r="AC55" i="10" s="1"/>
  <c r="AC15" i="9" s="1"/>
  <c r="AC25" i="9" s="1"/>
  <c r="AC35" i="9" s="1"/>
  <c r="AC45" i="9" s="1"/>
  <c r="AC15" i="8" s="1"/>
  <c r="AC25" i="8" s="1"/>
  <c r="AC35" i="8" s="1"/>
  <c r="AC45" i="8" s="1"/>
  <c r="AC15" i="17" s="1"/>
  <c r="AC25" i="17" s="1"/>
  <c r="AC35" i="17" s="1"/>
  <c r="AC45" i="17" s="1"/>
  <c r="AC55" i="17" s="1"/>
  <c r="AC15" i="16" s="1"/>
  <c r="AC25" i="16" s="1"/>
  <c r="AC35" i="16" s="1"/>
  <c r="AC45" i="16" s="1"/>
  <c r="AC15" i="15" s="1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D10" i="29"/>
  <c r="I10" i="29" s="1"/>
  <c r="C10" i="29"/>
  <c r="N36" i="18"/>
  <c r="N26" i="8"/>
  <c r="N1" i="8" s="1"/>
  <c r="W21" i="8"/>
  <c r="W31" i="8" s="1"/>
  <c r="W41" i="8" s="1"/>
  <c r="W11" i="17" s="1"/>
  <c r="W21" i="17" s="1"/>
  <c r="W31" i="17" s="1"/>
  <c r="W41" i="17" s="1"/>
  <c r="W51" i="17" s="1"/>
  <c r="O45" i="18"/>
  <c r="T45" i="18"/>
  <c r="N45" i="18"/>
  <c r="A257" i="29"/>
  <c r="R45" i="18"/>
  <c r="O46" i="10"/>
  <c r="J110" i="29"/>
  <c r="N56" i="12"/>
  <c r="W51" i="12"/>
  <c r="W51" i="11" s="1"/>
  <c r="W61" i="10" s="1"/>
  <c r="W51" i="9" s="1"/>
  <c r="W51" i="8" s="1"/>
  <c r="W61" i="17" s="1"/>
  <c r="T63" i="18"/>
  <c r="O63" i="18"/>
  <c r="N63" i="18"/>
  <c r="V63" i="18"/>
  <c r="A265" i="29"/>
  <c r="R63" i="18"/>
  <c r="R60" i="16"/>
  <c r="R65" i="16" s="1"/>
  <c r="R2" i="16" s="1"/>
  <c r="N60" i="16"/>
  <c r="N65" i="16" s="1"/>
  <c r="N2" i="16" s="1"/>
  <c r="F60" i="16"/>
  <c r="P60" i="16"/>
  <c r="P65" i="16" s="1"/>
  <c r="P2" i="16" s="1"/>
  <c r="Q60" i="16"/>
  <c r="Q65" i="16" s="1"/>
  <c r="Q2" i="16" s="1"/>
  <c r="O60" i="16"/>
  <c r="O65" i="16" s="1"/>
  <c r="O2" i="16" s="1"/>
  <c r="T60" i="16"/>
  <c r="T65" i="16" s="1"/>
  <c r="T2" i="16" s="1"/>
  <c r="M60" i="16"/>
  <c r="M65" i="16" s="1"/>
  <c r="M2" i="16" s="1"/>
  <c r="R26" i="10"/>
  <c r="H34" i="29"/>
  <c r="X15" i="10"/>
  <c r="X25" i="10" s="1"/>
  <c r="X35" i="10" s="1"/>
  <c r="X45" i="10" s="1"/>
  <c r="X55" i="10" s="1"/>
  <c r="X15" i="9" s="1"/>
  <c r="X25" i="9" s="1"/>
  <c r="X35" i="9" s="1"/>
  <c r="X45" i="9" s="1"/>
  <c r="X15" i="8" s="1"/>
  <c r="X25" i="8" s="1"/>
  <c r="X35" i="8" s="1"/>
  <c r="X45" i="8" s="1"/>
  <c r="X15" i="17" s="1"/>
  <c r="X25" i="17" s="1"/>
  <c r="X35" i="17" s="1"/>
  <c r="X45" i="17" s="1"/>
  <c r="X55" i="17" s="1"/>
  <c r="X15" i="16" s="1"/>
  <c r="X25" i="16" s="1"/>
  <c r="X35" i="16" s="1"/>
  <c r="X45" i="16" s="1"/>
  <c r="X15" i="15" s="1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H193" i="29"/>
  <c r="I193" i="29"/>
  <c r="E193" i="29"/>
  <c r="F193" i="29"/>
  <c r="W23" i="12"/>
  <c r="W33" i="12" s="1"/>
  <c r="W43" i="12" s="1"/>
  <c r="W13" i="11" s="1"/>
  <c r="W23" i="11" s="1"/>
  <c r="W33" i="11" s="1"/>
  <c r="W43" i="11" s="1"/>
  <c r="W13" i="10" s="1"/>
  <c r="W23" i="10" s="1"/>
  <c r="N26" i="12"/>
  <c r="R56" i="15"/>
  <c r="AA33" i="10"/>
  <c r="AA43" i="10" s="1"/>
  <c r="AA53" i="10" s="1"/>
  <c r="AA13" i="9" s="1"/>
  <c r="AA23" i="9" s="1"/>
  <c r="AA33" i="9" s="1"/>
  <c r="R36" i="10"/>
  <c r="I174" i="29"/>
  <c r="H174" i="29"/>
  <c r="E174" i="29"/>
  <c r="J174" i="29" s="1"/>
  <c r="F174" i="29"/>
  <c r="M1" i="14"/>
  <c r="C208" i="29"/>
  <c r="D208" i="29"/>
  <c r="I208" i="29" s="1"/>
  <c r="AN45" i="18"/>
  <c r="AL45" i="18"/>
  <c r="T44" i="18"/>
  <c r="N44" i="18"/>
  <c r="O44" i="18"/>
  <c r="A256" i="29"/>
  <c r="R44" i="18"/>
  <c r="T16" i="12"/>
  <c r="T1" i="12" s="1"/>
  <c r="AC14" i="12"/>
  <c r="AC24" i="12" s="1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AC54" i="10" s="1"/>
  <c r="AC14" i="9" s="1"/>
  <c r="AC24" i="9" s="1"/>
  <c r="AC34" i="9" s="1"/>
  <c r="AC44" i="9" s="1"/>
  <c r="AC14" i="8" s="1"/>
  <c r="AC24" i="8" s="1"/>
  <c r="AC34" i="8" s="1"/>
  <c r="AC44" i="8" s="1"/>
  <c r="AC14" i="17" s="1"/>
  <c r="AC24" i="17" s="1"/>
  <c r="AC34" i="17" s="1"/>
  <c r="AC44" i="17" s="1"/>
  <c r="AC54" i="17" s="1"/>
  <c r="AC14" i="16" s="1"/>
  <c r="AC24" i="16" s="1"/>
  <c r="AC34" i="16" s="1"/>
  <c r="AC44" i="16" s="1"/>
  <c r="AC14" i="15" s="1"/>
  <c r="AC24" i="15" s="1"/>
  <c r="AC34" i="15" s="1"/>
  <c r="AC44" i="15" s="1"/>
  <c r="AC14" i="14" s="1"/>
  <c r="C12" i="28"/>
  <c r="D12" i="28" s="1"/>
  <c r="T60" i="19"/>
  <c r="T65" i="19" s="1"/>
  <c r="T2" i="19" s="1"/>
  <c r="Q60" i="19"/>
  <c r="M60" i="19"/>
  <c r="O60" i="19"/>
  <c r="O65" i="19" s="1"/>
  <c r="O2" i="19" s="1"/>
  <c r="R60" i="19"/>
  <c r="N60" i="19"/>
  <c r="N65" i="19" s="1"/>
  <c r="N2" i="19" s="1"/>
  <c r="F60" i="19"/>
  <c r="P60" i="19"/>
  <c r="P65" i="19" s="1"/>
  <c r="P2" i="19" s="1"/>
  <c r="AN44" i="13"/>
  <c r="AL44" i="13"/>
  <c r="N36" i="8"/>
  <c r="I57" i="29"/>
  <c r="E57" i="29"/>
  <c r="J57" i="29" s="1"/>
  <c r="H57" i="29"/>
  <c r="F57" i="29"/>
  <c r="H70" i="29"/>
  <c r="I70" i="29"/>
  <c r="F70" i="29"/>
  <c r="E70" i="29"/>
  <c r="J70" i="29" s="1"/>
  <c r="I139" i="29"/>
  <c r="H139" i="29"/>
  <c r="F139" i="29"/>
  <c r="E139" i="29"/>
  <c r="J139" i="29" s="1"/>
  <c r="J50" i="29"/>
  <c r="O36" i="8"/>
  <c r="M1" i="10"/>
  <c r="R36" i="9"/>
  <c r="AI73" i="18"/>
  <c r="AG73" i="18"/>
  <c r="J152" i="29"/>
  <c r="N36" i="13"/>
  <c r="AA53" i="11"/>
  <c r="AA63" i="10" s="1"/>
  <c r="AA53" i="9" s="1"/>
  <c r="AA53" i="8" s="1"/>
  <c r="AA63" i="17" s="1"/>
  <c r="AA53" i="16" s="1"/>
  <c r="AA53" i="15" s="1"/>
  <c r="AA63" i="14" s="1"/>
  <c r="AA53" i="13" s="1"/>
  <c r="AA53" i="19" s="1"/>
  <c r="R56" i="11"/>
  <c r="AA21" i="8"/>
  <c r="AA31" i="8" s="1"/>
  <c r="AA41" i="8" s="1"/>
  <c r="AA11" i="17" s="1"/>
  <c r="AA21" i="17" s="1"/>
  <c r="AA31" i="17" s="1"/>
  <c r="AA41" i="17" s="1"/>
  <c r="AA51" i="17" s="1"/>
  <c r="AA11" i="16" s="1"/>
  <c r="AA21" i="16" s="1"/>
  <c r="AA31" i="16" s="1"/>
  <c r="AA41" i="16" s="1"/>
  <c r="AA11" i="15" s="1"/>
  <c r="AA21" i="15" s="1"/>
  <c r="AA31" i="15" s="1"/>
  <c r="AA41" i="15" s="1"/>
  <c r="AA11" i="14" s="1"/>
  <c r="AA21" i="14" s="1"/>
  <c r="AA31" i="14" s="1"/>
  <c r="AA41" i="14" s="1"/>
  <c r="AA51" i="14" s="1"/>
  <c r="AA11" i="13" s="1"/>
  <c r="AA21" i="13" s="1"/>
  <c r="AA31" i="13" s="1"/>
  <c r="AA41" i="13" s="1"/>
  <c r="AA11" i="19" s="1"/>
  <c r="AA21" i="19" s="1"/>
  <c r="AA31" i="19" s="1"/>
  <c r="AA41" i="19" s="1"/>
  <c r="AA11" i="18" s="1"/>
  <c r="AA21" i="18" s="1"/>
  <c r="AA31" i="18" s="1"/>
  <c r="AA41" i="18" s="1"/>
  <c r="AA51" i="18" s="1"/>
  <c r="AA61" i="18" s="1"/>
  <c r="R26" i="8"/>
  <c r="M46" i="13"/>
  <c r="I143" i="29"/>
  <c r="H143" i="29"/>
  <c r="F143" i="29"/>
  <c r="E143" i="29"/>
  <c r="J143" i="29" s="1"/>
  <c r="AA45" i="12"/>
  <c r="AA15" i="11" s="1"/>
  <c r="AA25" i="11" s="1"/>
  <c r="AA35" i="11" s="1"/>
  <c r="AA45" i="11" s="1"/>
  <c r="AA15" i="10" s="1"/>
  <c r="AA25" i="10" s="1"/>
  <c r="AA35" i="10" s="1"/>
  <c r="AA45" i="10" s="1"/>
  <c r="AA55" i="10" s="1"/>
  <c r="AA15" i="9" s="1"/>
  <c r="AA25" i="9" s="1"/>
  <c r="AA35" i="9" s="1"/>
  <c r="AA45" i="9" s="1"/>
  <c r="AA15" i="8" s="1"/>
  <c r="AA25" i="8" s="1"/>
  <c r="AA35" i="8" s="1"/>
  <c r="AA45" i="8" s="1"/>
  <c r="AA15" i="17" s="1"/>
  <c r="AA25" i="17" s="1"/>
  <c r="AA35" i="17" s="1"/>
  <c r="AA45" i="17" s="1"/>
  <c r="AA55" i="17" s="1"/>
  <c r="AA15" i="16" s="1"/>
  <c r="AA25" i="16" s="1"/>
  <c r="AA35" i="16" s="1"/>
  <c r="AA45" i="16" s="1"/>
  <c r="AA15" i="15" s="1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R46" i="12"/>
  <c r="M46" i="18"/>
  <c r="J91" i="29"/>
  <c r="N16" i="14"/>
  <c r="N56" i="15"/>
  <c r="AN14" i="13"/>
  <c r="AL14" i="13"/>
  <c r="AI15" i="18"/>
  <c r="AG15" i="18"/>
  <c r="M1" i="12"/>
  <c r="W33" i="10"/>
  <c r="W43" i="10" s="1"/>
  <c r="W53" i="10" s="1"/>
  <c r="W13" i="9" s="1"/>
  <c r="W23" i="9" s="1"/>
  <c r="W33" i="9" s="1"/>
  <c r="W43" i="9" s="1"/>
  <c r="W13" i="8" s="1"/>
  <c r="W23" i="8" s="1"/>
  <c r="W33" i="8" s="1"/>
  <c r="W43" i="8" s="1"/>
  <c r="W13" i="17" s="1"/>
  <c r="W23" i="17" s="1"/>
  <c r="W33" i="17" s="1"/>
  <c r="W43" i="17" s="1"/>
  <c r="W53" i="17" s="1"/>
  <c r="W13" i="16" s="1"/>
  <c r="W23" i="16" s="1"/>
  <c r="W33" i="16" s="1"/>
  <c r="W43" i="16" s="1"/>
  <c r="W13" i="15" s="1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N36" i="10"/>
  <c r="R56" i="17"/>
  <c r="R1" i="17" s="1"/>
  <c r="N16" i="16"/>
  <c r="W11" i="16"/>
  <c r="W21" i="16" s="1"/>
  <c r="W31" i="16" s="1"/>
  <c r="W41" i="16" s="1"/>
  <c r="W11" i="15" s="1"/>
  <c r="W21" i="15" s="1"/>
  <c r="W31" i="15" s="1"/>
  <c r="AL35" i="19"/>
  <c r="AN35" i="19"/>
  <c r="W55" i="11"/>
  <c r="W65" i="10" s="1"/>
  <c r="W55" i="9" s="1"/>
  <c r="W55" i="8" s="1"/>
  <c r="W65" i="17" s="1"/>
  <c r="W55" i="16" s="1"/>
  <c r="W55" i="15" s="1"/>
  <c r="W65" i="14" s="1"/>
  <c r="W55" i="13" s="1"/>
  <c r="W55" i="19" s="1"/>
  <c r="W75" i="18" s="1"/>
  <c r="AN23" i="18"/>
  <c r="AL23" i="18"/>
  <c r="I151" i="29"/>
  <c r="H151" i="29"/>
  <c r="F151" i="29"/>
  <c r="E151" i="29"/>
  <c r="AC22" i="10"/>
  <c r="AC32" i="10" s="1"/>
  <c r="T26" i="10"/>
  <c r="AG14" i="19"/>
  <c r="AI14" i="19"/>
  <c r="AN51" i="19"/>
  <c r="AL51" i="19"/>
  <c r="AC12" i="9"/>
  <c r="AC22" i="9" s="1"/>
  <c r="AC32" i="9" s="1"/>
  <c r="AC42" i="9" s="1"/>
  <c r="AC12" i="8" s="1"/>
  <c r="AC22" i="8" s="1"/>
  <c r="AC32" i="8" s="1"/>
  <c r="AC42" i="8" s="1"/>
  <c r="AC12" i="17" s="1"/>
  <c r="AC22" i="17" s="1"/>
  <c r="AC32" i="17" s="1"/>
  <c r="AC42" i="17" s="1"/>
  <c r="AC52" i="17" s="1"/>
  <c r="AC12" i="16" s="1"/>
  <c r="AC22" i="16" s="1"/>
  <c r="AC32" i="16" s="1"/>
  <c r="AC42" i="16" s="1"/>
  <c r="AC12" i="15" s="1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T16" i="9"/>
  <c r="J58" i="29"/>
  <c r="T54" i="18"/>
  <c r="N54" i="18"/>
  <c r="N56" i="18" s="1"/>
  <c r="O54" i="18"/>
  <c r="A261" i="29"/>
  <c r="R54" i="18"/>
  <c r="R56" i="18" s="1"/>
  <c r="O24" i="14"/>
  <c r="V24" i="14"/>
  <c r="V34" i="14" s="1"/>
  <c r="V44" i="14" s="1"/>
  <c r="V54" i="14" s="1"/>
  <c r="T24" i="14"/>
  <c r="N24" i="14"/>
  <c r="A181" i="29"/>
  <c r="R24" i="14"/>
  <c r="M26" i="14"/>
  <c r="N56" i="8"/>
  <c r="J136" i="29"/>
  <c r="I147" i="29"/>
  <c r="H147" i="29"/>
  <c r="F147" i="29"/>
  <c r="E147" i="29"/>
  <c r="J147" i="29" s="1"/>
  <c r="H29" i="29"/>
  <c r="C29" i="29"/>
  <c r="D29" i="29"/>
  <c r="I29" i="29" s="1"/>
  <c r="P82" i="18"/>
  <c r="P85" i="18" s="1"/>
  <c r="P2" i="18" s="1"/>
  <c r="T82" i="18"/>
  <c r="T85" i="18" s="1"/>
  <c r="T2" i="18" s="1"/>
  <c r="O82" i="18"/>
  <c r="O85" i="18" s="1"/>
  <c r="O2" i="18" s="1"/>
  <c r="F82" i="18"/>
  <c r="N82" i="18"/>
  <c r="N85" i="18" s="1"/>
  <c r="N2" i="18" s="1"/>
  <c r="R82" i="18"/>
  <c r="R85" i="18" s="1"/>
  <c r="R2" i="18" s="1"/>
  <c r="Q82" i="18"/>
  <c r="Q85" i="18" s="1"/>
  <c r="Q2" i="18" s="1"/>
  <c r="M82" i="18"/>
  <c r="M85" i="18" s="1"/>
  <c r="M2" i="18" s="1"/>
  <c r="C7" i="29"/>
  <c r="D7" i="29" s="1"/>
  <c r="N46" i="10"/>
  <c r="O36" i="19"/>
  <c r="C3" i="28"/>
  <c r="D3" i="28"/>
  <c r="I3" i="28" s="1"/>
  <c r="F3" i="28"/>
  <c r="H3" i="28"/>
  <c r="E3" i="28"/>
  <c r="J3" i="28" s="1"/>
  <c r="O36" i="10"/>
  <c r="X33" i="10"/>
  <c r="X43" i="10" s="1"/>
  <c r="X53" i="10" s="1"/>
  <c r="X13" i="9" s="1"/>
  <c r="X23" i="9" s="1"/>
  <c r="X33" i="9" s="1"/>
  <c r="X43" i="9" s="1"/>
  <c r="X13" i="8" s="1"/>
  <c r="X23" i="8" s="1"/>
  <c r="X33" i="8" s="1"/>
  <c r="X43" i="8" s="1"/>
  <c r="X13" i="17" s="1"/>
  <c r="X23" i="17" s="1"/>
  <c r="X33" i="17" s="1"/>
  <c r="X43" i="17" s="1"/>
  <c r="X53" i="17" s="1"/>
  <c r="X13" i="16" s="1"/>
  <c r="X23" i="16" s="1"/>
  <c r="X33" i="16" s="1"/>
  <c r="X43" i="16" s="1"/>
  <c r="X13" i="15" s="1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C129" i="29"/>
  <c r="D129" i="29"/>
  <c r="I129" i="29" s="1"/>
  <c r="C85" i="29"/>
  <c r="D85" i="29" s="1"/>
  <c r="I159" i="29"/>
  <c r="H159" i="29"/>
  <c r="F159" i="29"/>
  <c r="E159" i="29"/>
  <c r="J159" i="29" s="1"/>
  <c r="H247" i="29"/>
  <c r="I247" i="29"/>
  <c r="F247" i="29"/>
  <c r="E247" i="29"/>
  <c r="J247" i="29" s="1"/>
  <c r="H239" i="29"/>
  <c r="I239" i="29"/>
  <c r="F239" i="29"/>
  <c r="E239" i="29"/>
  <c r="N24" i="13"/>
  <c r="T24" i="13"/>
  <c r="O24" i="13"/>
  <c r="A206" i="29"/>
  <c r="R24" i="13"/>
  <c r="M26" i="13"/>
  <c r="I209" i="29"/>
  <c r="F209" i="29"/>
  <c r="E209" i="29"/>
  <c r="H209" i="29"/>
  <c r="C62" i="29"/>
  <c r="D62" i="29" s="1"/>
  <c r="AT67" i="11"/>
  <c r="AA55" i="13"/>
  <c r="AA55" i="19" s="1"/>
  <c r="AA75" i="18" s="1"/>
  <c r="R56" i="13"/>
  <c r="N55" i="18"/>
  <c r="T55" i="18"/>
  <c r="O55" i="18"/>
  <c r="O56" i="18" s="1"/>
  <c r="A262" i="29"/>
  <c r="R55" i="18"/>
  <c r="H227" i="29"/>
  <c r="I227" i="29"/>
  <c r="F227" i="29"/>
  <c r="E227" i="29"/>
  <c r="J227" i="29" s="1"/>
  <c r="R16" i="14"/>
  <c r="H54" i="29"/>
  <c r="I54" i="29"/>
  <c r="E54" i="29"/>
  <c r="J54" i="29" s="1"/>
  <c r="F54" i="29"/>
  <c r="T16" i="10"/>
  <c r="T1" i="10" s="1"/>
  <c r="C258" i="29"/>
  <c r="D258" i="29"/>
  <c r="I258" i="29" s="1"/>
  <c r="N46" i="15"/>
  <c r="N1" i="15" s="1"/>
  <c r="W41" i="15"/>
  <c r="W11" i="14" s="1"/>
  <c r="W21" i="14" s="1"/>
  <c r="W31" i="14" s="1"/>
  <c r="W41" i="14" s="1"/>
  <c r="W51" i="14" s="1"/>
  <c r="W11" i="13" s="1"/>
  <c r="W21" i="13" s="1"/>
  <c r="W31" i="13" s="1"/>
  <c r="W41" i="13" s="1"/>
  <c r="W11" i="19" s="1"/>
  <c r="W21" i="19" s="1"/>
  <c r="W31" i="19" s="1"/>
  <c r="W41" i="19" s="1"/>
  <c r="W11" i="18" s="1"/>
  <c r="W21" i="18" s="1"/>
  <c r="W31" i="18" s="1"/>
  <c r="W41" i="18" s="1"/>
  <c r="W51" i="18" s="1"/>
  <c r="W61" i="18" s="1"/>
  <c r="AR67" i="8"/>
  <c r="AR77" i="17" s="1"/>
  <c r="AR67" i="16" s="1"/>
  <c r="AR67" i="15" s="1"/>
  <c r="AR77" i="14" s="1"/>
  <c r="AR67" i="13" s="1"/>
  <c r="AR67" i="19" s="1"/>
  <c r="AR87" i="18" s="1"/>
  <c r="M1" i="16"/>
  <c r="T24" i="18"/>
  <c r="O24" i="18"/>
  <c r="A246" i="29"/>
  <c r="N24" i="18"/>
  <c r="R24" i="18"/>
  <c r="I106" i="29"/>
  <c r="E106" i="29"/>
  <c r="F106" i="29"/>
  <c r="H106" i="29"/>
  <c r="AI44" i="13"/>
  <c r="AG44" i="13"/>
  <c r="AN24" i="14"/>
  <c r="AL24" i="14"/>
  <c r="R36" i="11"/>
  <c r="I89" i="29"/>
  <c r="F89" i="29"/>
  <c r="H89" i="29"/>
  <c r="E89" i="29"/>
  <c r="J89" i="29" s="1"/>
  <c r="T46" i="9"/>
  <c r="AN14" i="18"/>
  <c r="AL14" i="18"/>
  <c r="AL24" i="13"/>
  <c r="AN24" i="13"/>
  <c r="T14" i="13"/>
  <c r="O14" i="13"/>
  <c r="V14" i="13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N14" i="13"/>
  <c r="A201" i="29"/>
  <c r="M16" i="13"/>
  <c r="R14" i="13"/>
  <c r="N16" i="12"/>
  <c r="N1" i="12" s="1"/>
  <c r="T56" i="17"/>
  <c r="T1" i="17" s="1"/>
  <c r="X55" i="13"/>
  <c r="X55" i="19" s="1"/>
  <c r="X75" i="18" s="1"/>
  <c r="J43" i="29"/>
  <c r="AC53" i="8"/>
  <c r="AC63" i="17" s="1"/>
  <c r="AC53" i="16" s="1"/>
  <c r="AC53" i="15" s="1"/>
  <c r="AC63" i="14" s="1"/>
  <c r="AC53" i="13" s="1"/>
  <c r="AC53" i="19" s="1"/>
  <c r="T56" i="8"/>
  <c r="I101" i="29"/>
  <c r="E101" i="29"/>
  <c r="J101" i="29" s="1"/>
  <c r="H101" i="29"/>
  <c r="F101" i="29"/>
  <c r="AT77" i="10"/>
  <c r="AT67" i="9" s="1"/>
  <c r="AT67" i="8" s="1"/>
  <c r="AT77" i="17" s="1"/>
  <c r="AT67" i="16" s="1"/>
  <c r="AT67" i="15" s="1"/>
  <c r="AT77" i="14" s="1"/>
  <c r="AT67" i="13" s="1"/>
  <c r="AT67" i="19" s="1"/>
  <c r="AT87" i="18" s="1"/>
  <c r="AA33" i="8"/>
  <c r="AA43" i="8" s="1"/>
  <c r="AA13" i="17" s="1"/>
  <c r="AA23" i="17" s="1"/>
  <c r="AA33" i="17" s="1"/>
  <c r="AA43" i="17" s="1"/>
  <c r="AA53" i="17" s="1"/>
  <c r="AA13" i="16" s="1"/>
  <c r="AA23" i="16" s="1"/>
  <c r="AA33" i="16" s="1"/>
  <c r="AA43" i="16" s="1"/>
  <c r="AA13" i="15" s="1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R36" i="8"/>
  <c r="H166" i="29"/>
  <c r="I166" i="29"/>
  <c r="E166" i="29"/>
  <c r="F166" i="29"/>
  <c r="W34" i="11"/>
  <c r="W44" i="11" s="1"/>
  <c r="R56" i="9"/>
  <c r="AS67" i="11"/>
  <c r="AS77" i="10" s="1"/>
  <c r="AS67" i="9" s="1"/>
  <c r="AS67" i="8" s="1"/>
  <c r="AS77" i="17" s="1"/>
  <c r="AS67" i="16" s="1"/>
  <c r="AS67" i="15" s="1"/>
  <c r="AS77" i="14" s="1"/>
  <c r="AS67" i="13" s="1"/>
  <c r="AS67" i="19" s="1"/>
  <c r="AS87" i="18" s="1"/>
  <c r="H203" i="29"/>
  <c r="I203" i="29"/>
  <c r="E203" i="29"/>
  <c r="F203" i="29"/>
  <c r="AA22" i="11"/>
  <c r="AA32" i="11" s="1"/>
  <c r="AA42" i="11" s="1"/>
  <c r="AA12" i="10" s="1"/>
  <c r="AA22" i="10" s="1"/>
  <c r="AA32" i="10" s="1"/>
  <c r="AA42" i="10" s="1"/>
  <c r="AA52" i="10" s="1"/>
  <c r="AA12" i="9" s="1"/>
  <c r="AA22" i="9" s="1"/>
  <c r="AA32" i="9" s="1"/>
  <c r="AA42" i="9" s="1"/>
  <c r="AA12" i="8" s="1"/>
  <c r="AA22" i="8" s="1"/>
  <c r="AA32" i="8" s="1"/>
  <c r="AA42" i="8" s="1"/>
  <c r="AA12" i="17" s="1"/>
  <c r="AA22" i="17" s="1"/>
  <c r="AA32" i="17" s="1"/>
  <c r="AA42" i="17" s="1"/>
  <c r="AA52" i="17" s="1"/>
  <c r="AA12" i="16" s="1"/>
  <c r="AA22" i="16" s="1"/>
  <c r="AA32" i="16" s="1"/>
  <c r="AA42" i="16" s="1"/>
  <c r="AA12" i="15" s="1"/>
  <c r="AA22" i="15" s="1"/>
  <c r="AA32" i="15" s="1"/>
  <c r="AA42" i="15" s="1"/>
  <c r="AA12" i="14" s="1"/>
  <c r="AA22" i="14" s="1"/>
  <c r="AA32" i="14" s="1"/>
  <c r="AA42" i="14" s="1"/>
  <c r="AA52" i="14" s="1"/>
  <c r="AA12" i="13" s="1"/>
  <c r="AA22" i="13" s="1"/>
  <c r="AA32" i="13" s="1"/>
  <c r="AA42" i="13" s="1"/>
  <c r="AA12" i="19" s="1"/>
  <c r="AA22" i="19" s="1"/>
  <c r="AA32" i="19" s="1"/>
  <c r="AA42" i="19" s="1"/>
  <c r="AA12" i="18" s="1"/>
  <c r="AA22" i="18" s="1"/>
  <c r="AA32" i="18" s="1"/>
  <c r="AA42" i="18" s="1"/>
  <c r="AA52" i="18" s="1"/>
  <c r="AA62" i="18" s="1"/>
  <c r="R26" i="11"/>
  <c r="I200" i="29"/>
  <c r="F200" i="29"/>
  <c r="E200" i="29"/>
  <c r="J200" i="29" s="1"/>
  <c r="H200" i="29"/>
  <c r="J225" i="29"/>
  <c r="C46" i="29"/>
  <c r="D46" i="29"/>
  <c r="I46" i="29" s="1"/>
  <c r="F46" i="29"/>
  <c r="E46" i="29"/>
  <c r="J46" i="29" s="1"/>
  <c r="H46" i="29"/>
  <c r="T36" i="9"/>
  <c r="C248" i="29"/>
  <c r="D248" i="29" s="1"/>
  <c r="J31" i="29"/>
  <c r="C10" i="28"/>
  <c r="D10" i="28" s="1"/>
  <c r="O26" i="8"/>
  <c r="X21" i="8"/>
  <c r="X31" i="8" s="1"/>
  <c r="X41" i="8" s="1"/>
  <c r="X11" i="17" s="1"/>
  <c r="X21" i="17" s="1"/>
  <c r="X31" i="17" s="1"/>
  <c r="X41" i="17" s="1"/>
  <c r="X51" i="17" s="1"/>
  <c r="X11" i="16" s="1"/>
  <c r="X21" i="16" s="1"/>
  <c r="X31" i="16" s="1"/>
  <c r="X41" i="16" s="1"/>
  <c r="X11" i="15" s="1"/>
  <c r="X21" i="15" s="1"/>
  <c r="X31" i="15" s="1"/>
  <c r="X41" i="15" s="1"/>
  <c r="X11" i="14" s="1"/>
  <c r="X21" i="14" s="1"/>
  <c r="X31" i="14" s="1"/>
  <c r="X41" i="14" s="1"/>
  <c r="X51" i="14" s="1"/>
  <c r="X11" i="13" s="1"/>
  <c r="X21" i="13" s="1"/>
  <c r="X31" i="13" s="1"/>
  <c r="X41" i="13" s="1"/>
  <c r="X11" i="19" s="1"/>
  <c r="X21" i="19" s="1"/>
  <c r="X31" i="19" s="1"/>
  <c r="X41" i="19" s="1"/>
  <c r="X11" i="18" s="1"/>
  <c r="X21" i="18" s="1"/>
  <c r="X31" i="18" s="1"/>
  <c r="X41" i="18" s="1"/>
  <c r="X51" i="18" s="1"/>
  <c r="X61" i="18" s="1"/>
  <c r="J45" i="29"/>
  <c r="T46" i="10"/>
  <c r="AC42" i="10"/>
  <c r="AC52" i="10" s="1"/>
  <c r="J119" i="29"/>
  <c r="J61" i="28"/>
  <c r="J171" i="29"/>
  <c r="I135" i="29"/>
  <c r="H135" i="29"/>
  <c r="F135" i="29"/>
  <c r="E135" i="29"/>
  <c r="J135" i="29" s="1"/>
  <c r="J117" i="29"/>
  <c r="D22" i="29"/>
  <c r="I22" i="29" s="1"/>
  <c r="E22" i="29"/>
  <c r="J22" i="29" s="1"/>
  <c r="C22" i="29"/>
  <c r="C168" i="29"/>
  <c r="D168" i="29"/>
  <c r="I168" i="29" s="1"/>
  <c r="E168" i="29"/>
  <c r="J168" i="29" s="1"/>
  <c r="H168" i="29"/>
  <c r="F168" i="29"/>
  <c r="AI54" i="19"/>
  <c r="AG54" i="19"/>
  <c r="C253" i="29"/>
  <c r="D253" i="29" s="1"/>
  <c r="J244" i="29"/>
  <c r="J187" i="29"/>
  <c r="R56" i="12"/>
  <c r="AA51" i="12"/>
  <c r="AA51" i="11" s="1"/>
  <c r="AA61" i="10" s="1"/>
  <c r="AA51" i="9" s="1"/>
  <c r="AA51" i="8" s="1"/>
  <c r="AA61" i="17" s="1"/>
  <c r="AN15" i="18"/>
  <c r="AL15" i="18"/>
  <c r="J98" i="29"/>
  <c r="C6" i="29"/>
  <c r="D6" i="29"/>
  <c r="I6" i="29" s="1"/>
  <c r="F6" i="29"/>
  <c r="T16" i="16"/>
  <c r="J4" i="29"/>
  <c r="O56" i="13"/>
  <c r="J65" i="29"/>
  <c r="C15" i="28"/>
  <c r="D15" i="28" s="1"/>
  <c r="AL51" i="16"/>
  <c r="AN51" i="16"/>
  <c r="J37" i="29"/>
  <c r="N26" i="10"/>
  <c r="O16" i="9"/>
  <c r="O1" i="9" s="1"/>
  <c r="AI54" i="18"/>
  <c r="AG54" i="18"/>
  <c r="J18" i="28"/>
  <c r="J14" i="28"/>
  <c r="I248" i="29" l="1"/>
  <c r="F248" i="29"/>
  <c r="H248" i="29"/>
  <c r="E248" i="29"/>
  <c r="J248" i="29" s="1"/>
  <c r="I6" i="28"/>
  <c r="H6" i="28"/>
  <c r="E6" i="28"/>
  <c r="J6" i="28" s="1"/>
  <c r="F6" i="28"/>
  <c r="I82" i="29"/>
  <c r="H82" i="29"/>
  <c r="E82" i="29"/>
  <c r="F82" i="29"/>
  <c r="I62" i="29"/>
  <c r="E62" i="29"/>
  <c r="J62" i="29" s="1"/>
  <c r="H62" i="29"/>
  <c r="F62" i="29"/>
  <c r="I7" i="28"/>
  <c r="F7" i="28"/>
  <c r="H7" i="28"/>
  <c r="E7" i="28"/>
  <c r="J7" i="28" s="1"/>
  <c r="I87" i="29"/>
  <c r="H87" i="29"/>
  <c r="E87" i="29"/>
  <c r="J87" i="29" s="1"/>
  <c r="F87" i="29"/>
  <c r="I253" i="29"/>
  <c r="H253" i="29"/>
  <c r="E253" i="29"/>
  <c r="F253" i="29"/>
  <c r="I10" i="28"/>
  <c r="E10" i="28"/>
  <c r="J10" i="28" s="1"/>
  <c r="F10" i="28"/>
  <c r="H10" i="28"/>
  <c r="I15" i="28"/>
  <c r="E15" i="28"/>
  <c r="J15" i="28" s="1"/>
  <c r="F15" i="28"/>
  <c r="H15" i="28"/>
  <c r="I7" i="29"/>
  <c r="E7" i="29"/>
  <c r="J7" i="29" s="1"/>
  <c r="H7" i="29"/>
  <c r="F7" i="29"/>
  <c r="I12" i="28"/>
  <c r="F12" i="28"/>
  <c r="H12" i="28"/>
  <c r="E12" i="28"/>
  <c r="J12" i="28" s="1"/>
  <c r="I52" i="28"/>
  <c r="F52" i="28"/>
  <c r="H52" i="28"/>
  <c r="E52" i="28"/>
  <c r="J52" i="28" s="1"/>
  <c r="I20" i="28"/>
  <c r="H20" i="28"/>
  <c r="F20" i="28"/>
  <c r="E20" i="28"/>
  <c r="J20" i="28" s="1"/>
  <c r="I96" i="29"/>
  <c r="E96" i="29"/>
  <c r="J96" i="29" s="1"/>
  <c r="F96" i="29"/>
  <c r="H96" i="29"/>
  <c r="I49" i="29"/>
  <c r="E49" i="29"/>
  <c r="J49" i="29" s="1"/>
  <c r="F49" i="29"/>
  <c r="H49" i="29"/>
  <c r="I36" i="29"/>
  <c r="F36" i="29"/>
  <c r="E36" i="29"/>
  <c r="J36" i="29" s="1"/>
  <c r="H36" i="29"/>
  <c r="AQ65" i="12"/>
  <c r="G1" i="12"/>
  <c r="I38" i="28"/>
  <c r="F38" i="28"/>
  <c r="E38" i="28"/>
  <c r="J38" i="28" s="1"/>
  <c r="H38" i="28"/>
  <c r="I133" i="29"/>
  <c r="F133" i="29"/>
  <c r="E133" i="29"/>
  <c r="H133" i="29"/>
  <c r="I100" i="29"/>
  <c r="H100" i="29"/>
  <c r="E100" i="29"/>
  <c r="J100" i="29" s="1"/>
  <c r="F100" i="29"/>
  <c r="I85" i="29"/>
  <c r="E85" i="29"/>
  <c r="J85" i="29" s="1"/>
  <c r="F85" i="29"/>
  <c r="H85" i="29"/>
  <c r="G1" i="15"/>
  <c r="I176" i="29"/>
  <c r="E176" i="29"/>
  <c r="J176" i="29" s="1"/>
  <c r="F176" i="29"/>
  <c r="H176" i="29"/>
  <c r="I97" i="29"/>
  <c r="F97" i="29"/>
  <c r="E97" i="29"/>
  <c r="H97" i="29"/>
  <c r="T1" i="16"/>
  <c r="AQ70" i="10"/>
  <c r="O16" i="13"/>
  <c r="R26" i="13"/>
  <c r="H10" i="29"/>
  <c r="H93" i="29"/>
  <c r="C33" i="28"/>
  <c r="D33" i="28"/>
  <c r="I33" i="28" s="1"/>
  <c r="H33" i="28"/>
  <c r="E10" i="29"/>
  <c r="J10" i="29" s="1"/>
  <c r="AA43" i="19"/>
  <c r="AA13" i="18" s="1"/>
  <c r="AA23" i="18" s="1"/>
  <c r="AA33" i="18" s="1"/>
  <c r="AA43" i="18" s="1"/>
  <c r="AA53" i="18" s="1"/>
  <c r="AA63" i="18" s="1"/>
  <c r="R46" i="19"/>
  <c r="C245" i="29"/>
  <c r="D245" i="29" s="1"/>
  <c r="R76" i="18"/>
  <c r="AA73" i="18"/>
  <c r="C53" i="28"/>
  <c r="D53" i="28"/>
  <c r="I53" i="28" s="1"/>
  <c r="H53" i="28"/>
  <c r="E53" i="28"/>
  <c r="J53" i="28" s="1"/>
  <c r="O56" i="16"/>
  <c r="O1" i="16" s="1"/>
  <c r="AQ60" i="16" s="1"/>
  <c r="X51" i="16"/>
  <c r="X51" i="15" s="1"/>
  <c r="X61" i="14" s="1"/>
  <c r="X51" i="13" s="1"/>
  <c r="X51" i="19" s="1"/>
  <c r="X71" i="18" s="1"/>
  <c r="E6" i="29"/>
  <c r="J6" i="29" s="1"/>
  <c r="H129" i="29"/>
  <c r="A10" i="32"/>
  <c r="B9" i="32"/>
  <c r="C9" i="32"/>
  <c r="W23" i="18"/>
  <c r="W33" i="18" s="1"/>
  <c r="W43" i="18" s="1"/>
  <c r="W53" i="18" s="1"/>
  <c r="W63" i="18" s="1"/>
  <c r="N26" i="18"/>
  <c r="C241" i="29"/>
  <c r="D241" i="29" s="1"/>
  <c r="N1" i="10"/>
  <c r="AQ60" i="9"/>
  <c r="R1" i="11"/>
  <c r="R16" i="13"/>
  <c r="W24" i="14"/>
  <c r="W34" i="14" s="1"/>
  <c r="W44" i="14" s="1"/>
  <c r="W54" i="14" s="1"/>
  <c r="N26" i="14"/>
  <c r="N1" i="14" s="1"/>
  <c r="R65" i="19"/>
  <c r="R2" i="19" s="1"/>
  <c r="E208" i="29"/>
  <c r="J208" i="29" s="1"/>
  <c r="AA35" i="19"/>
  <c r="AA45" i="19" s="1"/>
  <c r="C60" i="28"/>
  <c r="D60" i="28" s="1"/>
  <c r="T56" i="16"/>
  <c r="AC51" i="16"/>
  <c r="AC51" i="15" s="1"/>
  <c r="AC61" i="14" s="1"/>
  <c r="AC51" i="13" s="1"/>
  <c r="H6" i="29"/>
  <c r="F22" i="29"/>
  <c r="M1" i="13"/>
  <c r="F258" i="29"/>
  <c r="J209" i="29"/>
  <c r="N26" i="13"/>
  <c r="F129" i="29"/>
  <c r="O46" i="13"/>
  <c r="E29" i="29"/>
  <c r="J29" i="29" s="1"/>
  <c r="AC24" i="14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T26" i="14"/>
  <c r="T1" i="14" s="1"/>
  <c r="F208" i="29"/>
  <c r="T16" i="19"/>
  <c r="T1" i="19" s="1"/>
  <c r="AA15" i="18"/>
  <c r="AA25" i="18" s="1"/>
  <c r="AA35" i="18" s="1"/>
  <c r="AA45" i="18" s="1"/>
  <c r="AA55" i="18" s="1"/>
  <c r="AA65" i="18" s="1"/>
  <c r="E59" i="29"/>
  <c r="J59" i="29" s="1"/>
  <c r="T56" i="18"/>
  <c r="AC43" i="19"/>
  <c r="AC13" i="18" s="1"/>
  <c r="T46" i="19"/>
  <c r="C232" i="29"/>
  <c r="D232" i="29"/>
  <c r="I232" i="29" s="1"/>
  <c r="F232" i="29"/>
  <c r="E232" i="29"/>
  <c r="J232" i="29" s="1"/>
  <c r="C56" i="28"/>
  <c r="D56" i="28" s="1"/>
  <c r="O26" i="18"/>
  <c r="X23" i="18"/>
  <c r="X33" i="18" s="1"/>
  <c r="X43" i="18" s="1"/>
  <c r="X53" i="18" s="1"/>
  <c r="X63" i="18" s="1"/>
  <c r="N76" i="18"/>
  <c r="W73" i="18"/>
  <c r="R1" i="15"/>
  <c r="T16" i="18"/>
  <c r="T56" i="19"/>
  <c r="AC51" i="19"/>
  <c r="AC71" i="18" s="1"/>
  <c r="W43" i="19"/>
  <c r="W13" i="18" s="1"/>
  <c r="N46" i="19"/>
  <c r="G1" i="8"/>
  <c r="N1" i="9"/>
  <c r="R56" i="16"/>
  <c r="AA51" i="16"/>
  <c r="AA51" i="15" s="1"/>
  <c r="AA61" i="14" s="1"/>
  <c r="AA51" i="13" s="1"/>
  <c r="C261" i="29"/>
  <c r="D261" i="29" s="1"/>
  <c r="C265" i="29"/>
  <c r="D265" i="29" s="1"/>
  <c r="O46" i="18"/>
  <c r="X35" i="19"/>
  <c r="X45" i="19" s="1"/>
  <c r="X15" i="18" s="1"/>
  <c r="X25" i="18" s="1"/>
  <c r="X35" i="18" s="1"/>
  <c r="X45" i="18" s="1"/>
  <c r="X55" i="18" s="1"/>
  <c r="X65" i="18" s="1"/>
  <c r="R1" i="16"/>
  <c r="C246" i="29"/>
  <c r="D246" i="29"/>
  <c r="I246" i="29" s="1"/>
  <c r="R16" i="19"/>
  <c r="F69" i="29"/>
  <c r="R16" i="18"/>
  <c r="AQ70" i="17"/>
  <c r="O26" i="13"/>
  <c r="H208" i="29"/>
  <c r="T46" i="18"/>
  <c r="F10" i="29"/>
  <c r="D221" i="29"/>
  <c r="I221" i="29" s="1"/>
  <c r="H221" i="29"/>
  <c r="C221" i="29"/>
  <c r="AQ60" i="11"/>
  <c r="N56" i="19"/>
  <c r="E258" i="29"/>
  <c r="J258" i="29" s="1"/>
  <c r="T26" i="13"/>
  <c r="E129" i="29"/>
  <c r="J129" i="29" s="1"/>
  <c r="O16" i="19"/>
  <c r="C235" i="29"/>
  <c r="D235" i="29"/>
  <c r="I235" i="29" s="1"/>
  <c r="O16" i="18"/>
  <c r="O56" i="19"/>
  <c r="R66" i="18"/>
  <c r="H22" i="29"/>
  <c r="C201" i="29"/>
  <c r="D201" i="29" s="1"/>
  <c r="J106" i="29"/>
  <c r="F29" i="29"/>
  <c r="M65" i="19"/>
  <c r="M2" i="19" s="1"/>
  <c r="E257" i="29"/>
  <c r="J257" i="29" s="1"/>
  <c r="D257" i="29"/>
  <c r="I257" i="29" s="1"/>
  <c r="H257" i="29"/>
  <c r="C257" i="29"/>
  <c r="F257" i="29"/>
  <c r="O66" i="18"/>
  <c r="C242" i="29"/>
  <c r="D242" i="29" s="1"/>
  <c r="H59" i="29"/>
  <c r="F25" i="28"/>
  <c r="X43" i="19"/>
  <c r="X13" i="18" s="1"/>
  <c r="O46" i="19"/>
  <c r="H69" i="29"/>
  <c r="H228" i="29"/>
  <c r="J137" i="29"/>
  <c r="J72" i="29"/>
  <c r="AC73" i="18"/>
  <c r="T76" i="18"/>
  <c r="AC35" i="19"/>
  <c r="AC45" i="19" s="1"/>
  <c r="AC15" i="18" s="1"/>
  <c r="AC25" i="18" s="1"/>
  <c r="AC35" i="18" s="1"/>
  <c r="AC45" i="18" s="1"/>
  <c r="AC55" i="18" s="1"/>
  <c r="AC65" i="18" s="1"/>
  <c r="H266" i="29"/>
  <c r="C266" i="29"/>
  <c r="D266" i="29"/>
  <c r="I266" i="29" s="1"/>
  <c r="E266" i="29"/>
  <c r="J266" i="29" s="1"/>
  <c r="R56" i="19"/>
  <c r="AA51" i="19"/>
  <c r="AA71" i="18" s="1"/>
  <c r="E69" i="29"/>
  <c r="J69" i="29" s="1"/>
  <c r="AC23" i="18"/>
  <c r="AC33" i="18" s="1"/>
  <c r="AC43" i="18" s="1"/>
  <c r="AC53" i="18" s="1"/>
  <c r="AC63" i="18" s="1"/>
  <c r="T26" i="18"/>
  <c r="M1" i="18"/>
  <c r="T16" i="13"/>
  <c r="C206" i="29"/>
  <c r="D206" i="29" s="1"/>
  <c r="AA24" i="14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R26" i="14"/>
  <c r="C216" i="29"/>
  <c r="D216" i="29"/>
  <c r="I216" i="29" s="1"/>
  <c r="O6" i="27"/>
  <c r="C6" i="27"/>
  <c r="A7" i="27"/>
  <c r="K6" i="27"/>
  <c r="H6" i="27"/>
  <c r="L6" i="27"/>
  <c r="N6" i="27"/>
  <c r="F6" i="27"/>
  <c r="B6" i="27"/>
  <c r="I6" i="27"/>
  <c r="E6" i="27"/>
  <c r="E93" i="29"/>
  <c r="J93" i="29" s="1"/>
  <c r="C181" i="29"/>
  <c r="D181" i="29" s="1"/>
  <c r="C256" i="29"/>
  <c r="D256" i="29"/>
  <c r="I256" i="29" s="1"/>
  <c r="F256" i="29"/>
  <c r="F93" i="29"/>
  <c r="J114" i="29"/>
  <c r="N56" i="16"/>
  <c r="N1" i="16" s="1"/>
  <c r="W51" i="16"/>
  <c r="W51" i="15" s="1"/>
  <c r="W61" i="14" s="1"/>
  <c r="W51" i="13" s="1"/>
  <c r="W51" i="19" s="1"/>
  <c r="W71" i="18" s="1"/>
  <c r="E213" i="29"/>
  <c r="J213" i="29" s="1"/>
  <c r="R1" i="10"/>
  <c r="H25" i="28"/>
  <c r="R46" i="13"/>
  <c r="J203" i="29"/>
  <c r="J166" i="29"/>
  <c r="W14" i="13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N16" i="13"/>
  <c r="N1" i="13" s="1"/>
  <c r="H258" i="29"/>
  <c r="R1" i="14"/>
  <c r="C262" i="29"/>
  <c r="D262" i="29"/>
  <c r="I262" i="29" s="1"/>
  <c r="F262" i="29"/>
  <c r="J239" i="29"/>
  <c r="O26" i="14"/>
  <c r="O1" i="14" s="1"/>
  <c r="AQ70" i="14" s="1"/>
  <c r="X24" i="14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T1" i="9"/>
  <c r="J151" i="29"/>
  <c r="R1" i="8"/>
  <c r="Q65" i="19"/>
  <c r="Q2" i="19" s="1"/>
  <c r="J193" i="29"/>
  <c r="N16" i="19"/>
  <c r="F47" i="29"/>
  <c r="N66" i="18"/>
  <c r="J83" i="29"/>
  <c r="J128" i="29"/>
  <c r="R1" i="12"/>
  <c r="W35" i="19"/>
  <c r="W45" i="19" s="1"/>
  <c r="W15" i="18" s="1"/>
  <c r="W25" i="18" s="1"/>
  <c r="W35" i="18" s="1"/>
  <c r="W45" i="18" s="1"/>
  <c r="W55" i="18" s="1"/>
  <c r="W65" i="18" s="1"/>
  <c r="T66" i="18"/>
  <c r="F55" i="29"/>
  <c r="E228" i="29"/>
  <c r="J228" i="29" s="1"/>
  <c r="R26" i="18"/>
  <c r="X73" i="18"/>
  <c r="O76" i="18"/>
  <c r="J155" i="29"/>
  <c r="N16" i="18"/>
  <c r="J154" i="29"/>
  <c r="I265" i="29" l="1"/>
  <c r="E265" i="29"/>
  <c r="J265" i="29" s="1"/>
  <c r="F265" i="29"/>
  <c r="H265" i="29"/>
  <c r="I56" i="28"/>
  <c r="F56" i="28"/>
  <c r="H56" i="28"/>
  <c r="E56" i="28"/>
  <c r="J56" i="28" s="1"/>
  <c r="I201" i="29"/>
  <c r="F201" i="29"/>
  <c r="H201" i="29"/>
  <c r="E201" i="29"/>
  <c r="J201" i="29" s="1"/>
  <c r="I245" i="29"/>
  <c r="F245" i="29"/>
  <c r="E245" i="29"/>
  <c r="J245" i="29" s="1"/>
  <c r="H245" i="29"/>
  <c r="I181" i="29"/>
  <c r="E181" i="29"/>
  <c r="J181" i="29" s="1"/>
  <c r="H181" i="29"/>
  <c r="F181" i="29"/>
  <c r="I242" i="29"/>
  <c r="E242" i="29"/>
  <c r="J242" i="29" s="1"/>
  <c r="H242" i="29"/>
  <c r="F242" i="29"/>
  <c r="I261" i="29"/>
  <c r="H261" i="29"/>
  <c r="F261" i="29"/>
  <c r="E261" i="29"/>
  <c r="J261" i="29" s="1"/>
  <c r="I60" i="28"/>
  <c r="H60" i="28"/>
  <c r="E60" i="28"/>
  <c r="J60" i="28" s="1"/>
  <c r="F60" i="28"/>
  <c r="I241" i="29"/>
  <c r="E241" i="29"/>
  <c r="J241" i="29" s="1"/>
  <c r="H241" i="29"/>
  <c r="F241" i="29"/>
  <c r="G1" i="16"/>
  <c r="I206" i="29"/>
  <c r="H206" i="29"/>
  <c r="F206" i="29"/>
  <c r="E206" i="29"/>
  <c r="G1" i="9"/>
  <c r="G1" i="14"/>
  <c r="H216" i="29"/>
  <c r="F221" i="29"/>
  <c r="T1" i="13"/>
  <c r="T1" i="18"/>
  <c r="E235" i="29"/>
  <c r="J235" i="29" s="1"/>
  <c r="R1" i="18"/>
  <c r="E246" i="29"/>
  <c r="J246" i="29" s="1"/>
  <c r="N1" i="18"/>
  <c r="E262" i="29"/>
  <c r="J262" i="29" s="1"/>
  <c r="F266" i="29"/>
  <c r="F235" i="29"/>
  <c r="E33" i="28"/>
  <c r="J33" i="28" s="1"/>
  <c r="J97" i="29"/>
  <c r="J253" i="29"/>
  <c r="J82" i="29"/>
  <c r="G1" i="17"/>
  <c r="A11" i="32"/>
  <c r="C10" i="32"/>
  <c r="B10" i="32"/>
  <c r="H256" i="29"/>
  <c r="F216" i="29"/>
  <c r="O1" i="19"/>
  <c r="AQ60" i="19" s="1"/>
  <c r="AQ65" i="11"/>
  <c r="AQ75" i="10" s="1"/>
  <c r="AQ65" i="9" s="1"/>
  <c r="AQ65" i="8" s="1"/>
  <c r="AQ75" i="17" s="1"/>
  <c r="AQ65" i="16" s="1"/>
  <c r="AQ65" i="15" s="1"/>
  <c r="AQ75" i="14" s="1"/>
  <c r="G1" i="11"/>
  <c r="H246" i="29"/>
  <c r="R1" i="13"/>
  <c r="F53" i="28"/>
  <c r="O1" i="13"/>
  <c r="AQ60" i="13" s="1"/>
  <c r="G1" i="10"/>
  <c r="A8" i="27"/>
  <c r="L7" i="27"/>
  <c r="F7" i="27"/>
  <c r="O7" i="27"/>
  <c r="C7" i="27"/>
  <c r="E7" i="27"/>
  <c r="H7" i="27"/>
  <c r="B7" i="27"/>
  <c r="I7" i="27"/>
  <c r="K7" i="27"/>
  <c r="N7" i="27"/>
  <c r="H235" i="29"/>
  <c r="E221" i="29"/>
  <c r="J221" i="29" s="1"/>
  <c r="F246" i="29"/>
  <c r="N1" i="19"/>
  <c r="H262" i="29"/>
  <c r="E256" i="29"/>
  <c r="J256" i="29" s="1"/>
  <c r="E216" i="29"/>
  <c r="J216" i="29" s="1"/>
  <c r="O1" i="18"/>
  <c r="AQ80" i="18" s="1"/>
  <c r="R1" i="19"/>
  <c r="H232" i="29"/>
  <c r="F33" i="28"/>
  <c r="J133" i="29"/>
  <c r="AQ65" i="13" l="1"/>
  <c r="G1" i="13"/>
  <c r="G1" i="18"/>
  <c r="A12" i="32"/>
  <c r="B11" i="32"/>
  <c r="C11" i="32"/>
  <c r="H8" i="27"/>
  <c r="A9" i="27"/>
  <c r="B8" i="27"/>
  <c r="O8" i="27"/>
  <c r="E8" i="27"/>
  <c r="L8" i="27"/>
  <c r="I8" i="27"/>
  <c r="F8" i="27"/>
  <c r="K8" i="27"/>
  <c r="C8" i="27"/>
  <c r="N8" i="27"/>
  <c r="G1" i="19"/>
  <c r="AQ65" i="19"/>
  <c r="AQ85" i="18" s="1"/>
  <c r="J206" i="29"/>
  <c r="A13" i="32" l="1"/>
  <c r="C12" i="32"/>
  <c r="B12" i="32"/>
  <c r="L9" i="27"/>
  <c r="N9" i="27"/>
  <c r="K9" i="27"/>
  <c r="I9" i="27"/>
  <c r="A10" i="27"/>
  <c r="F9" i="27"/>
  <c r="O9" i="27"/>
  <c r="C9" i="27"/>
  <c r="E9" i="27"/>
  <c r="B9" i="27"/>
  <c r="H9" i="27"/>
  <c r="E10" i="27" l="1"/>
  <c r="F10" i="27"/>
  <c r="O10" i="27"/>
  <c r="K10" i="27"/>
  <c r="L10" i="27"/>
  <c r="B10" i="27"/>
  <c r="N10" i="27"/>
  <c r="I10" i="27"/>
  <c r="A11" i="27"/>
  <c r="H10" i="27"/>
  <c r="C10" i="27"/>
  <c r="A14" i="32"/>
  <c r="C13" i="32"/>
  <c r="B13" i="32"/>
  <c r="A15" i="32" l="1"/>
  <c r="B14" i="32"/>
  <c r="C14" i="32"/>
  <c r="F11" i="27"/>
  <c r="A12" i="27"/>
  <c r="L11" i="27"/>
  <c r="C11" i="27"/>
  <c r="H11" i="27"/>
  <c r="K11" i="27"/>
  <c r="B11" i="27"/>
  <c r="I11" i="27"/>
  <c r="O11" i="27"/>
  <c r="N11" i="27"/>
  <c r="E11" i="27"/>
  <c r="I12" i="27" l="1"/>
  <c r="C12" i="27"/>
  <c r="B12" i="27"/>
  <c r="F12" i="27"/>
  <c r="K12" i="27"/>
  <c r="E12" i="27"/>
  <c r="O12" i="27"/>
  <c r="L12" i="27"/>
  <c r="H12" i="27"/>
  <c r="A13" i="27"/>
  <c r="N12" i="27"/>
  <c r="B15" i="32"/>
  <c r="A16" i="32"/>
  <c r="B16" i="32" l="1"/>
  <c r="A17" i="32"/>
  <c r="L13" i="27"/>
  <c r="K13" i="27"/>
  <c r="O13" i="27"/>
  <c r="B13" i="27"/>
  <c r="F13" i="27"/>
  <c r="N13" i="27"/>
  <c r="A14" i="27"/>
  <c r="E13" i="27"/>
  <c r="C13" i="27"/>
  <c r="I13" i="27"/>
  <c r="H13" i="27"/>
  <c r="A18" i="32" l="1"/>
  <c r="B17" i="32"/>
  <c r="A15" i="27"/>
  <c r="K14" i="27"/>
  <c r="N14" i="27"/>
  <c r="H14" i="27"/>
  <c r="E14" i="27"/>
  <c r="B14" i="27"/>
  <c r="A16" i="27" l="1"/>
  <c r="B15" i="27"/>
  <c r="H15" i="27"/>
  <c r="K15" i="27"/>
  <c r="N15" i="27"/>
  <c r="E15" i="27"/>
  <c r="A19" i="32"/>
  <c r="B18" i="32"/>
  <c r="A20" i="32" l="1"/>
  <c r="B19" i="32"/>
  <c r="H16" i="27"/>
  <c r="A17" i="27"/>
  <c r="B16" i="27"/>
  <c r="E16" i="27"/>
  <c r="K16" i="27"/>
  <c r="N16" i="27"/>
  <c r="N17" i="27" l="1"/>
  <c r="K17" i="27"/>
  <c r="E17" i="27"/>
  <c r="B17" i="27"/>
  <c r="H17" i="27"/>
  <c r="A18" i="27"/>
  <c r="A21" i="32"/>
  <c r="B20" i="32"/>
  <c r="A22" i="32" l="1"/>
  <c r="B21" i="32"/>
  <c r="E18" i="27"/>
  <c r="B18" i="27"/>
  <c r="K18" i="27"/>
  <c r="N18" i="27"/>
  <c r="A19" i="27"/>
  <c r="H18" i="27"/>
  <c r="A20" i="27" l="1"/>
  <c r="K19" i="27"/>
  <c r="B19" i="27"/>
  <c r="N19" i="27"/>
  <c r="E19" i="27"/>
  <c r="H19" i="27"/>
  <c r="B22" i="32"/>
  <c r="A23" i="32"/>
  <c r="A24" i="32" l="1"/>
  <c r="B23" i="32"/>
  <c r="K20" i="27"/>
  <c r="B20" i="27"/>
  <c r="H20" i="27"/>
  <c r="A21" i="27"/>
  <c r="E20" i="27"/>
  <c r="N20" i="27"/>
  <c r="K21" i="27" l="1"/>
  <c r="A22" i="27"/>
  <c r="H21" i="27"/>
  <c r="B21" i="27"/>
  <c r="N21" i="27"/>
  <c r="E21" i="27"/>
  <c r="A25" i="32"/>
  <c r="B24" i="32"/>
  <c r="A26" i="32" l="1"/>
  <c r="B25" i="32"/>
  <c r="A23" i="27"/>
  <c r="K22" i="27"/>
  <c r="N22" i="27"/>
  <c r="E22" i="27"/>
  <c r="B22" i="27"/>
  <c r="H22" i="27"/>
  <c r="A24" i="27" l="1"/>
  <c r="K23" i="27"/>
  <c r="N23" i="27"/>
  <c r="H23" i="27"/>
  <c r="B23" i="27"/>
  <c r="E23" i="27"/>
  <c r="A27" i="32"/>
  <c r="B26" i="32"/>
  <c r="H24" i="27" l="1"/>
  <c r="A25" i="27"/>
  <c r="K24" i="27"/>
  <c r="N24" i="27"/>
  <c r="B24" i="27"/>
  <c r="E24" i="27"/>
  <c r="A28" i="32"/>
  <c r="B27" i="32"/>
  <c r="A29" i="32" l="1"/>
  <c r="B28" i="32"/>
  <c r="N25" i="27"/>
  <c r="K25" i="27"/>
  <c r="B25" i="27"/>
  <c r="H25" i="27"/>
  <c r="A26" i="27"/>
  <c r="E25" i="27"/>
  <c r="A30" i="32" l="1"/>
  <c r="B29" i="32"/>
  <c r="E26" i="27"/>
  <c r="B26" i="27"/>
  <c r="H26" i="27"/>
  <c r="A27" i="27"/>
  <c r="N26" i="27"/>
  <c r="K26" i="27"/>
  <c r="A28" i="27" l="1"/>
  <c r="B27" i="27"/>
  <c r="E27" i="27"/>
  <c r="K27" i="27"/>
  <c r="H27" i="27"/>
  <c r="N27" i="27"/>
  <c r="A31" i="32"/>
  <c r="B30" i="32"/>
  <c r="A32" i="32" l="1"/>
  <c r="B31" i="32"/>
  <c r="K28" i="27"/>
  <c r="N28" i="27"/>
  <c r="E28" i="27"/>
  <c r="A29" i="27"/>
  <c r="H28" i="27"/>
  <c r="B28" i="27"/>
  <c r="K29" i="27" l="1"/>
  <c r="B29" i="27"/>
  <c r="A30" i="27"/>
  <c r="H29" i="27"/>
  <c r="E29" i="27"/>
  <c r="N29" i="27"/>
  <c r="A33" i="32"/>
  <c r="AH42" i="16" s="1"/>
  <c r="AM41" i="19"/>
  <c r="AM11" i="13"/>
  <c r="AM51" i="14"/>
  <c r="AM45" i="15"/>
  <c r="AM21" i="18"/>
  <c r="AM31" i="15"/>
  <c r="AM55" i="16"/>
  <c r="AH52" i="13"/>
  <c r="AM23" i="13"/>
  <c r="AM15" i="13"/>
  <c r="AH62" i="14"/>
  <c r="AM62" i="14"/>
  <c r="AH51" i="17"/>
  <c r="AM11" i="9"/>
  <c r="AM33" i="14"/>
  <c r="AH51" i="9"/>
  <c r="AM63" i="14"/>
  <c r="AH35" i="17"/>
  <c r="AM22" i="17"/>
  <c r="AM51" i="10"/>
  <c r="AH21" i="16"/>
  <c r="AM21" i="17"/>
  <c r="AM41" i="8"/>
  <c r="AM31" i="9"/>
  <c r="AH53" i="10"/>
  <c r="AM31" i="10"/>
  <c r="AH25" i="10"/>
  <c r="AH52" i="12"/>
  <c r="AH21" i="12"/>
  <c r="AM31" i="14"/>
  <c r="AM51" i="9"/>
  <c r="AM12" i="10"/>
  <c r="AM35" i="11"/>
  <c r="AM54" i="16"/>
  <c r="B32" i="32"/>
  <c r="AM34" i="17"/>
  <c r="AM11" i="17"/>
  <c r="AH41" i="8"/>
  <c r="AM13" i="8"/>
  <c r="AH14" i="9"/>
  <c r="AH52" i="11"/>
  <c r="AH21" i="11"/>
  <c r="AM53" i="12"/>
  <c r="AH44" i="12"/>
  <c r="AM35" i="12"/>
  <c r="AM14" i="17"/>
  <c r="AM31" i="12"/>
  <c r="AM42" i="15"/>
  <c r="AM41" i="16"/>
  <c r="AH11" i="17"/>
  <c r="AM32" i="10"/>
  <c r="AM43" i="16"/>
  <c r="AM62" i="17"/>
  <c r="AH34" i="10"/>
  <c r="AH33" i="11"/>
  <c r="AM31" i="11"/>
  <c r="AH53" i="12"/>
  <c r="AH15" i="16"/>
  <c r="AH51" i="10"/>
  <c r="AM13" i="11"/>
  <c r="AH35" i="12"/>
  <c r="AH31" i="12"/>
  <c r="AM11" i="11"/>
  <c r="AM41" i="12"/>
  <c r="AM32" i="12"/>
  <c r="AH35" i="11"/>
  <c r="AH11" i="12"/>
  <c r="AM61" i="10"/>
  <c r="AH25" i="17"/>
  <c r="AM41" i="9"/>
  <c r="AH53" i="15"/>
  <c r="AH55" i="16"/>
  <c r="AH44" i="11"/>
  <c r="AM41" i="11"/>
  <c r="AH31" i="10"/>
  <c r="AH53" i="16"/>
  <c r="AM13" i="10"/>
  <c r="AM23" i="19"/>
  <c r="AH65" i="10"/>
  <c r="AH13" i="12"/>
  <c r="AM35" i="10"/>
  <c r="AH21" i="10"/>
  <c r="AH14" i="11"/>
  <c r="AM12" i="11"/>
  <c r="AH43" i="12"/>
  <c r="AM11" i="12"/>
  <c r="AM33" i="12"/>
  <c r="AM13" i="12"/>
  <c r="AH32" i="11"/>
  <c r="AM42" i="12"/>
  <c r="AH33" i="12"/>
  <c r="AM22" i="8"/>
  <c r="AM54" i="11"/>
  <c r="AH31" i="16"/>
  <c r="AH13" i="10"/>
  <c r="AH25" i="16"/>
  <c r="AM23" i="11"/>
  <c r="AH12" i="10"/>
  <c r="AM21" i="11"/>
  <c r="AM43" i="10"/>
  <c r="AM34" i="10"/>
  <c r="AM15" i="19"/>
  <c r="AH43" i="11"/>
  <c r="AM25" i="10"/>
  <c r="AH32" i="9"/>
  <c r="AM32" i="11"/>
  <c r="AM11" i="10"/>
  <c r="AM54" i="17"/>
  <c r="AM14" i="9"/>
  <c r="AH13" i="16"/>
  <c r="AH54" i="8"/>
  <c r="AH12" i="12"/>
  <c r="AM33" i="11"/>
  <c r="AH11" i="9"/>
  <c r="AM31" i="17"/>
  <c r="AH54" i="16"/>
  <c r="AM42" i="16"/>
  <c r="AM13" i="14"/>
  <c r="AM51" i="17"/>
  <c r="AM53" i="10"/>
  <c r="AM61" i="17"/>
  <c r="AM32" i="15"/>
  <c r="AM55" i="14"/>
  <c r="AH64" i="10"/>
  <c r="AH22" i="17"/>
  <c r="AM35" i="17"/>
  <c r="AM22" i="15"/>
  <c r="AM22" i="19"/>
  <c r="AM21" i="15"/>
  <c r="AM64" i="14"/>
  <c r="AH25" i="11"/>
  <c r="AH35" i="9"/>
  <c r="AH13" i="9"/>
  <c r="AH41" i="10"/>
  <c r="AH31" i="9"/>
  <c r="AH24" i="12"/>
  <c r="AM44" i="16"/>
  <c r="AM21" i="10"/>
  <c r="AM55" i="17"/>
  <c r="AM53" i="15"/>
  <c r="AM22" i="14"/>
  <c r="AM12" i="14"/>
  <c r="AH51" i="11"/>
  <c r="AH54" i="11"/>
  <c r="AM15" i="17"/>
  <c r="AM21" i="19"/>
  <c r="AM11" i="19"/>
  <c r="AM11" i="8"/>
  <c r="AM52" i="11"/>
  <c r="AH13" i="11"/>
  <c r="AH11" i="8"/>
  <c r="AM52" i="19"/>
  <c r="AM11" i="15"/>
  <c r="AM54" i="13"/>
  <c r="AH35" i="10"/>
  <c r="AM23" i="12"/>
  <c r="AH44" i="10"/>
  <c r="AM32" i="8"/>
  <c r="AM15" i="16"/>
  <c r="AM13" i="15"/>
  <c r="AM64" i="17"/>
  <c r="AM21" i="12"/>
  <c r="AM44" i="12"/>
  <c r="AM32" i="9"/>
  <c r="AM12" i="9"/>
  <c r="AH11" i="10"/>
  <c r="AH54" i="17"/>
  <c r="AH22" i="8"/>
  <c r="AM63" i="10"/>
  <c r="AM53" i="14"/>
  <c r="AM25" i="12"/>
  <c r="AM54" i="8"/>
  <c r="AH43" i="10"/>
  <c r="AM41" i="10"/>
  <c r="AH23" i="9"/>
  <c r="AM24" i="12"/>
  <c r="AH13" i="8"/>
  <c r="AH32" i="12"/>
  <c r="AM44" i="11"/>
  <c r="AH61" i="10"/>
  <c r="AH62" i="17"/>
  <c r="AM64" i="10"/>
  <c r="AM65" i="17"/>
  <c r="AM43" i="17"/>
  <c r="AM13" i="16"/>
  <c r="AM43" i="15"/>
  <c r="AM33" i="13"/>
  <c r="AM21" i="14"/>
  <c r="AH12" i="11"/>
  <c r="AM23" i="9"/>
  <c r="AM33" i="19"/>
  <c r="AH41" i="9"/>
  <c r="AH41" i="12"/>
  <c r="AH61" i="14"/>
  <c r="AM44" i="8"/>
  <c r="AM25" i="9"/>
  <c r="AH65" i="17"/>
  <c r="AH43" i="17"/>
  <c r="AH33" i="16"/>
  <c r="AM42" i="14"/>
  <c r="AM21" i="16"/>
  <c r="AM32" i="18"/>
  <c r="AH52" i="19"/>
  <c r="AM51" i="8"/>
  <c r="AH11" i="11"/>
  <c r="AH55" i="12"/>
  <c r="AM31" i="8"/>
  <c r="AH33" i="9"/>
  <c r="AM52" i="9"/>
  <c r="AH21" i="9"/>
  <c r="AM13" i="19"/>
  <c r="AH51" i="13"/>
  <c r="AM45" i="11"/>
  <c r="AM23" i="10"/>
  <c r="AM44" i="10"/>
  <c r="AM34" i="8"/>
  <c r="AM21" i="9"/>
  <c r="AM15" i="8"/>
  <c r="AH15" i="17"/>
  <c r="AM35" i="14"/>
  <c r="AM51" i="18"/>
  <c r="AM34" i="15"/>
  <c r="AM12" i="17"/>
  <c r="AH14" i="8"/>
  <c r="AM44" i="19"/>
  <c r="AM43" i="11"/>
  <c r="AH23" i="17"/>
  <c r="AM31" i="16"/>
  <c r="AH45" i="11"/>
  <c r="AH62" i="10"/>
  <c r="AH44" i="9"/>
  <c r="AH31" i="11"/>
  <c r="AH25" i="12"/>
  <c r="AH51" i="8"/>
  <c r="AH15" i="9"/>
  <c r="AH15" i="8"/>
  <c r="AM55" i="12"/>
  <c r="AH31" i="8"/>
  <c r="AM25" i="11"/>
  <c r="AM33" i="9"/>
  <c r="AH64" i="17"/>
  <c r="AM61" i="14"/>
  <c r="AH42" i="12"/>
  <c r="AH44" i="16"/>
  <c r="AH55" i="10"/>
  <c r="AM52" i="8"/>
  <c r="AM12" i="16"/>
  <c r="AH52" i="9"/>
  <c r="AM33" i="16"/>
  <c r="AM13" i="9"/>
  <c r="AH61" i="17"/>
  <c r="AM32" i="14"/>
  <c r="AM23" i="16"/>
  <c r="AM45" i="14"/>
  <c r="AM45" i="16"/>
  <c r="AM52" i="13"/>
  <c r="AH63" i="14"/>
  <c r="AH23" i="10"/>
  <c r="AM41" i="17"/>
  <c r="AM44" i="9"/>
  <c r="AH41" i="11"/>
  <c r="AM42" i="11"/>
  <c r="AM15" i="9"/>
  <c r="AM51" i="13"/>
  <c r="AH34" i="8"/>
  <c r="AM62" i="10"/>
  <c r="AM25" i="13"/>
  <c r="AM53" i="16"/>
  <c r="AH54" i="13"/>
  <c r="AM11" i="14"/>
  <c r="AH41" i="17"/>
  <c r="AH32" i="10"/>
  <c r="AH12" i="17"/>
  <c r="AH42" i="8"/>
  <c r="AM52" i="12"/>
  <c r="AH23" i="11"/>
  <c r="AM55" i="10"/>
  <c r="AM32" i="19"/>
  <c r="AH33" i="17"/>
  <c r="AM42" i="8"/>
  <c r="AH23" i="16"/>
  <c r="AM11" i="18"/>
  <c r="AM24" i="15"/>
  <c r="AM25" i="17"/>
  <c r="AM13" i="18"/>
  <c r="AM41" i="14"/>
  <c r="AM43" i="12"/>
  <c r="AM25" i="19"/>
  <c r="AM12" i="12"/>
  <c r="AH55" i="9"/>
  <c r="AH11" i="16"/>
  <c r="AM21" i="13"/>
  <c r="AM35" i="15"/>
  <c r="AM23" i="17"/>
  <c r="AM33" i="17"/>
  <c r="AM14" i="8"/>
  <c r="AM51" i="11"/>
  <c r="AH31" i="17"/>
  <c r="AM33" i="18"/>
  <c r="AH63" i="17"/>
  <c r="AM25" i="16"/>
  <c r="AH12" i="16"/>
  <c r="AH21" i="17"/>
  <c r="AM14" i="11"/>
  <c r="AH34" i="17"/>
  <c r="AM52" i="14"/>
  <c r="AH21" i="8"/>
  <c r="AH53" i="9"/>
  <c r="AM33" i="10"/>
  <c r="AH42" i="9"/>
  <c r="AM13" i="13"/>
  <c r="AH12" i="9"/>
  <c r="AH34" i="11"/>
  <c r="AM34" i="13"/>
  <c r="AH32" i="8"/>
  <c r="AM34" i="9"/>
  <c r="AM41" i="13"/>
  <c r="AM41" i="18"/>
  <c r="AH52" i="16"/>
  <c r="AH52" i="17"/>
  <c r="AM44" i="14"/>
  <c r="AM35" i="16"/>
  <c r="AM33" i="8"/>
  <c r="AM34" i="19"/>
  <c r="AH53" i="13"/>
  <c r="AH61" i="18"/>
  <c r="AM24" i="11"/>
  <c r="AH64" i="14"/>
  <c r="AH22" i="12"/>
  <c r="AH24" i="10"/>
  <c r="AH52" i="10"/>
  <c r="AM55" i="11"/>
  <c r="AH42" i="10"/>
  <c r="AH44" i="17"/>
  <c r="AM55" i="13"/>
  <c r="AM23" i="14"/>
  <c r="AH55" i="15"/>
  <c r="AM24" i="9"/>
  <c r="AH15" i="10"/>
  <c r="AH13" i="17"/>
  <c r="AH55" i="19"/>
  <c r="AH22" i="16"/>
  <c r="AH42" i="17"/>
  <c r="AM44" i="15"/>
  <c r="AH14" i="16"/>
  <c r="AH24" i="8"/>
  <c r="AM14" i="14"/>
  <c r="AH14" i="12"/>
  <c r="AM34" i="14"/>
  <c r="AM12" i="8"/>
  <c r="AM15" i="11"/>
  <c r="AH54" i="15"/>
  <c r="AM45" i="12"/>
  <c r="AM22" i="18"/>
  <c r="AH43" i="8"/>
  <c r="AM15" i="14"/>
  <c r="AH24" i="16"/>
  <c r="AH45" i="9"/>
  <c r="AM53" i="9"/>
  <c r="AH12" i="8"/>
  <c r="AM12" i="13"/>
  <c r="AM22" i="12"/>
  <c r="AM42" i="19"/>
  <c r="AM23" i="15"/>
  <c r="AM22" i="9"/>
  <c r="AM34" i="11"/>
  <c r="AM42" i="13"/>
  <c r="AH34" i="9"/>
  <c r="AM52" i="16"/>
  <c r="AM75" i="18"/>
  <c r="AM34" i="18"/>
  <c r="AH44" i="8"/>
  <c r="AM34" i="12"/>
  <c r="AH25" i="8"/>
  <c r="AH24" i="17"/>
  <c r="AM22" i="10"/>
  <c r="AM14" i="10"/>
  <c r="AH53" i="8"/>
  <c r="AM71" i="18"/>
  <c r="AM53" i="13"/>
  <c r="AM61" i="18"/>
  <c r="AM33" i="15"/>
  <c r="AM41" i="15"/>
  <c r="AH24" i="11"/>
  <c r="AM32" i="13"/>
  <c r="AM15" i="12"/>
  <c r="AM52" i="10"/>
  <c r="AH52" i="8"/>
  <c r="AM43" i="13"/>
  <c r="AM13" i="17"/>
  <c r="AM42" i="17"/>
  <c r="AM25" i="14"/>
  <c r="AM14" i="12"/>
  <c r="AH65" i="18"/>
  <c r="AM35" i="9"/>
  <c r="AM44" i="17"/>
  <c r="AM43" i="18"/>
  <c r="AH55" i="13"/>
  <c r="AH22" i="11"/>
  <c r="AH43" i="9"/>
  <c r="AM15" i="15"/>
  <c r="AM31" i="13"/>
  <c r="AH32" i="16"/>
  <c r="AM52" i="17"/>
  <c r="AM43" i="9"/>
  <c r="AH45" i="10"/>
  <c r="AM65" i="10"/>
  <c r="AM62" i="18"/>
  <c r="AH22" i="9"/>
  <c r="AM24" i="19"/>
  <c r="AH53" i="19"/>
  <c r="AH51" i="15"/>
  <c r="AM35" i="18"/>
  <c r="AM54" i="14"/>
  <c r="AH75" i="18"/>
  <c r="AM65" i="14"/>
  <c r="AH34" i="12"/>
  <c r="AM23" i="8"/>
  <c r="AM25" i="8"/>
  <c r="AM24" i="17"/>
  <c r="AH22" i="10"/>
  <c r="AH14" i="10"/>
  <c r="AM53" i="8"/>
  <c r="AM52" i="18"/>
  <c r="AH71" i="18"/>
  <c r="AM54" i="9"/>
  <c r="AM22" i="13"/>
  <c r="AH15" i="12"/>
  <c r="AH55" i="11"/>
  <c r="AM65" i="18"/>
  <c r="AM25" i="15"/>
  <c r="AM53" i="11"/>
  <c r="AM55" i="19"/>
  <c r="AH34" i="16"/>
  <c r="AM12" i="15"/>
  <c r="AH53" i="17"/>
  <c r="AM45" i="19"/>
  <c r="AH45" i="8"/>
  <c r="AM72" i="18"/>
  <c r="AH55" i="17"/>
  <c r="AM43" i="8"/>
  <c r="AM24" i="16"/>
  <c r="AM45" i="9"/>
  <c r="AH42" i="11"/>
  <c r="AM15" i="10"/>
  <c r="AM22" i="16"/>
  <c r="AH25" i="9"/>
  <c r="AH14" i="17"/>
  <c r="AH51" i="12"/>
  <c r="AM14" i="16"/>
  <c r="AM21" i="8"/>
  <c r="AM42" i="9"/>
  <c r="AH15" i="11"/>
  <c r="AH45" i="12"/>
  <c r="AH35" i="16"/>
  <c r="AM51" i="12"/>
  <c r="AM45" i="17"/>
  <c r="AM11" i="16"/>
  <c r="AM55" i="8"/>
  <c r="AH62" i="18"/>
  <c r="AM43" i="14"/>
  <c r="AM42" i="10"/>
  <c r="AM31" i="18"/>
  <c r="AM53" i="19"/>
  <c r="AH53" i="11"/>
  <c r="AM51" i="15"/>
  <c r="AH65" i="14"/>
  <c r="AH23" i="8"/>
  <c r="AM25" i="18"/>
  <c r="AM45" i="13"/>
  <c r="AM35" i="8"/>
  <c r="AM34" i="16"/>
  <c r="AH54" i="12"/>
  <c r="AH54" i="9"/>
  <c r="AM55" i="15"/>
  <c r="AM52" i="15"/>
  <c r="AM63" i="17"/>
  <c r="AH63" i="10"/>
  <c r="AH24" i="9"/>
  <c r="AH32" i="17"/>
  <c r="AM31" i="19"/>
  <c r="AH55" i="8"/>
  <c r="AH72" i="18"/>
  <c r="AM12" i="19"/>
  <c r="AH35" i="8"/>
  <c r="AM54" i="12"/>
  <c r="AM74" i="18"/>
  <c r="AH52" i="15"/>
  <c r="AM24" i="8"/>
  <c r="AM32" i="17"/>
  <c r="AM53" i="17"/>
  <c r="AH74" i="18"/>
  <c r="AH23" i="12"/>
  <c r="AM45" i="8"/>
  <c r="AM32" i="16"/>
  <c r="AM54" i="10"/>
  <c r="AM42" i="18"/>
  <c r="AM22" i="11"/>
  <c r="AH45" i="17"/>
  <c r="AM55" i="9"/>
  <c r="AM45" i="10"/>
  <c r="AM14" i="15"/>
  <c r="AM12" i="18"/>
  <c r="AH54" i="10"/>
  <c r="AM35" i="13"/>
  <c r="AM54" i="15"/>
  <c r="AH33" i="8"/>
  <c r="AH33" i="10"/>
  <c r="AM53" i="18"/>
  <c r="AM24" i="10"/>
  <c r="AM24" i="14"/>
  <c r="AH73" i="18"/>
  <c r="AM23" i="18"/>
  <c r="AH51" i="19"/>
  <c r="AH64" i="18"/>
  <c r="AH54" i="19"/>
  <c r="AM43" i="19"/>
  <c r="AM24" i="18"/>
  <c r="AM51" i="19"/>
  <c r="AM44" i="13"/>
  <c r="AM54" i="19"/>
  <c r="AM24" i="13"/>
  <c r="AM14" i="13"/>
  <c r="AM55" i="18"/>
  <c r="AM51" i="16"/>
  <c r="AM15" i="18"/>
  <c r="AM14" i="18"/>
  <c r="AM44" i="18"/>
  <c r="AM54" i="18"/>
  <c r="AM45" i="18"/>
  <c r="AH63" i="18"/>
  <c r="AM64" i="18"/>
  <c r="AM63" i="18"/>
  <c r="AH51" i="16"/>
  <c r="AM35" i="19"/>
  <c r="AM73" i="18"/>
  <c r="AM14" i="19"/>
  <c r="AH41" i="16" l="1"/>
  <c r="AH45" i="16"/>
  <c r="A34" i="32"/>
  <c r="B33" i="32"/>
  <c r="B30" i="27"/>
  <c r="A31" i="27"/>
  <c r="K30" i="27"/>
  <c r="N30" i="27"/>
  <c r="H30" i="27"/>
  <c r="E30" i="27"/>
  <c r="AH43" i="16"/>
  <c r="A35" i="32" l="1"/>
  <c r="B34" i="32"/>
  <c r="A32" i="27"/>
  <c r="B31" i="27"/>
  <c r="N31" i="27"/>
  <c r="K31" i="27"/>
  <c r="E31" i="27"/>
  <c r="H31" i="27"/>
  <c r="H32" i="27" l="1"/>
  <c r="A33" i="27"/>
  <c r="B32" i="27"/>
  <c r="N32" i="27"/>
  <c r="K32" i="27"/>
  <c r="E32" i="27"/>
  <c r="A36" i="32"/>
  <c r="B35" i="32"/>
  <c r="A37" i="32" l="1"/>
  <c r="B36" i="32"/>
  <c r="N33" i="27"/>
  <c r="K33" i="27"/>
  <c r="H33" i="27"/>
  <c r="E33" i="27"/>
  <c r="A34" i="27"/>
  <c r="B33" i="27"/>
  <c r="E34" i="27" l="1"/>
  <c r="N34" i="27"/>
  <c r="H34" i="27"/>
  <c r="B34" i="27"/>
  <c r="K34" i="27"/>
  <c r="A35" i="27"/>
  <c r="A38" i="32"/>
  <c r="B37" i="32"/>
  <c r="B38" i="32" l="1"/>
  <c r="A39" i="32"/>
  <c r="B35" i="27"/>
  <c r="A36" i="27"/>
  <c r="K35" i="27"/>
  <c r="E35" i="27"/>
  <c r="N35" i="27"/>
  <c r="H35" i="27"/>
  <c r="K36" i="27" l="1"/>
  <c r="E36" i="27"/>
  <c r="A37" i="27"/>
  <c r="H36" i="27"/>
  <c r="N36" i="27"/>
  <c r="B36" i="27"/>
  <c r="A40" i="32"/>
  <c r="B39" i="32"/>
  <c r="A41" i="32" l="1"/>
  <c r="B40" i="32"/>
  <c r="K37" i="27"/>
  <c r="B37" i="27"/>
  <c r="A38" i="27"/>
  <c r="E37" i="27"/>
  <c r="N37" i="27"/>
  <c r="H37" i="27"/>
  <c r="A39" i="27" l="1"/>
  <c r="K38" i="27"/>
  <c r="B38" i="27"/>
  <c r="N38" i="27"/>
  <c r="H38" i="27"/>
  <c r="E38" i="27"/>
  <c r="A42" i="32"/>
  <c r="B41" i="32"/>
  <c r="A43" i="32" l="1"/>
  <c r="B42" i="32"/>
  <c r="A40" i="27"/>
  <c r="K39" i="27"/>
  <c r="B39" i="27"/>
  <c r="H39" i="27"/>
  <c r="N39" i="27"/>
  <c r="E39" i="27"/>
  <c r="H40" i="27" l="1"/>
  <c r="A41" i="27"/>
  <c r="B40" i="27"/>
  <c r="E40" i="27"/>
  <c r="K40" i="27"/>
  <c r="N40" i="27"/>
  <c r="A44" i="32"/>
  <c r="B43" i="32"/>
  <c r="A45" i="32" l="1"/>
  <c r="B44" i="32"/>
  <c r="N41" i="27"/>
  <c r="K41" i="27"/>
  <c r="A42" i="27"/>
  <c r="B41" i="27"/>
  <c r="E41" i="27"/>
  <c r="H41" i="27"/>
  <c r="E42" i="27" l="1"/>
  <c r="N42" i="27"/>
  <c r="B42" i="27"/>
  <c r="H42" i="27"/>
  <c r="K42" i="27"/>
  <c r="A43" i="27"/>
  <c r="B45" i="32"/>
  <c r="A46" i="32"/>
  <c r="B46" i="32" l="1"/>
  <c r="A47" i="32"/>
  <c r="A44" i="27"/>
  <c r="B43" i="27"/>
  <c r="H43" i="27"/>
  <c r="N43" i="27"/>
  <c r="K43" i="27"/>
  <c r="E43" i="27"/>
  <c r="K44" i="27" l="1"/>
  <c r="N44" i="27"/>
  <c r="E44" i="27"/>
  <c r="H44" i="27"/>
  <c r="A45" i="27"/>
  <c r="B44" i="27"/>
  <c r="A48" i="32"/>
  <c r="B47" i="32"/>
  <c r="A49" i="32" l="1"/>
  <c r="B48" i="32"/>
  <c r="AH34" i="15"/>
  <c r="AH22" i="14"/>
  <c r="AH32" i="15"/>
  <c r="AH44" i="15"/>
  <c r="AH41" i="15"/>
  <c r="AH34" i="19"/>
  <c r="AH15" i="15"/>
  <c r="AH14" i="14"/>
  <c r="AH12" i="19"/>
  <c r="AH23" i="19"/>
  <c r="AH13" i="13"/>
  <c r="AH14" i="15"/>
  <c r="AH34" i="14"/>
  <c r="AH45" i="13"/>
  <c r="AH25" i="14"/>
  <c r="AH35" i="19"/>
  <c r="AH33" i="15"/>
  <c r="AH15" i="19"/>
  <c r="AH13" i="19"/>
  <c r="AH31" i="14"/>
  <c r="AH22" i="15"/>
  <c r="AH45" i="15"/>
  <c r="AH55" i="14"/>
  <c r="AH42" i="13"/>
  <c r="AH24" i="15"/>
  <c r="AH43" i="13"/>
  <c r="AH12" i="15"/>
  <c r="AH42" i="14"/>
  <c r="AH23" i="14"/>
  <c r="AH23" i="15"/>
  <c r="AH54" i="14"/>
  <c r="AH14" i="13"/>
  <c r="AH35" i="15"/>
  <c r="AH45" i="14"/>
  <c r="AH24" i="19"/>
  <c r="AH24" i="14"/>
  <c r="AH25" i="19"/>
  <c r="AH43" i="15"/>
  <c r="AH11" i="14"/>
  <c r="AH33" i="19"/>
  <c r="AH53" i="14"/>
  <c r="AH42" i="15"/>
  <c r="AH51" i="14"/>
  <c r="AH15" i="13"/>
  <c r="AH15" i="14"/>
  <c r="AH14" i="19"/>
  <c r="AH21" i="15"/>
  <c r="AH23" i="13"/>
  <c r="AH31" i="15"/>
  <c r="AH41" i="14"/>
  <c r="AH32" i="14"/>
  <c r="AH25" i="13"/>
  <c r="AH22" i="19"/>
  <c r="AH31" i="13"/>
  <c r="AH33" i="13"/>
  <c r="AH12" i="13"/>
  <c r="AH24" i="13"/>
  <c r="AH35" i="14"/>
  <c r="AH11" i="19"/>
  <c r="AH32" i="13"/>
  <c r="AH33" i="14"/>
  <c r="AH13" i="15"/>
  <c r="AH31" i="19"/>
  <c r="AH21" i="19"/>
  <c r="AH21" i="13"/>
  <c r="AH32" i="19"/>
  <c r="AH22" i="13"/>
  <c r="AH13" i="14"/>
  <c r="AH52" i="14"/>
  <c r="AH43" i="14"/>
  <c r="AH44" i="13"/>
  <c r="AH11" i="13"/>
  <c r="AH41" i="13"/>
  <c r="AH44" i="14"/>
  <c r="AH25" i="15"/>
  <c r="AH21" i="14"/>
  <c r="AH11" i="15"/>
  <c r="AH35" i="13"/>
  <c r="AH34" i="13"/>
  <c r="K45" i="27"/>
  <c r="N45" i="27"/>
  <c r="E45" i="27"/>
  <c r="A46" i="27"/>
  <c r="B45" i="27"/>
  <c r="H45" i="27"/>
  <c r="A47" i="27" l="1"/>
  <c r="K46" i="27"/>
  <c r="N46" i="27"/>
  <c r="E46" i="27"/>
  <c r="B46" i="27"/>
  <c r="H46" i="27"/>
  <c r="A50" i="32"/>
  <c r="B49" i="32"/>
  <c r="A51" i="32" l="1"/>
  <c r="B50" i="32"/>
  <c r="A48" i="27"/>
  <c r="B47" i="27"/>
  <c r="K47" i="27"/>
  <c r="H47" i="27"/>
  <c r="E47" i="27"/>
  <c r="N47" i="27"/>
  <c r="H48" i="27" l="1"/>
  <c r="A49" i="27"/>
  <c r="B48" i="27"/>
  <c r="K48" i="27"/>
  <c r="E48" i="27"/>
  <c r="N48" i="27"/>
  <c r="A52" i="32"/>
  <c r="B51" i="32"/>
  <c r="A53" i="32" l="1"/>
  <c r="B52" i="32"/>
  <c r="AH35" i="18"/>
  <c r="AH44" i="19"/>
  <c r="AH12" i="18"/>
  <c r="AH43" i="19"/>
  <c r="AH14" i="18"/>
  <c r="AH15" i="18"/>
  <c r="AH22" i="18"/>
  <c r="AH31" i="18"/>
  <c r="AH21" i="18"/>
  <c r="AH11" i="18"/>
  <c r="AH32" i="18"/>
  <c r="AH24" i="18"/>
  <c r="AH13" i="18"/>
  <c r="AH25" i="18"/>
  <c r="AH33" i="18"/>
  <c r="AH41" i="19"/>
  <c r="AH34" i="18"/>
  <c r="AH23" i="18"/>
  <c r="AH42" i="19"/>
  <c r="N49" i="27"/>
  <c r="K49" i="27"/>
  <c r="B49" i="27"/>
  <c r="E49" i="27"/>
  <c r="H49" i="27"/>
  <c r="A50" i="27"/>
  <c r="E50" i="27" l="1"/>
  <c r="N50" i="27"/>
  <c r="B50" i="27"/>
  <c r="K50" i="27"/>
  <c r="H50" i="27"/>
  <c r="A51" i="27"/>
  <c r="A54" i="32"/>
  <c r="B53" i="32"/>
  <c r="B54" i="32" l="1"/>
  <c r="AH12" i="14"/>
  <c r="AH45" i="19"/>
  <c r="AH45" i="18"/>
  <c r="AH54" i="18"/>
  <c r="AH53" i="18"/>
  <c r="AH44" i="18"/>
  <c r="AH43" i="18"/>
  <c r="AH51" i="18"/>
  <c r="AH55" i="18"/>
  <c r="AH52" i="18"/>
  <c r="AH41" i="18"/>
  <c r="AH42" i="18"/>
  <c r="A52" i="27"/>
  <c r="B51" i="27"/>
  <c r="K51" i="27"/>
  <c r="H51" i="27"/>
  <c r="N51" i="27"/>
  <c r="E51" i="27"/>
  <c r="K52" i="27" l="1"/>
  <c r="B52" i="27"/>
  <c r="H52" i="27"/>
  <c r="A53" i="27"/>
  <c r="N52" i="27"/>
  <c r="E52" i="27"/>
  <c r="K53" i="27" l="1"/>
  <c r="B53" i="27"/>
  <c r="N53" i="27"/>
  <c r="A54" i="27"/>
  <c r="E53" i="27"/>
  <c r="H53" i="27"/>
  <c r="K54" i="27" l="1"/>
  <c r="B54" i="27"/>
  <c r="E54" i="27"/>
  <c r="N54" i="27"/>
  <c r="H54" i="27"/>
</calcChain>
</file>

<file path=xl/sharedStrings.xml><?xml version="1.0" encoding="utf-8"?>
<sst xmlns="http://schemas.openxmlformats.org/spreadsheetml/2006/main" count="1561" uniqueCount="227">
  <si>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</si>
  <si>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</si>
  <si>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</si>
  <si>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</si>
  <si>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</si>
  <si>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</si>
  <si>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</si>
  <si>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</si>
  <si>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</si>
  <si>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</si>
  <si>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</si>
  <si>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</si>
  <si>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</si>
  <si>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</si>
  <si>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</si>
  <si>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County</t>
  </si>
  <si>
    <t>Post code</t>
  </si>
  <si>
    <t>Date of birth</t>
  </si>
  <si>
    <t>Payroll number</t>
  </si>
  <si>
    <t>National Insurance number</t>
  </si>
  <si>
    <t>BUSINESS DETAILS</t>
  </si>
  <si>
    <t>Business name</t>
  </si>
  <si>
    <t>Revenue Office name</t>
  </si>
  <si>
    <t>NATIONAL INSURANCE</t>
  </si>
  <si>
    <t>Revenue reference number</t>
  </si>
  <si>
    <t>Date applied</t>
  </si>
  <si>
    <t>Code suffix</t>
  </si>
  <si>
    <t>Code number</t>
  </si>
  <si>
    <t>INCOME TAX</t>
  </si>
  <si>
    <t>(dd/mm/yyyy)</t>
  </si>
  <si>
    <t>Paid monthly or weekly?</t>
  </si>
  <si>
    <t>L</t>
  </si>
  <si>
    <t>Student Loan deductions</t>
  </si>
  <si>
    <t>N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</si>
  <si>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</si>
  <si>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</si>
  <si>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</si>
  <si>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</si>
  <si>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</si>
  <si>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</si>
  <si>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>Total pay previous employment</t>
  </si>
  <si>
    <t>Total tax previous employment</t>
  </si>
  <si>
    <t>Tax Code 6 April or starting date</t>
  </si>
  <si>
    <t>Week no</t>
  </si>
  <si>
    <t>Month no</t>
  </si>
  <si>
    <t>P45 NEW STARTERS</t>
  </si>
  <si>
    <t>Is this a secondary employment?</t>
  </si>
  <si>
    <t>Married/widow at reduced NIC?</t>
  </si>
  <si>
    <t>Student loan deductions?</t>
  </si>
  <si>
    <t>Greyed out boxes showing week numbers are automatically generated from dates entered</t>
  </si>
  <si>
    <r>
      <t xml:space="preserve">Amended tax code  </t>
    </r>
    <r>
      <rPr>
        <i/>
        <sz val="9"/>
        <color indexed="23"/>
        <rFont val="Times New Roman"/>
        <family val="1"/>
      </rPr>
      <t xml:space="preserve"> </t>
    </r>
    <r>
      <rPr>
        <i/>
        <sz val="8"/>
        <color indexed="23"/>
        <rFont val="Times New Roman"/>
        <family val="1"/>
      </rPr>
      <t>if applicable</t>
    </r>
  </si>
  <si>
    <r>
      <t>Amended tax code</t>
    </r>
    <r>
      <rPr>
        <sz val="9"/>
        <color indexed="48"/>
        <rFont val="Times New Roman"/>
        <family val="1"/>
      </rPr>
      <t xml:space="preserve">  </t>
    </r>
    <r>
      <rPr>
        <i/>
        <sz val="9"/>
        <color indexed="48"/>
        <rFont val="Times New Roman"/>
        <family val="1"/>
      </rPr>
      <t xml:space="preserve"> </t>
    </r>
    <r>
      <rPr>
        <i/>
        <sz val="8"/>
        <color indexed="23"/>
        <rFont val="Times New Roman"/>
        <family val="1"/>
      </rPr>
      <t>if applicable</t>
    </r>
  </si>
  <si>
    <t xml:space="preserve">   </t>
  </si>
  <si>
    <t>Employers must obtain appropriate Inland Revenue certificate when applying reduced rate contributions</t>
  </si>
  <si>
    <t>STUDENT LOANS</t>
  </si>
  <si>
    <t>Wk/Mth no</t>
  </si>
  <si>
    <t>Overtime Bonus Gratuities</t>
  </si>
  <si>
    <t>Month 1</t>
  </si>
  <si>
    <t>Week 1</t>
  </si>
  <si>
    <t>Working sheets</t>
  </si>
  <si>
    <t>Year to date Free Pay</t>
  </si>
  <si>
    <t>Year to date Taxable Pay</t>
  </si>
  <si>
    <t>Week 1 Month 1 Free Pay</t>
  </si>
  <si>
    <t>EMPLOYEE DETAILS   01</t>
  </si>
  <si>
    <t>EMPLOYEE DETAILS   02</t>
  </si>
  <si>
    <t>EMPLOYEE DETAILS   03</t>
  </si>
  <si>
    <t>EMPLOYEE DETAILS   04</t>
  </si>
  <si>
    <t>EMPLOYEE DETAILS   05</t>
  </si>
  <si>
    <t>Week 1 Month 1 Taxable Pay</t>
  </si>
  <si>
    <t>k codes - calculate tax manually</t>
  </si>
  <si>
    <t>Year to date Tax Payable</t>
  </si>
  <si>
    <t>Week 1 Month 1 Tax Payable</t>
  </si>
  <si>
    <t>Pay No</t>
  </si>
  <si>
    <r>
      <t xml:space="preserve">Week1 or Month1 basis  </t>
    </r>
    <r>
      <rPr>
        <sz val="8"/>
        <rFont val="Times New Roman"/>
        <family val="1"/>
      </rPr>
      <t xml:space="preserve"> </t>
    </r>
    <r>
      <rPr>
        <sz val="8"/>
        <color indexed="23"/>
        <rFont val="Times New Roman"/>
        <family val="1"/>
      </rPr>
      <t>If applicable enter W1 or M1</t>
    </r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</si>
  <si>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</si>
  <si>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</si>
  <si>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</si>
  <si>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</si>
  <si>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</si>
  <si>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</si>
  <si>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</si>
  <si>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</si>
  <si>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</si>
  <si>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</si>
  <si>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Statutory Pay HMRC CD-Rom Calc</t>
  </si>
  <si>
    <t>Student Loans HMRC CD-Rom Calc</t>
  </si>
  <si>
    <t>One Click to repeat previous week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</si>
  <si>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</si>
  <si>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</si>
  <si>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</si>
  <si>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</si>
  <si>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</si>
  <si>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</si>
  <si>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t>enter Y or N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</si>
  <si>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</si>
  <si>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</si>
  <si>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Employees not contracted out of state pension</t>
  </si>
  <si>
    <t>NIC Birthday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</si>
  <si>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</si>
  <si>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</si>
  <si>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</si>
  <si>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</si>
  <si>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</si>
  <si>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</si>
  <si>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t>Statutory totals for month</t>
  </si>
  <si>
    <t>Recoverable statutory payments</t>
  </si>
  <si>
    <t>Nic compensation on statutory payments</t>
  </si>
  <si>
    <t>Year to date statutory payments recovered</t>
  </si>
  <si>
    <t>Year to date Nic compensation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</si>
  <si>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</si>
  <si>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</si>
  <si>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</si>
  <si>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Suffix and Prefix tax codes</t>
  </si>
  <si>
    <t>www.diyaccounting.co.uk</t>
  </si>
  <si>
    <t>Note: Code D always W1 or M1</t>
  </si>
  <si>
    <t>Code 1 Emplee 01</t>
  </si>
  <si>
    <t>Code 2 Emplee 01</t>
  </si>
  <si>
    <t>Code 3 Emplee 01</t>
  </si>
  <si>
    <t>Code 4 Emplee 01</t>
  </si>
  <si>
    <t>Tax Code Emplee 01</t>
  </si>
  <si>
    <t>Code 1 Emplee 02</t>
  </si>
  <si>
    <t>Code 2 Emplee 02</t>
  </si>
  <si>
    <t>Code 3 Emplee 02</t>
  </si>
  <si>
    <t>Code 4 Emplee 02</t>
  </si>
  <si>
    <t>Tax Code Emplee 02</t>
  </si>
  <si>
    <t>Code 1 Emplee 03</t>
  </si>
  <si>
    <t>Code 2 Emplee 03</t>
  </si>
  <si>
    <t>Code 3 Emplee 03</t>
  </si>
  <si>
    <t>Code 4 Emplee 03</t>
  </si>
  <si>
    <t>Tax Code Emplee 03</t>
  </si>
  <si>
    <t>Code 1 Emplee 04</t>
  </si>
  <si>
    <t>Code 2 Emplee 04</t>
  </si>
  <si>
    <t>Code 3 Emplee 04</t>
  </si>
  <si>
    <t>Code 4 Emplee 04</t>
  </si>
  <si>
    <t>Tax Code Emplee 04</t>
  </si>
  <si>
    <t>Code 1 Emplee 05</t>
  </si>
  <si>
    <t>Code 2 Emplee 05</t>
  </si>
  <si>
    <t>Code 3 Emplee 08</t>
  </si>
  <si>
    <t>Code 4 Emplee 05</t>
  </si>
  <si>
    <t>Tax Code Emplee 05</t>
  </si>
  <si>
    <t>Week Table Emplee 01</t>
  </si>
  <si>
    <t>Month Table Emplee 01</t>
  </si>
  <si>
    <t>Week Table Emplee 02</t>
  </si>
  <si>
    <t>Month Table Emplee 02</t>
  </si>
  <si>
    <t>Week Table Emplee 03</t>
  </si>
  <si>
    <t>Month Table Emplee 03</t>
  </si>
  <si>
    <t>Week Table Emplee 04</t>
  </si>
  <si>
    <t>Month Table Emplee 04</t>
  </si>
  <si>
    <t>Week Table Emplee 05</t>
  </si>
  <si>
    <t>Month Table Emplee 05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</si>
  <si>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</si>
  <si>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</si>
  <si>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Sex </t>
    </r>
    <r>
      <rPr>
        <sz val="8"/>
        <color indexed="23"/>
        <rFont val="Times New Roman"/>
        <family val="1"/>
      </rPr>
      <t xml:space="preserve">                         </t>
    </r>
    <r>
      <rPr>
        <sz val="8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enter M or F</t>
    </r>
  </si>
  <si>
    <r>
      <t xml:space="preserve">Sex </t>
    </r>
    <r>
      <rPr>
        <sz val="8"/>
        <color indexed="23"/>
        <rFont val="Times New Roman"/>
        <family val="1"/>
      </rPr>
      <t xml:space="preserve">                          </t>
    </r>
    <r>
      <rPr>
        <i/>
        <sz val="8"/>
        <color indexed="18"/>
        <rFont val="Times New Roman"/>
        <family val="1"/>
      </rPr>
      <t>enter M or F</t>
    </r>
  </si>
  <si>
    <r>
      <t xml:space="preserve">Sex </t>
    </r>
    <r>
      <rPr>
        <sz val="8"/>
        <color indexed="18"/>
        <rFont val="Times New Roman"/>
        <family val="1"/>
      </rPr>
      <t xml:space="preserve">                          </t>
    </r>
    <r>
      <rPr>
        <i/>
        <sz val="8"/>
        <color indexed="18"/>
        <rFont val="Times New Roman"/>
        <family val="1"/>
      </rPr>
      <t>enter M or F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</si>
  <si>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</si>
  <si>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</si>
  <si>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</si>
  <si>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</si>
  <si>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</si>
  <si>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</si>
  <si>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</si>
  <si>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NI Table</t>
  </si>
  <si>
    <t>Weekly Wages</t>
  </si>
  <si>
    <t>Monthly Wages</t>
  </si>
  <si>
    <t>Lower earnings limit, primary, Class 1</t>
  </si>
  <si>
    <t>£</t>
  </si>
  <si>
    <t>Upper earnings limit, primary, Class 1</t>
  </si>
  <si>
    <t>Primary threshold</t>
  </si>
  <si>
    <t>Employees Class 1 between primary and upper earnings limit</t>
  </si>
  <si>
    <t>A</t>
  </si>
  <si>
    <t>%</t>
  </si>
  <si>
    <t>Married woman reduced rate between primary and upper earnings limit</t>
  </si>
  <si>
    <t>B</t>
  </si>
  <si>
    <t xml:space="preserve">Employees Class 1 who are over State pension age </t>
  </si>
  <si>
    <t>C</t>
  </si>
  <si>
    <t>Employees with another job paying NICs above upper earnings limit CA2700</t>
  </si>
  <si>
    <t>J</t>
  </si>
  <si>
    <t>Employees Class 1 above upper earnings limit</t>
  </si>
  <si>
    <t>Employers secondary Class 1 rate above secondary threshold</t>
  </si>
  <si>
    <t xml:space="preserve"> Tax Bands </t>
  </si>
  <si>
    <t>Earnings Limits</t>
  </si>
  <si>
    <t>Employee's Earnings up to and including the UEL</t>
  </si>
  <si>
    <t>Earnings at the LEL (where earnings are equal to or exceed the LEL) 1a</t>
  </si>
  <si>
    <t>Earnings above the LEL, up to and including the ET  1b</t>
  </si>
  <si>
    <t>Earnings above the ET, up to and including the UEL  1c</t>
  </si>
  <si>
    <t>TABLE A Employee's contibutions due on all earnings above the ET  1e</t>
  </si>
  <si>
    <t>TABLE B Employee's contibutions due on all earnings above the ET  1e</t>
  </si>
  <si>
    <t>TABLE C Employee's contibutions due on all earnings above the ET  1e</t>
  </si>
  <si>
    <t>TABLE J Employee's contibutions due on all earnings above the ET  1e</t>
  </si>
  <si>
    <t>Employer's contributions</t>
  </si>
  <si>
    <t>TABLE A          Total of employee's and employer's contributions  1d</t>
  </si>
  <si>
    <t>Total of employee's and employer's contributions  1d</t>
  </si>
  <si>
    <t xml:space="preserve">             Example enter tax code as:-</t>
  </si>
  <si>
    <t>Tax code</t>
  </si>
  <si>
    <t>Total Pay 52 week adjustment table</t>
  </si>
  <si>
    <t>Total Pay 12 month adjustment table</t>
  </si>
  <si>
    <t>Weekly Higher tax rate Limits 40% - 20%</t>
  </si>
  <si>
    <t>Monthly Higher tax rate Limits 40% - 20%</t>
  </si>
  <si>
    <t>Year to date Income Tax at BR 20%</t>
  </si>
  <si>
    <t>Week 1 Month 1 Income Tax at 20%</t>
  </si>
  <si>
    <t>Week 1 Month 1 Income Tax at 40-20%</t>
  </si>
  <si>
    <t>Year to date Income Tax at 40-20%</t>
  </si>
  <si>
    <t>Taxable Bands Allowances</t>
  </si>
  <si>
    <t>Basic rate</t>
  </si>
  <si>
    <t>Higher rate</t>
  </si>
  <si>
    <t>Start Level</t>
  </si>
  <si>
    <t xml:space="preserve"> End Level</t>
  </si>
  <si>
    <t>-</t>
  </si>
  <si>
    <r>
      <t xml:space="preserve">Amended tax code  </t>
    </r>
    <r>
      <rPr>
        <i/>
        <sz val="9"/>
        <rFont val="Times New Roman"/>
        <family val="1"/>
      </rPr>
      <t>eg. 603 1/9/08</t>
    </r>
  </si>
  <si>
    <t>2009-10</t>
  </si>
  <si>
    <t>National Insurance rates</t>
  </si>
  <si>
    <t>Income Tax rates</t>
  </si>
  <si>
    <t>Year to</t>
  </si>
  <si>
    <t>over</t>
  </si>
  <si>
    <t>Basic rate applicable on taxable income from</t>
  </si>
  <si>
    <t>Higher rate applicable on taxable income over</t>
  </si>
  <si>
    <t>Starting date existing = 06/04/2009</t>
  </si>
  <si>
    <t>Personal allowance</t>
  </si>
  <si>
    <t>M</t>
  </si>
  <si>
    <t>F</t>
  </si>
  <si>
    <t>W</t>
  </si>
  <si>
    <t>D</t>
  </si>
  <si>
    <t>W1</t>
  </si>
  <si>
    <t>M1</t>
  </si>
  <si>
    <r>
      <t xml:space="preserve">Amended tax code  </t>
    </r>
    <r>
      <rPr>
        <i/>
        <sz val="9"/>
        <color indexed="18"/>
        <rFont val="Times New Roman"/>
        <family val="1"/>
      </rPr>
      <t xml:space="preserve"> if applicable</t>
    </r>
  </si>
  <si>
    <t>Leave blank if P45 relates to previous tax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</si>
</sst>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8" formatCode="00"/>
    <numFmt numFmtId="171" formatCode="dd/mm/yyyy;@"/>
    <numFmt numFmtId="172" formatCode="0.00_ ;[Red]\-0.00\ "/>
    <numFmt numFmtId="180" formatCode="[$-F800]dddd\,\ mmmm\ dd\,\ yyyy"/>
  </numFmts>
  <fonts count="48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sz val="9"/>
      <color indexed="48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</font>
    <font>
      <sz val="9"/>
      <name val="Arial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</font>
    <font>
      <i/>
      <sz val="9"/>
      <color indexed="23"/>
      <name val="Times New Roman"/>
      <family val="1"/>
    </font>
    <font>
      <i/>
      <sz val="9"/>
      <color indexed="48"/>
      <name val="Times New Roman"/>
      <family val="1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9"/>
      <color indexed="10"/>
      <name val="Times New Roman"/>
      <family val="1"/>
    </font>
    <font>
      <b/>
      <i/>
      <sz val="10"/>
      <name val="Times New Roman"/>
      <family val="1"/>
    </font>
    <font>
      <b/>
      <i/>
      <sz val="9"/>
      <color indexed="18"/>
      <name val="Times New Roman"/>
      <family val="1"/>
    </font>
    <font>
      <sz val="10"/>
      <name val="Arial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8"/>
      <color indexed="18"/>
      <name val="Arial"/>
    </font>
    <font>
      <sz val="10"/>
      <color indexed="58"/>
      <name val="Times New Roman"/>
      <family val="1"/>
    </font>
    <font>
      <i/>
      <sz val="9"/>
      <name val="Arial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9"/>
      <color indexed="8"/>
      <name val="Times New Roman"/>
      <family val="1"/>
    </font>
    <font>
      <sz val="9"/>
      <color indexed="8"/>
      <name val="Arial"/>
    </font>
    <font>
      <b/>
      <sz val="9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 diagonalUp="1">
      <left/>
      <right/>
      <top/>
      <bottom/>
      <diagonal style="double">
        <color indexed="64"/>
      </diagonal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65">
    <xf numFmtId="0" fontId="0" fillId="0" borderId="0" xfId="0"/>
    <xf numFmtId="0" fontId="1" fillId="0" borderId="0" xfId="0" applyFont="1"/>
    <xf numFmtId="0" fontId="1" fillId="0" borderId="0" xfId="0" applyFont="1" applyAlignment="1"/>
    <xf numFmtId="168" fontId="1" fillId="0" borderId="0" xfId="0" applyNumberFormat="1" applyFont="1" applyAlignment="1">
      <alignment horizontal="center"/>
    </xf>
    <xf numFmtId="0" fontId="1" fillId="0" borderId="0" xfId="0" applyFont="1" applyFill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2" borderId="0" xfId="0" applyFont="1" applyFill="1" applyBorder="1"/>
    <xf numFmtId="0" fontId="5" fillId="2" borderId="0" xfId="0" applyFont="1" applyFill="1" applyBorder="1" applyAlignment="1"/>
    <xf numFmtId="0" fontId="5" fillId="2" borderId="0" xfId="0" applyFont="1" applyFill="1"/>
    <xf numFmtId="0" fontId="5" fillId="0" borderId="1" xfId="0" applyFont="1" applyFill="1" applyBorder="1" applyAlignment="1"/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3" borderId="5" xfId="0" applyFont="1" applyFill="1" applyBorder="1"/>
    <xf numFmtId="0" fontId="7" fillId="3" borderId="0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0" xfId="0" applyFont="1" applyFill="1" applyBorder="1" applyAlignment="1"/>
    <xf numFmtId="1" fontId="10" fillId="3" borderId="0" xfId="0" applyNumberFormat="1" applyFont="1" applyFill="1" applyBorder="1" applyAlignment="1">
      <alignment horizontal="center"/>
    </xf>
    <xf numFmtId="171" fontId="5" fillId="3" borderId="0" xfId="0" applyNumberFormat="1" applyFont="1" applyFill="1" applyBorder="1"/>
    <xf numFmtId="168" fontId="5" fillId="3" borderId="0" xfId="0" applyNumberFormat="1" applyFont="1" applyFill="1" applyBorder="1"/>
    <xf numFmtId="0" fontId="5" fillId="3" borderId="7" xfId="0" applyFont="1" applyFill="1" applyBorder="1"/>
    <xf numFmtId="0" fontId="5" fillId="3" borderId="0" xfId="0" applyFont="1" applyFill="1" applyBorder="1" applyAlignment="1">
      <alignment wrapText="1"/>
    </xf>
    <xf numFmtId="0" fontId="10" fillId="3" borderId="0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6" fillId="3" borderId="0" xfId="0" applyFont="1" applyFill="1" applyBorder="1" applyAlignment="1">
      <alignment horizontal="center"/>
    </xf>
    <xf numFmtId="0" fontId="5" fillId="3" borderId="10" xfId="0" applyFont="1" applyFill="1" applyBorder="1"/>
    <xf numFmtId="1" fontId="12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49" fontId="5" fillId="3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right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3" xfId="0" applyFont="1" applyFill="1" applyBorder="1" applyAlignment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0" xfId="0" applyFont="1" applyFill="1" applyBorder="1"/>
    <xf numFmtId="168" fontId="1" fillId="3" borderId="0" xfId="0" applyNumberFormat="1" applyFont="1" applyFill="1" applyBorder="1" applyAlignment="1">
      <alignment horizontal="center"/>
    </xf>
    <xf numFmtId="0" fontId="1" fillId="3" borderId="6" xfId="0" applyFont="1" applyFill="1" applyBorder="1"/>
    <xf numFmtId="0" fontId="1" fillId="3" borderId="11" xfId="0" applyFont="1" applyFill="1" applyBorder="1"/>
    <xf numFmtId="164" fontId="1" fillId="3" borderId="6" xfId="0" applyNumberFormat="1" applyFont="1" applyFill="1" applyBorder="1" applyAlignment="1"/>
    <xf numFmtId="164" fontId="1" fillId="3" borderId="10" xfId="0" applyNumberFormat="1" applyFont="1" applyFill="1" applyBorder="1" applyAlignment="1"/>
    <xf numFmtId="164" fontId="6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0" fontId="1" fillId="3" borderId="3" xfId="0" applyFont="1" applyFill="1" applyBorder="1" applyAlignment="1">
      <alignment horizontal="right" indent="1"/>
    </xf>
    <xf numFmtId="0" fontId="1" fillId="3" borderId="0" xfId="0" applyFont="1" applyFill="1" applyBorder="1" applyAlignment="1">
      <alignment horizontal="right" indent="1"/>
    </xf>
    <xf numFmtId="0" fontId="1" fillId="0" borderId="0" xfId="0" applyFont="1" applyAlignment="1">
      <alignment horizontal="right" indent="1"/>
    </xf>
    <xf numFmtId="2" fontId="1" fillId="3" borderId="3" xfId="0" applyNumberFormat="1" applyFont="1" applyFill="1" applyBorder="1" applyAlignment="1">
      <alignment horizontal="right" indent="1"/>
    </xf>
    <xf numFmtId="2" fontId="1" fillId="3" borderId="0" xfId="0" applyNumberFormat="1" applyFont="1" applyFill="1" applyBorder="1" applyAlignment="1">
      <alignment horizontal="right" indent="1"/>
    </xf>
    <xf numFmtId="2" fontId="1" fillId="0" borderId="0" xfId="0" applyNumberFormat="1" applyFont="1" applyAlignment="1">
      <alignment horizontal="right" indent="1"/>
    </xf>
    <xf numFmtId="164" fontId="1" fillId="0" borderId="0" xfId="0" applyNumberFormat="1" applyFont="1" applyBorder="1" applyAlignment="1">
      <alignment horizontal="right" indent="1"/>
    </xf>
    <xf numFmtId="0" fontId="1" fillId="0" borderId="0" xfId="0" applyFont="1" applyBorder="1" applyAlignment="1">
      <alignment horizontal="right" indent="1"/>
    </xf>
    <xf numFmtId="0" fontId="1" fillId="3" borderId="0" xfId="0" applyFont="1" applyFill="1"/>
    <xf numFmtId="171" fontId="5" fillId="3" borderId="0" xfId="0" applyNumberFormat="1" applyFont="1" applyFill="1" applyBorder="1" applyAlignment="1">
      <alignment horizontal="center"/>
    </xf>
    <xf numFmtId="0" fontId="5" fillId="3" borderId="0" xfId="0" applyNumberFormat="1" applyFont="1" applyFill="1" applyBorder="1" applyAlignment="1"/>
    <xf numFmtId="0" fontId="5" fillId="3" borderId="8" xfId="0" applyFont="1" applyFill="1" applyBorder="1" applyAlignment="1">
      <alignment wrapText="1"/>
    </xf>
    <xf numFmtId="0" fontId="7" fillId="3" borderId="0" xfId="0" applyFont="1" applyFill="1" applyBorder="1" applyAlignment="1">
      <alignment horizontal="left" vertical="center" indent="1"/>
    </xf>
    <xf numFmtId="0" fontId="5" fillId="3" borderId="0" xfId="0" applyFont="1" applyFill="1" applyBorder="1" applyAlignment="1">
      <alignment horizontal="left" indent="1"/>
    </xf>
    <xf numFmtId="0" fontId="18" fillId="3" borderId="0" xfId="0" applyFont="1" applyFill="1" applyBorder="1"/>
    <xf numFmtId="0" fontId="18" fillId="3" borderId="0" xfId="0" applyFont="1" applyFill="1" applyBorder="1" applyAlignment="1">
      <alignment horizontal="center"/>
    </xf>
    <xf numFmtId="1" fontId="6" fillId="3" borderId="0" xfId="0" applyNumberFormat="1" applyFont="1" applyFill="1" applyBorder="1" applyAlignment="1"/>
    <xf numFmtId="0" fontId="19" fillId="3" borderId="0" xfId="0" applyFont="1" applyFill="1" applyBorder="1"/>
    <xf numFmtId="0" fontId="19" fillId="3" borderId="0" xfId="0" applyFont="1" applyFill="1" applyBorder="1" applyAlignment="1">
      <alignment horizontal="center"/>
    </xf>
    <xf numFmtId="0" fontId="19" fillId="3" borderId="0" xfId="0" applyFont="1" applyFill="1" applyBorder="1" applyAlignment="1"/>
    <xf numFmtId="0" fontId="5" fillId="2" borderId="12" xfId="0" applyFont="1" applyFill="1" applyBorder="1"/>
    <xf numFmtId="0" fontId="5" fillId="2" borderId="13" xfId="0" applyFont="1" applyFill="1" applyBorder="1"/>
    <xf numFmtId="0" fontId="5" fillId="2" borderId="8" xfId="0" applyFont="1" applyFill="1" applyBorder="1"/>
    <xf numFmtId="0" fontId="5" fillId="2" borderId="14" xfId="0" applyFont="1" applyFill="1" applyBorder="1"/>
    <xf numFmtId="0" fontId="5" fillId="2" borderId="15" xfId="0" applyFont="1" applyFill="1" applyBorder="1"/>
    <xf numFmtId="0" fontId="23" fillId="2" borderId="0" xfId="0" applyFont="1" applyFill="1" applyBorder="1" applyAlignment="1">
      <alignment horizontal="right"/>
    </xf>
    <xf numFmtId="0" fontId="5" fillId="3" borderId="16" xfId="0" applyFont="1" applyFill="1" applyBorder="1"/>
    <xf numFmtId="0" fontId="17" fillId="3" borderId="6" xfId="0" applyFont="1" applyFill="1" applyBorder="1"/>
    <xf numFmtId="0" fontId="5" fillId="3" borderId="11" xfId="0" applyFont="1" applyFill="1" applyBorder="1"/>
    <xf numFmtId="0" fontId="4" fillId="0" borderId="0" xfId="0" applyFont="1" applyFill="1" applyBorder="1" applyAlignment="1">
      <alignment horizontal="right" vertical="center" wrapText="1"/>
    </xf>
    <xf numFmtId="164" fontId="6" fillId="0" borderId="0" xfId="0" applyNumberFormat="1" applyFont="1" applyFill="1" applyAlignment="1">
      <alignment horizontal="right"/>
    </xf>
    <xf numFmtId="14" fontId="5" fillId="2" borderId="0" xfId="0" applyNumberFormat="1" applyFont="1" applyFill="1" applyBorder="1"/>
    <xf numFmtId="2" fontId="5" fillId="2" borderId="0" xfId="0" applyNumberFormat="1" applyFont="1" applyFill="1" applyBorder="1"/>
    <xf numFmtId="0" fontId="7" fillId="3" borderId="0" xfId="0" applyFont="1" applyFill="1" applyBorder="1" applyAlignment="1">
      <alignment horizontal="center" vertical="center"/>
    </xf>
    <xf numFmtId="0" fontId="2" fillId="2" borderId="17" xfId="0" applyFont="1" applyFill="1" applyBorder="1"/>
    <xf numFmtId="0" fontId="5" fillId="0" borderId="18" xfId="0" applyFont="1" applyFill="1" applyBorder="1" applyAlignment="1">
      <alignment horizontal="center"/>
    </xf>
    <xf numFmtId="2" fontId="10" fillId="3" borderId="0" xfId="0" applyNumberFormat="1" applyFont="1" applyFill="1" applyBorder="1"/>
    <xf numFmtId="2" fontId="10" fillId="0" borderId="0" xfId="0" applyNumberFormat="1" applyFont="1"/>
    <xf numFmtId="0" fontId="11" fillId="3" borderId="0" xfId="0" applyFont="1" applyFill="1" applyBorder="1" applyAlignment="1">
      <alignment wrapText="1"/>
    </xf>
    <xf numFmtId="172" fontId="6" fillId="0" borderId="0" xfId="0" applyNumberFormat="1" applyFont="1" applyFill="1" applyAlignment="1">
      <alignment horizontal="left"/>
    </xf>
    <xf numFmtId="172" fontId="1" fillId="0" borderId="0" xfId="0" applyNumberFormat="1" applyFont="1"/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left"/>
    </xf>
    <xf numFmtId="0" fontId="1" fillId="4" borderId="0" xfId="0" applyFont="1" applyFill="1"/>
    <xf numFmtId="0" fontId="0" fillId="2" borderId="13" xfId="0" applyFill="1" applyBorder="1" applyAlignment="1"/>
    <xf numFmtId="0" fontId="0" fillId="2" borderId="19" xfId="0" applyFill="1" applyBorder="1" applyAlignment="1"/>
    <xf numFmtId="0" fontId="0" fillId="2" borderId="0" xfId="0" applyFill="1" applyBorder="1" applyAlignment="1"/>
    <xf numFmtId="0" fontId="0" fillId="2" borderId="20" xfId="0" applyFill="1" applyBorder="1" applyAlignment="1"/>
    <xf numFmtId="0" fontId="0" fillId="2" borderId="15" xfId="0" applyFill="1" applyBorder="1" applyAlignment="1"/>
    <xf numFmtId="0" fontId="0" fillId="2" borderId="21" xfId="0" applyFill="1" applyBorder="1" applyAlignment="1"/>
    <xf numFmtId="0" fontId="7" fillId="3" borderId="0" xfId="0" applyFont="1" applyFill="1" applyBorder="1" applyAlignment="1">
      <alignment horizontal="right" vertical="center"/>
    </xf>
    <xf numFmtId="0" fontId="7" fillId="4" borderId="18" xfId="0" applyFont="1" applyFill="1" applyBorder="1" applyAlignment="1">
      <alignment horizontal="left" vertical="center" indent="1"/>
    </xf>
    <xf numFmtId="1" fontId="6" fillId="3" borderId="0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24" fillId="3" borderId="3" xfId="0" applyFont="1" applyFill="1" applyBorder="1"/>
    <xf numFmtId="0" fontId="24" fillId="3" borderId="3" xfId="0" applyFont="1" applyFill="1" applyBorder="1" applyAlignment="1">
      <alignment horizontal="right" indent="1"/>
    </xf>
    <xf numFmtId="172" fontId="1" fillId="0" borderId="0" xfId="0" applyNumberFormat="1" applyFont="1" applyFill="1"/>
    <xf numFmtId="164" fontId="6" fillId="3" borderId="1" xfId="0" applyNumberFormat="1" applyFont="1" applyFill="1" applyBorder="1" applyAlignment="1"/>
    <xf numFmtId="0" fontId="1" fillId="3" borderId="0" xfId="0" applyFont="1" applyFill="1" applyBorder="1" applyAlignment="1"/>
    <xf numFmtId="164" fontId="5" fillId="0" borderId="13" xfId="0" applyNumberFormat="1" applyFont="1" applyFill="1" applyBorder="1" applyAlignment="1"/>
    <xf numFmtId="2" fontId="5" fillId="0" borderId="13" xfId="0" applyNumberFormat="1" applyFont="1" applyFill="1" applyBorder="1" applyAlignment="1"/>
    <xf numFmtId="164" fontId="5" fillId="3" borderId="13" xfId="0" applyNumberFormat="1" applyFont="1" applyFill="1" applyBorder="1" applyAlignment="1"/>
    <xf numFmtId="2" fontId="5" fillId="3" borderId="22" xfId="0" applyNumberFormat="1" applyFont="1" applyFill="1" applyBorder="1" applyAlignment="1">
      <alignment wrapText="1"/>
    </xf>
    <xf numFmtId="164" fontId="5" fillId="0" borderId="0" xfId="0" applyNumberFormat="1" applyFont="1" applyFill="1" applyBorder="1" applyAlignment="1"/>
    <xf numFmtId="2" fontId="5" fillId="0" borderId="0" xfId="0" applyNumberFormat="1" applyFont="1" applyFill="1" applyBorder="1" applyAlignment="1"/>
    <xf numFmtId="164" fontId="5" fillId="3" borderId="0" xfId="0" applyNumberFormat="1" applyFont="1" applyFill="1" applyBorder="1" applyAlignment="1"/>
    <xf numFmtId="2" fontId="5" fillId="3" borderId="23" xfId="0" applyNumberFormat="1" applyFont="1" applyFill="1" applyBorder="1" applyAlignment="1">
      <alignment wrapText="1"/>
    </xf>
    <xf numFmtId="164" fontId="5" fillId="0" borderId="12" xfId="0" applyNumberFormat="1" applyFont="1" applyFill="1" applyBorder="1" applyAlignment="1"/>
    <xf numFmtId="164" fontId="5" fillId="0" borderId="8" xfId="0" applyNumberFormat="1" applyFont="1" applyFill="1" applyBorder="1" applyAlignment="1"/>
    <xf numFmtId="0" fontId="1" fillId="2" borderId="18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left"/>
    </xf>
    <xf numFmtId="164" fontId="5" fillId="0" borderId="22" xfId="0" applyNumberFormat="1" applyFont="1" applyBorder="1" applyAlignment="1"/>
    <xf numFmtId="2" fontId="5" fillId="3" borderId="13" xfId="0" applyNumberFormat="1" applyFont="1" applyFill="1" applyBorder="1" applyAlignment="1">
      <alignment wrapText="1"/>
    </xf>
    <xf numFmtId="164" fontId="5" fillId="0" borderId="23" xfId="0" applyNumberFormat="1" applyFont="1" applyBorder="1" applyAlignment="1"/>
    <xf numFmtId="2" fontId="5" fillId="3" borderId="0" xfId="0" applyNumberFormat="1" applyFont="1" applyFill="1" applyBorder="1" applyAlignment="1">
      <alignment wrapText="1"/>
    </xf>
    <xf numFmtId="164" fontId="5" fillId="3" borderId="14" xfId="0" applyNumberFormat="1" applyFont="1" applyFill="1" applyBorder="1" applyAlignment="1"/>
    <xf numFmtId="164" fontId="5" fillId="3" borderId="15" xfId="0" applyNumberFormat="1" applyFont="1" applyFill="1" applyBorder="1" applyAlignment="1"/>
    <xf numFmtId="164" fontId="5" fillId="3" borderId="22" xfId="0" applyNumberFormat="1" applyFont="1" applyFill="1" applyBorder="1" applyAlignment="1"/>
    <xf numFmtId="164" fontId="5" fillId="3" borderId="23" xfId="0" applyNumberFormat="1" applyFont="1" applyFill="1" applyBorder="1" applyAlignment="1"/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/>
    </xf>
    <xf numFmtId="164" fontId="6" fillId="3" borderId="0" xfId="0" applyNumberFormat="1" applyFont="1" applyFill="1" applyAlignment="1"/>
    <xf numFmtId="164" fontId="5" fillId="0" borderId="19" xfId="0" applyNumberFormat="1" applyFont="1" applyBorder="1" applyAlignment="1"/>
    <xf numFmtId="164" fontId="5" fillId="0" borderId="20" xfId="0" applyNumberFormat="1" applyFont="1" applyBorder="1" applyAlignment="1"/>
    <xf numFmtId="168" fontId="5" fillId="3" borderId="0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68" fontId="5" fillId="3" borderId="19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8" fontId="5" fillId="3" borderId="20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1" fillId="3" borderId="0" xfId="0" applyFont="1" applyFill="1" applyBorder="1" applyAlignment="1">
      <alignment wrapText="1"/>
    </xf>
    <xf numFmtId="168" fontId="5" fillId="3" borderId="13" xfId="0" applyNumberFormat="1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 vertical="center" wrapText="1"/>
    </xf>
    <xf numFmtId="2" fontId="10" fillId="3" borderId="25" xfId="0" applyNumberFormat="1" applyFont="1" applyFill="1" applyBorder="1"/>
    <xf numFmtId="164" fontId="5" fillId="0" borderId="19" xfId="0" applyNumberFormat="1" applyFont="1" applyFill="1" applyBorder="1" applyAlignment="1"/>
    <xf numFmtId="164" fontId="5" fillId="0" borderId="20" xfId="0" applyNumberFormat="1" applyFont="1" applyFill="1" applyBorder="1" applyAlignment="1"/>
    <xf numFmtId="164" fontId="5" fillId="3" borderId="26" xfId="0" applyNumberFormat="1" applyFont="1" applyFill="1" applyBorder="1" applyAlignment="1"/>
    <xf numFmtId="164" fontId="5" fillId="3" borderId="25" xfId="0" applyNumberFormat="1" applyFont="1" applyFill="1" applyBorder="1" applyAlignment="1"/>
    <xf numFmtId="2" fontId="5" fillId="3" borderId="25" xfId="0" applyNumberFormat="1" applyFont="1" applyFill="1" applyBorder="1" applyAlignment="1"/>
    <xf numFmtId="164" fontId="5" fillId="2" borderId="18" xfId="0" applyNumberFormat="1" applyFont="1" applyFill="1" applyBorder="1" applyAlignment="1"/>
    <xf numFmtId="0" fontId="6" fillId="3" borderId="0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26" xfId="0" applyFont="1" applyFill="1" applyBorder="1" applyAlignment="1">
      <alignment horizontal="left"/>
    </xf>
    <xf numFmtId="1" fontId="5" fillId="0" borderId="18" xfId="0" applyNumberFormat="1" applyFont="1" applyBorder="1" applyAlignment="1">
      <alignment horizontal="right"/>
    </xf>
    <xf numFmtId="171" fontId="5" fillId="0" borderId="18" xfId="0" applyNumberFormat="1" applyFont="1" applyFill="1" applyBorder="1" applyAlignment="1">
      <alignment horizontal="center"/>
    </xf>
    <xf numFmtId="0" fontId="5" fillId="0" borderId="18" xfId="0" applyFont="1" applyBorder="1" applyAlignment="1"/>
    <xf numFmtId="0" fontId="1" fillId="0" borderId="18" xfId="0" applyFont="1" applyFill="1" applyBorder="1" applyAlignment="1">
      <alignment horizontal="center" vertical="center"/>
    </xf>
    <xf numFmtId="164" fontId="5" fillId="2" borderId="27" xfId="0" applyNumberFormat="1" applyFont="1" applyFill="1" applyBorder="1" applyAlignment="1"/>
    <xf numFmtId="2" fontId="5" fillId="3" borderId="15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right" vertical="center" wrapText="1"/>
    </xf>
    <xf numFmtId="0" fontId="6" fillId="3" borderId="0" xfId="0" applyFont="1" applyFill="1" applyBorder="1"/>
    <xf numFmtId="168" fontId="7" fillId="3" borderId="0" xfId="0" applyNumberFormat="1" applyFont="1" applyFill="1" applyBorder="1" applyAlignment="1">
      <alignment horizontal="center"/>
    </xf>
    <xf numFmtId="1" fontId="18" fillId="3" borderId="0" xfId="0" applyNumberFormat="1" applyFont="1" applyFill="1" applyBorder="1" applyAlignment="1">
      <alignment horizontal="center"/>
    </xf>
    <xf numFmtId="14" fontId="6" fillId="3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26" fillId="2" borderId="0" xfId="0" applyFont="1" applyFill="1" applyBorder="1"/>
    <xf numFmtId="0" fontId="4" fillId="2" borderId="0" xfId="0" applyFont="1" applyFill="1" applyBorder="1" applyAlignment="1"/>
    <xf numFmtId="1" fontId="5" fillId="2" borderId="13" xfId="0" applyNumberFormat="1" applyFont="1" applyFill="1" applyBorder="1"/>
    <xf numFmtId="1" fontId="9" fillId="2" borderId="0" xfId="1" applyNumberFormat="1" applyFont="1" applyFill="1" applyBorder="1" applyAlignment="1" applyProtection="1"/>
    <xf numFmtId="1" fontId="5" fillId="2" borderId="0" xfId="0" applyNumberFormat="1" applyFont="1" applyFill="1" applyBorder="1"/>
    <xf numFmtId="1" fontId="14" fillId="2" borderId="0" xfId="0" applyNumberFormat="1" applyFont="1" applyFill="1" applyBorder="1"/>
    <xf numFmtId="1" fontId="5" fillId="2" borderId="15" xfId="0" applyNumberFormat="1" applyFont="1" applyFill="1" applyBorder="1"/>
    <xf numFmtId="1" fontId="5" fillId="3" borderId="3" xfId="0" applyNumberFormat="1" applyFont="1" applyFill="1" applyBorder="1"/>
    <xf numFmtId="1" fontId="5" fillId="3" borderId="0" xfId="0" applyNumberFormat="1" applyFont="1" applyFill="1" applyBorder="1"/>
    <xf numFmtId="1" fontId="5" fillId="3" borderId="0" xfId="0" applyNumberFormat="1" applyFont="1" applyFill="1" applyBorder="1" applyAlignment="1"/>
    <xf numFmtId="1" fontId="7" fillId="3" borderId="0" xfId="0" applyNumberFormat="1" applyFont="1" applyFill="1" applyBorder="1" applyAlignment="1">
      <alignment horizontal="left" vertical="center"/>
    </xf>
    <xf numFmtId="1" fontId="18" fillId="3" borderId="0" xfId="0" applyNumberFormat="1" applyFont="1" applyFill="1" applyBorder="1"/>
    <xf numFmtId="1" fontId="5" fillId="3" borderId="0" xfId="0" applyNumberFormat="1" applyFont="1" applyFill="1" applyBorder="1" applyAlignment="1">
      <alignment horizontal="left"/>
    </xf>
    <xf numFmtId="1" fontId="19" fillId="3" borderId="0" xfId="0" applyNumberFormat="1" applyFont="1" applyFill="1" applyBorder="1"/>
    <xf numFmtId="1" fontId="5" fillId="3" borderId="7" xfId="0" applyNumberFormat="1" applyFont="1" applyFill="1" applyBorder="1"/>
    <xf numFmtId="1" fontId="5" fillId="0" borderId="0" xfId="0" applyNumberFormat="1" applyFont="1"/>
    <xf numFmtId="0" fontId="6" fillId="0" borderId="0" xfId="0" applyFont="1" applyFill="1" applyBorder="1" applyAlignment="1"/>
    <xf numFmtId="1" fontId="6" fillId="0" borderId="0" xfId="0" applyNumberFormat="1" applyFont="1" applyFill="1" applyBorder="1" applyAlignment="1"/>
    <xf numFmtId="49" fontId="6" fillId="0" borderId="0" xfId="0" applyNumberFormat="1" applyFont="1" applyFill="1" applyBorder="1" applyAlignment="1"/>
    <xf numFmtId="49" fontId="5" fillId="0" borderId="18" xfId="0" applyNumberFormat="1" applyFont="1" applyBorder="1" applyAlignment="1">
      <alignment horizontal="left"/>
    </xf>
    <xf numFmtId="0" fontId="5" fillId="0" borderId="0" xfId="0" applyNumberFormat="1" applyFont="1" applyBorder="1" applyAlignment="1">
      <alignment horizontal="center"/>
    </xf>
    <xf numFmtId="171" fontId="6" fillId="0" borderId="0" xfId="0" applyNumberFormat="1" applyFont="1" applyBorder="1" applyAlignment="1">
      <alignment horizontal="center"/>
    </xf>
    <xf numFmtId="171" fontId="5" fillId="0" borderId="0" xfId="0" applyNumberFormat="1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1" fontId="5" fillId="0" borderId="0" xfId="0" applyNumberFormat="1" applyFont="1" applyBorder="1" applyAlignment="1">
      <alignment horizontal="right"/>
    </xf>
    <xf numFmtId="49" fontId="5" fillId="0" borderId="0" xfId="0" applyNumberFormat="1" applyFont="1" applyBorder="1" applyAlignment="1">
      <alignment horizontal="left"/>
    </xf>
    <xf numFmtId="172" fontId="5" fillId="0" borderId="0" xfId="0" applyNumberFormat="1" applyFont="1" applyFill="1" applyBorder="1"/>
    <xf numFmtId="1" fontId="5" fillId="0" borderId="0" xfId="0" applyNumberFormat="1" applyFont="1" applyFill="1" applyBorder="1" applyAlignment="1">
      <alignment horizontal="center"/>
    </xf>
    <xf numFmtId="0" fontId="10" fillId="3" borderId="0" xfId="0" applyNumberFormat="1" applyFont="1" applyFill="1" applyBorder="1" applyAlignment="1">
      <alignment horizontal="center"/>
    </xf>
    <xf numFmtId="1" fontId="27" fillId="3" borderId="0" xfId="0" applyNumberFormat="1" applyFont="1" applyFill="1" applyBorder="1"/>
    <xf numFmtId="0" fontId="30" fillId="3" borderId="0" xfId="0" applyFont="1" applyFill="1" applyBorder="1"/>
    <xf numFmtId="168" fontId="1" fillId="2" borderId="18" xfId="0" applyNumberFormat="1" applyFont="1" applyFill="1" applyBorder="1" applyAlignment="1">
      <alignment horizontal="center" vertical="center"/>
    </xf>
    <xf numFmtId="172" fontId="1" fillId="3" borderId="1" xfId="0" applyNumberFormat="1" applyFont="1" applyFill="1" applyBorder="1" applyAlignment="1">
      <alignment vertical="center"/>
    </xf>
    <xf numFmtId="172" fontId="1" fillId="2" borderId="1" xfId="0" applyNumberFormat="1" applyFont="1" applyFill="1" applyBorder="1"/>
    <xf numFmtId="172" fontId="1" fillId="3" borderId="1" xfId="0" applyNumberFormat="1" applyFont="1" applyFill="1" applyBorder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/>
    </xf>
    <xf numFmtId="172" fontId="1" fillId="0" borderId="0" xfId="0" applyNumberFormat="1" applyFont="1" applyFill="1" applyBorder="1"/>
    <xf numFmtId="172" fontId="1" fillId="0" borderId="0" xfId="0" applyNumberFormat="1" applyFont="1" applyFill="1" applyBorder="1" applyAlignment="1">
      <alignment vertical="center"/>
    </xf>
    <xf numFmtId="172" fontId="1" fillId="0" borderId="1" xfId="0" applyNumberFormat="1" applyFont="1" applyFill="1" applyBorder="1"/>
    <xf numFmtId="171" fontId="5" fillId="0" borderId="1" xfId="0" applyNumberFormat="1" applyFont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31" fillId="3" borderId="7" xfId="0" applyFont="1" applyFill="1" applyBorder="1" applyAlignment="1"/>
    <xf numFmtId="0" fontId="31" fillId="0" borderId="0" xfId="0" applyFont="1" applyFill="1" applyBorder="1" applyAlignment="1">
      <alignment horizontal="right" vertical="center" wrapText="1"/>
    </xf>
    <xf numFmtId="0" fontId="11" fillId="3" borderId="0" xfId="0" applyFont="1" applyFill="1" applyBorder="1" applyAlignment="1">
      <alignment horizontal="center"/>
    </xf>
    <xf numFmtId="0" fontId="34" fillId="3" borderId="0" xfId="0" applyFont="1" applyFill="1" applyBorder="1" applyAlignment="1">
      <alignment horizontal="center"/>
    </xf>
    <xf numFmtId="0" fontId="24" fillId="3" borderId="0" xfId="0" applyFont="1" applyFill="1" applyBorder="1" applyAlignment="1">
      <alignment horizontal="center"/>
    </xf>
    <xf numFmtId="0" fontId="31" fillId="3" borderId="0" xfId="0" applyFont="1" applyFill="1" applyBorder="1" applyAlignment="1">
      <alignment wrapText="1"/>
    </xf>
    <xf numFmtId="0" fontId="31" fillId="3" borderId="15" xfId="0" applyFont="1" applyFill="1" applyBorder="1" applyAlignment="1">
      <alignment wrapText="1"/>
    </xf>
    <xf numFmtId="164" fontId="5" fillId="0" borderId="12" xfId="0" applyNumberFormat="1" applyFont="1" applyBorder="1" applyAlignment="1"/>
    <xf numFmtId="164" fontId="5" fillId="0" borderId="8" xfId="0" applyNumberFormat="1" applyFont="1" applyBorder="1" applyAlignment="1"/>
    <xf numFmtId="164" fontId="5" fillId="3" borderId="12" xfId="0" applyNumberFormat="1" applyFont="1" applyFill="1" applyBorder="1" applyAlignment="1"/>
    <xf numFmtId="164" fontId="5" fillId="3" borderId="19" xfId="0" applyNumberFormat="1" applyFont="1" applyFill="1" applyBorder="1" applyAlignment="1"/>
    <xf numFmtId="164" fontId="5" fillId="3" borderId="8" xfId="0" applyNumberFormat="1" applyFont="1" applyFill="1" applyBorder="1" applyAlignment="1"/>
    <xf numFmtId="164" fontId="5" fillId="3" borderId="20" xfId="0" applyNumberFormat="1" applyFont="1" applyFill="1" applyBorder="1" applyAlignment="1"/>
    <xf numFmtId="164" fontId="5" fillId="0" borderId="28" xfId="0" applyNumberFormat="1" applyFont="1" applyBorder="1" applyAlignment="1"/>
    <xf numFmtId="0" fontId="23" fillId="3" borderId="0" xfId="0" applyFont="1" applyFill="1" applyBorder="1"/>
    <xf numFmtId="0" fontId="4" fillId="0" borderId="0" xfId="0" applyFont="1" applyAlignment="1" applyProtection="1">
      <alignment horizontal="center" wrapText="1"/>
      <protection hidden="1"/>
    </xf>
    <xf numFmtId="0" fontId="38" fillId="3" borderId="0" xfId="0" applyFont="1" applyFill="1" applyBorder="1" applyAlignment="1"/>
    <xf numFmtId="0" fontId="39" fillId="3" borderId="0" xfId="0" applyFont="1" applyFill="1" applyBorder="1"/>
    <xf numFmtId="0" fontId="40" fillId="3" borderId="0" xfId="0" applyFont="1" applyFill="1" applyBorder="1"/>
    <xf numFmtId="164" fontId="5" fillId="3" borderId="1" xfId="0" applyNumberFormat="1" applyFont="1" applyFill="1" applyBorder="1" applyAlignment="1"/>
    <xf numFmtId="164" fontId="5" fillId="3" borderId="0" xfId="0" applyNumberFormat="1" applyFont="1" applyFill="1" applyAlignment="1"/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Border="1" applyAlignment="1">
      <alignment horizontal="left" vertical="center" wrapText="1" indent="1"/>
    </xf>
    <xf numFmtId="0" fontId="1" fillId="0" borderId="0" xfId="0" applyFont="1" applyFill="1"/>
    <xf numFmtId="0" fontId="1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4" borderId="22" xfId="0" applyFont="1" applyFill="1" applyBorder="1" applyAlignment="1">
      <alignment horizontal="right" indent="1"/>
    </xf>
    <xf numFmtId="164" fontId="6" fillId="4" borderId="27" xfId="0" applyNumberFormat="1" applyFont="1" applyFill="1" applyBorder="1" applyAlignment="1"/>
    <xf numFmtId="164" fontId="6" fillId="3" borderId="2" xfId="0" applyNumberFormat="1" applyFont="1" applyFill="1" applyBorder="1" applyAlignment="1">
      <alignment horizontal="right" indent="1"/>
    </xf>
    <xf numFmtId="164" fontId="6" fillId="3" borderId="3" xfId="0" applyNumberFormat="1" applyFont="1" applyFill="1" applyBorder="1" applyAlignment="1">
      <alignment horizontal="right" indent="1"/>
    </xf>
    <xf numFmtId="164" fontId="6" fillId="3" borderId="4" xfId="0" applyNumberFormat="1" applyFont="1" applyFill="1" applyBorder="1" applyAlignment="1">
      <alignment horizontal="right" indent="1"/>
    </xf>
    <xf numFmtId="164" fontId="6" fillId="0" borderId="0" xfId="0" applyNumberFormat="1" applyFont="1"/>
    <xf numFmtId="164" fontId="6" fillId="3" borderId="29" xfId="0" applyNumberFormat="1" applyFont="1" applyFill="1" applyBorder="1" applyAlignment="1">
      <alignment horizontal="right" indent="1"/>
    </xf>
    <xf numFmtId="164" fontId="6" fillId="3" borderId="5" xfId="0" applyNumberFormat="1" applyFont="1" applyFill="1" applyBorder="1" applyAlignment="1">
      <alignment horizontal="right" indent="1"/>
    </xf>
    <xf numFmtId="164" fontId="6" fillId="3" borderId="0" xfId="0" applyNumberFormat="1" applyFont="1" applyFill="1" applyBorder="1" applyAlignment="1">
      <alignment horizontal="right" indent="1"/>
    </xf>
    <xf numFmtId="164" fontId="6" fillId="3" borderId="6" xfId="0" applyNumberFormat="1" applyFont="1" applyFill="1" applyBorder="1" applyAlignment="1">
      <alignment horizontal="right" indent="1"/>
    </xf>
    <xf numFmtId="164" fontId="6" fillId="3" borderId="30" xfId="0" applyNumberFormat="1" applyFont="1" applyFill="1" applyBorder="1" applyAlignment="1">
      <alignment horizontal="right" indent="1"/>
    </xf>
    <xf numFmtId="164" fontId="6" fillId="3" borderId="11" xfId="0" applyNumberFormat="1" applyFont="1" applyFill="1" applyBorder="1" applyAlignment="1">
      <alignment horizontal="right" indent="1"/>
    </xf>
    <xf numFmtId="164" fontId="6" fillId="3" borderId="7" xfId="0" applyNumberFormat="1" applyFont="1" applyFill="1" applyBorder="1" applyAlignment="1">
      <alignment horizontal="right" indent="1"/>
    </xf>
    <xf numFmtId="164" fontId="6" fillId="3" borderId="10" xfId="0" applyNumberFormat="1" applyFont="1" applyFill="1" applyBorder="1" applyAlignment="1">
      <alignment horizontal="right" indent="1"/>
    </xf>
    <xf numFmtId="164" fontId="6" fillId="3" borderId="31" xfId="0" applyNumberFormat="1" applyFont="1" applyFill="1" applyBorder="1" applyAlignment="1">
      <alignment horizontal="right" indent="1"/>
    </xf>
    <xf numFmtId="0" fontId="1" fillId="3" borderId="30" xfId="0" applyFont="1" applyFill="1" applyBorder="1" applyAlignment="1">
      <alignment horizontal="left" vertical="center" indent="1"/>
    </xf>
    <xf numFmtId="0" fontId="5" fillId="0" borderId="1" xfId="0" applyFont="1" applyBorder="1" applyAlignment="1">
      <alignment horizontal="center"/>
    </xf>
    <xf numFmtId="0" fontId="4" fillId="0" borderId="0" xfId="0" applyFont="1" applyAlignment="1" applyProtection="1">
      <alignment horizontal="center"/>
      <protection hidden="1"/>
    </xf>
    <xf numFmtId="0" fontId="42" fillId="0" borderId="0" xfId="0" applyFont="1" applyAlignment="1" applyProtection="1">
      <alignment horizontal="center" wrapText="1"/>
      <protection hidden="1"/>
    </xf>
    <xf numFmtId="0" fontId="42" fillId="0" borderId="0" xfId="0" applyFont="1" applyAlignment="1" applyProtection="1">
      <alignment horizontal="center"/>
      <protection hidden="1"/>
    </xf>
    <xf numFmtId="2" fontId="5" fillId="3" borderId="28" xfId="0" applyNumberFormat="1" applyFont="1" applyFill="1" applyBorder="1" applyAlignment="1">
      <alignment wrapText="1"/>
    </xf>
    <xf numFmtId="172" fontId="6" fillId="0" borderId="0" xfId="0" applyNumberFormat="1" applyFont="1" applyFill="1" applyAlignment="1">
      <alignment horizontal="center"/>
    </xf>
    <xf numFmtId="0" fontId="4" fillId="2" borderId="32" xfId="0" applyFont="1" applyFill="1" applyBorder="1" applyAlignment="1">
      <alignment horizontal="center" vertical="center"/>
    </xf>
    <xf numFmtId="15" fontId="6" fillId="2" borderId="33" xfId="0" applyNumberFormat="1" applyFont="1" applyFill="1" applyBorder="1" applyAlignment="1">
      <alignment horizontal="right" vertical="center"/>
    </xf>
    <xf numFmtId="15" fontId="4" fillId="2" borderId="34" xfId="0" applyNumberFormat="1" applyFont="1" applyFill="1" applyBorder="1" applyAlignment="1">
      <alignment horizontal="left" vertical="center"/>
    </xf>
    <xf numFmtId="0" fontId="42" fillId="2" borderId="32" xfId="0" applyFont="1" applyFill="1" applyBorder="1" applyAlignment="1">
      <alignment horizontal="center" vertical="center"/>
    </xf>
    <xf numFmtId="15" fontId="42" fillId="2" borderId="33" xfId="0" applyNumberFormat="1" applyFont="1" applyFill="1" applyBorder="1" applyAlignment="1">
      <alignment horizontal="right" vertical="center"/>
    </xf>
    <xf numFmtId="15" fontId="42" fillId="2" borderId="34" xfId="0" applyNumberFormat="1" applyFont="1" applyFill="1" applyBorder="1" applyAlignment="1">
      <alignment horizontal="left" vertical="center"/>
    </xf>
    <xf numFmtId="0" fontId="4" fillId="0" borderId="0" xfId="0" applyFont="1" applyProtection="1">
      <protection hidden="1"/>
    </xf>
    <xf numFmtId="0" fontId="42" fillId="0" borderId="0" xfId="0" applyFont="1" applyProtection="1">
      <protection hidden="1"/>
    </xf>
    <xf numFmtId="1" fontId="5" fillId="0" borderId="0" xfId="0" applyNumberFormat="1" applyFont="1" applyAlignment="1" applyProtection="1">
      <alignment horizontal="center"/>
      <protection hidden="1"/>
    </xf>
    <xf numFmtId="2" fontId="5" fillId="0" borderId="0" xfId="0" applyNumberFormat="1" applyFont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Fill="1" applyAlignment="1" applyProtection="1">
      <alignment horizontal="center" wrapText="1"/>
      <protection hidden="1"/>
    </xf>
    <xf numFmtId="0" fontId="5" fillId="0" borderId="0" xfId="0" applyFont="1" applyAlignment="1" applyProtection="1">
      <alignment horizontal="center" wrapText="1"/>
      <protection hidden="1"/>
    </xf>
    <xf numFmtId="2" fontId="5" fillId="0" borderId="0" xfId="0" applyNumberFormat="1" applyFont="1" applyAlignment="1" applyProtection="1">
      <alignment horizontal="center" wrapText="1"/>
      <protection hidden="1"/>
    </xf>
    <xf numFmtId="0" fontId="5" fillId="0" borderId="0" xfId="0" applyFont="1" applyAlignment="1" applyProtection="1">
      <alignment wrapText="1"/>
      <protection hidden="1"/>
    </xf>
    <xf numFmtId="2" fontId="5" fillId="0" borderId="0" xfId="0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1" fontId="5" fillId="0" borderId="0" xfId="0" applyNumberFormat="1" applyFont="1" applyFill="1" applyAlignment="1" applyProtection="1">
      <alignment horizontal="center" wrapText="1"/>
      <protection hidden="1"/>
    </xf>
    <xf numFmtId="1" fontId="5" fillId="0" borderId="0" xfId="0" applyNumberFormat="1" applyFont="1" applyAlignment="1" applyProtection="1">
      <alignment horizontal="center" wrapText="1"/>
      <protection hidden="1"/>
    </xf>
    <xf numFmtId="0" fontId="0" fillId="0" borderId="0" xfId="0" applyProtection="1">
      <protection hidden="1"/>
    </xf>
    <xf numFmtId="0" fontId="32" fillId="3" borderId="0" xfId="0" applyFont="1" applyFill="1" applyAlignment="1" applyProtection="1">
      <alignment horizontal="center" wrapText="1"/>
      <protection hidden="1"/>
    </xf>
    <xf numFmtId="0" fontId="32" fillId="3" borderId="0" xfId="0" applyFont="1" applyFill="1" applyAlignment="1" applyProtection="1">
      <alignment horizontal="center"/>
      <protection hidden="1"/>
    </xf>
    <xf numFmtId="0" fontId="32" fillId="3" borderId="0" xfId="0" applyFont="1" applyFill="1" applyAlignment="1" applyProtection="1">
      <protection hidden="1"/>
    </xf>
    <xf numFmtId="0" fontId="32" fillId="0" borderId="1" xfId="0" applyFont="1" applyBorder="1" applyAlignment="1" applyProtection="1">
      <alignment horizontal="right" indent="1"/>
      <protection hidden="1"/>
    </xf>
    <xf numFmtId="1" fontId="32" fillId="0" borderId="1" xfId="0" applyNumberFormat="1" applyFont="1" applyBorder="1" applyAlignment="1" applyProtection="1">
      <alignment horizontal="right" indent="1"/>
      <protection hidden="1"/>
    </xf>
    <xf numFmtId="2" fontId="32" fillId="0" borderId="1" xfId="0" applyNumberFormat="1" applyFont="1" applyBorder="1" applyAlignment="1" applyProtection="1">
      <alignment horizontal="right" indent="1"/>
      <protection hidden="1"/>
    </xf>
    <xf numFmtId="2" fontId="32" fillId="3" borderId="0" xfId="0" applyNumberFormat="1" applyFont="1" applyFill="1" applyAlignment="1" applyProtection="1">
      <alignment horizontal="right" indent="1"/>
      <protection hidden="1"/>
    </xf>
    <xf numFmtId="0" fontId="32" fillId="3" borderId="0" xfId="0" applyFont="1" applyFill="1" applyProtection="1">
      <protection hidden="1"/>
    </xf>
    <xf numFmtId="1" fontId="32" fillId="0" borderId="1" xfId="0" applyNumberFormat="1" applyFont="1" applyBorder="1" applyAlignment="1" applyProtection="1">
      <alignment horizontal="center"/>
      <protection hidden="1"/>
    </xf>
    <xf numFmtId="2" fontId="32" fillId="0" borderId="1" xfId="0" applyNumberFormat="1" applyFont="1" applyBorder="1" applyAlignment="1" applyProtection="1">
      <alignment horizontal="center"/>
      <protection hidden="1"/>
    </xf>
    <xf numFmtId="0" fontId="44" fillId="3" borderId="0" xfId="0" applyFont="1" applyFill="1" applyProtection="1">
      <protection hidden="1"/>
    </xf>
    <xf numFmtId="0" fontId="32" fillId="3" borderId="0" xfId="0" applyFont="1" applyFill="1" applyAlignment="1" applyProtection="1">
      <alignment horizontal="center" vertical="center" wrapText="1"/>
      <protection hidden="1"/>
    </xf>
    <xf numFmtId="9" fontId="32" fillId="3" borderId="0" xfId="0" applyNumberFormat="1" applyFont="1" applyFill="1" applyProtection="1">
      <protection hidden="1"/>
    </xf>
    <xf numFmtId="0" fontId="32" fillId="0" borderId="1" xfId="0" applyFont="1" applyFill="1" applyBorder="1" applyAlignment="1" applyProtection="1">
      <alignment horizontal="center"/>
      <protection hidden="1"/>
    </xf>
    <xf numFmtId="0" fontId="42" fillId="3" borderId="0" xfId="0" applyFont="1" applyFill="1" applyProtection="1">
      <protection hidden="1"/>
    </xf>
    <xf numFmtId="15" fontId="42" fillId="3" borderId="0" xfId="0" applyNumberFormat="1" applyFont="1" applyFill="1" applyAlignment="1" applyProtection="1">
      <alignment horizontal="center"/>
      <protection hidden="1"/>
    </xf>
    <xf numFmtId="1" fontId="42" fillId="3" borderId="0" xfId="0" applyNumberFormat="1" applyFont="1" applyFill="1" applyAlignment="1" applyProtection="1">
      <alignment horizontal="center" wrapText="1"/>
      <protection hidden="1"/>
    </xf>
    <xf numFmtId="15" fontId="42" fillId="0" borderId="0" xfId="0" applyNumberFormat="1" applyFont="1" applyAlignment="1" applyProtection="1">
      <alignment horizontal="center"/>
      <protection hidden="1"/>
    </xf>
    <xf numFmtId="1" fontId="42" fillId="3" borderId="0" xfId="0" applyNumberFormat="1" applyFont="1" applyFill="1" applyAlignment="1" applyProtection="1">
      <alignment horizontal="center"/>
      <protection hidden="1"/>
    </xf>
    <xf numFmtId="1" fontId="42" fillId="0" borderId="0" xfId="0" applyNumberFormat="1" applyFont="1" applyAlignment="1" applyProtection="1">
      <alignment horizontal="center"/>
      <protection hidden="1"/>
    </xf>
    <xf numFmtId="0" fontId="43" fillId="0" borderId="35" xfId="0" applyFont="1" applyBorder="1" applyAlignment="1" applyProtection="1">
      <alignment horizontal="center" vertical="center"/>
      <protection hidden="1"/>
    </xf>
    <xf numFmtId="0" fontId="42" fillId="3" borderId="0" xfId="0" applyFont="1" applyFill="1" applyAlignment="1" applyProtection="1">
      <alignment horizontal="center"/>
      <protection hidden="1"/>
    </xf>
    <xf numFmtId="0" fontId="32" fillId="3" borderId="0" xfId="0" applyFont="1" applyFill="1" applyAlignment="1" applyProtection="1">
      <alignment horizontal="right"/>
      <protection hidden="1"/>
    </xf>
    <xf numFmtId="0" fontId="45" fillId="0" borderId="0" xfId="0" applyFont="1" applyProtection="1">
      <protection hidden="1"/>
    </xf>
    <xf numFmtId="2" fontId="46" fillId="0" borderId="0" xfId="0" applyNumberFormat="1" applyFont="1" applyAlignment="1" applyProtection="1">
      <alignment horizontal="center"/>
      <protection hidden="1"/>
    </xf>
    <xf numFmtId="0" fontId="45" fillId="0" borderId="0" xfId="0" applyFont="1" applyAlignment="1" applyProtection="1">
      <alignment horizontal="center" wrapText="1"/>
      <protection hidden="1"/>
    </xf>
    <xf numFmtId="2" fontId="46" fillId="0" borderId="0" xfId="0" applyNumberFormat="1" applyFont="1" applyAlignment="1" applyProtection="1">
      <alignment horizontal="center" vertical="center" wrapText="1"/>
      <protection hidden="1"/>
    </xf>
    <xf numFmtId="0" fontId="47" fillId="0" borderId="0" xfId="0" applyFont="1" applyProtection="1">
      <protection hidden="1"/>
    </xf>
    <xf numFmtId="0" fontId="32" fillId="3" borderId="0" xfId="0" applyFont="1" applyFill="1" applyBorder="1" applyAlignment="1" applyProtection="1">
      <alignment horizontal="center" wrapText="1"/>
      <protection hidden="1"/>
    </xf>
    <xf numFmtId="0" fontId="32" fillId="3" borderId="0" xfId="0" applyFont="1" applyFill="1" applyBorder="1" applyAlignment="1" applyProtection="1">
      <alignment horizontal="center"/>
      <protection hidden="1"/>
    </xf>
    <xf numFmtId="14" fontId="5" fillId="0" borderId="0" xfId="0" applyNumberFormat="1" applyFont="1"/>
    <xf numFmtId="0" fontId="19" fillId="3" borderId="0" xfId="0" applyFont="1" applyFill="1" applyBorder="1" applyAlignment="1">
      <alignment horizontal="left" vertical="center" wrapText="1" indent="1"/>
    </xf>
    <xf numFmtId="0" fontId="11" fillId="3" borderId="0" xfId="0" applyFont="1" applyFill="1" applyBorder="1" applyAlignment="1">
      <alignment horizontal="left" vertical="center" wrapText="1" indent="1"/>
    </xf>
    <xf numFmtId="0" fontId="36" fillId="2" borderId="33" xfId="1" applyFont="1" applyFill="1" applyBorder="1" applyAlignment="1" applyProtection="1">
      <alignment horizontal="center" vertical="center" wrapText="1"/>
    </xf>
    <xf numFmtId="0" fontId="36" fillId="0" borderId="32" xfId="0" applyFont="1" applyBorder="1" applyAlignment="1">
      <alignment horizontal="center" vertical="center" wrapText="1"/>
    </xf>
    <xf numFmtId="0" fontId="36" fillId="0" borderId="34" xfId="0" applyFont="1" applyBorder="1" applyAlignment="1">
      <alignment horizontal="center" vertical="center" wrapText="1"/>
    </xf>
    <xf numFmtId="0" fontId="5" fillId="0" borderId="26" xfId="0" applyFont="1" applyBorder="1" applyAlignment="1"/>
    <xf numFmtId="0" fontId="0" fillId="0" borderId="25" xfId="0" applyBorder="1" applyAlignment="1"/>
    <xf numFmtId="0" fontId="0" fillId="0" borderId="36" xfId="0" applyBorder="1" applyAlignment="1"/>
    <xf numFmtId="0" fontId="7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right" wrapText="1"/>
    </xf>
    <xf numFmtId="0" fontId="0" fillId="0" borderId="36" xfId="0" applyFill="1" applyBorder="1" applyAlignment="1">
      <alignment horizontal="right" wrapText="1"/>
    </xf>
    <xf numFmtId="0" fontId="1" fillId="0" borderId="26" xfId="0" applyFont="1" applyFill="1" applyBorder="1" applyAlignment="1">
      <alignment horizontal="left" wrapText="1"/>
    </xf>
    <xf numFmtId="0" fontId="31" fillId="0" borderId="36" xfId="0" applyFont="1" applyFill="1" applyBorder="1" applyAlignment="1">
      <alignment horizontal="left" wrapText="1"/>
    </xf>
    <xf numFmtId="0" fontId="5" fillId="0" borderId="26" xfId="0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19" fillId="3" borderId="0" xfId="0" applyFont="1" applyFill="1" applyBorder="1" applyAlignment="1">
      <alignment horizontal="center" wrapText="1"/>
    </xf>
    <xf numFmtId="0" fontId="5" fillId="0" borderId="37" xfId="0" applyFont="1" applyBorder="1" applyAlignment="1"/>
    <xf numFmtId="0" fontId="5" fillId="0" borderId="38" xfId="0" applyFont="1" applyBorder="1" applyAlignment="1"/>
    <xf numFmtId="0" fontId="5" fillId="0" borderId="39" xfId="0" applyFont="1" applyBorder="1" applyAlignment="1"/>
    <xf numFmtId="0" fontId="18" fillId="3" borderId="0" xfId="0" applyFont="1" applyFill="1" applyBorder="1" applyAlignment="1">
      <alignment horizontal="center"/>
    </xf>
    <xf numFmtId="0" fontId="0" fillId="0" borderId="0" xfId="0" applyAlignment="1"/>
    <xf numFmtId="0" fontId="5" fillId="0" borderId="40" xfId="0" applyFont="1" applyBorder="1" applyAlignment="1"/>
    <xf numFmtId="1" fontId="18" fillId="3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Border="1" applyAlignment="1">
      <alignment horizontal="center" wrapText="1"/>
    </xf>
    <xf numFmtId="0" fontId="5" fillId="0" borderId="0" xfId="0" applyFont="1" applyAlignment="1"/>
    <xf numFmtId="0" fontId="14" fillId="0" borderId="41" xfId="0" applyFont="1" applyBorder="1" applyAlignment="1">
      <alignment horizontal="left" vertical="center" indent="3"/>
    </xf>
    <xf numFmtId="0" fontId="37" fillId="0" borderId="41" xfId="0" applyFont="1" applyBorder="1" applyAlignment="1">
      <alignment horizontal="left" vertical="center" indent="3"/>
    </xf>
    <xf numFmtId="0" fontId="5" fillId="0" borderId="15" xfId="0" applyFont="1" applyBorder="1" applyAlignment="1"/>
    <xf numFmtId="0" fontId="0" fillId="0" borderId="15" xfId="0" applyBorder="1" applyAlignment="1"/>
    <xf numFmtId="0" fontId="2" fillId="0" borderId="33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9" fillId="2" borderId="0" xfId="0" applyFont="1" applyFill="1" applyBorder="1" applyAlignment="1"/>
    <xf numFmtId="172" fontId="6" fillId="0" borderId="0" xfId="0" applyNumberFormat="1" applyFont="1" applyAlignment="1">
      <alignment horizontal="center" vertical="center" wrapText="1"/>
    </xf>
    <xf numFmtId="172" fontId="31" fillId="0" borderId="0" xfId="0" applyNumberFormat="1" applyFont="1" applyAlignment="1">
      <alignment horizontal="center" vertical="center" wrapText="1"/>
    </xf>
    <xf numFmtId="172" fontId="31" fillId="0" borderId="0" xfId="0" applyNumberFormat="1" applyFont="1" applyAlignment="1">
      <alignment wrapText="1"/>
    </xf>
    <xf numFmtId="0" fontId="41" fillId="2" borderId="43" xfId="1" applyFont="1" applyFill="1" applyBorder="1" applyAlignment="1" applyProtection="1">
      <alignment horizontal="center" vertical="center" wrapText="1"/>
    </xf>
    <xf numFmtId="0" fontId="41" fillId="2" borderId="44" xfId="0" applyFont="1" applyFill="1" applyBorder="1" applyAlignment="1">
      <alignment horizontal="center" vertical="center" wrapText="1"/>
    </xf>
    <xf numFmtId="0" fontId="41" fillId="2" borderId="45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164" fontId="5" fillId="3" borderId="12" xfId="0" applyNumberFormat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72" fontId="5" fillId="4" borderId="8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72" fontId="6" fillId="0" borderId="0" xfId="0" applyNumberFormat="1" applyFont="1" applyFill="1" applyAlignment="1">
      <alignment horizontal="center" vertical="center" wrapText="1"/>
    </xf>
    <xf numFmtId="172" fontId="31" fillId="0" borderId="0" xfId="0" applyNumberFormat="1" applyFont="1" applyFill="1" applyAlignment="1">
      <alignment horizontal="center" vertical="center" wrapText="1"/>
    </xf>
    <xf numFmtId="171" fontId="1" fillId="0" borderId="42" xfId="0" applyNumberFormat="1" applyFont="1" applyFill="1" applyBorder="1" applyAlignment="1">
      <alignment horizontal="center" vertical="center" wrapText="1"/>
    </xf>
    <xf numFmtId="171" fontId="31" fillId="0" borderId="42" xfId="0" applyNumberFormat="1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left" vertical="center" wrapText="1" indent="1"/>
    </xf>
    <xf numFmtId="0" fontId="1" fillId="2" borderId="32" xfId="0" applyFont="1" applyFill="1" applyBorder="1" applyAlignment="1">
      <alignment horizontal="left" vertical="center" wrapText="1" indent="1"/>
    </xf>
    <xf numFmtId="0" fontId="31" fillId="2" borderId="34" xfId="0" applyFont="1" applyFill="1" applyBorder="1" applyAlignment="1">
      <alignment horizontal="left" vertical="center" wrapText="1" indent="1"/>
    </xf>
    <xf numFmtId="0" fontId="31" fillId="0" borderId="0" xfId="0" applyFont="1" applyFill="1" applyAlignment="1"/>
    <xf numFmtId="172" fontId="5" fillId="3" borderId="13" xfId="0" applyNumberFormat="1" applyFont="1" applyFill="1" applyBorder="1" applyAlignment="1">
      <alignment horizontal="center" vertical="center" wrapText="1"/>
    </xf>
    <xf numFmtId="2" fontId="5" fillId="3" borderId="26" xfId="0" applyNumberFormat="1" applyFont="1" applyFill="1" applyBorder="1" applyAlignment="1">
      <alignment horizontal="center" wrapText="1"/>
    </xf>
    <xf numFmtId="2" fontId="5" fillId="3" borderId="36" xfId="0" applyNumberFormat="1" applyFont="1" applyFill="1" applyBorder="1" applyAlignment="1">
      <alignment horizontal="center" wrapText="1"/>
    </xf>
    <xf numFmtId="0" fontId="5" fillId="4" borderId="25" xfId="0" applyFont="1" applyFill="1" applyBorder="1" applyAlignment="1">
      <alignment horizontal="center" wrapText="1"/>
    </xf>
    <xf numFmtId="0" fontId="5" fillId="4" borderId="36" xfId="0" applyFont="1" applyFill="1" applyBorder="1" applyAlignment="1">
      <alignment horizontal="center" wrapText="1"/>
    </xf>
    <xf numFmtId="168" fontId="6" fillId="3" borderId="23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4" fillId="3" borderId="23" xfId="0" applyNumberFormat="1" applyFont="1" applyFill="1" applyBorder="1" applyAlignment="1">
      <alignment horizontal="center" vertical="center" wrapText="1"/>
    </xf>
    <xf numFmtId="2" fontId="4" fillId="3" borderId="24" xfId="0" applyNumberFormat="1" applyFont="1" applyFill="1" applyBorder="1" applyAlignment="1">
      <alignment horizontal="center" vertical="center" wrapText="1"/>
    </xf>
    <xf numFmtId="164" fontId="6" fillId="3" borderId="22" xfId="0" applyNumberFormat="1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31" fillId="2" borderId="32" xfId="0" applyFont="1" applyFill="1" applyBorder="1" applyAlignment="1">
      <alignment horizontal="center" vertical="center" wrapText="1"/>
    </xf>
    <xf numFmtId="0" fontId="31" fillId="2" borderId="34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6" fillId="2" borderId="33" xfId="0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vertical="center" wrapText="1"/>
    </xf>
    <xf numFmtId="0" fontId="16" fillId="2" borderId="32" xfId="0" applyFont="1" applyFill="1" applyBorder="1" applyAlignment="1">
      <alignment vertical="center" wrapText="1"/>
    </xf>
    <xf numFmtId="0" fontId="16" fillId="2" borderId="34" xfId="0" applyFont="1" applyFill="1" applyBorder="1" applyAlignment="1">
      <alignment vertical="center" wrapText="1"/>
    </xf>
    <xf numFmtId="164" fontId="6" fillId="3" borderId="24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6" fillId="3" borderId="0" xfId="0" applyNumberFormat="1" applyFont="1" applyFill="1" applyBorder="1" applyAlignment="1">
      <alignment horizontal="center"/>
    </xf>
    <xf numFmtId="0" fontId="31" fillId="3" borderId="0" xfId="0" applyFont="1" applyFill="1" applyBorder="1" applyAlignment="1"/>
    <xf numFmtId="164" fontId="13" fillId="3" borderId="1" xfId="0" applyNumberFormat="1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164" fontId="6" fillId="3" borderId="23" xfId="0" applyNumberFormat="1" applyFont="1" applyFill="1" applyBorder="1" applyAlignment="1">
      <alignment horizontal="center" vertical="center" wrapText="1"/>
    </xf>
    <xf numFmtId="0" fontId="31" fillId="3" borderId="23" xfId="0" applyFont="1" applyFill="1" applyBorder="1" applyAlignment="1">
      <alignment horizontal="center" vertical="center" wrapText="1"/>
    </xf>
    <xf numFmtId="0" fontId="31" fillId="3" borderId="24" xfId="0" applyFont="1" applyFill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24" xfId="0" applyFont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/>
    </xf>
    <xf numFmtId="0" fontId="31" fillId="3" borderId="20" xfId="0" applyFont="1" applyFill="1" applyBorder="1" applyAlignment="1"/>
    <xf numFmtId="0" fontId="5" fillId="3" borderId="25" xfId="0" applyFont="1" applyFill="1" applyBorder="1" applyAlignment="1">
      <alignment horizontal="center" wrapText="1"/>
    </xf>
    <xf numFmtId="0" fontId="5" fillId="0" borderId="25" xfId="0" applyFont="1" applyBorder="1" applyAlignment="1">
      <alignment horizontal="center" wrapText="1"/>
    </xf>
    <xf numFmtId="0" fontId="5" fillId="0" borderId="36" xfId="0" applyFont="1" applyBorder="1" applyAlignment="1">
      <alignment horizontal="center" wrapText="1"/>
    </xf>
    <xf numFmtId="0" fontId="6" fillId="3" borderId="2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72" fontId="1" fillId="2" borderId="0" xfId="0" applyNumberFormat="1" applyFont="1" applyFill="1" applyBorder="1" applyAlignment="1"/>
    <xf numFmtId="0" fontId="0" fillId="0" borderId="20" xfId="0" applyBorder="1" applyAlignment="1"/>
    <xf numFmtId="172" fontId="6" fillId="0" borderId="13" xfId="0" applyNumberFormat="1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2" fillId="2" borderId="33" xfId="0" applyFont="1" applyFill="1" applyBorder="1" applyAlignment="1">
      <alignment horizontal="center" vertical="center" wrapText="1"/>
    </xf>
    <xf numFmtId="0" fontId="33" fillId="2" borderId="32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172" fontId="1" fillId="3" borderId="26" xfId="0" applyNumberFormat="1" applyFont="1" applyFill="1" applyBorder="1" applyAlignment="1">
      <alignment horizontal="center" vertical="center" wrapText="1"/>
    </xf>
    <xf numFmtId="0" fontId="31" fillId="0" borderId="25" xfId="0" applyFont="1" applyBorder="1" applyAlignment="1">
      <alignment wrapText="1"/>
    </xf>
    <xf numFmtId="0" fontId="31" fillId="0" borderId="36" xfId="0" applyFont="1" applyBorder="1" applyAlignment="1">
      <alignment wrapText="1"/>
    </xf>
    <xf numFmtId="0" fontId="6" fillId="3" borderId="20" xfId="0" applyFont="1" applyFill="1" applyBorder="1" applyAlignment="1">
      <alignment horizontal="center"/>
    </xf>
    <xf numFmtId="172" fontId="1" fillId="3" borderId="0" xfId="0" applyNumberFormat="1" applyFont="1" applyFill="1" applyBorder="1" applyAlignment="1">
      <alignment horizontal="center" vertical="center" wrapText="1"/>
    </xf>
    <xf numFmtId="172" fontId="1" fillId="3" borderId="0" xfId="0" applyNumberFormat="1" applyFont="1" applyFill="1" applyBorder="1" applyAlignment="1">
      <alignment horizontal="center" vertical="center"/>
    </xf>
    <xf numFmtId="0" fontId="14" fillId="2" borderId="32" xfId="0" applyFont="1" applyFill="1" applyBorder="1" applyAlignment="1">
      <alignment vertical="center" wrapText="1"/>
    </xf>
    <xf numFmtId="0" fontId="14" fillId="2" borderId="34" xfId="0" applyFont="1" applyFill="1" applyBorder="1" applyAlignment="1">
      <alignment vertical="center" wrapText="1"/>
    </xf>
    <xf numFmtId="0" fontId="16" fillId="2" borderId="34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2" fontId="6" fillId="3" borderId="26" xfId="0" applyNumberFormat="1" applyFont="1" applyFill="1" applyBorder="1" applyAlignment="1">
      <alignment horizontal="center" wrapText="1"/>
    </xf>
    <xf numFmtId="2" fontId="6" fillId="3" borderId="36" xfId="0" applyNumberFormat="1" applyFont="1" applyFill="1" applyBorder="1" applyAlignment="1">
      <alignment horizontal="center" wrapText="1"/>
    </xf>
    <xf numFmtId="0" fontId="6" fillId="3" borderId="26" xfId="0" applyFont="1" applyFill="1" applyBorder="1" applyAlignment="1">
      <alignment horizontal="center" wrapText="1"/>
    </xf>
    <xf numFmtId="0" fontId="6" fillId="3" borderId="25" xfId="0" applyFont="1" applyFill="1" applyBorder="1" applyAlignment="1">
      <alignment horizontal="center" wrapText="1"/>
    </xf>
    <xf numFmtId="0" fontId="6" fillId="3" borderId="36" xfId="0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23" fillId="3" borderId="49" xfId="0" applyFont="1" applyFill="1" applyBorder="1" applyAlignment="1">
      <alignment horizontal="center" vertical="center"/>
    </xf>
    <xf numFmtId="0" fontId="35" fillId="0" borderId="49" xfId="0" applyFont="1" applyBorder="1" applyAlignment="1">
      <alignment horizontal="center" vertical="center"/>
    </xf>
    <xf numFmtId="0" fontId="32" fillId="3" borderId="0" xfId="0" applyFont="1" applyFill="1" applyAlignment="1" applyProtection="1">
      <protection hidden="1"/>
    </xf>
    <xf numFmtId="0" fontId="43" fillId="3" borderId="26" xfId="0" applyFont="1" applyFill="1" applyBorder="1" applyAlignment="1" applyProtection="1">
      <alignment horizontal="right" vertical="center"/>
      <protection hidden="1"/>
    </xf>
    <xf numFmtId="0" fontId="0" fillId="0" borderId="25" xfId="0" applyBorder="1" applyAlignment="1">
      <alignment horizontal="right" vertical="center"/>
    </xf>
    <xf numFmtId="0" fontId="43" fillId="3" borderId="36" xfId="0" applyFont="1" applyFill="1" applyBorder="1" applyAlignment="1" applyProtection="1">
      <alignment horizontal="left" vertical="center" indent="1"/>
      <protection hidden="1"/>
    </xf>
    <xf numFmtId="0" fontId="43" fillId="3" borderId="1" xfId="0" applyFont="1" applyFill="1" applyBorder="1" applyAlignment="1" applyProtection="1">
      <alignment horizontal="left" vertical="center" indent="1"/>
      <protection hidden="1"/>
    </xf>
    <xf numFmtId="0" fontId="43" fillId="3" borderId="50" xfId="0" applyFont="1" applyFill="1" applyBorder="1" applyAlignment="1" applyProtection="1">
      <alignment horizontal="right" vertical="center"/>
      <protection hidden="1"/>
    </xf>
    <xf numFmtId="0" fontId="0" fillId="3" borderId="51" xfId="0" applyFill="1" applyBorder="1" applyAlignment="1">
      <alignment horizontal="right" vertical="center"/>
    </xf>
    <xf numFmtId="180" fontId="43" fillId="3" borderId="51" xfId="0" applyNumberFormat="1" applyFont="1" applyFill="1" applyBorder="1" applyAlignment="1" applyProtection="1">
      <alignment horizontal="left" vertical="center" indent="1"/>
      <protection hidden="1"/>
    </xf>
    <xf numFmtId="180" fontId="0" fillId="3" borderId="52" xfId="0" applyNumberFormat="1" applyFill="1" applyBorder="1" applyAlignment="1">
      <alignment horizontal="left" vertical="center" indent="1"/>
    </xf>
    <xf numFmtId="0" fontId="32" fillId="3" borderId="0" xfId="0" applyFont="1" applyFill="1" applyAlignment="1" applyProtection="1">
      <alignment horizontal="center"/>
      <protection hidden="1"/>
    </xf>
    <xf numFmtId="0" fontId="0" fillId="0" borderId="25" xfId="0" applyBorder="1" applyAlignment="1">
      <alignment horizontal="right"/>
    </xf>
    <xf numFmtId="0" fontId="43" fillId="3" borderId="25" xfId="0" applyFont="1" applyFill="1" applyBorder="1" applyAlignment="1" applyProtection="1">
      <alignment horizontal="left" vertical="center" inden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366"/>
  <sheetViews>
    <sheetView tabSelected="1" workbookViewId="0">
      <pane ySplit="11" topLeftCell="A13" activePane="bottomLeft" state="frozen"/>
      <selection pane="bottomLeft" activeCell="B3" sqref="B3"/>
    </sheetView>
  </sheetViews>
  <sheetFormatPr defaultRowHeight="12" x14ac:dyDescent="0.2"/>
  <cols>
    <col min="1" max="1" width="0.85546875" style="7" customWidth="1"/>
    <col min="2" max="2" width="24.7109375" style="7" customWidth="1"/>
    <col min="3" max="3" width="0.85546875" style="7" customWidth="1"/>
    <col min="4" max="4" width="10.7109375" style="7" customWidth="1"/>
    <col min="5" max="5" width="0.85546875" style="7" customWidth="1"/>
    <col min="6" max="6" width="10.7109375" style="7" customWidth="1"/>
    <col min="7" max="7" width="0.85546875" style="7" customWidth="1"/>
    <col min="8" max="8" width="11.7109375" style="7" customWidth="1"/>
    <col min="9" max="10" width="0.85546875" style="7" customWidth="1"/>
    <col min="11" max="11" width="24.7109375" style="7" customWidth="1"/>
    <col min="12" max="12" width="1.28515625" style="7" customWidth="1"/>
    <col min="13" max="13" width="10.7109375" style="7" customWidth="1"/>
    <col min="14" max="14" width="1.28515625" style="7" customWidth="1"/>
    <col min="15" max="15" width="10.7109375" style="7" customWidth="1"/>
    <col min="16" max="16" width="2.7109375" style="190" customWidth="1"/>
    <col min="17" max="17" width="10.7109375" style="7" customWidth="1"/>
    <col min="18" max="18" width="0.85546875" style="5" customWidth="1"/>
    <col min="19" max="19" width="10.7109375" style="7" customWidth="1"/>
    <col min="20" max="20" width="0.85546875" style="7" customWidth="1"/>
    <col min="21" max="21" width="4.28515625" style="7" customWidth="1"/>
    <col min="22" max="25" width="10.5703125" style="7" customWidth="1"/>
    <col min="26" max="16384" width="9.140625" style="7"/>
  </cols>
  <sheetData>
    <row r="1" spans="1:24" ht="6" customHeight="1" x14ac:dyDescent="0.2">
      <c r="A1" s="349"/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46"/>
    </row>
    <row r="2" spans="1:24" ht="6" customHeight="1" thickBot="1" x14ac:dyDescent="0.25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177"/>
      <c r="Q2" s="76"/>
      <c r="R2" s="99"/>
      <c r="S2" s="99"/>
      <c r="T2" s="100"/>
      <c r="U2" s="346"/>
      <c r="W2" s="318">
        <f>Admin!B2</f>
        <v>39909</v>
      </c>
      <c r="X2" s="7">
        <v>1</v>
      </c>
    </row>
    <row r="3" spans="1:24" ht="17.25" customHeight="1" thickTop="1" thickBot="1" x14ac:dyDescent="0.3">
      <c r="A3" s="77"/>
      <c r="B3" s="106" t="s">
        <v>20</v>
      </c>
      <c r="C3" s="9"/>
      <c r="D3" s="9"/>
      <c r="E3" s="9"/>
      <c r="F3" s="9"/>
      <c r="G3" s="9"/>
      <c r="H3" s="87"/>
      <c r="I3" s="9"/>
      <c r="J3" s="9"/>
      <c r="K3" s="354" t="s">
        <v>96</v>
      </c>
      <c r="L3" s="341"/>
      <c r="M3" s="341"/>
      <c r="N3" s="11"/>
      <c r="O3" s="80"/>
      <c r="P3" s="178"/>
      <c r="Q3" s="321" t="s">
        <v>113</v>
      </c>
      <c r="R3" s="322"/>
      <c r="S3" s="323"/>
      <c r="T3" s="102"/>
      <c r="U3" s="346"/>
      <c r="W3" s="318">
        <f>Admin!B3</f>
        <v>39910</v>
      </c>
      <c r="X3" s="7">
        <f>X2+1</f>
        <v>2</v>
      </c>
    </row>
    <row r="4" spans="1:24" ht="3.75" customHeight="1" thickTop="1" x14ac:dyDescent="0.2">
      <c r="A4" s="77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79"/>
      <c r="Q4" s="9"/>
      <c r="R4" s="101"/>
      <c r="S4" s="101"/>
      <c r="T4" s="102"/>
      <c r="U4" s="346"/>
      <c r="W4" s="318">
        <f>Admin!B4</f>
        <v>39911</v>
      </c>
      <c r="X4" s="7">
        <f t="shared" ref="X4:X53" si="0">X3+1</f>
        <v>3</v>
      </c>
    </row>
    <row r="5" spans="1:24" ht="12" customHeight="1" x14ac:dyDescent="0.2">
      <c r="A5" s="77"/>
      <c r="B5" s="9" t="s">
        <v>21</v>
      </c>
      <c r="C5" s="10"/>
      <c r="D5" s="324"/>
      <c r="E5" s="325"/>
      <c r="F5" s="326"/>
      <c r="G5" s="10"/>
      <c r="H5" s="86"/>
      <c r="I5" s="9"/>
      <c r="J5" s="9"/>
      <c r="K5" s="9" t="s">
        <v>24</v>
      </c>
      <c r="L5" s="329"/>
      <c r="M5" s="330"/>
      <c r="N5" s="89"/>
      <c r="O5" s="331"/>
      <c r="P5" s="332"/>
      <c r="Q5" s="9"/>
      <c r="R5" s="101"/>
      <c r="S5" s="101"/>
      <c r="T5" s="102"/>
      <c r="U5" s="346"/>
      <c r="V5" s="7" t="s">
        <v>219</v>
      </c>
      <c r="W5" s="318">
        <f>Admin!B5</f>
        <v>39912</v>
      </c>
      <c r="X5" s="7">
        <f t="shared" si="0"/>
        <v>4</v>
      </c>
    </row>
    <row r="6" spans="1:24" ht="12" customHeight="1" x14ac:dyDescent="0.2">
      <c r="A6" s="77"/>
      <c r="B6" s="9" t="s">
        <v>13</v>
      </c>
      <c r="C6" s="10"/>
      <c r="D6" s="324"/>
      <c r="E6" s="325"/>
      <c r="F6" s="326"/>
      <c r="G6" s="10"/>
      <c r="H6" s="9"/>
      <c r="I6" s="9"/>
      <c r="J6" s="9"/>
      <c r="K6" s="9"/>
      <c r="L6" s="9"/>
      <c r="M6" s="9"/>
      <c r="N6" s="9"/>
      <c r="O6" s="9"/>
      <c r="P6" s="179"/>
      <c r="Q6" s="9"/>
      <c r="R6" s="101"/>
      <c r="S6" s="101"/>
      <c r="T6" s="102"/>
      <c r="U6" s="346"/>
      <c r="V6" s="7" t="s">
        <v>220</v>
      </c>
      <c r="W6" s="318">
        <f>Admin!B6</f>
        <v>39913</v>
      </c>
      <c r="X6" s="7">
        <f t="shared" si="0"/>
        <v>5</v>
      </c>
    </row>
    <row r="7" spans="1:24" ht="12" customHeight="1" x14ac:dyDescent="0.2">
      <c r="A7" s="77"/>
      <c r="B7" s="9" t="s">
        <v>14</v>
      </c>
      <c r="C7" s="10"/>
      <c r="D7" s="324"/>
      <c r="E7" s="325"/>
      <c r="F7" s="326"/>
      <c r="G7" s="10"/>
      <c r="H7" s="9"/>
      <c r="I7" s="9"/>
      <c r="J7" s="10"/>
      <c r="K7" s="9" t="s">
        <v>22</v>
      </c>
      <c r="L7" s="333"/>
      <c r="M7" s="334"/>
      <c r="N7" s="334"/>
      <c r="O7" s="334"/>
      <c r="P7" s="335"/>
      <c r="Q7" s="9"/>
      <c r="R7" s="101"/>
      <c r="S7" s="101"/>
      <c r="T7" s="102"/>
      <c r="U7" s="346"/>
      <c r="V7" s="7" t="s">
        <v>221</v>
      </c>
      <c r="W7" s="318">
        <f>Admin!B7</f>
        <v>39914</v>
      </c>
      <c r="X7" s="7">
        <f t="shared" si="0"/>
        <v>6</v>
      </c>
    </row>
    <row r="8" spans="1:24" ht="12" customHeight="1" x14ac:dyDescent="0.2">
      <c r="A8" s="77"/>
      <c r="B8" s="9" t="s">
        <v>15</v>
      </c>
      <c r="C8" s="10"/>
      <c r="D8" s="324"/>
      <c r="E8" s="325"/>
      <c r="F8" s="326"/>
      <c r="G8" s="10"/>
      <c r="H8" s="9"/>
      <c r="I8" s="9"/>
      <c r="J8" s="9"/>
      <c r="K8" s="9"/>
      <c r="L8" s="9"/>
      <c r="M8" s="9"/>
      <c r="N8" s="9"/>
      <c r="O8" s="9"/>
      <c r="P8" s="179"/>
      <c r="Q8" s="9"/>
      <c r="R8" s="101"/>
      <c r="S8" s="101"/>
      <c r="T8" s="102"/>
      <c r="U8" s="346"/>
      <c r="V8" s="7" t="s">
        <v>219</v>
      </c>
      <c r="W8" s="318">
        <f>Admin!B8</f>
        <v>39915</v>
      </c>
      <c r="X8" s="7">
        <f t="shared" si="0"/>
        <v>7</v>
      </c>
    </row>
    <row r="9" spans="1:24" ht="12" customHeight="1" x14ac:dyDescent="0.2">
      <c r="A9" s="77"/>
      <c r="B9" s="9" t="s">
        <v>16</v>
      </c>
      <c r="C9" s="10"/>
      <c r="D9" s="12"/>
      <c r="E9" s="10"/>
      <c r="F9" s="10"/>
      <c r="G9" s="10"/>
      <c r="H9" s="86"/>
      <c r="I9" s="9"/>
      <c r="J9" s="9"/>
      <c r="K9" s="87" t="s">
        <v>95</v>
      </c>
      <c r="L9" s="87"/>
      <c r="M9" s="216">
        <f>Admin!B2</f>
        <v>39909</v>
      </c>
      <c r="N9" s="11"/>
      <c r="O9" s="216">
        <f>Admin!B366</f>
        <v>40273</v>
      </c>
      <c r="P9" s="180"/>
      <c r="Q9" s="175" t="s">
        <v>69</v>
      </c>
      <c r="R9" s="176"/>
      <c r="S9" s="176"/>
      <c r="T9" s="102"/>
      <c r="U9" s="346"/>
      <c r="W9" s="318">
        <f>Admin!B9</f>
        <v>39916</v>
      </c>
      <c r="X9" s="7">
        <f t="shared" si="0"/>
        <v>8</v>
      </c>
    </row>
    <row r="10" spans="1:24" ht="6" customHeight="1" x14ac:dyDescent="0.2">
      <c r="A10" s="78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81"/>
      <c r="Q10" s="79"/>
      <c r="R10" s="103"/>
      <c r="S10" s="103"/>
      <c r="T10" s="104"/>
      <c r="U10" s="346"/>
      <c r="V10" s="7" t="s">
        <v>222</v>
      </c>
      <c r="W10" s="318">
        <f>Admin!B10</f>
        <v>39917</v>
      </c>
      <c r="X10" s="7">
        <f t="shared" si="0"/>
        <v>9</v>
      </c>
    </row>
    <row r="11" spans="1:24" ht="15" customHeight="1" thickBot="1" x14ac:dyDescent="0.25">
      <c r="A11" s="347"/>
      <c r="B11" s="347"/>
      <c r="C11" s="347"/>
      <c r="D11" s="347"/>
      <c r="E11" s="347"/>
      <c r="F11" s="347"/>
      <c r="G11" s="347"/>
      <c r="H11" s="347"/>
      <c r="I11" s="347"/>
      <c r="J11" s="347"/>
      <c r="K11" s="347"/>
      <c r="L11" s="347"/>
      <c r="M11" s="347"/>
      <c r="N11" s="347"/>
      <c r="O11" s="347"/>
      <c r="P11" s="347"/>
      <c r="Q11" s="347"/>
      <c r="R11" s="348"/>
      <c r="S11" s="348"/>
      <c r="T11" s="348"/>
      <c r="U11" s="346"/>
      <c r="W11" s="318">
        <f>Admin!B11</f>
        <v>39918</v>
      </c>
      <c r="X11" s="7">
        <f t="shared" si="0"/>
        <v>10</v>
      </c>
    </row>
    <row r="12" spans="1:24" ht="9" customHeight="1" thickBot="1" x14ac:dyDescent="0.25">
      <c r="A12" s="16"/>
      <c r="B12" s="17"/>
      <c r="C12" s="17"/>
      <c r="D12" s="17"/>
      <c r="E12" s="17"/>
      <c r="F12" s="17"/>
      <c r="G12" s="17"/>
      <c r="H12" s="17"/>
      <c r="I12" s="17"/>
      <c r="J12" s="81"/>
      <c r="K12" s="17"/>
      <c r="L12" s="17"/>
      <c r="M12" s="17"/>
      <c r="N12" s="17"/>
      <c r="O12" s="17"/>
      <c r="P12" s="182"/>
      <c r="Q12" s="17"/>
      <c r="R12" s="17"/>
      <c r="S12" s="17"/>
      <c r="T12" s="18"/>
      <c r="U12" s="346"/>
      <c r="V12" s="7" t="s">
        <v>223</v>
      </c>
      <c r="W12" s="318">
        <f>Admin!B12</f>
        <v>39919</v>
      </c>
      <c r="X12" s="7">
        <f t="shared" si="0"/>
        <v>11</v>
      </c>
    </row>
    <row r="13" spans="1:24" ht="15" customHeight="1" thickTop="1" thickBot="1" x14ac:dyDescent="0.25">
      <c r="A13" s="19"/>
      <c r="B13" s="106" t="s">
        <v>63</v>
      </c>
      <c r="C13" s="67"/>
      <c r="D13" s="21"/>
      <c r="E13" s="21"/>
      <c r="F13" s="21"/>
      <c r="G13" s="21"/>
      <c r="H13" s="336" t="s">
        <v>88</v>
      </c>
      <c r="I13" s="21"/>
      <c r="J13" s="30"/>
      <c r="K13" s="106" t="s">
        <v>23</v>
      </c>
      <c r="L13" s="67"/>
      <c r="M13" s="88"/>
      <c r="N13" s="20"/>
      <c r="O13" s="327"/>
      <c r="P13" s="328"/>
      <c r="Q13" s="340"/>
      <c r="R13" s="69"/>
      <c r="S13" s="343"/>
      <c r="T13" s="22"/>
      <c r="U13" s="346"/>
      <c r="V13" s="7" t="s">
        <v>224</v>
      </c>
      <c r="W13" s="318">
        <f>Admin!B13</f>
        <v>39920</v>
      </c>
      <c r="X13" s="7">
        <f t="shared" si="0"/>
        <v>12</v>
      </c>
    </row>
    <row r="14" spans="1:24" ht="6" customHeight="1" thickTop="1" thickBot="1" x14ac:dyDescent="0.25">
      <c r="A14" s="19"/>
      <c r="B14" s="67"/>
      <c r="C14" s="67"/>
      <c r="D14" s="21"/>
      <c r="E14" s="21"/>
      <c r="F14" s="21"/>
      <c r="G14" s="21"/>
      <c r="H14" s="336"/>
      <c r="I14" s="21"/>
      <c r="J14" s="30"/>
      <c r="K14" s="67"/>
      <c r="L14" s="67"/>
      <c r="M14" s="88"/>
      <c r="N14" s="20"/>
      <c r="O14" s="21"/>
      <c r="P14" s="183"/>
      <c r="Q14" s="341"/>
      <c r="R14" s="21"/>
      <c r="S14" s="344"/>
      <c r="T14" s="22"/>
      <c r="U14" s="346"/>
      <c r="W14" s="318">
        <f>Admin!B14</f>
        <v>39921</v>
      </c>
      <c r="X14" s="7">
        <f t="shared" si="0"/>
        <v>13</v>
      </c>
    </row>
    <row r="15" spans="1:24" ht="14.25" thickTop="1" thickBot="1" x14ac:dyDescent="0.25">
      <c r="A15" s="19"/>
      <c r="B15" s="21" t="s">
        <v>94</v>
      </c>
      <c r="C15" s="21"/>
      <c r="D15" s="337"/>
      <c r="E15" s="338"/>
      <c r="F15" s="339"/>
      <c r="G15" s="23"/>
      <c r="H15" s="29" t="s">
        <v>89</v>
      </c>
      <c r="I15" s="23"/>
      <c r="J15" s="66"/>
      <c r="K15" s="21" t="s">
        <v>19</v>
      </c>
      <c r="L15" s="21"/>
      <c r="M15" s="351"/>
      <c r="N15" s="352"/>
      <c r="O15" s="353"/>
      <c r="P15" s="184"/>
      <c r="Q15" s="173"/>
      <c r="R15" s="170"/>
      <c r="S15" s="174"/>
      <c r="T15" s="22"/>
      <c r="U15" s="346"/>
      <c r="W15" s="318">
        <f>Admin!B15</f>
        <v>39922</v>
      </c>
      <c r="X15" s="7">
        <f t="shared" si="0"/>
        <v>14</v>
      </c>
    </row>
    <row r="16" spans="1:24" ht="13.5" thickTop="1" thickBot="1" x14ac:dyDescent="0.25">
      <c r="A16" s="19"/>
      <c r="B16" s="21" t="s">
        <v>12</v>
      </c>
      <c r="C16" s="21"/>
      <c r="D16" s="337"/>
      <c r="E16" s="338"/>
      <c r="F16" s="339"/>
      <c r="G16" s="23"/>
      <c r="H16" s="191"/>
      <c r="I16" s="23"/>
      <c r="J16" s="30"/>
      <c r="K16" s="21"/>
      <c r="L16" s="21"/>
      <c r="M16" s="65"/>
      <c r="N16" s="65"/>
      <c r="O16" s="203" t="s">
        <v>97</v>
      </c>
      <c r="P16" s="183"/>
      <c r="Q16" s="38" t="s">
        <v>25</v>
      </c>
      <c r="R16" s="69"/>
      <c r="S16" s="38" t="s">
        <v>55</v>
      </c>
      <c r="T16" s="22"/>
      <c r="U16" s="346"/>
      <c r="W16" s="318">
        <f>Admin!B16</f>
        <v>39923</v>
      </c>
      <c r="X16" s="7">
        <f t="shared" si="0"/>
        <v>15</v>
      </c>
    </row>
    <row r="17" spans="1:24" ht="13.5" customHeight="1" thickTop="1" thickBot="1" x14ac:dyDescent="0.25">
      <c r="A17" s="19"/>
      <c r="B17" s="21" t="s">
        <v>13</v>
      </c>
      <c r="C17" s="21"/>
      <c r="D17" s="337"/>
      <c r="E17" s="338"/>
      <c r="F17" s="339"/>
      <c r="G17" s="23"/>
      <c r="H17" s="35" t="s">
        <v>90</v>
      </c>
      <c r="I17" s="23"/>
      <c r="J17" s="30"/>
      <c r="K17" s="23" t="s">
        <v>17</v>
      </c>
      <c r="L17" s="23"/>
      <c r="M17" s="164"/>
      <c r="N17" s="64"/>
      <c r="O17" s="173" t="str">
        <f>IF(M17=0," ",IF((M17+6208)&lt;O$9," ",M17+5844))</f>
        <v xml:space="preserve"> </v>
      </c>
      <c r="P17" s="172">
        <f>IF(O17=" ",1,IF(O17&gt;O$9,54,IF(D28="W",LOOKUP(O17,Admin!B:B,Admin!C:C),IF(D28="M",(LOOKUP(O17,Admin!B:B,Admin!D:D))))))</f>
        <v>1</v>
      </c>
      <c r="Q17" s="64" t="str">
        <f>IF(M17=" "," ",IF(D22="F",M17+21915,IF(D22="M",M17+23741," ")))</f>
        <v xml:space="preserve"> </v>
      </c>
      <c r="R17" s="21"/>
      <c r="S17" s="108" t="str">
        <f>IF(Q17=" "," ",IF(Q17&lt;Admin!E$2,F24,IF(Q17&gt;Admin!E$366," ",IF(D28="W",LOOKUP(Q17,Admin!B:B,Admin!C:C),IF(D28="M",LOOKUP(Q17,Admin!B:B,Admin!D:D),"Check D28")))))</f>
        <v xml:space="preserve"> </v>
      </c>
      <c r="T17" s="22"/>
      <c r="U17" s="346"/>
      <c r="W17" s="318">
        <f>Admin!B17</f>
        <v>39924</v>
      </c>
      <c r="X17" s="7">
        <f t="shared" si="0"/>
        <v>16</v>
      </c>
    </row>
    <row r="18" spans="1:24" ht="13.5" thickTop="1" thickBot="1" x14ac:dyDescent="0.25">
      <c r="A18" s="19"/>
      <c r="B18" s="21" t="s">
        <v>14</v>
      </c>
      <c r="C18" s="21"/>
      <c r="D18" s="337"/>
      <c r="E18" s="338"/>
      <c r="F18" s="339"/>
      <c r="G18" s="23"/>
      <c r="H18" s="192"/>
      <c r="I18" s="23"/>
      <c r="J18" s="30"/>
      <c r="K18" s="23" t="s">
        <v>46</v>
      </c>
      <c r="L18" s="23"/>
      <c r="M18" s="73" t="s">
        <v>93</v>
      </c>
      <c r="N18" s="21"/>
      <c r="O18" s="195" t="s">
        <v>33</v>
      </c>
      <c r="P18" s="108"/>
      <c r="Q18" s="196" t="str">
        <f>IF(O18="Y","Enter Date"," ")</f>
        <v xml:space="preserve"> </v>
      </c>
      <c r="R18" s="36"/>
      <c r="S18" s="108" t="str">
        <f>IF(O18="N"," ",IF(D28="W",LOOKUP(Q18,Admin!B:B,Admin!C:C),IF(D28="m",LOOKUP(Q18,Admin!B:B,Admin!D:D),"Check D28")))</f>
        <v xml:space="preserve"> </v>
      </c>
      <c r="T18" s="22"/>
      <c r="U18" s="346"/>
      <c r="W18" s="318">
        <f>Admin!B18</f>
        <v>39925</v>
      </c>
      <c r="X18" s="7">
        <f t="shared" si="0"/>
        <v>17</v>
      </c>
    </row>
    <row r="19" spans="1:24" ht="13.5" thickTop="1" thickBot="1" x14ac:dyDescent="0.25">
      <c r="A19" s="19"/>
      <c r="B19" s="21" t="s">
        <v>15</v>
      </c>
      <c r="C19" s="21"/>
      <c r="D19" s="337"/>
      <c r="E19" s="338"/>
      <c r="F19" s="339"/>
      <c r="G19" s="23"/>
      <c r="H19" s="35" t="s">
        <v>91</v>
      </c>
      <c r="I19" s="23"/>
      <c r="J19" s="30"/>
      <c r="K19" s="23" t="s">
        <v>47</v>
      </c>
      <c r="L19" s="23"/>
      <c r="M19" s="73" t="s">
        <v>93</v>
      </c>
      <c r="N19" s="21"/>
      <c r="O19" s="6" t="s">
        <v>33</v>
      </c>
      <c r="P19" s="108"/>
      <c r="Q19" s="196" t="str">
        <f>IF(O19="Y","Enter Date"," ")</f>
        <v xml:space="preserve"> </v>
      </c>
      <c r="R19" s="37"/>
      <c r="S19" s="108" t="str">
        <f>IF(O19="N"," ",IF(D28="W",LOOKUP(Q19,Admin!B:B,Admin!C:C),IF(D28="m",LOOKUP(Q19,Admin!B:B,Admin!D:D),"Check D28")))</f>
        <v xml:space="preserve"> </v>
      </c>
      <c r="T19" s="22"/>
      <c r="U19" s="346"/>
      <c r="W19" s="318">
        <f>Admin!B19</f>
        <v>39926</v>
      </c>
      <c r="X19" s="7">
        <f t="shared" si="0"/>
        <v>18</v>
      </c>
    </row>
    <row r="20" spans="1:24" ht="13.5" thickTop="1" thickBot="1" x14ac:dyDescent="0.25">
      <c r="A20" s="19"/>
      <c r="B20" s="21" t="s">
        <v>16</v>
      </c>
      <c r="C20" s="21"/>
      <c r="D20" s="165"/>
      <c r="E20" s="23"/>
      <c r="F20" s="23"/>
      <c r="G20" s="23"/>
      <c r="H20" s="191"/>
      <c r="I20" s="23"/>
      <c r="J20" s="30"/>
      <c r="K20" s="72" t="s">
        <v>53</v>
      </c>
      <c r="L20" s="72"/>
      <c r="M20" s="21"/>
      <c r="N20" s="21"/>
      <c r="O20" s="21"/>
      <c r="P20" s="183"/>
      <c r="Q20" s="21"/>
      <c r="R20" s="21"/>
      <c r="S20" s="21"/>
      <c r="T20" s="22"/>
      <c r="U20" s="346"/>
      <c r="W20" s="318">
        <f>Admin!B20</f>
        <v>39927</v>
      </c>
      <c r="X20" s="7">
        <f t="shared" si="0"/>
        <v>19</v>
      </c>
    </row>
    <row r="21" spans="1:24" ht="12" customHeight="1" thickTop="1" thickBot="1" x14ac:dyDescent="0.25">
      <c r="A21" s="19"/>
      <c r="B21" s="21"/>
      <c r="C21" s="21"/>
      <c r="D21" s="23"/>
      <c r="E21" s="23"/>
      <c r="F21" s="23"/>
      <c r="G21" s="23"/>
      <c r="H21" s="29" t="s">
        <v>92</v>
      </c>
      <c r="I21" s="23"/>
      <c r="J21" s="30"/>
      <c r="K21" s="21"/>
      <c r="L21" s="21"/>
      <c r="M21" s="21"/>
      <c r="N21" s="21"/>
      <c r="O21" s="21"/>
      <c r="P21" s="183"/>
      <c r="Q21" s="21"/>
      <c r="R21" s="21"/>
      <c r="S21" s="21"/>
      <c r="T21" s="82"/>
      <c r="U21" s="346"/>
      <c r="W21" s="318">
        <f>Admin!B21</f>
        <v>39928</v>
      </c>
      <c r="X21" s="7">
        <f t="shared" si="0"/>
        <v>20</v>
      </c>
    </row>
    <row r="22" spans="1:24" ht="15" customHeight="1" thickTop="1" thickBot="1" x14ac:dyDescent="0.25">
      <c r="A22" s="19"/>
      <c r="B22" s="21" t="s">
        <v>152</v>
      </c>
      <c r="C22" s="21"/>
      <c r="D22" s="90"/>
      <c r="E22" s="21"/>
      <c r="F22" s="21"/>
      <c r="G22" s="21"/>
      <c r="H22" s="193"/>
      <c r="I22" s="21"/>
      <c r="J22" s="30"/>
      <c r="K22" s="106" t="s">
        <v>28</v>
      </c>
      <c r="L22" s="67"/>
      <c r="M22" s="88"/>
      <c r="N22" s="20"/>
      <c r="O22" s="105"/>
      <c r="P22" s="185"/>
      <c r="Q22" s="38"/>
      <c r="R22" s="69"/>
      <c r="S22" s="70"/>
      <c r="T22" s="22"/>
      <c r="U22" s="346"/>
      <c r="W22" s="318">
        <f>Admin!B22</f>
        <v>39929</v>
      </c>
      <c r="X22" s="7">
        <f t="shared" si="0"/>
        <v>21</v>
      </c>
    </row>
    <row r="23" spans="1:24" ht="13.5" thickTop="1" thickBot="1" x14ac:dyDescent="0.25">
      <c r="A23" s="19"/>
      <c r="B23" s="21"/>
      <c r="C23" s="21"/>
      <c r="D23" s="64"/>
      <c r="E23" s="21"/>
      <c r="F23" s="38" t="s">
        <v>55</v>
      </c>
      <c r="G23" s="69"/>
      <c r="H23" s="21"/>
      <c r="I23" s="23"/>
      <c r="J23" s="30"/>
      <c r="K23" s="21"/>
      <c r="L23" s="72"/>
      <c r="M23" s="232" t="s">
        <v>114</v>
      </c>
      <c r="N23" s="21"/>
      <c r="O23" s="37"/>
      <c r="P23" s="186"/>
      <c r="Q23" s="38" t="s">
        <v>25</v>
      </c>
      <c r="R23" s="21"/>
      <c r="S23" s="108"/>
      <c r="T23" s="22"/>
      <c r="U23" s="346"/>
      <c r="W23" s="318">
        <f>Admin!B23</f>
        <v>39930</v>
      </c>
      <c r="X23" s="7">
        <f t="shared" si="0"/>
        <v>22</v>
      </c>
    </row>
    <row r="24" spans="1:24" ht="13.5" thickTop="1" thickBot="1" x14ac:dyDescent="0.25">
      <c r="A24" s="19"/>
      <c r="B24" s="21" t="s">
        <v>217</v>
      </c>
      <c r="C24" s="21"/>
      <c r="D24" s="164"/>
      <c r="E24" s="21"/>
      <c r="F24" s="107" t="str">
        <f>IF(D24=0," ",IF(D28="W",LOOKUP(D24,Admin!B:B,Admin!C:C),IF(D28="M",LOOKUP(D24,Admin!B:B,Admin!D:D),LOOKUP(D24,Admin!B:B,Admin!C:C))))</f>
        <v xml:space="preserve"> </v>
      </c>
      <c r="G24" s="71"/>
      <c r="H24" s="21"/>
      <c r="I24" s="21"/>
      <c r="J24" s="30"/>
      <c r="K24" s="21" t="s">
        <v>73</v>
      </c>
      <c r="L24" s="72"/>
      <c r="M24" s="69"/>
      <c r="N24" s="21"/>
      <c r="O24" s="198"/>
      <c r="P24" s="108"/>
      <c r="Q24" s="197" t="str">
        <f>IF(O24&gt;0,"Enter Date"," ")</f>
        <v xml:space="preserve"> </v>
      </c>
      <c r="R24" s="25"/>
      <c r="S24" s="108" t="str">
        <f>IF(Q24=" "," ",IF(D28="W",LOOKUP(Q24,Admin!B:B,Admin!C:C),IF(D28="m",LOOKUP(Q24,Admin!B:B,Admin!D:D),"Check D28")))</f>
        <v xml:space="preserve"> </v>
      </c>
      <c r="T24" s="22"/>
      <c r="U24" s="346"/>
      <c r="W24" s="318">
        <f>Admin!B24</f>
        <v>39931</v>
      </c>
      <c r="X24" s="7">
        <f t="shared" si="0"/>
        <v>23</v>
      </c>
    </row>
    <row r="25" spans="1:24" ht="6" customHeight="1" thickTop="1" thickBot="1" x14ac:dyDescent="0.25">
      <c r="A25" s="19"/>
      <c r="B25" s="21"/>
      <c r="C25" s="21"/>
      <c r="D25" s="64"/>
      <c r="E25" s="21"/>
      <c r="F25" s="107"/>
      <c r="G25" s="71"/>
      <c r="H25" s="21"/>
      <c r="I25" s="21"/>
      <c r="J25" s="21"/>
      <c r="K25" s="21"/>
      <c r="L25" s="72"/>
      <c r="M25" s="69"/>
      <c r="N25" s="21"/>
      <c r="O25" s="37"/>
      <c r="P25" s="108"/>
      <c r="Q25" s="64"/>
      <c r="R25" s="25"/>
      <c r="S25" s="108"/>
      <c r="T25" s="22"/>
      <c r="U25" s="346"/>
      <c r="W25" s="318">
        <f>Admin!B25</f>
        <v>39932</v>
      </c>
      <c r="X25" s="7">
        <f t="shared" si="0"/>
        <v>24</v>
      </c>
    </row>
    <row r="26" spans="1:24" ht="13.5" thickTop="1" thickBot="1" x14ac:dyDescent="0.25">
      <c r="A26" s="19"/>
      <c r="B26" s="21" t="s">
        <v>151</v>
      </c>
      <c r="C26" s="21"/>
      <c r="D26" s="164"/>
      <c r="E26" s="21"/>
      <c r="F26" s="107" t="str">
        <f>IF(D24=0," ",IF(D26=0," ",IF(D28="W",LOOKUP(D26,Admin!B:B,Admin!C:C),IF(D28="M",LOOKUP(D26,Admin!B:B,Admin!D:D),LOOKUP(D26,Admin!B:B,Admin!C:C)))))</f>
        <v xml:space="preserve"> </v>
      </c>
      <c r="G26" s="71"/>
      <c r="H26" s="21"/>
      <c r="I26" s="21"/>
      <c r="J26" s="30"/>
      <c r="K26" s="205" t="s">
        <v>112</v>
      </c>
      <c r="L26" s="21"/>
      <c r="M26" s="38" t="s">
        <v>27</v>
      </c>
      <c r="N26" s="38"/>
      <c r="O26" s="38" t="s">
        <v>26</v>
      </c>
      <c r="P26" s="24"/>
      <c r="Q26" s="38" t="s">
        <v>25</v>
      </c>
      <c r="R26" s="69"/>
      <c r="S26" s="70"/>
      <c r="T26" s="22"/>
      <c r="U26" s="346"/>
      <c r="W26" s="318">
        <f>Admin!B26</f>
        <v>39933</v>
      </c>
      <c r="X26" s="7">
        <f t="shared" si="0"/>
        <v>25</v>
      </c>
    </row>
    <row r="27" spans="1:24" ht="13.5" thickTop="1" thickBot="1" x14ac:dyDescent="0.25">
      <c r="A27" s="19"/>
      <c r="B27" s="21"/>
      <c r="C27" s="21"/>
      <c r="D27" s="64"/>
      <c r="E27" s="21"/>
      <c r="F27" s="34"/>
      <c r="G27" s="34"/>
      <c r="H27" s="21"/>
      <c r="I27" s="21"/>
      <c r="J27" s="30"/>
      <c r="K27" s="23" t="s">
        <v>42</v>
      </c>
      <c r="L27" s="23"/>
      <c r="M27" s="163"/>
      <c r="N27" s="40"/>
      <c r="O27" s="194"/>
      <c r="P27" s="187"/>
      <c r="Q27" s="164" t="str">
        <f>IF(M27&gt;0,D24," ")</f>
        <v xml:space="preserve"> </v>
      </c>
      <c r="R27" s="25"/>
      <c r="S27" s="108" t="str">
        <f>IF(Q27=" "," ",IF(D28="W",LOOKUP(Q27,Admin!B:B,Admin!C:C),IF(D28="m",LOOKUP(Q27,Admin!B:B,Admin!D:D),"Check D28")))</f>
        <v xml:space="preserve"> </v>
      </c>
      <c r="T27" s="22"/>
      <c r="U27" s="346"/>
      <c r="W27" s="318">
        <f>Admin!B27</f>
        <v>39934</v>
      </c>
      <c r="X27" s="7">
        <f t="shared" si="0"/>
        <v>26</v>
      </c>
    </row>
    <row r="28" spans="1:24" ht="13.5" thickTop="1" thickBot="1" x14ac:dyDescent="0.25">
      <c r="A28" s="19"/>
      <c r="B28" s="23" t="s">
        <v>30</v>
      </c>
      <c r="C28" s="23"/>
      <c r="D28" s="90"/>
      <c r="E28" s="29" t="s">
        <v>52</v>
      </c>
      <c r="F28" s="235" t="str">
        <f>IF(D30="D","Enter M for Director","Enter M or W for Employee")</f>
        <v>Enter M or W for Employee</v>
      </c>
      <c r="G28" s="21"/>
      <c r="H28" s="24"/>
      <c r="I28" s="24"/>
      <c r="J28" s="30"/>
      <c r="K28" s="21" t="s">
        <v>225</v>
      </c>
      <c r="L28" s="21"/>
      <c r="M28" s="199"/>
      <c r="N28" s="40"/>
      <c r="O28" s="200"/>
      <c r="P28" s="187"/>
      <c r="Q28" s="197" t="str">
        <f>IF(M28&gt;0,"Enter Date"," ")</f>
        <v xml:space="preserve"> </v>
      </c>
      <c r="R28" s="25"/>
      <c r="S28" s="108" t="str">
        <f>IF(Q28=" "," ",IF(D28="W",LOOKUP(Q28,Admin!B:B,Admin!C:C),IF(D28="m",LOOKUP(Q28,Admin!B:B,Admin!D:D),"Check D28")))</f>
        <v xml:space="preserve"> </v>
      </c>
      <c r="T28" s="22"/>
      <c r="U28" s="346"/>
      <c r="W28" s="318">
        <f>Admin!B28</f>
        <v>39935</v>
      </c>
      <c r="X28" s="7">
        <f t="shared" si="0"/>
        <v>27</v>
      </c>
    </row>
    <row r="29" spans="1:24" ht="12.75" thickTop="1" x14ac:dyDescent="0.2">
      <c r="A29" s="19"/>
      <c r="B29" s="23" t="s">
        <v>18</v>
      </c>
      <c r="C29" s="23"/>
      <c r="D29" s="171">
        <v>1</v>
      </c>
      <c r="E29" s="26"/>
      <c r="F29" s="74"/>
      <c r="G29" s="35"/>
      <c r="H29" s="21"/>
      <c r="I29" s="21"/>
      <c r="J29" s="30"/>
      <c r="K29" s="21" t="s">
        <v>50</v>
      </c>
      <c r="L29" s="21"/>
      <c r="M29" s="199"/>
      <c r="N29" s="40"/>
      <c r="O29" s="200"/>
      <c r="P29" s="187"/>
      <c r="Q29" s="197" t="str">
        <f>IF(M29&gt;0,"Enter Date"," ")</f>
        <v xml:space="preserve"> </v>
      </c>
      <c r="R29" s="25"/>
      <c r="S29" s="108" t="str">
        <f>IF(Q29=" "," ",IF(D28="W",LOOKUP(Q29,Admin!B:B,Admin!C:C),IF(D28="m",LOOKUP(Q29,Admin!B:B,Admin!D:D),"Check D28")))</f>
        <v xml:space="preserve"> </v>
      </c>
      <c r="T29" s="22"/>
      <c r="U29" s="346"/>
      <c r="W29" s="318">
        <f>Admin!B29</f>
        <v>39936</v>
      </c>
      <c r="X29" s="7">
        <f t="shared" si="0"/>
        <v>28</v>
      </c>
    </row>
    <row r="30" spans="1:24" ht="13.5" customHeight="1" x14ac:dyDescent="0.2">
      <c r="A30" s="19"/>
      <c r="B30" s="23" t="s">
        <v>150</v>
      </c>
      <c r="C30" s="23"/>
      <c r="D30" s="262"/>
      <c r="E30" s="21"/>
      <c r="F30" s="234" t="s">
        <v>161</v>
      </c>
      <c r="G30" s="35"/>
      <c r="H30" s="21"/>
      <c r="I30" s="21"/>
      <c r="J30" s="30"/>
      <c r="K30" s="21" t="s">
        <v>51</v>
      </c>
      <c r="L30" s="21"/>
      <c r="M30" s="199"/>
      <c r="N30" s="40"/>
      <c r="O30" s="200"/>
      <c r="P30" s="187"/>
      <c r="Q30" s="197" t="str">
        <f>IF(M30&gt;0,"Enter Date"," ")</f>
        <v xml:space="preserve"> </v>
      </c>
      <c r="R30" s="25"/>
      <c r="S30" s="108" t="str">
        <f>IF(Q30=" "," ",IF(D28="W",LOOKUP(Q30,Admin!B:B,Admin!C:C),IF(D28="m",LOOKUP(Q30,Admin!B:B,Admin!D:D),"Check D28")))</f>
        <v xml:space="preserve"> </v>
      </c>
      <c r="T30" s="22"/>
      <c r="U30" s="346"/>
      <c r="W30" s="318">
        <f>Admin!B30</f>
        <v>39937</v>
      </c>
      <c r="X30" s="7">
        <f t="shared" si="0"/>
        <v>29</v>
      </c>
    </row>
    <row r="31" spans="1:24" ht="12" customHeight="1" x14ac:dyDescent="0.2">
      <c r="A31" s="19"/>
      <c r="B31" s="21"/>
      <c r="C31" s="21"/>
      <c r="D31" s="21"/>
      <c r="E31" s="21"/>
      <c r="F31" s="319"/>
      <c r="G31" s="319"/>
      <c r="H31" s="319"/>
      <c r="I31" s="21"/>
      <c r="J31" s="30"/>
      <c r="K31" s="72" t="s">
        <v>193</v>
      </c>
      <c r="L31" s="72"/>
      <c r="M31" s="72">
        <f>ROUNDDOWN(Admin!N$19/10,0)</f>
        <v>647</v>
      </c>
      <c r="N31" s="72"/>
      <c r="O31" s="72" t="s">
        <v>31</v>
      </c>
      <c r="P31" s="188"/>
      <c r="Q31" s="72" t="s">
        <v>29</v>
      </c>
      <c r="R31" s="21"/>
      <c r="S31" s="38"/>
      <c r="T31" s="22"/>
      <c r="U31" s="346"/>
      <c r="W31" s="318">
        <f>Admin!B31</f>
        <v>39938</v>
      </c>
      <c r="X31" s="7">
        <f t="shared" si="0"/>
        <v>30</v>
      </c>
    </row>
    <row r="32" spans="1:24" ht="6" customHeight="1" thickBot="1" x14ac:dyDescent="0.25">
      <c r="A32" s="19"/>
      <c r="B32" s="21"/>
      <c r="C32" s="21"/>
      <c r="D32" s="21"/>
      <c r="E32" s="21"/>
      <c r="F32" s="320"/>
      <c r="G32" s="320"/>
      <c r="H32" s="320"/>
      <c r="I32" s="21"/>
      <c r="J32" s="30"/>
      <c r="K32" s="72"/>
      <c r="L32" s="72"/>
      <c r="M32" s="72"/>
      <c r="N32" s="72"/>
      <c r="O32" s="72"/>
      <c r="P32" s="188"/>
      <c r="Q32" s="72"/>
      <c r="R32" s="21"/>
      <c r="S32" s="38"/>
      <c r="T32" s="22"/>
      <c r="U32" s="346"/>
      <c r="W32" s="318">
        <f>Admin!B32</f>
        <v>39939</v>
      </c>
      <c r="X32" s="7">
        <f t="shared" si="0"/>
        <v>31</v>
      </c>
    </row>
    <row r="33" spans="1:24" ht="12" customHeight="1" thickTop="1" thickBot="1" x14ac:dyDescent="0.25">
      <c r="A33" s="19"/>
      <c r="B33" s="106" t="s">
        <v>45</v>
      </c>
      <c r="C33" s="67"/>
      <c r="D33" s="235" t="s">
        <v>226</v>
      </c>
      <c r="E33" s="21"/>
      <c r="F33" s="320"/>
      <c r="G33" s="320"/>
      <c r="H33" s="320"/>
      <c r="I33" s="21"/>
      <c r="J33" s="30"/>
      <c r="K33" s="106" t="s">
        <v>54</v>
      </c>
      <c r="L33" s="67"/>
      <c r="M33" s="21"/>
      <c r="N33" s="21"/>
      <c r="O33" s="21"/>
      <c r="P33" s="183"/>
      <c r="Q33" s="38" t="s">
        <v>25</v>
      </c>
      <c r="R33" s="69"/>
      <c r="S33" s="70"/>
      <c r="T33" s="22"/>
      <c r="U33" s="346"/>
      <c r="W33" s="318">
        <f>Admin!B33</f>
        <v>39940</v>
      </c>
      <c r="X33" s="7">
        <f t="shared" si="0"/>
        <v>32</v>
      </c>
    </row>
    <row r="34" spans="1:24" ht="12.75" thickTop="1" x14ac:dyDescent="0.2">
      <c r="A34" s="19"/>
      <c r="B34" s="21" t="s">
        <v>40</v>
      </c>
      <c r="C34" s="21"/>
      <c r="D34" s="201"/>
      <c r="E34" s="21"/>
      <c r="F34" s="68" t="s">
        <v>43</v>
      </c>
      <c r="G34" s="68"/>
      <c r="H34" s="202"/>
      <c r="I34" s="21"/>
      <c r="J34" s="30"/>
      <c r="K34" s="21" t="s">
        <v>48</v>
      </c>
      <c r="L34" s="21"/>
      <c r="M34" s="73" t="s">
        <v>93</v>
      </c>
      <c r="N34" s="21"/>
      <c r="O34" s="195" t="s">
        <v>33</v>
      </c>
      <c r="P34" s="108"/>
      <c r="Q34" s="196" t="str">
        <f>IF(O34="Y","Enter Date"," ")</f>
        <v xml:space="preserve"> </v>
      </c>
      <c r="R34" s="36"/>
      <c r="S34" s="108" t="str">
        <f>IF(O34="N"," ",IF(D28="W",LOOKUP(Q34,Admin!B:B,Admin!C:C),IF(D28="m",LOOKUP(Q34,Admin!B:B,Admin!D:D),"Check D28")))</f>
        <v xml:space="preserve"> </v>
      </c>
      <c r="T34" s="22"/>
      <c r="U34" s="346"/>
      <c r="W34" s="318">
        <f>Admin!B34</f>
        <v>39941</v>
      </c>
      <c r="X34" s="7">
        <f t="shared" si="0"/>
        <v>33</v>
      </c>
    </row>
    <row r="35" spans="1:24" ht="13.5" customHeight="1" x14ac:dyDescent="0.2">
      <c r="A35" s="19"/>
      <c r="B35" s="21" t="s">
        <v>41</v>
      </c>
      <c r="C35" s="21"/>
      <c r="D35" s="201"/>
      <c r="E35" s="21"/>
      <c r="F35" s="68" t="s">
        <v>44</v>
      </c>
      <c r="G35" s="68"/>
      <c r="H35" s="202"/>
      <c r="I35" s="21"/>
      <c r="J35" s="30"/>
      <c r="K35" s="336" t="s">
        <v>49</v>
      </c>
      <c r="L35" s="336"/>
      <c r="M35" s="345"/>
      <c r="N35" s="345"/>
      <c r="O35" s="345"/>
      <c r="P35" s="345"/>
      <c r="Q35" s="345"/>
      <c r="R35" s="345"/>
      <c r="S35" s="345"/>
      <c r="T35" s="22"/>
      <c r="U35" s="346"/>
      <c r="W35" s="318">
        <f>Admin!B35</f>
        <v>39942</v>
      </c>
      <c r="X35" s="7">
        <f t="shared" si="0"/>
        <v>34</v>
      </c>
    </row>
    <row r="36" spans="1:24" ht="9" customHeight="1" thickBot="1" x14ac:dyDescent="0.25">
      <c r="A36" s="83"/>
      <c r="B36" s="27"/>
      <c r="C36" s="27"/>
      <c r="D36" s="27"/>
      <c r="E36" s="27"/>
      <c r="F36" s="27"/>
      <c r="G36" s="27"/>
      <c r="H36" s="27"/>
      <c r="I36" s="27"/>
      <c r="J36" s="31"/>
      <c r="K36" s="27"/>
      <c r="L36" s="27"/>
      <c r="M36" s="27"/>
      <c r="N36" s="27"/>
      <c r="O36" s="27"/>
      <c r="P36" s="189"/>
      <c r="Q36" s="27"/>
      <c r="R36" s="27"/>
      <c r="S36" s="27"/>
      <c r="T36" s="33"/>
      <c r="U36" s="346"/>
      <c r="W36" s="318">
        <f>Admin!B36</f>
        <v>39943</v>
      </c>
      <c r="X36" s="7">
        <f t="shared" si="0"/>
        <v>35</v>
      </c>
    </row>
    <row r="37" spans="1:24" ht="22.5" customHeight="1" thickBot="1" x14ac:dyDescent="0.25">
      <c r="A37" s="342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42"/>
      <c r="P37" s="342"/>
      <c r="Q37" s="342"/>
      <c r="R37" s="342"/>
      <c r="S37" s="342"/>
      <c r="T37" s="342"/>
      <c r="U37" s="341"/>
      <c r="W37" s="318">
        <f>Admin!B37</f>
        <v>39944</v>
      </c>
      <c r="X37" s="7">
        <f t="shared" si="0"/>
        <v>36</v>
      </c>
    </row>
    <row r="38" spans="1:24" ht="9" customHeight="1" thickBot="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81"/>
      <c r="K38" s="17"/>
      <c r="L38" s="17"/>
      <c r="M38" s="17"/>
      <c r="N38" s="17"/>
      <c r="O38" s="17"/>
      <c r="P38" s="182"/>
      <c r="Q38" s="17"/>
      <c r="R38" s="17"/>
      <c r="S38" s="17"/>
      <c r="T38" s="18"/>
      <c r="U38" s="341"/>
      <c r="W38" s="318">
        <f>Admin!B38</f>
        <v>39945</v>
      </c>
      <c r="X38" s="7">
        <f t="shared" si="0"/>
        <v>37</v>
      </c>
    </row>
    <row r="39" spans="1:24" ht="15" customHeight="1" thickTop="1" thickBot="1" x14ac:dyDescent="0.25">
      <c r="A39" s="19"/>
      <c r="B39" s="106" t="s">
        <v>64</v>
      </c>
      <c r="C39" s="67"/>
      <c r="D39" s="21"/>
      <c r="E39" s="21"/>
      <c r="F39" s="21"/>
      <c r="G39" s="21"/>
      <c r="H39" s="336" t="s">
        <v>88</v>
      </c>
      <c r="I39" s="21"/>
      <c r="J39" s="30"/>
      <c r="K39" s="106" t="s">
        <v>23</v>
      </c>
      <c r="L39" s="67"/>
      <c r="M39" s="88"/>
      <c r="N39" s="20"/>
      <c r="O39" s="327"/>
      <c r="P39" s="328"/>
      <c r="Q39" s="340"/>
      <c r="R39" s="69"/>
      <c r="S39" s="343"/>
      <c r="T39" s="22"/>
      <c r="U39" s="341"/>
      <c r="W39" s="318">
        <f>Admin!B39</f>
        <v>39946</v>
      </c>
      <c r="X39" s="7">
        <f t="shared" si="0"/>
        <v>38</v>
      </c>
    </row>
    <row r="40" spans="1:24" ht="6" customHeight="1" thickTop="1" thickBot="1" x14ac:dyDescent="0.25">
      <c r="A40" s="19"/>
      <c r="B40" s="67"/>
      <c r="C40" s="67"/>
      <c r="D40" s="21"/>
      <c r="E40" s="21"/>
      <c r="F40" s="21"/>
      <c r="G40" s="21"/>
      <c r="H40" s="336"/>
      <c r="I40" s="21"/>
      <c r="J40" s="30"/>
      <c r="K40" s="67"/>
      <c r="L40" s="67"/>
      <c r="M40" s="88"/>
      <c r="N40" s="20"/>
      <c r="O40" s="21"/>
      <c r="P40" s="183"/>
      <c r="Q40" s="341"/>
      <c r="R40" s="21"/>
      <c r="S40" s="344"/>
      <c r="T40" s="22"/>
      <c r="U40" s="341"/>
      <c r="W40" s="318">
        <f>Admin!B40</f>
        <v>39947</v>
      </c>
      <c r="X40" s="7">
        <f t="shared" si="0"/>
        <v>39</v>
      </c>
    </row>
    <row r="41" spans="1:24" ht="14.25" thickTop="1" thickBot="1" x14ac:dyDescent="0.25">
      <c r="A41" s="19"/>
      <c r="B41" s="21" t="s">
        <v>11</v>
      </c>
      <c r="C41" s="21"/>
      <c r="D41" s="337"/>
      <c r="E41" s="338"/>
      <c r="F41" s="339"/>
      <c r="G41" s="23"/>
      <c r="H41" s="29" t="s">
        <v>89</v>
      </c>
      <c r="I41" s="23"/>
      <c r="J41" s="66"/>
      <c r="K41" s="21" t="s">
        <v>19</v>
      </c>
      <c r="L41" s="21"/>
      <c r="M41" s="351"/>
      <c r="N41" s="352"/>
      <c r="O41" s="353"/>
      <c r="P41" s="184"/>
      <c r="Q41" s="173"/>
      <c r="R41" s="170"/>
      <c r="S41" s="174"/>
      <c r="T41" s="22"/>
      <c r="U41" s="341"/>
      <c r="W41" s="318">
        <f>Admin!B41</f>
        <v>39948</v>
      </c>
      <c r="X41" s="7">
        <f t="shared" si="0"/>
        <v>40</v>
      </c>
    </row>
    <row r="42" spans="1:24" ht="13.5" thickTop="1" thickBot="1" x14ac:dyDescent="0.25">
      <c r="A42" s="19"/>
      <c r="B42" s="21" t="s">
        <v>12</v>
      </c>
      <c r="C42" s="21"/>
      <c r="D42" s="337"/>
      <c r="E42" s="338"/>
      <c r="F42" s="339"/>
      <c r="G42" s="23"/>
      <c r="H42" s="191"/>
      <c r="I42" s="23"/>
      <c r="J42" s="30"/>
      <c r="K42" s="21"/>
      <c r="L42" s="21"/>
      <c r="M42" s="65"/>
      <c r="N42" s="65"/>
      <c r="O42" s="203" t="s">
        <v>97</v>
      </c>
      <c r="P42" s="204"/>
      <c r="Q42" s="38" t="s">
        <v>25</v>
      </c>
      <c r="R42" s="29"/>
      <c r="S42" s="38" t="s">
        <v>55</v>
      </c>
      <c r="T42" s="22"/>
      <c r="U42" s="341"/>
      <c r="W42" s="318">
        <f>Admin!B42</f>
        <v>39949</v>
      </c>
      <c r="X42" s="7">
        <f t="shared" si="0"/>
        <v>41</v>
      </c>
    </row>
    <row r="43" spans="1:24" ht="13.5" thickTop="1" thickBot="1" x14ac:dyDescent="0.25">
      <c r="A43" s="19"/>
      <c r="B43" s="21" t="s">
        <v>13</v>
      </c>
      <c r="C43" s="21"/>
      <c r="D43" s="337"/>
      <c r="E43" s="338"/>
      <c r="F43" s="339"/>
      <c r="G43" s="23"/>
      <c r="H43" s="35" t="s">
        <v>90</v>
      </c>
      <c r="I43" s="23"/>
      <c r="J43" s="30"/>
      <c r="K43" s="23" t="s">
        <v>17</v>
      </c>
      <c r="L43" s="23"/>
      <c r="M43" s="164"/>
      <c r="N43" s="64"/>
      <c r="O43" s="173" t="str">
        <f>IF(M43=0," ",IF((M43+6208)&lt;O$9," ",M43+5844))</f>
        <v xml:space="preserve"> </v>
      </c>
      <c r="P43" s="172">
        <f>IF(O43=" ",1,IF(O43&gt;O$9,54,IF(D54="W",LOOKUP(O43,Admin!B:B,Admin!C:C),IF(D54="M",(LOOKUP(O43,Admin!B:B,Admin!D:D))))))</f>
        <v>1</v>
      </c>
      <c r="Q43" s="64" t="str">
        <f>IF(M43=" "," ",IF(D48="F",M43+21915,IF(D48="M",M43+23741," ")))</f>
        <v xml:space="preserve"> </v>
      </c>
      <c r="R43" s="21"/>
      <c r="S43" s="108" t="str">
        <f>IF(Q43=" "," ",IF(Q43&lt;Admin!E$2,F50,IF(Q43&gt;Admin!E$366," ",IF(D54="W",LOOKUP(Q43,Admin!B:B,Admin!C:C),IF(D54="M",LOOKUP(Q43,Admin!B:B,Admin!D:D),"Check D28")))))</f>
        <v xml:space="preserve"> </v>
      </c>
      <c r="T43" s="22"/>
      <c r="U43" s="341"/>
      <c r="W43" s="318">
        <f>Admin!B43</f>
        <v>39950</v>
      </c>
      <c r="X43" s="7">
        <f t="shared" si="0"/>
        <v>42</v>
      </c>
    </row>
    <row r="44" spans="1:24" ht="13.5" thickTop="1" thickBot="1" x14ac:dyDescent="0.25">
      <c r="A44" s="19"/>
      <c r="B44" s="21" t="s">
        <v>14</v>
      </c>
      <c r="C44" s="21"/>
      <c r="D44" s="337"/>
      <c r="E44" s="338"/>
      <c r="F44" s="339"/>
      <c r="G44" s="23"/>
      <c r="H44" s="192"/>
      <c r="I44" s="23"/>
      <c r="J44" s="30"/>
      <c r="K44" s="23" t="s">
        <v>46</v>
      </c>
      <c r="L44" s="23"/>
      <c r="M44" s="73" t="s">
        <v>93</v>
      </c>
      <c r="N44" s="21"/>
      <c r="O44" s="195" t="s">
        <v>33</v>
      </c>
      <c r="P44" s="108"/>
      <c r="Q44" s="196" t="str">
        <f>IF(O44="Y","Enter Date"," ")</f>
        <v xml:space="preserve"> </v>
      </c>
      <c r="R44" s="36"/>
      <c r="S44" s="108" t="str">
        <f>IF(O44="N"," ",IF(D54="W",LOOKUP(Q44,Admin!B:B,Admin!C:C),IF(D54="m",LOOKUP(Q44,Admin!B:B,Admin!D:D),"Check D54")))</f>
        <v xml:space="preserve"> </v>
      </c>
      <c r="T44" s="22"/>
      <c r="U44" s="341"/>
      <c r="W44" s="318">
        <f>Admin!B44</f>
        <v>39951</v>
      </c>
      <c r="X44" s="7">
        <f t="shared" si="0"/>
        <v>43</v>
      </c>
    </row>
    <row r="45" spans="1:24" ht="13.5" thickTop="1" thickBot="1" x14ac:dyDescent="0.25">
      <c r="A45" s="19"/>
      <c r="B45" s="21" t="s">
        <v>15</v>
      </c>
      <c r="C45" s="21"/>
      <c r="D45" s="337"/>
      <c r="E45" s="338"/>
      <c r="F45" s="339"/>
      <c r="G45" s="23"/>
      <c r="H45" s="35" t="s">
        <v>91</v>
      </c>
      <c r="I45" s="23"/>
      <c r="J45" s="30"/>
      <c r="K45" s="23" t="s">
        <v>47</v>
      </c>
      <c r="L45" s="23"/>
      <c r="M45" s="73" t="s">
        <v>93</v>
      </c>
      <c r="N45" s="21"/>
      <c r="O45" s="6" t="s">
        <v>33</v>
      </c>
      <c r="P45" s="108"/>
      <c r="Q45" s="196" t="str">
        <f>IF(O45="Y","Enter Date"," ")</f>
        <v xml:space="preserve"> </v>
      </c>
      <c r="R45" s="37"/>
      <c r="S45" s="108" t="str">
        <f>IF(O45="N"," ",IF(D54="W",LOOKUP(Q45,Admin!B:B,Admin!C:C),IF(D54="m",LOOKUP(Q45,Admin!B:B,Admin!D:D),"Check D54")))</f>
        <v xml:space="preserve"> </v>
      </c>
      <c r="T45" s="22"/>
      <c r="U45" s="341"/>
      <c r="W45" s="318">
        <f>Admin!B45</f>
        <v>39952</v>
      </c>
      <c r="X45" s="7">
        <f t="shared" si="0"/>
        <v>44</v>
      </c>
    </row>
    <row r="46" spans="1:24" ht="13.5" thickTop="1" thickBot="1" x14ac:dyDescent="0.25">
      <c r="A46" s="19"/>
      <c r="B46" s="21" t="s">
        <v>16</v>
      </c>
      <c r="C46" s="21"/>
      <c r="D46" s="165"/>
      <c r="E46" s="23"/>
      <c r="F46" s="23"/>
      <c r="G46" s="23"/>
      <c r="H46" s="191"/>
      <c r="I46" s="23"/>
      <c r="J46" s="30"/>
      <c r="K46" s="72" t="s">
        <v>53</v>
      </c>
      <c r="L46" s="72"/>
      <c r="M46" s="21"/>
      <c r="N46" s="21"/>
      <c r="O46" s="21"/>
      <c r="P46" s="183"/>
      <c r="Q46" s="21"/>
      <c r="R46" s="21"/>
      <c r="S46" s="21"/>
      <c r="T46" s="22"/>
      <c r="U46" s="341"/>
      <c r="W46" s="318">
        <f>Admin!B46</f>
        <v>39953</v>
      </c>
      <c r="X46" s="7">
        <f t="shared" si="0"/>
        <v>45</v>
      </c>
    </row>
    <row r="47" spans="1:24" ht="12" customHeight="1" thickTop="1" thickBot="1" x14ac:dyDescent="0.25">
      <c r="A47" s="19"/>
      <c r="B47" s="21"/>
      <c r="C47" s="21"/>
      <c r="D47" s="23"/>
      <c r="E47" s="23"/>
      <c r="F47" s="23"/>
      <c r="G47" s="23"/>
      <c r="H47" s="29" t="s">
        <v>92</v>
      </c>
      <c r="I47" s="23"/>
      <c r="J47" s="30"/>
      <c r="K47" s="21"/>
      <c r="L47" s="21"/>
      <c r="M47" s="21"/>
      <c r="N47" s="21"/>
      <c r="O47" s="21"/>
      <c r="P47" s="183"/>
      <c r="Q47" s="21"/>
      <c r="R47" s="21"/>
      <c r="S47" s="21"/>
      <c r="T47" s="82"/>
      <c r="U47" s="341"/>
      <c r="W47" s="318">
        <f>Admin!B47</f>
        <v>39954</v>
      </c>
      <c r="X47" s="7">
        <f t="shared" si="0"/>
        <v>46</v>
      </c>
    </row>
    <row r="48" spans="1:24" ht="15" customHeight="1" thickTop="1" thickBot="1" x14ac:dyDescent="0.25">
      <c r="A48" s="19"/>
      <c r="B48" s="21" t="s">
        <v>153</v>
      </c>
      <c r="C48" s="21"/>
      <c r="D48" s="90"/>
      <c r="E48" s="21"/>
      <c r="F48" s="21"/>
      <c r="G48" s="21"/>
      <c r="H48" s="193"/>
      <c r="I48" s="21"/>
      <c r="J48" s="30"/>
      <c r="K48" s="106" t="s">
        <v>28</v>
      </c>
      <c r="L48" s="67"/>
      <c r="M48" s="88"/>
      <c r="N48" s="20"/>
      <c r="O48" s="105"/>
      <c r="P48" s="185"/>
      <c r="Q48" s="38"/>
      <c r="R48" s="69"/>
      <c r="S48" s="70"/>
      <c r="T48" s="22"/>
      <c r="U48" s="341"/>
      <c r="W48" s="318">
        <f>Admin!B48</f>
        <v>39955</v>
      </c>
      <c r="X48" s="7">
        <f t="shared" si="0"/>
        <v>47</v>
      </c>
    </row>
    <row r="49" spans="1:24" ht="13.5" thickTop="1" thickBot="1" x14ac:dyDescent="0.25">
      <c r="A49" s="19"/>
      <c r="B49" s="21"/>
      <c r="C49" s="21"/>
      <c r="D49" s="64"/>
      <c r="E49" s="21"/>
      <c r="F49" s="38" t="s">
        <v>55</v>
      </c>
      <c r="G49" s="69"/>
      <c r="H49" s="21"/>
      <c r="I49" s="23"/>
      <c r="J49" s="30"/>
      <c r="K49" s="21"/>
      <c r="L49" s="72"/>
      <c r="M49" s="232" t="s">
        <v>114</v>
      </c>
      <c r="N49" s="21"/>
      <c r="O49" s="37"/>
      <c r="P49" s="186"/>
      <c r="Q49" s="38" t="s">
        <v>25</v>
      </c>
      <c r="R49" s="21"/>
      <c r="S49" s="108"/>
      <c r="T49" s="22"/>
      <c r="U49" s="341"/>
      <c r="W49" s="318">
        <f>Admin!B49</f>
        <v>39956</v>
      </c>
      <c r="X49" s="7">
        <f t="shared" si="0"/>
        <v>48</v>
      </c>
    </row>
    <row r="50" spans="1:24" ht="13.5" thickTop="1" thickBot="1" x14ac:dyDescent="0.25">
      <c r="A50" s="19"/>
      <c r="B50" s="21" t="str">
        <f>B24</f>
        <v>Starting date existing = 06/04/2009</v>
      </c>
      <c r="C50" s="21"/>
      <c r="D50" s="164"/>
      <c r="E50" s="21"/>
      <c r="F50" s="107" t="str">
        <f>IF(D50=0," ",IF(D54="W",LOOKUP(D50,Admin!B:B,Admin!C:C),IF(D54="M",LOOKUP(D50,Admin!B:B,Admin!D:D),LOOKUP(D50,Admin!B:B,Admin!C:C))))</f>
        <v xml:space="preserve"> </v>
      </c>
      <c r="G50" s="71"/>
      <c r="H50" s="21"/>
      <c r="I50" s="21"/>
      <c r="J50" s="30"/>
      <c r="K50" s="21" t="s">
        <v>73</v>
      </c>
      <c r="L50" s="72"/>
      <c r="M50" s="69"/>
      <c r="N50" s="21"/>
      <c r="O50" s="198"/>
      <c r="P50" s="108"/>
      <c r="Q50" s="197" t="str">
        <f>IF(O50&gt;0,"Enter Date"," ")</f>
        <v xml:space="preserve"> </v>
      </c>
      <c r="R50" s="25"/>
      <c r="S50" s="108" t="str">
        <f>IF(Q50=" "," ",IF(D54="W",LOOKUP(Q50,Admin!B:B,Admin!C:C),IF(D54="m",LOOKUP(Q50,Admin!B:B,Admin!D:D),"Check D54")))</f>
        <v xml:space="preserve"> </v>
      </c>
      <c r="T50" s="22"/>
      <c r="U50" s="341"/>
      <c r="W50" s="318">
        <f>Admin!B50</f>
        <v>39957</v>
      </c>
      <c r="X50" s="7">
        <f t="shared" si="0"/>
        <v>49</v>
      </c>
    </row>
    <row r="51" spans="1:24" ht="6" customHeight="1" thickTop="1" thickBot="1" x14ac:dyDescent="0.25">
      <c r="A51" s="19"/>
      <c r="B51" s="21"/>
      <c r="C51" s="21"/>
      <c r="D51" s="64"/>
      <c r="E51" s="21"/>
      <c r="F51" s="107"/>
      <c r="G51" s="71"/>
      <c r="H51" s="21"/>
      <c r="I51" s="21"/>
      <c r="J51" s="21"/>
      <c r="K51" s="21"/>
      <c r="L51" s="72"/>
      <c r="M51" s="69"/>
      <c r="N51" s="21"/>
      <c r="O51" s="37"/>
      <c r="P51" s="108"/>
      <c r="Q51" s="64"/>
      <c r="R51" s="25"/>
      <c r="S51" s="108"/>
      <c r="T51" s="22"/>
      <c r="U51" s="341"/>
      <c r="W51" s="318">
        <f>Admin!B51</f>
        <v>39958</v>
      </c>
      <c r="X51" s="7">
        <f t="shared" si="0"/>
        <v>50</v>
      </c>
    </row>
    <row r="52" spans="1:24" ht="14.25" customHeight="1" thickTop="1" thickBot="1" x14ac:dyDescent="0.25">
      <c r="A52" s="19"/>
      <c r="B52" s="21" t="s">
        <v>151</v>
      </c>
      <c r="C52" s="21"/>
      <c r="D52" s="164"/>
      <c r="E52" s="21"/>
      <c r="F52" s="107" t="str">
        <f>IF(D50=0," ",IF(D52=0," ",IF(D54="W",LOOKUP(D52,Admin!B:B,Admin!C:C),IF(D54="M",LOOKUP(D52,Admin!B:B,Admin!D:D),LOOKUP(D52,Admin!B:B,Admin!C:C)))))</f>
        <v xml:space="preserve"> </v>
      </c>
      <c r="G52" s="71"/>
      <c r="H52" s="21"/>
      <c r="I52" s="21"/>
      <c r="J52" s="30"/>
      <c r="K52" s="205" t="s">
        <v>112</v>
      </c>
      <c r="L52" s="21"/>
      <c r="M52" s="38" t="s">
        <v>27</v>
      </c>
      <c r="N52" s="38"/>
      <c r="O52" s="38" t="s">
        <v>26</v>
      </c>
      <c r="P52" s="24"/>
      <c r="Q52" s="38" t="s">
        <v>25</v>
      </c>
      <c r="R52" s="69"/>
      <c r="S52" s="70"/>
      <c r="T52" s="22"/>
      <c r="U52" s="341"/>
      <c r="W52" s="318">
        <f>Admin!B52</f>
        <v>39959</v>
      </c>
      <c r="X52" s="7">
        <f t="shared" si="0"/>
        <v>51</v>
      </c>
    </row>
    <row r="53" spans="1:24" ht="13.5" thickTop="1" thickBot="1" x14ac:dyDescent="0.25">
      <c r="A53" s="19"/>
      <c r="B53" s="21"/>
      <c r="C53" s="21"/>
      <c r="D53" s="64"/>
      <c r="E53" s="21"/>
      <c r="F53" s="34"/>
      <c r="G53" s="34"/>
      <c r="H53" s="21"/>
      <c r="I53" s="21"/>
      <c r="J53" s="30"/>
      <c r="K53" s="23" t="s">
        <v>42</v>
      </c>
      <c r="L53" s="23"/>
      <c r="M53" s="163"/>
      <c r="N53" s="40"/>
      <c r="O53" s="194"/>
      <c r="P53" s="187"/>
      <c r="Q53" s="164" t="str">
        <f>IF(M53&gt;0,D50," ")</f>
        <v xml:space="preserve"> </v>
      </c>
      <c r="R53" s="25"/>
      <c r="S53" s="108" t="str">
        <f>IF(Q53=" "," ",IF(D54="W",LOOKUP(Q53,Admin!B:B,Admin!C:C),IF(D54="m",LOOKUP(Q53,Admin!B:B,Admin!D:D),"Check D54")))</f>
        <v xml:space="preserve"> </v>
      </c>
      <c r="T53" s="22"/>
      <c r="U53" s="341"/>
      <c r="W53" s="318">
        <f>Admin!B53</f>
        <v>39960</v>
      </c>
      <c r="X53" s="7">
        <f t="shared" si="0"/>
        <v>52</v>
      </c>
    </row>
    <row r="54" spans="1:24" ht="13.5" thickTop="1" thickBot="1" x14ac:dyDescent="0.25">
      <c r="A54" s="19"/>
      <c r="B54" s="23" t="s">
        <v>30</v>
      </c>
      <c r="C54" s="23"/>
      <c r="D54" s="90"/>
      <c r="E54" s="29" t="s">
        <v>52</v>
      </c>
      <c r="F54" s="235" t="str">
        <f>IF(D56="D","Enter M for Director","Enter M or W for Employee")</f>
        <v>Enter M or W for Employee</v>
      </c>
      <c r="G54" s="21"/>
      <c r="H54" s="24"/>
      <c r="I54" s="24"/>
      <c r="J54" s="30"/>
      <c r="K54" s="21" t="s">
        <v>209</v>
      </c>
      <c r="L54" s="21"/>
      <c r="M54" s="199"/>
      <c r="N54" s="40"/>
      <c r="O54" s="200"/>
      <c r="P54" s="187"/>
      <c r="Q54" s="197" t="str">
        <f>IF(M54&gt;0,"Enter Date"," ")</f>
        <v xml:space="preserve"> </v>
      </c>
      <c r="R54" s="25"/>
      <c r="S54" s="108" t="str">
        <f>IF(Q54=" "," ",IF(D54="W",LOOKUP(Q54,Admin!B:B,Admin!C:C),IF(D54="m",LOOKUP(Q54,Admin!B:B,Admin!D:D),"Check D54")))</f>
        <v xml:space="preserve"> </v>
      </c>
      <c r="T54" s="22"/>
      <c r="U54" s="341"/>
      <c r="W54" s="318">
        <f>Admin!B54</f>
        <v>39961</v>
      </c>
    </row>
    <row r="55" spans="1:24" ht="12.75" thickTop="1" x14ac:dyDescent="0.2">
      <c r="A55" s="19"/>
      <c r="B55" s="23" t="s">
        <v>18</v>
      </c>
      <c r="C55" s="23"/>
      <c r="D55" s="171">
        <v>2</v>
      </c>
      <c r="E55" s="26"/>
      <c r="F55" s="74"/>
      <c r="G55" s="35"/>
      <c r="H55" s="21"/>
      <c r="I55" s="21"/>
      <c r="J55" s="30"/>
      <c r="K55" s="21" t="s">
        <v>50</v>
      </c>
      <c r="L55" s="21"/>
      <c r="M55" s="199"/>
      <c r="N55" s="40"/>
      <c r="O55" s="200"/>
      <c r="P55" s="187"/>
      <c r="Q55" s="197" t="str">
        <f>IF(M55&gt;0,"Enter Date"," ")</f>
        <v xml:space="preserve"> </v>
      </c>
      <c r="R55" s="25"/>
      <c r="S55" s="108" t="str">
        <f>IF(Q55=" "," ",IF(D54="W",LOOKUP(Q55,Admin!B:B,Admin!C:C),IF(D54="m",LOOKUP(Q55,Admin!B:B,Admin!D:D),"Check D54")))</f>
        <v xml:space="preserve"> </v>
      </c>
      <c r="T55" s="22"/>
      <c r="U55" s="341"/>
      <c r="W55" s="318">
        <f>Admin!B55</f>
        <v>39962</v>
      </c>
    </row>
    <row r="56" spans="1:24" x14ac:dyDescent="0.2">
      <c r="A56" s="19"/>
      <c r="B56" s="23" t="s">
        <v>150</v>
      </c>
      <c r="C56" s="23"/>
      <c r="D56" s="262"/>
      <c r="E56" s="21"/>
      <c r="F56" s="234" t="s">
        <v>161</v>
      </c>
      <c r="G56" s="35"/>
      <c r="H56" s="21"/>
      <c r="I56" s="21"/>
      <c r="J56" s="30"/>
      <c r="K56" s="21" t="s">
        <v>51</v>
      </c>
      <c r="L56" s="21"/>
      <c r="M56" s="199"/>
      <c r="N56" s="40"/>
      <c r="O56" s="200"/>
      <c r="P56" s="187"/>
      <c r="Q56" s="197" t="str">
        <f>IF(M56&gt;0,"Enter Date"," ")</f>
        <v xml:space="preserve"> </v>
      </c>
      <c r="R56" s="25"/>
      <c r="S56" s="108" t="str">
        <f>IF(Q56=" "," ",IF(D54="W",LOOKUP(Q56,Admin!B:B,Admin!C:C),IF(D54="m",LOOKUP(Q56,Admin!B:B,Admin!D:D),"Check D54")))</f>
        <v xml:space="preserve"> </v>
      </c>
      <c r="T56" s="22"/>
      <c r="U56" s="341"/>
      <c r="W56" s="318">
        <f>Admin!B56</f>
        <v>39963</v>
      </c>
    </row>
    <row r="57" spans="1:24" ht="12" customHeight="1" x14ac:dyDescent="0.2">
      <c r="A57" s="19"/>
      <c r="B57" s="21"/>
      <c r="C57" s="21"/>
      <c r="D57" s="21"/>
      <c r="E57" s="21"/>
      <c r="F57" s="319"/>
      <c r="G57" s="319"/>
      <c r="H57" s="319"/>
      <c r="I57" s="21"/>
      <c r="J57" s="30"/>
      <c r="K57" s="72" t="s">
        <v>193</v>
      </c>
      <c r="L57" s="72"/>
      <c r="M57" s="72">
        <f>ROUNDDOWN(Admin!N$19/10,0)</f>
        <v>647</v>
      </c>
      <c r="N57" s="72"/>
      <c r="O57" s="72" t="s">
        <v>31</v>
      </c>
      <c r="P57" s="188"/>
      <c r="Q57" s="72" t="s">
        <v>29</v>
      </c>
      <c r="R57" s="21"/>
      <c r="S57" s="38"/>
      <c r="T57" s="22"/>
      <c r="U57" s="341"/>
      <c r="W57" s="318">
        <f>Admin!B57</f>
        <v>39964</v>
      </c>
    </row>
    <row r="58" spans="1:24" ht="6" customHeight="1" thickBot="1" x14ac:dyDescent="0.25">
      <c r="A58" s="19"/>
      <c r="B58" s="21"/>
      <c r="C58" s="21"/>
      <c r="D58" s="21"/>
      <c r="E58" s="21"/>
      <c r="F58" s="320"/>
      <c r="G58" s="320"/>
      <c r="H58" s="320"/>
      <c r="I58" s="21"/>
      <c r="J58" s="30"/>
      <c r="K58" s="72"/>
      <c r="L58" s="72"/>
      <c r="M58" s="72"/>
      <c r="N58" s="72"/>
      <c r="O58" s="72"/>
      <c r="P58" s="188"/>
      <c r="Q58" s="72"/>
      <c r="R58" s="21"/>
      <c r="S58" s="38"/>
      <c r="T58" s="22"/>
      <c r="U58" s="341"/>
      <c r="W58" s="318">
        <f>Admin!B58</f>
        <v>39965</v>
      </c>
    </row>
    <row r="59" spans="1:24" ht="12" customHeight="1" thickTop="1" thickBot="1" x14ac:dyDescent="0.25">
      <c r="A59" s="19"/>
      <c r="B59" s="106" t="s">
        <v>45</v>
      </c>
      <c r="C59" s="67"/>
      <c r="D59" s="235" t="s">
        <v>226</v>
      </c>
      <c r="E59" s="21"/>
      <c r="F59" s="320"/>
      <c r="G59" s="320"/>
      <c r="H59" s="320"/>
      <c r="I59" s="21"/>
      <c r="J59" s="30"/>
      <c r="K59" s="106" t="s">
        <v>54</v>
      </c>
      <c r="L59" s="67"/>
      <c r="M59" s="21"/>
      <c r="N59" s="21"/>
      <c r="O59" s="21"/>
      <c r="P59" s="183"/>
      <c r="Q59" s="38" t="s">
        <v>25</v>
      </c>
      <c r="R59" s="29"/>
      <c r="S59" s="70"/>
      <c r="T59" s="22"/>
      <c r="U59" s="341"/>
      <c r="W59" s="318">
        <f>Admin!B59</f>
        <v>39966</v>
      </c>
    </row>
    <row r="60" spans="1:24" ht="12.75" thickTop="1" x14ac:dyDescent="0.2">
      <c r="A60" s="19"/>
      <c r="B60" s="21" t="s">
        <v>40</v>
      </c>
      <c r="C60" s="21"/>
      <c r="D60" s="201"/>
      <c r="E60" s="21"/>
      <c r="F60" s="68" t="s">
        <v>43</v>
      </c>
      <c r="G60" s="68"/>
      <c r="H60" s="202"/>
      <c r="I60" s="21"/>
      <c r="J60" s="30"/>
      <c r="K60" s="21" t="s">
        <v>48</v>
      </c>
      <c r="L60" s="21"/>
      <c r="M60" s="73" t="s">
        <v>93</v>
      </c>
      <c r="N60" s="21"/>
      <c r="O60" s="195" t="s">
        <v>33</v>
      </c>
      <c r="P60" s="108"/>
      <c r="Q60" s="196" t="str">
        <f>IF(O60="Y","Enter Date"," ")</f>
        <v xml:space="preserve"> </v>
      </c>
      <c r="R60" s="36"/>
      <c r="S60" s="108" t="str">
        <f>IF(O60="N"," ",IF(D54="W",LOOKUP(Q60,Admin!B:B,Admin!C:C),IF(D54="m",LOOKUP(Q60,Admin!B:B,Admin!D:D),"Check D54")))</f>
        <v xml:space="preserve"> </v>
      </c>
      <c r="T60" s="22"/>
      <c r="U60" s="341"/>
      <c r="W60" s="318">
        <f>Admin!B60</f>
        <v>39967</v>
      </c>
    </row>
    <row r="61" spans="1:24" ht="13.5" customHeight="1" x14ac:dyDescent="0.2">
      <c r="A61" s="19"/>
      <c r="B61" s="21" t="s">
        <v>41</v>
      </c>
      <c r="C61" s="21"/>
      <c r="D61" s="201"/>
      <c r="E61" s="21"/>
      <c r="F61" s="68" t="s">
        <v>44</v>
      </c>
      <c r="G61" s="68"/>
      <c r="H61" s="202"/>
      <c r="I61" s="21"/>
      <c r="J61" s="30"/>
      <c r="K61" s="336" t="s">
        <v>49</v>
      </c>
      <c r="L61" s="336"/>
      <c r="M61" s="345"/>
      <c r="N61" s="345"/>
      <c r="O61" s="345"/>
      <c r="P61" s="345"/>
      <c r="Q61" s="345"/>
      <c r="R61" s="345"/>
      <c r="S61" s="345"/>
      <c r="T61" s="22"/>
      <c r="U61" s="341"/>
      <c r="W61" s="318">
        <f>Admin!B61</f>
        <v>39968</v>
      </c>
    </row>
    <row r="62" spans="1:24" ht="9" customHeight="1" thickBot="1" x14ac:dyDescent="0.25">
      <c r="A62" s="83"/>
      <c r="B62" s="27"/>
      <c r="C62" s="27"/>
      <c r="D62" s="27"/>
      <c r="E62" s="27"/>
      <c r="F62" s="27"/>
      <c r="G62" s="27"/>
      <c r="H62" s="27"/>
      <c r="I62" s="27"/>
      <c r="J62" s="31"/>
      <c r="K62" s="27"/>
      <c r="L62" s="27"/>
      <c r="M62" s="27"/>
      <c r="N62" s="27"/>
      <c r="O62" s="27"/>
      <c r="P62" s="189"/>
      <c r="Q62" s="27"/>
      <c r="R62" s="27"/>
      <c r="S62" s="27"/>
      <c r="T62" s="33"/>
      <c r="U62" s="341"/>
      <c r="W62" s="318">
        <f>Admin!B62</f>
        <v>39969</v>
      </c>
    </row>
    <row r="63" spans="1:24" ht="22.5" customHeight="1" thickBot="1" x14ac:dyDescent="0.25">
      <c r="A63" s="342"/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1"/>
      <c r="W63" s="318">
        <f>Admin!B63</f>
        <v>39970</v>
      </c>
    </row>
    <row r="64" spans="1:24" ht="9" customHeight="1" thickBot="1" x14ac:dyDescent="0.25">
      <c r="A64" s="16"/>
      <c r="B64" s="17"/>
      <c r="C64" s="17"/>
      <c r="D64" s="17"/>
      <c r="E64" s="17"/>
      <c r="F64" s="17"/>
      <c r="G64" s="17"/>
      <c r="H64" s="17"/>
      <c r="I64" s="17"/>
      <c r="J64" s="81"/>
      <c r="K64" s="17"/>
      <c r="L64" s="17"/>
      <c r="M64" s="17"/>
      <c r="N64" s="17"/>
      <c r="O64" s="17"/>
      <c r="P64" s="182"/>
      <c r="Q64" s="17"/>
      <c r="R64" s="17"/>
      <c r="S64" s="17"/>
      <c r="T64" s="18"/>
      <c r="U64" s="341"/>
      <c r="W64" s="318">
        <f>Admin!B64</f>
        <v>39971</v>
      </c>
    </row>
    <row r="65" spans="1:23" ht="15" customHeight="1" thickTop="1" thickBot="1" x14ac:dyDescent="0.25">
      <c r="A65" s="19"/>
      <c r="B65" s="106" t="s">
        <v>65</v>
      </c>
      <c r="C65" s="67"/>
      <c r="D65" s="21"/>
      <c r="E65" s="21"/>
      <c r="F65" s="21"/>
      <c r="G65" s="21"/>
      <c r="H65" s="336" t="s">
        <v>88</v>
      </c>
      <c r="I65" s="21"/>
      <c r="J65" s="30"/>
      <c r="K65" s="106" t="s">
        <v>23</v>
      </c>
      <c r="L65" s="67"/>
      <c r="M65" s="88"/>
      <c r="N65" s="20"/>
      <c r="O65" s="327"/>
      <c r="P65" s="328"/>
      <c r="Q65" s="340"/>
      <c r="R65" s="69"/>
      <c r="S65" s="343"/>
      <c r="T65" s="22"/>
      <c r="U65" s="341"/>
      <c r="W65" s="318">
        <f>Admin!B65</f>
        <v>39972</v>
      </c>
    </row>
    <row r="66" spans="1:23" ht="6" customHeight="1" thickTop="1" thickBot="1" x14ac:dyDescent="0.25">
      <c r="A66" s="19"/>
      <c r="B66" s="67"/>
      <c r="C66" s="67"/>
      <c r="D66" s="21"/>
      <c r="E66" s="21"/>
      <c r="F66" s="21"/>
      <c r="G66" s="21"/>
      <c r="H66" s="336"/>
      <c r="I66" s="21"/>
      <c r="J66" s="30"/>
      <c r="K66" s="67"/>
      <c r="L66" s="67"/>
      <c r="M66" s="88"/>
      <c r="N66" s="20"/>
      <c r="O66" s="21"/>
      <c r="P66" s="183"/>
      <c r="Q66" s="341"/>
      <c r="R66" s="21"/>
      <c r="S66" s="344"/>
      <c r="T66" s="22"/>
      <c r="U66" s="341"/>
      <c r="W66" s="318">
        <f>Admin!B66</f>
        <v>39973</v>
      </c>
    </row>
    <row r="67" spans="1:23" ht="14.25" thickTop="1" thickBot="1" x14ac:dyDescent="0.25">
      <c r="A67" s="19"/>
      <c r="B67" s="21" t="s">
        <v>11</v>
      </c>
      <c r="C67" s="21"/>
      <c r="D67" s="337"/>
      <c r="E67" s="338"/>
      <c r="F67" s="339"/>
      <c r="G67" s="23"/>
      <c r="H67" s="29" t="s">
        <v>89</v>
      </c>
      <c r="I67" s="23"/>
      <c r="J67" s="66"/>
      <c r="K67" s="21" t="s">
        <v>19</v>
      </c>
      <c r="L67" s="21"/>
      <c r="M67" s="351"/>
      <c r="N67" s="352"/>
      <c r="O67" s="353"/>
      <c r="P67" s="184"/>
      <c r="Q67" s="173"/>
      <c r="R67" s="170"/>
      <c r="S67" s="174"/>
      <c r="T67" s="22"/>
      <c r="U67" s="341"/>
      <c r="W67" s="318">
        <f>Admin!B67</f>
        <v>39974</v>
      </c>
    </row>
    <row r="68" spans="1:23" ht="13.5" thickTop="1" thickBot="1" x14ac:dyDescent="0.25">
      <c r="A68" s="19"/>
      <c r="B68" s="21" t="s">
        <v>12</v>
      </c>
      <c r="C68" s="21"/>
      <c r="D68" s="337"/>
      <c r="E68" s="338"/>
      <c r="F68" s="339"/>
      <c r="G68" s="23"/>
      <c r="H68" s="191"/>
      <c r="I68" s="23"/>
      <c r="J68" s="30"/>
      <c r="K68" s="21"/>
      <c r="L68" s="21"/>
      <c r="M68" s="65"/>
      <c r="N68" s="65"/>
      <c r="O68" s="203" t="s">
        <v>97</v>
      </c>
      <c r="P68" s="204"/>
      <c r="Q68" s="38" t="s">
        <v>25</v>
      </c>
      <c r="R68" s="29"/>
      <c r="S68" s="38" t="s">
        <v>55</v>
      </c>
      <c r="T68" s="22"/>
      <c r="U68" s="341"/>
      <c r="W68" s="318">
        <f>Admin!B68</f>
        <v>39975</v>
      </c>
    </row>
    <row r="69" spans="1:23" ht="13.5" thickTop="1" thickBot="1" x14ac:dyDescent="0.25">
      <c r="A69" s="19"/>
      <c r="B69" s="21" t="s">
        <v>13</v>
      </c>
      <c r="C69" s="21"/>
      <c r="D69" s="337"/>
      <c r="E69" s="338"/>
      <c r="F69" s="339"/>
      <c r="G69" s="23"/>
      <c r="H69" s="35" t="s">
        <v>90</v>
      </c>
      <c r="I69" s="23"/>
      <c r="J69" s="30"/>
      <c r="K69" s="23" t="s">
        <v>17</v>
      </c>
      <c r="L69" s="23"/>
      <c r="M69" s="164"/>
      <c r="N69" s="64"/>
      <c r="O69" s="173" t="str">
        <f>IF(M69=0," ",IF((M69+6208)&lt;O$9," ",M69+5844))</f>
        <v xml:space="preserve"> </v>
      </c>
      <c r="P69" s="172">
        <f>IF(O69=" ",1,IF(O69&gt;O$9,54,IF(D80="W",LOOKUP(O69,Admin!B:B,Admin!C:C),IF(D80="M",(LOOKUP(O69,Admin!B:B,Admin!D:D))))))</f>
        <v>1</v>
      </c>
      <c r="Q69" s="64" t="str">
        <f>IF(M69=" "," ",IF(D74="F",M69+21915,IF(D74="M",M69+23741," ")))</f>
        <v xml:space="preserve"> </v>
      </c>
      <c r="R69" s="21"/>
      <c r="S69" s="108" t="str">
        <f>IF(Q69=" "," ",IF(Q69&lt;Admin!E$2,F76,IF(Q69&gt;Admin!E$366," ",IF(D80="W",LOOKUP(Q69,Admin!B:B,Admin!C:C),IF(D80="M",LOOKUP(Q69,Admin!B:B,Admin!D:D),"Check D28")))))</f>
        <v xml:space="preserve"> </v>
      </c>
      <c r="T69" s="22"/>
      <c r="U69" s="341"/>
      <c r="W69" s="318">
        <f>Admin!B69</f>
        <v>39976</v>
      </c>
    </row>
    <row r="70" spans="1:23" ht="13.5" thickTop="1" thickBot="1" x14ac:dyDescent="0.25">
      <c r="A70" s="19"/>
      <c r="B70" s="21" t="s">
        <v>14</v>
      </c>
      <c r="C70" s="21"/>
      <c r="D70" s="337"/>
      <c r="E70" s="338"/>
      <c r="F70" s="339"/>
      <c r="G70" s="23"/>
      <c r="H70" s="192"/>
      <c r="I70" s="23"/>
      <c r="J70" s="30"/>
      <c r="K70" s="23" t="s">
        <v>46</v>
      </c>
      <c r="L70" s="23"/>
      <c r="M70" s="73" t="s">
        <v>93</v>
      </c>
      <c r="N70" s="21"/>
      <c r="O70" s="195" t="s">
        <v>33</v>
      </c>
      <c r="P70" s="108"/>
      <c r="Q70" s="196" t="str">
        <f>IF(O70="Y","Enter Date"," ")</f>
        <v xml:space="preserve"> </v>
      </c>
      <c r="R70" s="36"/>
      <c r="S70" s="108" t="str">
        <f>IF(O70="N"," ",IF(D80="W",LOOKUP(Q70,Admin!B:B,Admin!C:C),IF(D80="m",LOOKUP(Q70,Admin!B:B,Admin!D:D),"Check D80")))</f>
        <v xml:space="preserve"> </v>
      </c>
      <c r="T70" s="22"/>
      <c r="U70" s="341"/>
      <c r="W70" s="318">
        <f>Admin!B70</f>
        <v>39977</v>
      </c>
    </row>
    <row r="71" spans="1:23" ht="13.5" thickTop="1" thickBot="1" x14ac:dyDescent="0.25">
      <c r="A71" s="19"/>
      <c r="B71" s="21" t="s">
        <v>15</v>
      </c>
      <c r="C71" s="21"/>
      <c r="D71" s="337"/>
      <c r="E71" s="338"/>
      <c r="F71" s="339"/>
      <c r="G71" s="23"/>
      <c r="H71" s="35" t="s">
        <v>91</v>
      </c>
      <c r="I71" s="23"/>
      <c r="J71" s="30"/>
      <c r="K71" s="23" t="s">
        <v>47</v>
      </c>
      <c r="L71" s="23"/>
      <c r="M71" s="73" t="s">
        <v>93</v>
      </c>
      <c r="N71" s="21"/>
      <c r="O71" s="6" t="s">
        <v>33</v>
      </c>
      <c r="P71" s="108"/>
      <c r="Q71" s="196" t="str">
        <f>IF(O71="Y","Enter Date"," ")</f>
        <v xml:space="preserve"> </v>
      </c>
      <c r="R71" s="37"/>
      <c r="S71" s="108" t="str">
        <f>IF(O71="N"," ",IF(D80="W",LOOKUP(Q71,Admin!B:B,Admin!C:C),IF(D80="m",LOOKUP(Q71,Admin!B:B,Admin!D:D),"Check D80")))</f>
        <v xml:space="preserve"> </v>
      </c>
      <c r="T71" s="22"/>
      <c r="U71" s="341"/>
      <c r="W71" s="318">
        <f>Admin!B71</f>
        <v>39978</v>
      </c>
    </row>
    <row r="72" spans="1:23" ht="13.5" thickTop="1" thickBot="1" x14ac:dyDescent="0.25">
      <c r="A72" s="19"/>
      <c r="B72" s="21" t="s">
        <v>16</v>
      </c>
      <c r="C72" s="21"/>
      <c r="D72" s="165"/>
      <c r="E72" s="23"/>
      <c r="F72" s="23"/>
      <c r="G72" s="23"/>
      <c r="H72" s="191"/>
      <c r="I72" s="23"/>
      <c r="J72" s="30"/>
      <c r="K72" s="72" t="s">
        <v>53</v>
      </c>
      <c r="L72" s="72"/>
      <c r="M72" s="21"/>
      <c r="N72" s="21"/>
      <c r="O72" s="21"/>
      <c r="P72" s="183"/>
      <c r="Q72" s="21"/>
      <c r="R72" s="21"/>
      <c r="S72" s="21"/>
      <c r="T72" s="22"/>
      <c r="U72" s="341"/>
      <c r="W72" s="318">
        <f>Admin!B72</f>
        <v>39979</v>
      </c>
    </row>
    <row r="73" spans="1:23" ht="12" customHeight="1" thickTop="1" thickBot="1" x14ac:dyDescent="0.25">
      <c r="A73" s="19"/>
      <c r="B73" s="21"/>
      <c r="C73" s="21"/>
      <c r="D73" s="23"/>
      <c r="E73" s="23"/>
      <c r="F73" s="23"/>
      <c r="G73" s="23"/>
      <c r="H73" s="29" t="s">
        <v>92</v>
      </c>
      <c r="I73" s="23"/>
      <c r="J73" s="30"/>
      <c r="K73" s="21"/>
      <c r="L73" s="21"/>
      <c r="M73" s="21"/>
      <c r="N73" s="21"/>
      <c r="O73" s="21"/>
      <c r="P73" s="183"/>
      <c r="Q73" s="21"/>
      <c r="R73" s="21"/>
      <c r="S73" s="21"/>
      <c r="T73" s="82"/>
      <c r="U73" s="341"/>
      <c r="W73" s="318">
        <f>Admin!B73</f>
        <v>39980</v>
      </c>
    </row>
    <row r="74" spans="1:23" ht="15" customHeight="1" thickTop="1" thickBot="1" x14ac:dyDescent="0.25">
      <c r="A74" s="19"/>
      <c r="B74" s="236" t="s">
        <v>154</v>
      </c>
      <c r="C74" s="21"/>
      <c r="D74" s="90"/>
      <c r="E74" s="21"/>
      <c r="F74" s="21"/>
      <c r="G74" s="21"/>
      <c r="H74" s="193"/>
      <c r="I74" s="21"/>
      <c r="J74" s="30"/>
      <c r="K74" s="106" t="s">
        <v>28</v>
      </c>
      <c r="L74" s="67"/>
      <c r="M74" s="88"/>
      <c r="N74" s="20"/>
      <c r="O74" s="105"/>
      <c r="P74" s="185"/>
      <c r="Q74" s="38"/>
      <c r="R74" s="69"/>
      <c r="S74" s="70"/>
      <c r="T74" s="22"/>
      <c r="U74" s="341"/>
      <c r="W74" s="318">
        <f>Admin!B74</f>
        <v>39981</v>
      </c>
    </row>
    <row r="75" spans="1:23" ht="13.5" thickTop="1" thickBot="1" x14ac:dyDescent="0.25">
      <c r="A75" s="19"/>
      <c r="B75" s="21"/>
      <c r="C75" s="21"/>
      <c r="D75" s="64"/>
      <c r="E75" s="21"/>
      <c r="F75" s="38" t="s">
        <v>55</v>
      </c>
      <c r="G75" s="69"/>
      <c r="H75" s="21"/>
      <c r="I75" s="23"/>
      <c r="J75" s="30"/>
      <c r="K75" s="21"/>
      <c r="L75" s="72"/>
      <c r="M75" s="232" t="s">
        <v>114</v>
      </c>
      <c r="N75" s="21"/>
      <c r="O75" s="37"/>
      <c r="P75" s="186"/>
      <c r="Q75" s="38" t="s">
        <v>25</v>
      </c>
      <c r="R75" s="21"/>
      <c r="S75" s="108"/>
      <c r="T75" s="22"/>
      <c r="U75" s="341"/>
      <c r="W75" s="318">
        <f>Admin!B75</f>
        <v>39982</v>
      </c>
    </row>
    <row r="76" spans="1:23" ht="13.5" thickTop="1" thickBot="1" x14ac:dyDescent="0.25">
      <c r="A76" s="19"/>
      <c r="B76" s="21" t="str">
        <f>B24</f>
        <v>Starting date existing = 06/04/2009</v>
      </c>
      <c r="C76" s="21"/>
      <c r="D76" s="164"/>
      <c r="E76" s="21"/>
      <c r="F76" s="107" t="str">
        <f>IF(D76=0," ",IF(D80="W",LOOKUP(D76,Admin!B:B,Admin!C:C),IF(D80="M",LOOKUP(D76,Admin!B:B,Admin!D:D),LOOKUP(D76,Admin!B:B,Admin!C:C))))</f>
        <v xml:space="preserve"> </v>
      </c>
      <c r="G76" s="71"/>
      <c r="H76" s="21"/>
      <c r="I76" s="21"/>
      <c r="J76" s="30"/>
      <c r="K76" s="21" t="s">
        <v>73</v>
      </c>
      <c r="L76" s="72"/>
      <c r="M76" s="69"/>
      <c r="N76" s="21"/>
      <c r="O76" s="198"/>
      <c r="P76" s="108"/>
      <c r="Q76" s="197" t="str">
        <f>IF(O76&gt;0,"Enter Date"," ")</f>
        <v xml:space="preserve"> </v>
      </c>
      <c r="R76" s="25"/>
      <c r="S76" s="108" t="str">
        <f>IF(Q76=" "," ",IF(D80="W",LOOKUP(Q76,Admin!B:B,Admin!C:C),IF(D80="m",LOOKUP(Q76,Admin!B:B,Admin!D:D),"Check D80")))</f>
        <v xml:space="preserve"> </v>
      </c>
      <c r="T76" s="22"/>
      <c r="U76" s="341"/>
      <c r="W76" s="318">
        <f>Admin!B76</f>
        <v>39983</v>
      </c>
    </row>
    <row r="77" spans="1:23" ht="6" customHeight="1" thickTop="1" thickBot="1" x14ac:dyDescent="0.25">
      <c r="A77" s="19"/>
      <c r="B77" s="21"/>
      <c r="C77" s="21"/>
      <c r="D77" s="64"/>
      <c r="E77" s="21"/>
      <c r="F77" s="107"/>
      <c r="G77" s="71"/>
      <c r="H77" s="21"/>
      <c r="I77" s="21"/>
      <c r="J77" s="21"/>
      <c r="K77" s="21"/>
      <c r="L77" s="72"/>
      <c r="M77" s="69"/>
      <c r="N77" s="21"/>
      <c r="O77" s="37"/>
      <c r="P77" s="108"/>
      <c r="Q77" s="64"/>
      <c r="R77" s="25"/>
      <c r="S77" s="108"/>
      <c r="T77" s="22"/>
      <c r="U77" s="341"/>
      <c r="W77" s="318">
        <f>Admin!B77</f>
        <v>39984</v>
      </c>
    </row>
    <row r="78" spans="1:23" ht="13.5" customHeight="1" thickTop="1" thickBot="1" x14ac:dyDescent="0.25">
      <c r="A78" s="19"/>
      <c r="B78" s="21" t="s">
        <v>155</v>
      </c>
      <c r="C78" s="21"/>
      <c r="D78" s="164"/>
      <c r="E78" s="21"/>
      <c r="F78" s="107" t="str">
        <f>IF(D76=0," ",IF(D78=0," ",IF(D80="W",LOOKUP(D78,Admin!B:B,Admin!C:C),IF(D80="M",LOOKUP(D78,Admin!B:B,Admin!D:D),LOOKUP(D78,Admin!B:B,Admin!C:C)))))</f>
        <v xml:space="preserve"> </v>
      </c>
      <c r="G78" s="71"/>
      <c r="H78" s="21"/>
      <c r="I78" s="21"/>
      <c r="J78" s="30"/>
      <c r="K78" s="205" t="s">
        <v>112</v>
      </c>
      <c r="L78" s="21"/>
      <c r="M78" s="38" t="s">
        <v>27</v>
      </c>
      <c r="N78" s="38"/>
      <c r="O78" s="38" t="s">
        <v>26</v>
      </c>
      <c r="P78" s="24"/>
      <c r="Q78" s="38" t="s">
        <v>25</v>
      </c>
      <c r="R78" s="69"/>
      <c r="S78" s="70"/>
      <c r="T78" s="22"/>
      <c r="U78" s="341"/>
      <c r="W78" s="318">
        <f>Admin!B78</f>
        <v>39985</v>
      </c>
    </row>
    <row r="79" spans="1:23" ht="13.5" thickTop="1" thickBot="1" x14ac:dyDescent="0.25">
      <c r="A79" s="19"/>
      <c r="B79" s="21"/>
      <c r="C79" s="21"/>
      <c r="D79" s="64"/>
      <c r="E79" s="21"/>
      <c r="F79" s="34"/>
      <c r="G79" s="34"/>
      <c r="H79" s="21"/>
      <c r="I79" s="21"/>
      <c r="J79" s="30"/>
      <c r="K79" s="23" t="s">
        <v>42</v>
      </c>
      <c r="L79" s="23"/>
      <c r="M79" s="163"/>
      <c r="N79" s="40"/>
      <c r="O79" s="194"/>
      <c r="P79" s="187"/>
      <c r="Q79" s="164" t="str">
        <f>IF(M79&gt;0,D76," ")</f>
        <v xml:space="preserve"> </v>
      </c>
      <c r="R79" s="25"/>
      <c r="S79" s="108" t="str">
        <f>IF(Q79=" "," ",IF(D80="W",LOOKUP(Q79,Admin!B:B,Admin!C:C),IF(D80="m",LOOKUP(Q79,Admin!B:B,Admin!D:D),"Check D80")))</f>
        <v xml:space="preserve"> </v>
      </c>
      <c r="T79" s="22"/>
      <c r="U79" s="341"/>
      <c r="W79" s="318">
        <f>Admin!B79</f>
        <v>39986</v>
      </c>
    </row>
    <row r="80" spans="1:23" ht="13.5" thickTop="1" thickBot="1" x14ac:dyDescent="0.25">
      <c r="A80" s="19"/>
      <c r="B80" s="23" t="s">
        <v>30</v>
      </c>
      <c r="C80" s="23"/>
      <c r="D80" s="90"/>
      <c r="E80" s="29" t="s">
        <v>52</v>
      </c>
      <c r="F80" s="235" t="str">
        <f>IF(D82="D","Enter M for Director","Enter M or W for Employee")</f>
        <v>Enter M or W for Employee</v>
      </c>
      <c r="G80" s="21"/>
      <c r="H80" s="24"/>
      <c r="I80" s="24"/>
      <c r="J80" s="30"/>
      <c r="K80" s="21" t="s">
        <v>209</v>
      </c>
      <c r="L80" s="21"/>
      <c r="M80" s="199"/>
      <c r="N80" s="40"/>
      <c r="O80" s="200"/>
      <c r="P80" s="187"/>
      <c r="Q80" s="197" t="str">
        <f>IF(M80&gt;0,"Enter Date"," ")</f>
        <v xml:space="preserve"> </v>
      </c>
      <c r="R80" s="25"/>
      <c r="S80" s="108" t="str">
        <f>IF(Q80=" "," ",IF(D80="W",LOOKUP(Q80,Admin!B:B,Admin!C:C),IF(D80="m",LOOKUP(Q80,Admin!B:B,Admin!D:D),"Check D80")))</f>
        <v xml:space="preserve"> </v>
      </c>
      <c r="T80" s="22"/>
      <c r="U80" s="341"/>
      <c r="W80" s="318">
        <f>Admin!B80</f>
        <v>39987</v>
      </c>
    </row>
    <row r="81" spans="1:23" ht="12.75" thickTop="1" x14ac:dyDescent="0.2">
      <c r="A81" s="19"/>
      <c r="B81" s="23" t="s">
        <v>18</v>
      </c>
      <c r="C81" s="23"/>
      <c r="D81" s="171">
        <v>3</v>
      </c>
      <c r="E81" s="26"/>
      <c r="F81" s="74"/>
      <c r="G81" s="35"/>
      <c r="H81" s="21"/>
      <c r="I81" s="21"/>
      <c r="J81" s="30"/>
      <c r="K81" s="21" t="s">
        <v>50</v>
      </c>
      <c r="L81" s="21"/>
      <c r="M81" s="199"/>
      <c r="N81" s="40"/>
      <c r="O81" s="200"/>
      <c r="P81" s="187"/>
      <c r="Q81" s="197" t="str">
        <f>IF(M81&gt;0,"Enter Date"," ")</f>
        <v xml:space="preserve"> </v>
      </c>
      <c r="R81" s="25"/>
      <c r="S81" s="108" t="str">
        <f>IF(Q81=" "," ",IF(D80="W",LOOKUP(Q81,Admin!B:B,Admin!C:C),IF(D80="m",LOOKUP(Q81,Admin!B:B,Admin!D:D),"Check D80")))</f>
        <v xml:space="preserve"> </v>
      </c>
      <c r="T81" s="22"/>
      <c r="U81" s="341"/>
      <c r="W81" s="318">
        <f>Admin!B81</f>
        <v>39988</v>
      </c>
    </row>
    <row r="82" spans="1:23" x14ac:dyDescent="0.2">
      <c r="A82" s="19"/>
      <c r="B82" s="23" t="s">
        <v>150</v>
      </c>
      <c r="C82" s="23"/>
      <c r="D82" s="262"/>
      <c r="E82" s="21"/>
      <c r="F82" s="234" t="s">
        <v>161</v>
      </c>
      <c r="G82" s="35"/>
      <c r="H82" s="21"/>
      <c r="I82" s="21"/>
      <c r="J82" s="30"/>
      <c r="K82" s="21" t="s">
        <v>51</v>
      </c>
      <c r="L82" s="21"/>
      <c r="M82" s="199"/>
      <c r="N82" s="40"/>
      <c r="O82" s="200"/>
      <c r="P82" s="187"/>
      <c r="Q82" s="197" t="str">
        <f>IF(M82&gt;0,"Enter Date"," ")</f>
        <v xml:space="preserve"> </v>
      </c>
      <c r="R82" s="25"/>
      <c r="S82" s="108" t="str">
        <f>IF(Q82=" "," ",IF(D80="W",LOOKUP(Q82,Admin!B:B,Admin!C:C),IF(D80="m",LOOKUP(Q82,Admin!B:B,Admin!D:D),"Check D80")))</f>
        <v xml:space="preserve"> </v>
      </c>
      <c r="T82" s="22"/>
      <c r="U82" s="341"/>
      <c r="W82" s="318">
        <f>Admin!B82</f>
        <v>39989</v>
      </c>
    </row>
    <row r="83" spans="1:23" ht="12" customHeight="1" x14ac:dyDescent="0.2">
      <c r="A83" s="19"/>
      <c r="B83" s="21"/>
      <c r="C83" s="21"/>
      <c r="D83" s="21"/>
      <c r="E83" s="21"/>
      <c r="F83" s="319"/>
      <c r="G83" s="319"/>
      <c r="H83" s="319"/>
      <c r="I83" s="21"/>
      <c r="J83" s="30"/>
      <c r="K83" s="72" t="s">
        <v>193</v>
      </c>
      <c r="L83" s="72"/>
      <c r="M83" s="72">
        <f>ROUNDDOWN(Admin!N$19/10,0)</f>
        <v>647</v>
      </c>
      <c r="N83" s="72"/>
      <c r="O83" s="72" t="s">
        <v>31</v>
      </c>
      <c r="P83" s="188"/>
      <c r="Q83" s="72" t="s">
        <v>29</v>
      </c>
      <c r="R83" s="21"/>
      <c r="S83" s="38"/>
      <c r="T83" s="22"/>
      <c r="U83" s="341"/>
      <c r="W83" s="318">
        <f>Admin!B83</f>
        <v>39990</v>
      </c>
    </row>
    <row r="84" spans="1:23" ht="6" customHeight="1" thickBot="1" x14ac:dyDescent="0.25">
      <c r="A84" s="19"/>
      <c r="B84" s="21"/>
      <c r="C84" s="21"/>
      <c r="D84" s="21"/>
      <c r="E84" s="21"/>
      <c r="F84" s="320"/>
      <c r="G84" s="320"/>
      <c r="H84" s="320"/>
      <c r="I84" s="21"/>
      <c r="J84" s="30"/>
      <c r="K84" s="72"/>
      <c r="L84" s="72"/>
      <c r="M84" s="72"/>
      <c r="N84" s="72"/>
      <c r="O84" s="72"/>
      <c r="P84" s="188"/>
      <c r="Q84" s="72"/>
      <c r="R84" s="21"/>
      <c r="S84" s="38"/>
      <c r="T84" s="22"/>
      <c r="U84" s="341"/>
      <c r="W84" s="318">
        <f>Admin!B84</f>
        <v>39991</v>
      </c>
    </row>
    <row r="85" spans="1:23" ht="12" customHeight="1" thickTop="1" thickBot="1" x14ac:dyDescent="0.25">
      <c r="A85" s="19"/>
      <c r="B85" s="106" t="s">
        <v>45</v>
      </c>
      <c r="C85" s="67"/>
      <c r="D85" s="235" t="s">
        <v>226</v>
      </c>
      <c r="E85" s="21"/>
      <c r="F85" s="320"/>
      <c r="G85" s="320"/>
      <c r="H85" s="320"/>
      <c r="I85" s="21"/>
      <c r="J85" s="30"/>
      <c r="K85" s="106" t="s">
        <v>54</v>
      </c>
      <c r="L85" s="67"/>
      <c r="M85" s="21"/>
      <c r="N85" s="21"/>
      <c r="O85" s="21"/>
      <c r="P85" s="183"/>
      <c r="Q85" s="38" t="s">
        <v>25</v>
      </c>
      <c r="R85" s="69"/>
      <c r="S85" s="70"/>
      <c r="T85" s="22"/>
      <c r="U85" s="341"/>
      <c r="W85" s="318">
        <f>Admin!B85</f>
        <v>39992</v>
      </c>
    </row>
    <row r="86" spans="1:23" ht="12.75" thickTop="1" x14ac:dyDescent="0.2">
      <c r="A86" s="19"/>
      <c r="B86" s="21" t="s">
        <v>40</v>
      </c>
      <c r="C86" s="21"/>
      <c r="D86" s="201"/>
      <c r="E86" s="21"/>
      <c r="F86" s="68" t="s">
        <v>43</v>
      </c>
      <c r="G86" s="68"/>
      <c r="H86" s="202"/>
      <c r="I86" s="21"/>
      <c r="J86" s="30"/>
      <c r="K86" s="21" t="s">
        <v>48</v>
      </c>
      <c r="L86" s="21"/>
      <c r="M86" s="73" t="s">
        <v>93</v>
      </c>
      <c r="N86" s="21"/>
      <c r="O86" s="195" t="s">
        <v>33</v>
      </c>
      <c r="P86" s="108"/>
      <c r="Q86" s="196" t="str">
        <f>IF(O86="Y","Enter Date"," ")</f>
        <v xml:space="preserve"> </v>
      </c>
      <c r="R86" s="36"/>
      <c r="S86" s="108" t="str">
        <f>IF(O86="N"," ",IF(D80="W",LOOKUP(Q86,Admin!B:B,Admin!C:C),IF(D80="m",LOOKUP(Q86,Admin!B:B,Admin!D:D),"Check D80")))</f>
        <v xml:space="preserve"> </v>
      </c>
      <c r="T86" s="22"/>
      <c r="U86" s="341"/>
      <c r="W86" s="318">
        <f>Admin!B86</f>
        <v>39993</v>
      </c>
    </row>
    <row r="87" spans="1:23" ht="13.5" customHeight="1" x14ac:dyDescent="0.2">
      <c r="A87" s="19"/>
      <c r="B87" s="21" t="s">
        <v>41</v>
      </c>
      <c r="C87" s="21"/>
      <c r="D87" s="201"/>
      <c r="E87" s="21"/>
      <c r="F87" s="68" t="s">
        <v>44</v>
      </c>
      <c r="G87" s="68"/>
      <c r="H87" s="202"/>
      <c r="I87" s="21"/>
      <c r="J87" s="30"/>
      <c r="K87" s="336" t="s">
        <v>49</v>
      </c>
      <c r="L87" s="336"/>
      <c r="M87" s="345"/>
      <c r="N87" s="345"/>
      <c r="O87" s="345"/>
      <c r="P87" s="345"/>
      <c r="Q87" s="345"/>
      <c r="R87" s="345"/>
      <c r="S87" s="345"/>
      <c r="T87" s="22"/>
      <c r="U87" s="341"/>
      <c r="W87" s="318">
        <f>Admin!B87</f>
        <v>39994</v>
      </c>
    </row>
    <row r="88" spans="1:23" ht="9" customHeight="1" thickBot="1" x14ac:dyDescent="0.25">
      <c r="A88" s="83"/>
      <c r="B88" s="27"/>
      <c r="C88" s="27"/>
      <c r="D88" s="27"/>
      <c r="E88" s="27"/>
      <c r="F88" s="27"/>
      <c r="G88" s="27"/>
      <c r="H88" s="27"/>
      <c r="I88" s="27"/>
      <c r="J88" s="31"/>
      <c r="K88" s="27"/>
      <c r="L88" s="27"/>
      <c r="M88" s="27"/>
      <c r="N88" s="27"/>
      <c r="O88" s="27"/>
      <c r="P88" s="189"/>
      <c r="Q88" s="27"/>
      <c r="R88" s="27"/>
      <c r="S88" s="27"/>
      <c r="T88" s="33"/>
      <c r="U88" s="341"/>
      <c r="W88" s="318">
        <f>Admin!B88</f>
        <v>39995</v>
      </c>
    </row>
    <row r="89" spans="1:23" ht="22.5" customHeight="1" thickBot="1" x14ac:dyDescent="0.25">
      <c r="A89" s="342"/>
      <c r="B89" s="342"/>
      <c r="C89" s="342"/>
      <c r="D89" s="342"/>
      <c r="E89" s="342"/>
      <c r="F89" s="342"/>
      <c r="G89" s="342"/>
      <c r="H89" s="342"/>
      <c r="I89" s="342"/>
      <c r="J89" s="342"/>
      <c r="K89" s="342"/>
      <c r="L89" s="342"/>
      <c r="M89" s="342"/>
      <c r="N89" s="342"/>
      <c r="O89" s="342"/>
      <c r="P89" s="342"/>
      <c r="Q89" s="342"/>
      <c r="R89" s="342"/>
      <c r="S89" s="342"/>
      <c r="T89" s="342"/>
      <c r="U89" s="341"/>
      <c r="W89" s="318">
        <f>Admin!B89</f>
        <v>39996</v>
      </c>
    </row>
    <row r="90" spans="1:23" ht="9" customHeight="1" thickBot="1" x14ac:dyDescent="0.25">
      <c r="A90" s="16"/>
      <c r="B90" s="17"/>
      <c r="C90" s="17"/>
      <c r="D90" s="17"/>
      <c r="E90" s="17"/>
      <c r="F90" s="17"/>
      <c r="G90" s="17"/>
      <c r="H90" s="17"/>
      <c r="I90" s="17"/>
      <c r="J90" s="81"/>
      <c r="K90" s="17"/>
      <c r="L90" s="17"/>
      <c r="M90" s="17"/>
      <c r="N90" s="17"/>
      <c r="O90" s="17"/>
      <c r="P90" s="182"/>
      <c r="Q90" s="17"/>
      <c r="R90" s="17"/>
      <c r="S90" s="17"/>
      <c r="T90" s="18"/>
      <c r="U90" s="341"/>
      <c r="W90" s="318">
        <f>Admin!B90</f>
        <v>39997</v>
      </c>
    </row>
    <row r="91" spans="1:23" ht="15" customHeight="1" thickTop="1" thickBot="1" x14ac:dyDescent="0.25">
      <c r="A91" s="19"/>
      <c r="B91" s="106" t="s">
        <v>66</v>
      </c>
      <c r="C91" s="67"/>
      <c r="D91" s="21"/>
      <c r="E91" s="21"/>
      <c r="F91" s="21"/>
      <c r="G91" s="21"/>
      <c r="H91" s="336" t="s">
        <v>88</v>
      </c>
      <c r="I91" s="21"/>
      <c r="J91" s="30"/>
      <c r="K91" s="106" t="s">
        <v>23</v>
      </c>
      <c r="L91" s="67"/>
      <c r="M91" s="88"/>
      <c r="N91" s="20"/>
      <c r="O91" s="327"/>
      <c r="P91" s="328"/>
      <c r="Q91" s="340"/>
      <c r="R91" s="69"/>
      <c r="S91" s="343"/>
      <c r="T91" s="22"/>
      <c r="U91" s="341"/>
      <c r="W91" s="318">
        <f>Admin!B91</f>
        <v>39998</v>
      </c>
    </row>
    <row r="92" spans="1:23" ht="6" customHeight="1" thickTop="1" thickBot="1" x14ac:dyDescent="0.25">
      <c r="A92" s="19"/>
      <c r="B92" s="67"/>
      <c r="C92" s="67"/>
      <c r="D92" s="21"/>
      <c r="E92" s="21"/>
      <c r="F92" s="21"/>
      <c r="G92" s="21"/>
      <c r="H92" s="336"/>
      <c r="I92" s="21"/>
      <c r="J92" s="30"/>
      <c r="K92" s="67"/>
      <c r="L92" s="67"/>
      <c r="M92" s="88"/>
      <c r="N92" s="20"/>
      <c r="O92" s="21"/>
      <c r="P92" s="183"/>
      <c r="Q92" s="341"/>
      <c r="R92" s="21"/>
      <c r="S92" s="344"/>
      <c r="T92" s="22"/>
      <c r="U92" s="341"/>
      <c r="W92" s="318">
        <f>Admin!B92</f>
        <v>39999</v>
      </c>
    </row>
    <row r="93" spans="1:23" ht="14.25" thickTop="1" thickBot="1" x14ac:dyDescent="0.25">
      <c r="A93" s="19"/>
      <c r="B93" s="21" t="s">
        <v>11</v>
      </c>
      <c r="C93" s="21"/>
      <c r="D93" s="337"/>
      <c r="E93" s="338"/>
      <c r="F93" s="339"/>
      <c r="G93" s="23"/>
      <c r="H93" s="29" t="s">
        <v>89</v>
      </c>
      <c r="I93" s="23"/>
      <c r="J93" s="66"/>
      <c r="K93" s="21" t="s">
        <v>19</v>
      </c>
      <c r="L93" s="21"/>
      <c r="M93" s="351"/>
      <c r="N93" s="352"/>
      <c r="O93" s="353"/>
      <c r="P93" s="184"/>
      <c r="Q93" s="173"/>
      <c r="R93" s="170"/>
      <c r="S93" s="174"/>
      <c r="T93" s="22"/>
      <c r="U93" s="341"/>
      <c r="W93" s="318">
        <f>Admin!B93</f>
        <v>40000</v>
      </c>
    </row>
    <row r="94" spans="1:23" ht="13.5" thickTop="1" thickBot="1" x14ac:dyDescent="0.25">
      <c r="A94" s="19"/>
      <c r="B94" s="21" t="s">
        <v>12</v>
      </c>
      <c r="C94" s="21"/>
      <c r="D94" s="337"/>
      <c r="E94" s="338"/>
      <c r="F94" s="339"/>
      <c r="G94" s="23"/>
      <c r="H94" s="191"/>
      <c r="I94" s="23"/>
      <c r="J94" s="30"/>
      <c r="K94" s="21"/>
      <c r="L94" s="21"/>
      <c r="M94" s="65"/>
      <c r="N94" s="65"/>
      <c r="O94" s="203" t="s">
        <v>97</v>
      </c>
      <c r="P94" s="204"/>
      <c r="Q94" s="38" t="s">
        <v>25</v>
      </c>
      <c r="R94" s="29"/>
      <c r="S94" s="38" t="s">
        <v>55</v>
      </c>
      <c r="T94" s="22"/>
      <c r="U94" s="341"/>
      <c r="W94" s="318">
        <f>Admin!B94</f>
        <v>40001</v>
      </c>
    </row>
    <row r="95" spans="1:23" ht="13.5" thickTop="1" thickBot="1" x14ac:dyDescent="0.25">
      <c r="A95" s="19"/>
      <c r="B95" s="21" t="s">
        <v>13</v>
      </c>
      <c r="C95" s="21"/>
      <c r="D95" s="337"/>
      <c r="E95" s="338"/>
      <c r="F95" s="339"/>
      <c r="G95" s="23"/>
      <c r="H95" s="35" t="s">
        <v>90</v>
      </c>
      <c r="I95" s="23"/>
      <c r="J95" s="30"/>
      <c r="K95" s="23" t="s">
        <v>17</v>
      </c>
      <c r="L95" s="23"/>
      <c r="M95" s="164"/>
      <c r="N95" s="64"/>
      <c r="O95" s="173" t="str">
        <f>IF(M95=0," ",IF((M95+6208)&lt;O$9," ",M95+5844))</f>
        <v xml:space="preserve"> </v>
      </c>
      <c r="P95" s="172">
        <f>IF(O95=" ",1,IF(O95&gt;O$9,54,IF(D106="W",LOOKUP(O95,Admin!B:B,Admin!C:C),IF(D106="M",(LOOKUP(O95,Admin!B:B,Admin!D:D))))))</f>
        <v>1</v>
      </c>
      <c r="Q95" s="64" t="str">
        <f>IF(M95=" "," ",IF(D100="F",M95+21915,IF(D100="M",M95+23741," ")))</f>
        <v xml:space="preserve"> </v>
      </c>
      <c r="R95" s="21"/>
      <c r="S95" s="108" t="str">
        <f>IF(Q95=" "," ",IF(Q95&lt;Admin!E$2,F102,IF(Q95&gt;Admin!E$366," ",IF(D106="W",LOOKUP(Q95,Admin!B:B,Admin!C:C),IF(D106="M",LOOKUP(Q95,Admin!B:B,Admin!D:D),"Check D28")))))</f>
        <v xml:space="preserve"> </v>
      </c>
      <c r="T95" s="22"/>
      <c r="U95" s="341"/>
      <c r="W95" s="318">
        <f>Admin!B95</f>
        <v>40002</v>
      </c>
    </row>
    <row r="96" spans="1:23" ht="13.5" thickTop="1" thickBot="1" x14ac:dyDescent="0.25">
      <c r="A96" s="19"/>
      <c r="B96" s="21" t="s">
        <v>14</v>
      </c>
      <c r="C96" s="21"/>
      <c r="D96" s="337"/>
      <c r="E96" s="338"/>
      <c r="F96" s="339"/>
      <c r="G96" s="23"/>
      <c r="H96" s="192"/>
      <c r="I96" s="23"/>
      <c r="J96" s="30"/>
      <c r="K96" s="23" t="s">
        <v>46</v>
      </c>
      <c r="L96" s="23"/>
      <c r="M96" s="73" t="s">
        <v>93</v>
      </c>
      <c r="N96" s="21"/>
      <c r="O96" s="195" t="s">
        <v>33</v>
      </c>
      <c r="P96" s="108"/>
      <c r="Q96" s="196" t="str">
        <f>IF(O96="Y","Enter Date"," ")</f>
        <v xml:space="preserve"> </v>
      </c>
      <c r="R96" s="36"/>
      <c r="S96" s="108" t="str">
        <f>IF(O96="N"," ",IF(D106="W",LOOKUP(Q96,Admin!B:B,Admin!C:C),IF(D106="m",LOOKUP(Q96,Admin!B:B,Admin!D:D),"Check D106")))</f>
        <v xml:space="preserve"> </v>
      </c>
      <c r="T96" s="22"/>
      <c r="U96" s="341"/>
      <c r="W96" s="318">
        <f>Admin!B96</f>
        <v>40003</v>
      </c>
    </row>
    <row r="97" spans="1:23" ht="13.5" thickTop="1" thickBot="1" x14ac:dyDescent="0.25">
      <c r="A97" s="19"/>
      <c r="B97" s="21" t="s">
        <v>15</v>
      </c>
      <c r="C97" s="21"/>
      <c r="D97" s="337"/>
      <c r="E97" s="338"/>
      <c r="F97" s="339"/>
      <c r="G97" s="23"/>
      <c r="H97" s="35" t="s">
        <v>91</v>
      </c>
      <c r="I97" s="23"/>
      <c r="J97" s="30"/>
      <c r="K97" s="23" t="s">
        <v>47</v>
      </c>
      <c r="L97" s="23"/>
      <c r="M97" s="73" t="s">
        <v>93</v>
      </c>
      <c r="N97" s="21"/>
      <c r="O97" s="6" t="s">
        <v>33</v>
      </c>
      <c r="P97" s="108"/>
      <c r="Q97" s="196" t="str">
        <f>IF(O97="Y","Enter Date"," ")</f>
        <v xml:space="preserve"> </v>
      </c>
      <c r="R97" s="37"/>
      <c r="S97" s="108" t="str">
        <f>IF(O97="N"," ",IF(D106="W",LOOKUP(Q97,Admin!B:B,Admin!C:C),IF(D106="m",LOOKUP(Q97,Admin!B:B,Admin!D:D),"Check D106")))</f>
        <v xml:space="preserve"> </v>
      </c>
      <c r="T97" s="22"/>
      <c r="U97" s="341"/>
      <c r="W97" s="318">
        <f>Admin!B97</f>
        <v>40004</v>
      </c>
    </row>
    <row r="98" spans="1:23" ht="13.5" thickTop="1" thickBot="1" x14ac:dyDescent="0.25">
      <c r="A98" s="19"/>
      <c r="B98" s="21" t="s">
        <v>16</v>
      </c>
      <c r="C98" s="21"/>
      <c r="D98" s="165"/>
      <c r="E98" s="23"/>
      <c r="F98" s="23"/>
      <c r="G98" s="23"/>
      <c r="H98" s="191"/>
      <c r="I98" s="23"/>
      <c r="J98" s="30"/>
      <c r="K98" s="72" t="s">
        <v>53</v>
      </c>
      <c r="L98" s="72"/>
      <c r="M98" s="21"/>
      <c r="N98" s="21"/>
      <c r="O98" s="21"/>
      <c r="P98" s="183"/>
      <c r="Q98" s="21"/>
      <c r="R98" s="21"/>
      <c r="S98" s="21"/>
      <c r="T98" s="22"/>
      <c r="U98" s="341"/>
      <c r="W98" s="318">
        <f>Admin!B98</f>
        <v>40005</v>
      </c>
    </row>
    <row r="99" spans="1:23" ht="12" customHeight="1" thickTop="1" thickBot="1" x14ac:dyDescent="0.25">
      <c r="A99" s="19"/>
      <c r="B99" s="21"/>
      <c r="C99" s="21"/>
      <c r="D99" s="23"/>
      <c r="E99" s="23"/>
      <c r="F99" s="23"/>
      <c r="G99" s="23"/>
      <c r="H99" s="29" t="s">
        <v>92</v>
      </c>
      <c r="I99" s="23"/>
      <c r="J99" s="30"/>
      <c r="K99" s="21"/>
      <c r="L99" s="21"/>
      <c r="M99" s="21"/>
      <c r="N99" s="21"/>
      <c r="O99" s="21"/>
      <c r="P99" s="183"/>
      <c r="Q99" s="21"/>
      <c r="R99" s="21"/>
      <c r="S99" s="21"/>
      <c r="T99" s="82"/>
      <c r="U99" s="341"/>
      <c r="W99" s="318">
        <f>Admin!B99</f>
        <v>40006</v>
      </c>
    </row>
    <row r="100" spans="1:23" ht="15" customHeight="1" thickTop="1" thickBot="1" x14ac:dyDescent="0.25">
      <c r="A100" s="19"/>
      <c r="B100" s="21" t="s">
        <v>153</v>
      </c>
      <c r="C100" s="21"/>
      <c r="D100" s="90"/>
      <c r="E100" s="21"/>
      <c r="F100" s="21"/>
      <c r="G100" s="21"/>
      <c r="H100" s="193"/>
      <c r="I100" s="21"/>
      <c r="J100" s="30"/>
      <c r="K100" s="106" t="s">
        <v>28</v>
      </c>
      <c r="L100" s="67"/>
      <c r="M100" s="88"/>
      <c r="N100" s="20"/>
      <c r="O100" s="105"/>
      <c r="P100" s="185"/>
      <c r="Q100" s="38"/>
      <c r="R100" s="69"/>
      <c r="S100" s="70"/>
      <c r="T100" s="22"/>
      <c r="U100" s="341"/>
      <c r="W100" s="318">
        <f>Admin!B100</f>
        <v>40007</v>
      </c>
    </row>
    <row r="101" spans="1:23" ht="13.5" thickTop="1" thickBot="1" x14ac:dyDescent="0.25">
      <c r="A101" s="19"/>
      <c r="B101" s="21"/>
      <c r="C101" s="21"/>
      <c r="D101" s="64"/>
      <c r="E101" s="21"/>
      <c r="F101" s="38" t="s">
        <v>55</v>
      </c>
      <c r="G101" s="69"/>
      <c r="H101" s="21"/>
      <c r="I101" s="23"/>
      <c r="J101" s="30"/>
      <c r="K101" s="21"/>
      <c r="L101" s="72"/>
      <c r="M101" s="232" t="s">
        <v>114</v>
      </c>
      <c r="N101" s="21"/>
      <c r="O101" s="37"/>
      <c r="P101" s="186"/>
      <c r="Q101" s="38" t="s">
        <v>25</v>
      </c>
      <c r="R101" s="21"/>
      <c r="S101" s="108"/>
      <c r="T101" s="22"/>
      <c r="U101" s="341"/>
      <c r="W101" s="318">
        <f>Admin!B101</f>
        <v>40008</v>
      </c>
    </row>
    <row r="102" spans="1:23" ht="13.5" thickTop="1" thickBot="1" x14ac:dyDescent="0.25">
      <c r="A102" s="19"/>
      <c r="B102" s="21" t="str">
        <f>B24</f>
        <v>Starting date existing = 06/04/2009</v>
      </c>
      <c r="C102" s="21"/>
      <c r="D102" s="164"/>
      <c r="E102" s="21"/>
      <c r="F102" s="107" t="str">
        <f>IF(D102=0," ",IF(D106="W",LOOKUP(D102,Admin!B:B,Admin!C:C),IF(D106="M",LOOKUP(D102,Admin!B:B,Admin!D:D),LOOKUP(D102,Admin!B:B,Admin!C:C))))</f>
        <v xml:space="preserve"> </v>
      </c>
      <c r="G102" s="71"/>
      <c r="H102" s="21"/>
      <c r="I102" s="21"/>
      <c r="J102" s="30"/>
      <c r="K102" s="21" t="s">
        <v>73</v>
      </c>
      <c r="L102" s="72"/>
      <c r="M102" s="69"/>
      <c r="N102" s="21"/>
      <c r="O102" s="198"/>
      <c r="P102" s="108"/>
      <c r="Q102" s="197" t="str">
        <f>IF(O102&gt;0,"Enter Date"," ")</f>
        <v xml:space="preserve"> </v>
      </c>
      <c r="R102" s="25"/>
      <c r="S102" s="108" t="str">
        <f>IF(Q102=" "," ",IF(D106="W",LOOKUP(Q102,Admin!B:B,Admin!C:C),IF(D106="m",LOOKUP(Q102,Admin!B:B,Admin!D:D),"Check D106")))</f>
        <v xml:space="preserve"> </v>
      </c>
      <c r="T102" s="22"/>
      <c r="U102" s="341"/>
      <c r="W102" s="318">
        <f>Admin!B102</f>
        <v>40009</v>
      </c>
    </row>
    <row r="103" spans="1:23" ht="6" customHeight="1" thickTop="1" thickBot="1" x14ac:dyDescent="0.25">
      <c r="A103" s="19"/>
      <c r="B103" s="21"/>
      <c r="C103" s="21"/>
      <c r="D103" s="64"/>
      <c r="E103" s="21"/>
      <c r="F103" s="107"/>
      <c r="G103" s="71"/>
      <c r="H103" s="21"/>
      <c r="I103" s="21"/>
      <c r="J103" s="21"/>
      <c r="K103" s="21"/>
      <c r="L103" s="72"/>
      <c r="M103" s="69"/>
      <c r="N103" s="21"/>
      <c r="O103" s="37"/>
      <c r="P103" s="108"/>
      <c r="Q103" s="64"/>
      <c r="R103" s="25"/>
      <c r="S103" s="108"/>
      <c r="T103" s="22"/>
      <c r="U103" s="341"/>
      <c r="W103" s="318">
        <f>Admin!B103</f>
        <v>40010</v>
      </c>
    </row>
    <row r="104" spans="1:23" ht="13.5" customHeight="1" thickTop="1" thickBot="1" x14ac:dyDescent="0.25">
      <c r="A104" s="19"/>
      <c r="B104" s="21" t="s">
        <v>155</v>
      </c>
      <c r="C104" s="21"/>
      <c r="D104" s="164"/>
      <c r="E104" s="21"/>
      <c r="F104" s="107" t="str">
        <f>IF(D102=0," ",IF(D104=0," ",IF(D106="W",LOOKUP(D104,Admin!B:B,Admin!C:C),IF(D106="M",LOOKUP(D104,Admin!B:B,Admin!D:D),LOOKUP(D104,Admin!B:B,Admin!C:C)))))</f>
        <v xml:space="preserve"> </v>
      </c>
      <c r="G104" s="71"/>
      <c r="H104" s="21"/>
      <c r="I104" s="21"/>
      <c r="J104" s="30"/>
      <c r="K104" s="205" t="s">
        <v>112</v>
      </c>
      <c r="L104" s="21"/>
      <c r="M104" s="38" t="s">
        <v>27</v>
      </c>
      <c r="N104" s="38"/>
      <c r="O104" s="38" t="s">
        <v>26</v>
      </c>
      <c r="P104" s="24"/>
      <c r="Q104" s="38" t="s">
        <v>25</v>
      </c>
      <c r="R104" s="69"/>
      <c r="S104" s="70"/>
      <c r="T104" s="22"/>
      <c r="U104" s="341"/>
      <c r="W104" s="318">
        <f>Admin!B104</f>
        <v>40011</v>
      </c>
    </row>
    <row r="105" spans="1:23" ht="13.5" thickTop="1" thickBot="1" x14ac:dyDescent="0.25">
      <c r="A105" s="19"/>
      <c r="B105" s="21"/>
      <c r="C105" s="21"/>
      <c r="D105" s="64"/>
      <c r="E105" s="21"/>
      <c r="F105" s="34"/>
      <c r="G105" s="34"/>
      <c r="H105" s="21"/>
      <c r="I105" s="21"/>
      <c r="J105" s="30"/>
      <c r="K105" s="23" t="s">
        <v>42</v>
      </c>
      <c r="L105" s="23"/>
      <c r="M105" s="163"/>
      <c r="N105" s="40"/>
      <c r="O105" s="194"/>
      <c r="P105" s="187"/>
      <c r="Q105" s="164" t="str">
        <f>IF(M105&gt;0,D102," ")</f>
        <v xml:space="preserve"> </v>
      </c>
      <c r="R105" s="25"/>
      <c r="S105" s="108" t="str">
        <f>IF(Q105=" "," ",IF(D106="W",LOOKUP(Q105,Admin!B:B,Admin!C:C),IF(D106="m",LOOKUP(Q105,Admin!B:B,Admin!D:D),"Check D106")))</f>
        <v xml:space="preserve"> </v>
      </c>
      <c r="T105" s="22"/>
      <c r="U105" s="341"/>
      <c r="W105" s="318">
        <f>Admin!B105</f>
        <v>40012</v>
      </c>
    </row>
    <row r="106" spans="1:23" ht="13.5" thickTop="1" thickBot="1" x14ac:dyDescent="0.25">
      <c r="A106" s="19"/>
      <c r="B106" s="23" t="s">
        <v>30</v>
      </c>
      <c r="C106" s="23"/>
      <c r="D106" s="90"/>
      <c r="E106" s="29" t="s">
        <v>52</v>
      </c>
      <c r="F106" s="235" t="str">
        <f>IF(D108="D","Enter M for Director","Enter M or W for Employee")</f>
        <v>Enter M or W for Employee</v>
      </c>
      <c r="G106" s="21"/>
      <c r="H106" s="24"/>
      <c r="I106" s="24"/>
      <c r="J106" s="30"/>
      <c r="K106" s="21" t="s">
        <v>209</v>
      </c>
      <c r="L106" s="21"/>
      <c r="M106" s="199"/>
      <c r="N106" s="40"/>
      <c r="O106" s="200"/>
      <c r="P106" s="187"/>
      <c r="Q106" s="197" t="str">
        <f>IF(M106&gt;0,"Enter Date"," ")</f>
        <v xml:space="preserve"> </v>
      </c>
      <c r="R106" s="25"/>
      <c r="S106" s="108" t="str">
        <f>IF(Q106=" "," ",IF(D106="W",LOOKUP(Q106,Admin!B:B,Admin!C:C),IF(D106="m",LOOKUP(Q106,Admin!B:B,Admin!D:D),"Check D106")))</f>
        <v xml:space="preserve"> </v>
      </c>
      <c r="T106" s="22"/>
      <c r="U106" s="341"/>
      <c r="W106" s="318">
        <f>Admin!B106</f>
        <v>40013</v>
      </c>
    </row>
    <row r="107" spans="1:23" ht="12.75" thickTop="1" x14ac:dyDescent="0.2">
      <c r="A107" s="19"/>
      <c r="B107" s="23" t="s">
        <v>18</v>
      </c>
      <c r="C107" s="23"/>
      <c r="D107" s="171">
        <v>4</v>
      </c>
      <c r="E107" s="26"/>
      <c r="F107" s="74"/>
      <c r="G107" s="35"/>
      <c r="H107" s="21"/>
      <c r="I107" s="21"/>
      <c r="J107" s="30"/>
      <c r="K107" s="21" t="s">
        <v>50</v>
      </c>
      <c r="L107" s="21"/>
      <c r="M107" s="199"/>
      <c r="N107" s="40"/>
      <c r="O107" s="200"/>
      <c r="P107" s="187"/>
      <c r="Q107" s="197" t="str">
        <f>IF(M107&gt;0,"Enter Date"," ")</f>
        <v xml:space="preserve"> </v>
      </c>
      <c r="R107" s="25"/>
      <c r="S107" s="108" t="str">
        <f>IF(Q107=" "," ",IF(D106="W",LOOKUP(Q107,Admin!B:B,Admin!C:C),IF(D106="m",LOOKUP(Q107,Admin!B:B,Admin!D:D),"Check D106")))</f>
        <v xml:space="preserve"> </v>
      </c>
      <c r="T107" s="22"/>
      <c r="U107" s="341"/>
      <c r="W107" s="318">
        <f>Admin!B107</f>
        <v>40014</v>
      </c>
    </row>
    <row r="108" spans="1:23" x14ac:dyDescent="0.2">
      <c r="A108" s="19"/>
      <c r="B108" s="23" t="s">
        <v>150</v>
      </c>
      <c r="C108" s="23"/>
      <c r="D108" s="262"/>
      <c r="E108" s="21"/>
      <c r="F108" s="234" t="s">
        <v>161</v>
      </c>
      <c r="G108" s="35"/>
      <c r="H108" s="21"/>
      <c r="I108" s="21"/>
      <c r="J108" s="30"/>
      <c r="K108" s="21" t="s">
        <v>51</v>
      </c>
      <c r="L108" s="21"/>
      <c r="M108" s="199"/>
      <c r="N108" s="40"/>
      <c r="O108" s="200"/>
      <c r="P108" s="187"/>
      <c r="Q108" s="197" t="str">
        <f>IF(M108&gt;0,"Enter Date"," ")</f>
        <v xml:space="preserve"> </v>
      </c>
      <c r="R108" s="25"/>
      <c r="S108" s="108" t="str">
        <f>IF(Q108=" "," ",IF(D106="W",LOOKUP(Q108,Admin!B:B,Admin!C:C),IF(D106="m",LOOKUP(Q108,Admin!B:B,Admin!D:D),"Check D106")))</f>
        <v xml:space="preserve"> </v>
      </c>
      <c r="T108" s="22"/>
      <c r="U108" s="341"/>
      <c r="W108" s="318">
        <f>Admin!B108</f>
        <v>40015</v>
      </c>
    </row>
    <row r="109" spans="1:23" ht="12" customHeight="1" x14ac:dyDescent="0.2">
      <c r="A109" s="19"/>
      <c r="B109" s="21"/>
      <c r="C109" s="21"/>
      <c r="D109" s="21"/>
      <c r="E109" s="21"/>
      <c r="F109" s="319"/>
      <c r="G109" s="319"/>
      <c r="H109" s="319"/>
      <c r="I109" s="21"/>
      <c r="J109" s="30"/>
      <c r="K109" s="72" t="s">
        <v>193</v>
      </c>
      <c r="L109" s="72"/>
      <c r="M109" s="72">
        <f>ROUNDDOWN(Admin!N$19/10,0)</f>
        <v>647</v>
      </c>
      <c r="N109" s="72"/>
      <c r="O109" s="72" t="s">
        <v>31</v>
      </c>
      <c r="P109" s="188"/>
      <c r="Q109" s="72" t="s">
        <v>29</v>
      </c>
      <c r="R109" s="21"/>
      <c r="S109" s="38"/>
      <c r="T109" s="22"/>
      <c r="U109" s="341"/>
      <c r="W109" s="318">
        <f>Admin!B109</f>
        <v>40016</v>
      </c>
    </row>
    <row r="110" spans="1:23" ht="6" customHeight="1" thickBot="1" x14ac:dyDescent="0.25">
      <c r="A110" s="19"/>
      <c r="B110" s="21"/>
      <c r="C110" s="21"/>
      <c r="D110" s="21"/>
      <c r="E110" s="21"/>
      <c r="F110" s="320"/>
      <c r="G110" s="320"/>
      <c r="H110" s="320"/>
      <c r="I110" s="21"/>
      <c r="J110" s="30"/>
      <c r="K110" s="72"/>
      <c r="L110" s="72"/>
      <c r="M110" s="72"/>
      <c r="N110" s="72"/>
      <c r="O110" s="72"/>
      <c r="P110" s="188"/>
      <c r="Q110" s="72"/>
      <c r="R110" s="21"/>
      <c r="S110" s="38"/>
      <c r="T110" s="22"/>
      <c r="U110" s="341"/>
      <c r="W110" s="318">
        <f>Admin!B110</f>
        <v>40017</v>
      </c>
    </row>
    <row r="111" spans="1:23" ht="12" customHeight="1" thickTop="1" thickBot="1" x14ac:dyDescent="0.25">
      <c r="A111" s="19"/>
      <c r="B111" s="106" t="s">
        <v>45</v>
      </c>
      <c r="C111" s="67"/>
      <c r="D111" s="235" t="s">
        <v>226</v>
      </c>
      <c r="E111" s="21"/>
      <c r="F111" s="320"/>
      <c r="G111" s="320"/>
      <c r="H111" s="320"/>
      <c r="I111" s="21"/>
      <c r="J111" s="30"/>
      <c r="K111" s="106" t="s">
        <v>54</v>
      </c>
      <c r="L111" s="67"/>
      <c r="M111" s="21"/>
      <c r="N111" s="21"/>
      <c r="O111" s="21"/>
      <c r="P111" s="183"/>
      <c r="Q111" s="38" t="s">
        <v>25</v>
      </c>
      <c r="R111" s="69"/>
      <c r="S111" s="70"/>
      <c r="T111" s="22"/>
      <c r="U111" s="341"/>
      <c r="W111" s="318">
        <f>Admin!B111</f>
        <v>40018</v>
      </c>
    </row>
    <row r="112" spans="1:23" ht="12.75" thickTop="1" x14ac:dyDescent="0.2">
      <c r="A112" s="19"/>
      <c r="B112" s="21" t="s">
        <v>40</v>
      </c>
      <c r="C112" s="21"/>
      <c r="D112" s="201"/>
      <c r="E112" s="21"/>
      <c r="F112" s="68" t="s">
        <v>43</v>
      </c>
      <c r="G112" s="68"/>
      <c r="H112" s="202"/>
      <c r="I112" s="21"/>
      <c r="J112" s="30"/>
      <c r="K112" s="21" t="s">
        <v>48</v>
      </c>
      <c r="L112" s="21"/>
      <c r="M112" s="73" t="s">
        <v>93</v>
      </c>
      <c r="N112" s="21"/>
      <c r="O112" s="195" t="s">
        <v>33</v>
      </c>
      <c r="P112" s="108"/>
      <c r="Q112" s="196" t="str">
        <f>IF(O112="Y","Enter Date"," ")</f>
        <v xml:space="preserve"> </v>
      </c>
      <c r="R112" s="36"/>
      <c r="S112" s="108" t="str">
        <f>IF(O112="N"," ",IF(D106="W",LOOKUP(Q112,Admin!B:B,Admin!C:C),IF(D106="m",LOOKUP(Q112,Admin!B:B,Admin!D:D),"Check D106")))</f>
        <v xml:space="preserve"> </v>
      </c>
      <c r="T112" s="22"/>
      <c r="U112" s="341"/>
      <c r="W112" s="318">
        <f>Admin!B112</f>
        <v>40019</v>
      </c>
    </row>
    <row r="113" spans="1:23" ht="13.5" customHeight="1" x14ac:dyDescent="0.2">
      <c r="A113" s="19"/>
      <c r="B113" s="21" t="s">
        <v>41</v>
      </c>
      <c r="C113" s="21"/>
      <c r="D113" s="201"/>
      <c r="E113" s="21"/>
      <c r="F113" s="68" t="s">
        <v>44</v>
      </c>
      <c r="G113" s="68"/>
      <c r="H113" s="202"/>
      <c r="I113" s="21"/>
      <c r="J113" s="30"/>
      <c r="K113" s="336" t="s">
        <v>49</v>
      </c>
      <c r="L113" s="336"/>
      <c r="M113" s="345"/>
      <c r="N113" s="345"/>
      <c r="O113" s="345"/>
      <c r="P113" s="345"/>
      <c r="Q113" s="345"/>
      <c r="R113" s="345"/>
      <c r="S113" s="345"/>
      <c r="T113" s="22"/>
      <c r="U113" s="341"/>
      <c r="W113" s="318">
        <f>Admin!B113</f>
        <v>40020</v>
      </c>
    </row>
    <row r="114" spans="1:23" ht="9" customHeight="1" thickBot="1" x14ac:dyDescent="0.25">
      <c r="A114" s="83"/>
      <c r="B114" s="27"/>
      <c r="C114" s="27"/>
      <c r="D114" s="27"/>
      <c r="E114" s="27"/>
      <c r="F114" s="27"/>
      <c r="G114" s="27"/>
      <c r="H114" s="27"/>
      <c r="I114" s="27"/>
      <c r="J114" s="31"/>
      <c r="K114" s="27"/>
      <c r="L114" s="27"/>
      <c r="M114" s="27"/>
      <c r="N114" s="27"/>
      <c r="O114" s="27"/>
      <c r="P114" s="189"/>
      <c r="Q114" s="27"/>
      <c r="R114" s="27"/>
      <c r="S114" s="27"/>
      <c r="T114" s="33"/>
      <c r="U114" s="341"/>
      <c r="W114" s="318">
        <f>Admin!B114</f>
        <v>40021</v>
      </c>
    </row>
    <row r="115" spans="1:23" ht="22.5" customHeight="1" thickBot="1" x14ac:dyDescent="0.25">
      <c r="A115" s="342"/>
      <c r="B115" s="342"/>
      <c r="C115" s="342"/>
      <c r="D115" s="342"/>
      <c r="E115" s="342"/>
      <c r="F115" s="342"/>
      <c r="G115" s="342"/>
      <c r="H115" s="342"/>
      <c r="I115" s="342"/>
      <c r="J115" s="342"/>
      <c r="K115" s="342"/>
      <c r="L115" s="342"/>
      <c r="M115" s="342"/>
      <c r="N115" s="342"/>
      <c r="O115" s="342"/>
      <c r="P115" s="342"/>
      <c r="Q115" s="342"/>
      <c r="R115" s="342"/>
      <c r="S115" s="342"/>
      <c r="T115" s="342"/>
      <c r="U115" s="341"/>
      <c r="W115" s="318">
        <f>Admin!B115</f>
        <v>40022</v>
      </c>
    </row>
    <row r="116" spans="1:23" ht="9" customHeight="1" thickBot="1" x14ac:dyDescent="0.25">
      <c r="A116" s="16"/>
      <c r="B116" s="17"/>
      <c r="C116" s="17"/>
      <c r="D116" s="17"/>
      <c r="E116" s="17"/>
      <c r="F116" s="17"/>
      <c r="G116" s="17"/>
      <c r="H116" s="17"/>
      <c r="I116" s="17"/>
      <c r="J116" s="81"/>
      <c r="K116" s="17"/>
      <c r="L116" s="17"/>
      <c r="M116" s="17"/>
      <c r="N116" s="17"/>
      <c r="O116" s="17"/>
      <c r="P116" s="182"/>
      <c r="Q116" s="17"/>
      <c r="R116" s="17"/>
      <c r="S116" s="17"/>
      <c r="T116" s="18"/>
      <c r="U116" s="341"/>
      <c r="W116" s="318">
        <f>Admin!B116</f>
        <v>40023</v>
      </c>
    </row>
    <row r="117" spans="1:23" ht="15" customHeight="1" thickTop="1" thickBot="1" x14ac:dyDescent="0.25">
      <c r="A117" s="19"/>
      <c r="B117" s="106" t="s">
        <v>67</v>
      </c>
      <c r="C117" s="67"/>
      <c r="D117" s="21"/>
      <c r="E117" s="21"/>
      <c r="F117" s="21"/>
      <c r="G117" s="21"/>
      <c r="H117" s="336" t="s">
        <v>88</v>
      </c>
      <c r="I117" s="21"/>
      <c r="J117" s="30"/>
      <c r="K117" s="106" t="s">
        <v>23</v>
      </c>
      <c r="L117" s="67"/>
      <c r="M117" s="88"/>
      <c r="N117" s="20"/>
      <c r="O117" s="327"/>
      <c r="P117" s="328"/>
      <c r="Q117" s="340"/>
      <c r="R117" s="69"/>
      <c r="S117" s="343"/>
      <c r="T117" s="22"/>
      <c r="U117" s="341"/>
      <c r="W117" s="318">
        <f>Admin!B117</f>
        <v>40024</v>
      </c>
    </row>
    <row r="118" spans="1:23" ht="6" customHeight="1" thickTop="1" thickBot="1" x14ac:dyDescent="0.25">
      <c r="A118" s="19"/>
      <c r="B118" s="67"/>
      <c r="C118" s="67"/>
      <c r="D118" s="21"/>
      <c r="E118" s="21"/>
      <c r="F118" s="21"/>
      <c r="G118" s="21"/>
      <c r="H118" s="336"/>
      <c r="I118" s="21"/>
      <c r="J118" s="30"/>
      <c r="K118" s="67"/>
      <c r="L118" s="67"/>
      <c r="M118" s="88"/>
      <c r="N118" s="20"/>
      <c r="O118" s="21"/>
      <c r="P118" s="183"/>
      <c r="Q118" s="341"/>
      <c r="R118" s="21"/>
      <c r="S118" s="344"/>
      <c r="T118" s="22"/>
      <c r="U118" s="341"/>
      <c r="W118" s="318">
        <f>Admin!B118</f>
        <v>40025</v>
      </c>
    </row>
    <row r="119" spans="1:23" ht="14.25" thickTop="1" thickBot="1" x14ac:dyDescent="0.25">
      <c r="A119" s="19"/>
      <c r="B119" s="21" t="s">
        <v>11</v>
      </c>
      <c r="C119" s="21"/>
      <c r="D119" s="337"/>
      <c r="E119" s="338"/>
      <c r="F119" s="339"/>
      <c r="G119" s="23"/>
      <c r="H119" s="29" t="s">
        <v>89</v>
      </c>
      <c r="I119" s="23"/>
      <c r="J119" s="66"/>
      <c r="K119" s="21" t="s">
        <v>19</v>
      </c>
      <c r="L119" s="21"/>
      <c r="M119" s="351"/>
      <c r="N119" s="352"/>
      <c r="O119" s="353"/>
      <c r="P119" s="184"/>
      <c r="Q119" s="38"/>
      <c r="R119" s="170"/>
      <c r="S119" s="174"/>
      <c r="T119" s="22"/>
      <c r="U119" s="341"/>
      <c r="W119" s="318">
        <f>Admin!B119</f>
        <v>40026</v>
      </c>
    </row>
    <row r="120" spans="1:23" ht="13.5" thickTop="1" thickBot="1" x14ac:dyDescent="0.25">
      <c r="A120" s="19"/>
      <c r="B120" s="21" t="s">
        <v>12</v>
      </c>
      <c r="C120" s="21"/>
      <c r="D120" s="337"/>
      <c r="E120" s="338"/>
      <c r="F120" s="339"/>
      <c r="G120" s="23"/>
      <c r="H120" s="191"/>
      <c r="I120" s="23"/>
      <c r="J120" s="30"/>
      <c r="K120" s="21"/>
      <c r="L120" s="21"/>
      <c r="M120" s="65"/>
      <c r="N120" s="65"/>
      <c r="O120" s="203" t="s">
        <v>97</v>
      </c>
      <c r="P120" s="204"/>
      <c r="Q120" s="38" t="s">
        <v>25</v>
      </c>
      <c r="R120" s="29"/>
      <c r="S120" s="38" t="s">
        <v>55</v>
      </c>
      <c r="T120" s="22"/>
      <c r="U120" s="341"/>
      <c r="W120" s="318">
        <f>Admin!B120</f>
        <v>40027</v>
      </c>
    </row>
    <row r="121" spans="1:23" ht="13.5" thickTop="1" thickBot="1" x14ac:dyDescent="0.25">
      <c r="A121" s="19"/>
      <c r="B121" s="21" t="s">
        <v>13</v>
      </c>
      <c r="C121" s="21"/>
      <c r="D121" s="337"/>
      <c r="E121" s="338"/>
      <c r="F121" s="339"/>
      <c r="G121" s="23"/>
      <c r="H121" s="35" t="s">
        <v>90</v>
      </c>
      <c r="I121" s="23"/>
      <c r="J121" s="30"/>
      <c r="K121" s="23" t="s">
        <v>17</v>
      </c>
      <c r="L121" s="23"/>
      <c r="M121" s="164"/>
      <c r="N121" s="64"/>
      <c r="O121" s="173" t="str">
        <f>IF(M121=0," ",IF((M121+6208)&lt;O$9," ",M121+5844))</f>
        <v xml:space="preserve"> </v>
      </c>
      <c r="P121" s="172">
        <f>IF(O121=" ",1,IF(O121&gt;O$9,54,IF(D132="W",LOOKUP(O121,Admin!B:B,Admin!C:C),IF(D132="M",(LOOKUP(O121,Admin!B:B,Admin!D:D))))))</f>
        <v>1</v>
      </c>
      <c r="Q121" s="64" t="str">
        <f>IF(M121=" "," ",IF(D126="F",M121+21915,IF(D126="M",M121+23741," ")))</f>
        <v xml:space="preserve"> </v>
      </c>
      <c r="R121" s="21"/>
      <c r="S121" s="108" t="str">
        <f>IF(Q121=" "," ",IF(Q121&lt;Admin!E$2,F128,IF(Q121&gt;Admin!E$366," ",IF(D132="W",LOOKUP(Q121,Admin!B:B,Admin!C:C),IF(D132="M",LOOKUP(Q121,Admin!B:B,Admin!D:D),"Check D28")))))</f>
        <v xml:space="preserve"> </v>
      </c>
      <c r="T121" s="22"/>
      <c r="U121" s="341"/>
      <c r="W121" s="318">
        <f>Admin!B121</f>
        <v>40028</v>
      </c>
    </row>
    <row r="122" spans="1:23" ht="13.5" thickTop="1" thickBot="1" x14ac:dyDescent="0.25">
      <c r="A122" s="19"/>
      <c r="B122" s="21" t="s">
        <v>14</v>
      </c>
      <c r="C122" s="21"/>
      <c r="D122" s="337"/>
      <c r="E122" s="338"/>
      <c r="F122" s="339"/>
      <c r="G122" s="23"/>
      <c r="H122" s="192"/>
      <c r="I122" s="23"/>
      <c r="J122" s="30"/>
      <c r="K122" s="23" t="s">
        <v>46</v>
      </c>
      <c r="L122" s="23"/>
      <c r="M122" s="73" t="s">
        <v>93</v>
      </c>
      <c r="N122" s="21"/>
      <c r="O122" s="195" t="s">
        <v>33</v>
      </c>
      <c r="P122" s="108"/>
      <c r="Q122" s="196" t="str">
        <f>IF(O122="Y","Enter Date"," ")</f>
        <v xml:space="preserve"> </v>
      </c>
      <c r="R122" s="36"/>
      <c r="S122" s="108" t="str">
        <f>IF(O122="N"," ",IF(D132="W",LOOKUP(Q122,Admin!B:B,Admin!C:C),IF(D132="m",LOOKUP(Q122,Admin!B:B,Admin!D:D),"Check D132")))</f>
        <v xml:space="preserve"> </v>
      </c>
      <c r="T122" s="22"/>
      <c r="U122" s="341"/>
      <c r="W122" s="318">
        <f>Admin!B122</f>
        <v>40029</v>
      </c>
    </row>
    <row r="123" spans="1:23" ht="13.5" thickTop="1" thickBot="1" x14ac:dyDescent="0.25">
      <c r="A123" s="19"/>
      <c r="B123" s="21" t="s">
        <v>15</v>
      </c>
      <c r="C123" s="21"/>
      <c r="D123" s="337"/>
      <c r="E123" s="338"/>
      <c r="F123" s="339"/>
      <c r="G123" s="23"/>
      <c r="H123" s="35" t="s">
        <v>91</v>
      </c>
      <c r="I123" s="23"/>
      <c r="J123" s="30"/>
      <c r="K123" s="23" t="s">
        <v>47</v>
      </c>
      <c r="L123" s="23"/>
      <c r="M123" s="73" t="s">
        <v>93</v>
      </c>
      <c r="N123" s="21"/>
      <c r="O123" s="6" t="s">
        <v>33</v>
      </c>
      <c r="P123" s="108"/>
      <c r="Q123" s="196" t="str">
        <f>IF(O123="Y","Enter Date"," ")</f>
        <v xml:space="preserve"> </v>
      </c>
      <c r="R123" s="37"/>
      <c r="S123" s="108" t="str">
        <f>IF(O123="N"," ",IF(D132="W",LOOKUP(Q123,Admin!B:B,Admin!C:C),IF(D132="m",LOOKUP(Q123,Admin!B:B,Admin!D:D),"Check D132")))</f>
        <v xml:space="preserve"> </v>
      </c>
      <c r="T123" s="22"/>
      <c r="U123" s="341"/>
      <c r="W123" s="318">
        <f>Admin!B123</f>
        <v>40030</v>
      </c>
    </row>
    <row r="124" spans="1:23" ht="13.5" thickTop="1" thickBot="1" x14ac:dyDescent="0.25">
      <c r="A124" s="19"/>
      <c r="B124" s="21" t="s">
        <v>16</v>
      </c>
      <c r="C124" s="21"/>
      <c r="D124" s="165"/>
      <c r="E124" s="23"/>
      <c r="F124" s="23"/>
      <c r="G124" s="23"/>
      <c r="H124" s="191"/>
      <c r="I124" s="23"/>
      <c r="J124" s="30"/>
      <c r="K124" s="72" t="s">
        <v>53</v>
      </c>
      <c r="L124" s="72"/>
      <c r="M124" s="21"/>
      <c r="N124" s="21"/>
      <c r="O124" s="21"/>
      <c r="P124" s="183"/>
      <c r="Q124" s="21"/>
      <c r="R124" s="21"/>
      <c r="S124" s="21"/>
      <c r="T124" s="22"/>
      <c r="U124" s="341"/>
      <c r="W124" s="318">
        <f>Admin!B124</f>
        <v>40031</v>
      </c>
    </row>
    <row r="125" spans="1:23" ht="12" customHeight="1" thickTop="1" thickBot="1" x14ac:dyDescent="0.25">
      <c r="A125" s="19"/>
      <c r="B125" s="21"/>
      <c r="C125" s="21"/>
      <c r="D125" s="23"/>
      <c r="E125" s="23"/>
      <c r="F125" s="23"/>
      <c r="G125" s="23"/>
      <c r="H125" s="29" t="s">
        <v>92</v>
      </c>
      <c r="I125" s="23"/>
      <c r="J125" s="30"/>
      <c r="K125" s="21"/>
      <c r="L125" s="21"/>
      <c r="M125" s="21"/>
      <c r="N125" s="21"/>
      <c r="O125" s="21"/>
      <c r="P125" s="183"/>
      <c r="Q125" s="21"/>
      <c r="R125" s="21"/>
      <c r="S125" s="21"/>
      <c r="T125" s="82"/>
      <c r="U125" s="341"/>
      <c r="W125" s="318">
        <f>Admin!B125</f>
        <v>40032</v>
      </c>
    </row>
    <row r="126" spans="1:23" ht="14.25" customHeight="1" thickTop="1" thickBot="1" x14ac:dyDescent="0.25">
      <c r="A126" s="19"/>
      <c r="B126" s="21" t="s">
        <v>152</v>
      </c>
      <c r="C126" s="21"/>
      <c r="D126" s="90"/>
      <c r="E126" s="21"/>
      <c r="F126" s="21"/>
      <c r="G126" s="21"/>
      <c r="H126" s="193"/>
      <c r="I126" s="21"/>
      <c r="J126" s="30"/>
      <c r="K126" s="106" t="s">
        <v>28</v>
      </c>
      <c r="L126" s="67"/>
      <c r="M126" s="88"/>
      <c r="N126" s="20"/>
      <c r="O126" s="105"/>
      <c r="P126" s="185"/>
      <c r="Q126" s="38"/>
      <c r="R126" s="69"/>
      <c r="S126" s="70"/>
      <c r="T126" s="22"/>
      <c r="U126" s="341"/>
      <c r="W126" s="318">
        <f>Admin!B126</f>
        <v>40033</v>
      </c>
    </row>
    <row r="127" spans="1:23" ht="13.5" thickTop="1" thickBot="1" x14ac:dyDescent="0.25">
      <c r="A127" s="19"/>
      <c r="B127" s="21"/>
      <c r="C127" s="21"/>
      <c r="D127" s="64"/>
      <c r="E127" s="21"/>
      <c r="F127" s="38" t="s">
        <v>55</v>
      </c>
      <c r="G127" s="69"/>
      <c r="H127" s="21"/>
      <c r="I127" s="23"/>
      <c r="J127" s="30"/>
      <c r="K127" s="21"/>
      <c r="L127" s="72"/>
      <c r="M127" s="232" t="s">
        <v>114</v>
      </c>
      <c r="N127" s="21"/>
      <c r="O127" s="37"/>
      <c r="P127" s="186"/>
      <c r="Q127" s="38" t="s">
        <v>25</v>
      </c>
      <c r="R127" s="21"/>
      <c r="S127" s="108"/>
      <c r="T127" s="22"/>
      <c r="U127" s="341"/>
      <c r="W127" s="318">
        <f>Admin!B127</f>
        <v>40034</v>
      </c>
    </row>
    <row r="128" spans="1:23" ht="13.5" thickTop="1" thickBot="1" x14ac:dyDescent="0.25">
      <c r="A128" s="19"/>
      <c r="B128" s="21" t="str">
        <f>B24</f>
        <v>Starting date existing = 06/04/2009</v>
      </c>
      <c r="C128" s="21"/>
      <c r="D128" s="164"/>
      <c r="E128" s="21"/>
      <c r="F128" s="107" t="str">
        <f>IF(D128=0," ",IF(D132="W",LOOKUP(D128,Admin!B:B,Admin!C:C),IF(D132="M",LOOKUP(D128,Admin!B:B,Admin!D:D),LOOKUP(D128,Admin!B:B,Admin!C:C))))</f>
        <v xml:space="preserve"> </v>
      </c>
      <c r="G128" s="71"/>
      <c r="H128" s="21"/>
      <c r="I128" s="21"/>
      <c r="J128" s="30"/>
      <c r="K128" s="21" t="s">
        <v>73</v>
      </c>
      <c r="L128" s="72"/>
      <c r="M128" s="69"/>
      <c r="N128" s="21"/>
      <c r="O128" s="198"/>
      <c r="P128" s="108"/>
      <c r="Q128" s="197" t="str">
        <f>IF(O128&gt;0,"Enter Date"," ")</f>
        <v xml:space="preserve"> </v>
      </c>
      <c r="R128" s="25"/>
      <c r="S128" s="108" t="str">
        <f>IF(Q128=" "," ",IF(D132="W",LOOKUP(Q128,Admin!B:B,Admin!C:C),IF(D132="m",LOOKUP(Q128,Admin!B:B,Admin!D:D),"Check D132")))</f>
        <v xml:space="preserve"> </v>
      </c>
      <c r="T128" s="22"/>
      <c r="U128" s="341"/>
      <c r="W128" s="318">
        <f>Admin!B128</f>
        <v>40035</v>
      </c>
    </row>
    <row r="129" spans="1:23" ht="6" customHeight="1" thickTop="1" thickBot="1" x14ac:dyDescent="0.25">
      <c r="A129" s="19"/>
      <c r="B129" s="21"/>
      <c r="C129" s="21"/>
      <c r="D129" s="64"/>
      <c r="E129" s="21"/>
      <c r="F129" s="107"/>
      <c r="G129" s="71"/>
      <c r="H129" s="21"/>
      <c r="I129" s="21"/>
      <c r="J129" s="21"/>
      <c r="K129" s="21"/>
      <c r="L129" s="72"/>
      <c r="M129" s="69"/>
      <c r="N129" s="21"/>
      <c r="O129" s="37"/>
      <c r="P129" s="108"/>
      <c r="Q129" s="64"/>
      <c r="R129" s="25"/>
      <c r="S129" s="108"/>
      <c r="T129" s="22"/>
      <c r="U129" s="341"/>
      <c r="W129" s="318">
        <f>Admin!B129</f>
        <v>40036</v>
      </c>
    </row>
    <row r="130" spans="1:23" ht="13.5" customHeight="1" thickTop="1" thickBot="1" x14ac:dyDescent="0.25">
      <c r="A130" s="19"/>
      <c r="B130" s="21" t="s">
        <v>155</v>
      </c>
      <c r="C130" s="21"/>
      <c r="D130" s="164"/>
      <c r="E130" s="21"/>
      <c r="F130" s="107" t="str">
        <f>IF(D128=0," ",IF(D130=0," ",IF(D132="W",LOOKUP(D130,Admin!B:B,Admin!C:C),IF(D132="M",LOOKUP(D130,Admin!B:B,Admin!D:D),LOOKUP(D130,Admin!B:B,Admin!C:C)))))</f>
        <v xml:space="preserve"> </v>
      </c>
      <c r="G130" s="71"/>
      <c r="H130" s="21"/>
      <c r="I130" s="21"/>
      <c r="J130" s="30"/>
      <c r="K130" s="205" t="s">
        <v>112</v>
      </c>
      <c r="L130" s="21"/>
      <c r="M130" s="38" t="s">
        <v>27</v>
      </c>
      <c r="N130" s="38"/>
      <c r="O130" s="38" t="s">
        <v>26</v>
      </c>
      <c r="P130" s="24"/>
      <c r="Q130" s="38" t="s">
        <v>25</v>
      </c>
      <c r="R130" s="69"/>
      <c r="S130" s="70"/>
      <c r="T130" s="22"/>
      <c r="U130" s="341"/>
      <c r="W130" s="318">
        <f>Admin!B130</f>
        <v>40037</v>
      </c>
    </row>
    <row r="131" spans="1:23" ht="13.5" thickTop="1" thickBot="1" x14ac:dyDescent="0.25">
      <c r="A131" s="19"/>
      <c r="B131" s="21"/>
      <c r="C131" s="21"/>
      <c r="D131" s="64"/>
      <c r="E131" s="21"/>
      <c r="F131" s="34"/>
      <c r="G131" s="34"/>
      <c r="H131" s="21"/>
      <c r="I131" s="21"/>
      <c r="J131" s="30"/>
      <c r="K131" s="23" t="s">
        <v>42</v>
      </c>
      <c r="L131" s="23"/>
      <c r="M131" s="163"/>
      <c r="N131" s="40"/>
      <c r="O131" s="194"/>
      <c r="P131" s="187"/>
      <c r="Q131" s="164" t="str">
        <f>IF(M131&gt;0,D128," ")</f>
        <v xml:space="preserve"> </v>
      </c>
      <c r="R131" s="25"/>
      <c r="S131" s="108" t="str">
        <f>IF(Q131=" "," ",IF(D132="W",LOOKUP(Q131,Admin!B:B,Admin!C:C),IF(D132="m",LOOKUP(Q131,Admin!B:B,Admin!D:D),"Check D132")))</f>
        <v xml:space="preserve"> </v>
      </c>
      <c r="T131" s="22"/>
      <c r="U131" s="341"/>
      <c r="W131" s="318">
        <f>Admin!B131</f>
        <v>40038</v>
      </c>
    </row>
    <row r="132" spans="1:23" ht="13.5" thickTop="1" thickBot="1" x14ac:dyDescent="0.25">
      <c r="A132" s="19"/>
      <c r="B132" s="23" t="s">
        <v>30</v>
      </c>
      <c r="C132" s="23"/>
      <c r="D132" s="90"/>
      <c r="E132" s="29" t="s">
        <v>52</v>
      </c>
      <c r="F132" s="235" t="str">
        <f>IF(D134="D","Enter M for Director","Enter M or W for Employee")</f>
        <v>Enter M or W for Employee</v>
      </c>
      <c r="G132" s="21"/>
      <c r="H132" s="24"/>
      <c r="I132" s="24"/>
      <c r="J132" s="30"/>
      <c r="K132" s="21" t="s">
        <v>209</v>
      </c>
      <c r="L132" s="21"/>
      <c r="M132" s="199"/>
      <c r="N132" s="40"/>
      <c r="O132" s="200"/>
      <c r="P132" s="187"/>
      <c r="Q132" s="197" t="str">
        <f>IF(M132&gt;0,"Enter Date"," ")</f>
        <v xml:space="preserve"> </v>
      </c>
      <c r="R132" s="25"/>
      <c r="S132" s="108" t="str">
        <f>IF(Q132=" "," ",IF(D132="W",LOOKUP(Q132,Admin!B:B,Admin!C:C),IF(D132="m",LOOKUP(Q132,Admin!B:B,Admin!D:D),"Check D132")))</f>
        <v xml:space="preserve"> </v>
      </c>
      <c r="T132" s="22"/>
      <c r="U132" s="341"/>
      <c r="W132" s="318">
        <f>Admin!B132</f>
        <v>40039</v>
      </c>
    </row>
    <row r="133" spans="1:23" ht="12.75" thickTop="1" x14ac:dyDescent="0.2">
      <c r="A133" s="19"/>
      <c r="B133" s="23" t="s">
        <v>18</v>
      </c>
      <c r="C133" s="23"/>
      <c r="D133" s="171">
        <v>5</v>
      </c>
      <c r="E133" s="26"/>
      <c r="F133" s="74"/>
      <c r="G133" s="35"/>
      <c r="H133" s="21"/>
      <c r="I133" s="21"/>
      <c r="J133" s="30"/>
      <c r="K133" s="21" t="s">
        <v>50</v>
      </c>
      <c r="L133" s="21"/>
      <c r="M133" s="199"/>
      <c r="N133" s="40"/>
      <c r="O133" s="200"/>
      <c r="P133" s="187"/>
      <c r="Q133" s="197" t="str">
        <f>IF(M133&gt;0,"Enter Date"," ")</f>
        <v xml:space="preserve"> </v>
      </c>
      <c r="R133" s="25"/>
      <c r="S133" s="108" t="str">
        <f>IF(Q133=" "," ",IF(D132="W",LOOKUP(Q133,Admin!B:B,Admin!C:C),IF(D132="m",LOOKUP(Q133,Admin!B:B,Admin!D:D),"Check D132")))</f>
        <v xml:space="preserve"> </v>
      </c>
      <c r="T133" s="22"/>
      <c r="U133" s="341"/>
      <c r="W133" s="318">
        <f>Admin!B133</f>
        <v>40040</v>
      </c>
    </row>
    <row r="134" spans="1:23" x14ac:dyDescent="0.2">
      <c r="A134" s="19"/>
      <c r="B134" s="23" t="s">
        <v>150</v>
      </c>
      <c r="C134" s="23"/>
      <c r="D134" s="262"/>
      <c r="E134" s="21"/>
      <c r="F134" s="234" t="s">
        <v>161</v>
      </c>
      <c r="G134" s="35"/>
      <c r="H134" s="21"/>
      <c r="I134" s="21"/>
      <c r="J134" s="30"/>
      <c r="K134" s="21" t="s">
        <v>51</v>
      </c>
      <c r="L134" s="21"/>
      <c r="M134" s="199"/>
      <c r="N134" s="40"/>
      <c r="O134" s="200"/>
      <c r="P134" s="187"/>
      <c r="Q134" s="197" t="str">
        <f>IF(M134&gt;0,"Enter Date"," ")</f>
        <v xml:space="preserve"> </v>
      </c>
      <c r="R134" s="25"/>
      <c r="S134" s="108" t="str">
        <f>IF(Q134=" "," ",IF(D132="W",LOOKUP(Q134,Admin!B:B,Admin!C:C),IF(D132="m",LOOKUP(Q134,Admin!B:B,Admin!D:D),"Check D132")))</f>
        <v xml:space="preserve"> </v>
      </c>
      <c r="T134" s="22"/>
      <c r="U134" s="341"/>
      <c r="W134" s="318">
        <f>Admin!B134</f>
        <v>40041</v>
      </c>
    </row>
    <row r="135" spans="1:23" ht="12" customHeight="1" x14ac:dyDescent="0.2">
      <c r="A135" s="19"/>
      <c r="B135" s="21"/>
      <c r="C135" s="21"/>
      <c r="D135" s="21"/>
      <c r="E135" s="21"/>
      <c r="F135" s="319"/>
      <c r="G135" s="319"/>
      <c r="H135" s="319"/>
      <c r="I135" s="21"/>
      <c r="J135" s="30"/>
      <c r="K135" s="72" t="s">
        <v>193</v>
      </c>
      <c r="L135" s="72"/>
      <c r="M135" s="72">
        <f>ROUNDDOWN(Admin!N$19/10,0)</f>
        <v>647</v>
      </c>
      <c r="N135" s="72"/>
      <c r="O135" s="72" t="s">
        <v>31</v>
      </c>
      <c r="P135" s="188"/>
      <c r="Q135" s="72" t="s">
        <v>29</v>
      </c>
      <c r="R135" s="21"/>
      <c r="S135" s="38"/>
      <c r="T135" s="22"/>
      <c r="U135" s="341"/>
      <c r="W135" s="318">
        <f>Admin!B135</f>
        <v>40042</v>
      </c>
    </row>
    <row r="136" spans="1:23" ht="6" customHeight="1" thickBot="1" x14ac:dyDescent="0.25">
      <c r="A136" s="19"/>
      <c r="B136" s="21"/>
      <c r="C136" s="21"/>
      <c r="D136" s="21"/>
      <c r="E136" s="21"/>
      <c r="F136" s="320"/>
      <c r="G136" s="320"/>
      <c r="H136" s="320"/>
      <c r="I136" s="21"/>
      <c r="J136" s="30"/>
      <c r="K136" s="72"/>
      <c r="L136" s="72"/>
      <c r="M136" s="72"/>
      <c r="N136" s="72"/>
      <c r="O136" s="72"/>
      <c r="P136" s="188"/>
      <c r="Q136" s="72"/>
      <c r="R136" s="21"/>
      <c r="S136" s="38"/>
      <c r="T136" s="22"/>
      <c r="U136" s="341"/>
      <c r="W136" s="318">
        <f>Admin!B136</f>
        <v>40043</v>
      </c>
    </row>
    <row r="137" spans="1:23" ht="12" customHeight="1" thickTop="1" thickBot="1" x14ac:dyDescent="0.25">
      <c r="A137" s="19"/>
      <c r="B137" s="106" t="s">
        <v>45</v>
      </c>
      <c r="C137" s="67"/>
      <c r="D137" s="235" t="s">
        <v>226</v>
      </c>
      <c r="E137" s="21"/>
      <c r="F137" s="320"/>
      <c r="G137" s="320"/>
      <c r="H137" s="320"/>
      <c r="I137" s="21"/>
      <c r="J137" s="30"/>
      <c r="K137" s="106" t="s">
        <v>54</v>
      </c>
      <c r="L137" s="67"/>
      <c r="M137" s="21"/>
      <c r="N137" s="21"/>
      <c r="O137" s="21"/>
      <c r="P137" s="183"/>
      <c r="Q137" s="38" t="s">
        <v>25</v>
      </c>
      <c r="R137" s="69"/>
      <c r="S137" s="70"/>
      <c r="T137" s="22"/>
      <c r="U137" s="341"/>
      <c r="W137" s="318">
        <f>Admin!B137</f>
        <v>40044</v>
      </c>
    </row>
    <row r="138" spans="1:23" ht="12.75" thickTop="1" x14ac:dyDescent="0.2">
      <c r="A138" s="19"/>
      <c r="B138" s="21" t="s">
        <v>40</v>
      </c>
      <c r="C138" s="21"/>
      <c r="D138" s="201"/>
      <c r="E138" s="21"/>
      <c r="F138" s="68" t="s">
        <v>43</v>
      </c>
      <c r="G138" s="68"/>
      <c r="H138" s="202"/>
      <c r="I138" s="21"/>
      <c r="J138" s="30"/>
      <c r="K138" s="21" t="s">
        <v>48</v>
      </c>
      <c r="L138" s="21"/>
      <c r="M138" s="73" t="s">
        <v>93</v>
      </c>
      <c r="N138" s="21"/>
      <c r="O138" s="195" t="s">
        <v>33</v>
      </c>
      <c r="P138" s="108"/>
      <c r="Q138" s="196" t="str">
        <f>IF(O138="Y","Enter Date"," ")</f>
        <v xml:space="preserve"> </v>
      </c>
      <c r="R138" s="36"/>
      <c r="S138" s="108" t="str">
        <f>IF(O138="N"," ",IF(D132="W",LOOKUP(Q138,Admin!B:B,Admin!C:C),IF(D132="m",LOOKUP(Q138,Admin!B:B,Admin!D:D),"Check D132")))</f>
        <v xml:space="preserve"> </v>
      </c>
      <c r="T138" s="22"/>
      <c r="U138" s="341"/>
      <c r="W138" s="318">
        <f>Admin!B138</f>
        <v>40045</v>
      </c>
    </row>
    <row r="139" spans="1:23" ht="13.5" customHeight="1" x14ac:dyDescent="0.2">
      <c r="A139" s="19"/>
      <c r="B139" s="21" t="s">
        <v>41</v>
      </c>
      <c r="C139" s="21"/>
      <c r="D139" s="201"/>
      <c r="E139" s="21"/>
      <c r="F139" s="68" t="s">
        <v>44</v>
      </c>
      <c r="G139" s="68"/>
      <c r="H139" s="202"/>
      <c r="I139" s="21"/>
      <c r="J139" s="30"/>
      <c r="K139" s="336" t="s">
        <v>49</v>
      </c>
      <c r="L139" s="336"/>
      <c r="M139" s="345"/>
      <c r="N139" s="345"/>
      <c r="O139" s="345"/>
      <c r="P139" s="345"/>
      <c r="Q139" s="345"/>
      <c r="R139" s="345"/>
      <c r="S139" s="345"/>
      <c r="T139" s="22"/>
      <c r="U139" s="341"/>
      <c r="W139" s="318">
        <f>Admin!B139</f>
        <v>40046</v>
      </c>
    </row>
    <row r="140" spans="1:23" ht="9" customHeight="1" thickBot="1" x14ac:dyDescent="0.25">
      <c r="A140" s="83"/>
      <c r="B140" s="27"/>
      <c r="C140" s="27"/>
      <c r="D140" s="27"/>
      <c r="E140" s="27"/>
      <c r="F140" s="27"/>
      <c r="G140" s="27"/>
      <c r="H140" s="27"/>
      <c r="I140" s="27"/>
      <c r="J140" s="31"/>
      <c r="K140" s="27"/>
      <c r="L140" s="27"/>
      <c r="M140" s="27"/>
      <c r="N140" s="27"/>
      <c r="O140" s="27"/>
      <c r="P140" s="189"/>
      <c r="Q140" s="27"/>
      <c r="R140" s="27"/>
      <c r="S140" s="27"/>
      <c r="T140" s="33"/>
      <c r="U140" s="341"/>
      <c r="W140" s="318">
        <f>Admin!B140</f>
        <v>40047</v>
      </c>
    </row>
    <row r="141" spans="1:23" ht="22.5" customHeight="1" thickBot="1" x14ac:dyDescent="0.25">
      <c r="A141" s="342"/>
      <c r="B141" s="342"/>
      <c r="C141" s="342"/>
      <c r="D141" s="342"/>
      <c r="E141" s="342"/>
      <c r="F141" s="342"/>
      <c r="G141" s="342"/>
      <c r="H141" s="342"/>
      <c r="I141" s="342"/>
      <c r="J141" s="342"/>
      <c r="K141" s="342"/>
      <c r="L141" s="342"/>
      <c r="M141" s="342"/>
      <c r="N141" s="342"/>
      <c r="O141" s="342"/>
      <c r="P141" s="342"/>
      <c r="Q141" s="342"/>
      <c r="R141" s="342"/>
      <c r="S141" s="342"/>
      <c r="T141" s="342"/>
      <c r="U141" s="341"/>
      <c r="W141" s="318">
        <f>Admin!B141</f>
        <v>40048</v>
      </c>
    </row>
    <row r="142" spans="1:23" x14ac:dyDescent="0.2">
      <c r="W142" s="318">
        <f>Admin!B142</f>
        <v>40049</v>
      </c>
    </row>
    <row r="143" spans="1:23" x14ac:dyDescent="0.2">
      <c r="W143" s="318">
        <f>Admin!B143</f>
        <v>40050</v>
      </c>
    </row>
    <row r="144" spans="1:23" x14ac:dyDescent="0.2">
      <c r="W144" s="318">
        <f>Admin!B144</f>
        <v>40051</v>
      </c>
    </row>
    <row r="145" spans="23:23" x14ac:dyDescent="0.2">
      <c r="W145" s="318">
        <f>Admin!B145</f>
        <v>40052</v>
      </c>
    </row>
    <row r="146" spans="23:23" x14ac:dyDescent="0.2">
      <c r="W146" s="318">
        <f>Admin!B146</f>
        <v>40053</v>
      </c>
    </row>
    <row r="147" spans="23:23" x14ac:dyDescent="0.2">
      <c r="W147" s="318">
        <f>Admin!B147</f>
        <v>40054</v>
      </c>
    </row>
    <row r="148" spans="23:23" x14ac:dyDescent="0.2">
      <c r="W148" s="318">
        <f>Admin!B148</f>
        <v>40055</v>
      </c>
    </row>
    <row r="149" spans="23:23" x14ac:dyDescent="0.2">
      <c r="W149" s="318">
        <f>Admin!B149</f>
        <v>40056</v>
      </c>
    </row>
    <row r="150" spans="23:23" x14ac:dyDescent="0.2">
      <c r="W150" s="318">
        <f>Admin!B150</f>
        <v>40057</v>
      </c>
    </row>
    <row r="151" spans="23:23" x14ac:dyDescent="0.2">
      <c r="W151" s="318">
        <f>Admin!B151</f>
        <v>40058</v>
      </c>
    </row>
    <row r="152" spans="23:23" x14ac:dyDescent="0.2">
      <c r="W152" s="318">
        <f>Admin!B152</f>
        <v>40059</v>
      </c>
    </row>
    <row r="153" spans="23:23" x14ac:dyDescent="0.2">
      <c r="W153" s="318">
        <f>Admin!B153</f>
        <v>40060</v>
      </c>
    </row>
    <row r="154" spans="23:23" x14ac:dyDescent="0.2">
      <c r="W154" s="318">
        <f>Admin!B154</f>
        <v>40061</v>
      </c>
    </row>
    <row r="155" spans="23:23" x14ac:dyDescent="0.2">
      <c r="W155" s="318">
        <f>Admin!B155</f>
        <v>40062</v>
      </c>
    </row>
    <row r="156" spans="23:23" x14ac:dyDescent="0.2">
      <c r="W156" s="318">
        <f>Admin!B156</f>
        <v>40063</v>
      </c>
    </row>
    <row r="157" spans="23:23" x14ac:dyDescent="0.2">
      <c r="W157" s="318">
        <f>Admin!B157</f>
        <v>40064</v>
      </c>
    </row>
    <row r="158" spans="23:23" x14ac:dyDescent="0.2">
      <c r="W158" s="318">
        <f>Admin!B158</f>
        <v>40065</v>
      </c>
    </row>
    <row r="159" spans="23:23" x14ac:dyDescent="0.2">
      <c r="W159" s="318">
        <f>Admin!B159</f>
        <v>40066</v>
      </c>
    </row>
    <row r="160" spans="23:23" x14ac:dyDescent="0.2">
      <c r="W160" s="318">
        <f>Admin!B160</f>
        <v>40067</v>
      </c>
    </row>
    <row r="161" spans="23:23" x14ac:dyDescent="0.2">
      <c r="W161" s="318">
        <f>Admin!B161</f>
        <v>40068</v>
      </c>
    </row>
    <row r="162" spans="23:23" x14ac:dyDescent="0.2">
      <c r="W162" s="318">
        <f>Admin!B162</f>
        <v>40069</v>
      </c>
    </row>
    <row r="163" spans="23:23" x14ac:dyDescent="0.2">
      <c r="W163" s="318">
        <f>Admin!B163</f>
        <v>40070</v>
      </c>
    </row>
    <row r="164" spans="23:23" x14ac:dyDescent="0.2">
      <c r="W164" s="318">
        <f>Admin!B164</f>
        <v>40071</v>
      </c>
    </row>
    <row r="165" spans="23:23" x14ac:dyDescent="0.2">
      <c r="W165" s="318">
        <f>Admin!B165</f>
        <v>40072</v>
      </c>
    </row>
    <row r="166" spans="23:23" x14ac:dyDescent="0.2">
      <c r="W166" s="318">
        <f>Admin!B166</f>
        <v>40073</v>
      </c>
    </row>
    <row r="167" spans="23:23" x14ac:dyDescent="0.2">
      <c r="W167" s="318">
        <f>Admin!B167</f>
        <v>40074</v>
      </c>
    </row>
    <row r="168" spans="23:23" x14ac:dyDescent="0.2">
      <c r="W168" s="318">
        <f>Admin!B168</f>
        <v>40075</v>
      </c>
    </row>
    <row r="169" spans="23:23" x14ac:dyDescent="0.2">
      <c r="W169" s="318">
        <f>Admin!B169</f>
        <v>40076</v>
      </c>
    </row>
    <row r="170" spans="23:23" x14ac:dyDescent="0.2">
      <c r="W170" s="318">
        <f>Admin!B170</f>
        <v>40077</v>
      </c>
    </row>
    <row r="171" spans="23:23" x14ac:dyDescent="0.2">
      <c r="W171" s="318">
        <f>Admin!B171</f>
        <v>40078</v>
      </c>
    </row>
    <row r="172" spans="23:23" x14ac:dyDescent="0.2">
      <c r="W172" s="318">
        <f>Admin!B172</f>
        <v>40079</v>
      </c>
    </row>
    <row r="173" spans="23:23" x14ac:dyDescent="0.2">
      <c r="W173" s="318">
        <f>Admin!B173</f>
        <v>40080</v>
      </c>
    </row>
    <row r="174" spans="23:23" x14ac:dyDescent="0.2">
      <c r="W174" s="318">
        <f>Admin!B174</f>
        <v>40081</v>
      </c>
    </row>
    <row r="175" spans="23:23" x14ac:dyDescent="0.2">
      <c r="W175" s="318">
        <f>Admin!B175</f>
        <v>40082</v>
      </c>
    </row>
    <row r="176" spans="23:23" x14ac:dyDescent="0.2">
      <c r="W176" s="318">
        <f>Admin!B176</f>
        <v>40083</v>
      </c>
    </row>
    <row r="177" spans="23:23" x14ac:dyDescent="0.2">
      <c r="W177" s="318">
        <f>Admin!B177</f>
        <v>40084</v>
      </c>
    </row>
    <row r="178" spans="23:23" x14ac:dyDescent="0.2">
      <c r="W178" s="318">
        <f>Admin!B178</f>
        <v>40085</v>
      </c>
    </row>
    <row r="179" spans="23:23" x14ac:dyDescent="0.2">
      <c r="W179" s="318">
        <f>Admin!B179</f>
        <v>40086</v>
      </c>
    </row>
    <row r="180" spans="23:23" x14ac:dyDescent="0.2">
      <c r="W180" s="318">
        <f>Admin!B180</f>
        <v>40087</v>
      </c>
    </row>
    <row r="181" spans="23:23" x14ac:dyDescent="0.2">
      <c r="W181" s="318">
        <f>Admin!B181</f>
        <v>40088</v>
      </c>
    </row>
    <row r="182" spans="23:23" x14ac:dyDescent="0.2">
      <c r="W182" s="318">
        <f>Admin!B182</f>
        <v>40089</v>
      </c>
    </row>
    <row r="183" spans="23:23" x14ac:dyDescent="0.2">
      <c r="W183" s="318">
        <f>Admin!B183</f>
        <v>40090</v>
      </c>
    </row>
    <row r="184" spans="23:23" x14ac:dyDescent="0.2">
      <c r="W184" s="318">
        <f>Admin!B184</f>
        <v>40091</v>
      </c>
    </row>
    <row r="185" spans="23:23" x14ac:dyDescent="0.2">
      <c r="W185" s="318">
        <f>Admin!B185</f>
        <v>40092</v>
      </c>
    </row>
    <row r="186" spans="23:23" x14ac:dyDescent="0.2">
      <c r="W186" s="318">
        <f>Admin!B186</f>
        <v>40093</v>
      </c>
    </row>
    <row r="187" spans="23:23" x14ac:dyDescent="0.2">
      <c r="W187" s="318">
        <f>Admin!B187</f>
        <v>40094</v>
      </c>
    </row>
    <row r="188" spans="23:23" x14ac:dyDescent="0.2">
      <c r="W188" s="318">
        <f>Admin!B188</f>
        <v>40095</v>
      </c>
    </row>
    <row r="189" spans="23:23" x14ac:dyDescent="0.2">
      <c r="W189" s="318">
        <f>Admin!B189</f>
        <v>40096</v>
      </c>
    </row>
    <row r="190" spans="23:23" x14ac:dyDescent="0.2">
      <c r="W190" s="318">
        <f>Admin!B190</f>
        <v>40097</v>
      </c>
    </row>
    <row r="191" spans="23:23" x14ac:dyDescent="0.2">
      <c r="W191" s="318">
        <f>Admin!B191</f>
        <v>40098</v>
      </c>
    </row>
    <row r="192" spans="23:23" x14ac:dyDescent="0.2">
      <c r="W192" s="318">
        <f>Admin!B192</f>
        <v>40099</v>
      </c>
    </row>
    <row r="193" spans="23:23" x14ac:dyDescent="0.2">
      <c r="W193" s="318">
        <f>Admin!B193</f>
        <v>40100</v>
      </c>
    </row>
    <row r="194" spans="23:23" x14ac:dyDescent="0.2">
      <c r="W194" s="318">
        <f>Admin!B194</f>
        <v>40101</v>
      </c>
    </row>
    <row r="195" spans="23:23" x14ac:dyDescent="0.2">
      <c r="W195" s="318">
        <f>Admin!B195</f>
        <v>40102</v>
      </c>
    </row>
    <row r="196" spans="23:23" x14ac:dyDescent="0.2">
      <c r="W196" s="318">
        <f>Admin!B196</f>
        <v>40103</v>
      </c>
    </row>
    <row r="197" spans="23:23" x14ac:dyDescent="0.2">
      <c r="W197" s="318">
        <f>Admin!B197</f>
        <v>40104</v>
      </c>
    </row>
    <row r="198" spans="23:23" x14ac:dyDescent="0.2">
      <c r="W198" s="318">
        <f>Admin!B198</f>
        <v>40105</v>
      </c>
    </row>
    <row r="199" spans="23:23" x14ac:dyDescent="0.2">
      <c r="W199" s="318">
        <f>Admin!B199</f>
        <v>40106</v>
      </c>
    </row>
    <row r="200" spans="23:23" x14ac:dyDescent="0.2">
      <c r="W200" s="318">
        <f>Admin!B200</f>
        <v>40107</v>
      </c>
    </row>
    <row r="201" spans="23:23" x14ac:dyDescent="0.2">
      <c r="W201" s="318">
        <f>Admin!B201</f>
        <v>40108</v>
      </c>
    </row>
    <row r="202" spans="23:23" x14ac:dyDescent="0.2">
      <c r="W202" s="318">
        <f>Admin!B202</f>
        <v>40109</v>
      </c>
    </row>
    <row r="203" spans="23:23" x14ac:dyDescent="0.2">
      <c r="W203" s="318">
        <f>Admin!B203</f>
        <v>40110</v>
      </c>
    </row>
    <row r="204" spans="23:23" x14ac:dyDescent="0.2">
      <c r="W204" s="318">
        <f>Admin!B204</f>
        <v>40111</v>
      </c>
    </row>
    <row r="205" spans="23:23" x14ac:dyDescent="0.2">
      <c r="W205" s="318">
        <f>Admin!B205</f>
        <v>40112</v>
      </c>
    </row>
    <row r="206" spans="23:23" x14ac:dyDescent="0.2">
      <c r="W206" s="318">
        <f>Admin!B206</f>
        <v>40113</v>
      </c>
    </row>
    <row r="207" spans="23:23" x14ac:dyDescent="0.2">
      <c r="W207" s="318">
        <f>Admin!B207</f>
        <v>40114</v>
      </c>
    </row>
    <row r="208" spans="23:23" x14ac:dyDescent="0.2">
      <c r="W208" s="318">
        <f>Admin!B208</f>
        <v>40115</v>
      </c>
    </row>
    <row r="209" spans="23:23" x14ac:dyDescent="0.2">
      <c r="W209" s="318">
        <f>Admin!B209</f>
        <v>40116</v>
      </c>
    </row>
    <row r="210" spans="23:23" x14ac:dyDescent="0.2">
      <c r="W210" s="318">
        <f>Admin!B210</f>
        <v>40117</v>
      </c>
    </row>
    <row r="211" spans="23:23" x14ac:dyDescent="0.2">
      <c r="W211" s="318">
        <f>Admin!B211</f>
        <v>40118</v>
      </c>
    </row>
    <row r="212" spans="23:23" x14ac:dyDescent="0.2">
      <c r="W212" s="318">
        <f>Admin!B212</f>
        <v>40119</v>
      </c>
    </row>
    <row r="213" spans="23:23" x14ac:dyDescent="0.2">
      <c r="W213" s="318">
        <f>Admin!B213</f>
        <v>40120</v>
      </c>
    </row>
    <row r="214" spans="23:23" x14ac:dyDescent="0.2">
      <c r="W214" s="318">
        <f>Admin!B214</f>
        <v>40121</v>
      </c>
    </row>
    <row r="215" spans="23:23" x14ac:dyDescent="0.2">
      <c r="W215" s="318">
        <f>Admin!B215</f>
        <v>40122</v>
      </c>
    </row>
    <row r="216" spans="23:23" x14ac:dyDescent="0.2">
      <c r="W216" s="318">
        <f>Admin!B216</f>
        <v>40123</v>
      </c>
    </row>
    <row r="217" spans="23:23" x14ac:dyDescent="0.2">
      <c r="W217" s="318">
        <f>Admin!B217</f>
        <v>40124</v>
      </c>
    </row>
    <row r="218" spans="23:23" x14ac:dyDescent="0.2">
      <c r="W218" s="318">
        <f>Admin!B218</f>
        <v>40125</v>
      </c>
    </row>
    <row r="219" spans="23:23" x14ac:dyDescent="0.2">
      <c r="W219" s="318">
        <f>Admin!B219</f>
        <v>40126</v>
      </c>
    </row>
    <row r="220" spans="23:23" x14ac:dyDescent="0.2">
      <c r="W220" s="318">
        <f>Admin!B220</f>
        <v>40127</v>
      </c>
    </row>
    <row r="221" spans="23:23" x14ac:dyDescent="0.2">
      <c r="W221" s="318">
        <f>Admin!B221</f>
        <v>40128</v>
      </c>
    </row>
    <row r="222" spans="23:23" x14ac:dyDescent="0.2">
      <c r="W222" s="318">
        <f>Admin!B222</f>
        <v>40129</v>
      </c>
    </row>
    <row r="223" spans="23:23" x14ac:dyDescent="0.2">
      <c r="W223" s="318">
        <f>Admin!B223</f>
        <v>40130</v>
      </c>
    </row>
    <row r="224" spans="23:23" x14ac:dyDescent="0.2">
      <c r="W224" s="318">
        <f>Admin!B224</f>
        <v>40131</v>
      </c>
    </row>
    <row r="225" spans="23:23" x14ac:dyDescent="0.2">
      <c r="W225" s="318">
        <f>Admin!B225</f>
        <v>40132</v>
      </c>
    </row>
    <row r="226" spans="23:23" x14ac:dyDescent="0.2">
      <c r="W226" s="318">
        <f>Admin!B226</f>
        <v>40133</v>
      </c>
    </row>
    <row r="227" spans="23:23" x14ac:dyDescent="0.2">
      <c r="W227" s="318">
        <f>Admin!B227</f>
        <v>40134</v>
      </c>
    </row>
    <row r="228" spans="23:23" x14ac:dyDescent="0.2">
      <c r="W228" s="318">
        <f>Admin!B228</f>
        <v>40135</v>
      </c>
    </row>
    <row r="229" spans="23:23" x14ac:dyDescent="0.2">
      <c r="W229" s="318">
        <f>Admin!B229</f>
        <v>40136</v>
      </c>
    </row>
    <row r="230" spans="23:23" x14ac:dyDescent="0.2">
      <c r="W230" s="318">
        <f>Admin!B230</f>
        <v>40137</v>
      </c>
    </row>
    <row r="231" spans="23:23" x14ac:dyDescent="0.2">
      <c r="W231" s="318">
        <f>Admin!B231</f>
        <v>40138</v>
      </c>
    </row>
    <row r="232" spans="23:23" x14ac:dyDescent="0.2">
      <c r="W232" s="318">
        <f>Admin!B232</f>
        <v>40139</v>
      </c>
    </row>
    <row r="233" spans="23:23" x14ac:dyDescent="0.2">
      <c r="W233" s="318">
        <f>Admin!B233</f>
        <v>40140</v>
      </c>
    </row>
    <row r="234" spans="23:23" x14ac:dyDescent="0.2">
      <c r="W234" s="318">
        <f>Admin!B234</f>
        <v>40141</v>
      </c>
    </row>
    <row r="235" spans="23:23" x14ac:dyDescent="0.2">
      <c r="W235" s="318">
        <f>Admin!B235</f>
        <v>40142</v>
      </c>
    </row>
    <row r="236" spans="23:23" x14ac:dyDescent="0.2">
      <c r="W236" s="318">
        <f>Admin!B236</f>
        <v>40143</v>
      </c>
    </row>
    <row r="237" spans="23:23" x14ac:dyDescent="0.2">
      <c r="W237" s="318">
        <f>Admin!B237</f>
        <v>40144</v>
      </c>
    </row>
    <row r="238" spans="23:23" x14ac:dyDescent="0.2">
      <c r="W238" s="318">
        <f>Admin!B238</f>
        <v>40145</v>
      </c>
    </row>
    <row r="239" spans="23:23" x14ac:dyDescent="0.2">
      <c r="W239" s="318">
        <f>Admin!B239</f>
        <v>40146</v>
      </c>
    </row>
    <row r="240" spans="23:23" x14ac:dyDescent="0.2">
      <c r="W240" s="318">
        <f>Admin!B240</f>
        <v>40147</v>
      </c>
    </row>
    <row r="241" spans="23:23" x14ac:dyDescent="0.2">
      <c r="W241" s="318">
        <f>Admin!B241</f>
        <v>40148</v>
      </c>
    </row>
    <row r="242" spans="23:23" x14ac:dyDescent="0.2">
      <c r="W242" s="318">
        <f>Admin!B242</f>
        <v>40149</v>
      </c>
    </row>
    <row r="243" spans="23:23" x14ac:dyDescent="0.2">
      <c r="W243" s="318">
        <f>Admin!B243</f>
        <v>40150</v>
      </c>
    </row>
    <row r="244" spans="23:23" x14ac:dyDescent="0.2">
      <c r="W244" s="318">
        <f>Admin!B244</f>
        <v>40151</v>
      </c>
    </row>
    <row r="245" spans="23:23" x14ac:dyDescent="0.2">
      <c r="W245" s="318">
        <f>Admin!B245</f>
        <v>40152</v>
      </c>
    </row>
    <row r="246" spans="23:23" x14ac:dyDescent="0.2">
      <c r="W246" s="318">
        <f>Admin!B246</f>
        <v>40153</v>
      </c>
    </row>
    <row r="247" spans="23:23" x14ac:dyDescent="0.2">
      <c r="W247" s="318">
        <f>Admin!B247</f>
        <v>40154</v>
      </c>
    </row>
    <row r="248" spans="23:23" x14ac:dyDescent="0.2">
      <c r="W248" s="318">
        <f>Admin!B248</f>
        <v>40155</v>
      </c>
    </row>
    <row r="249" spans="23:23" x14ac:dyDescent="0.2">
      <c r="W249" s="318">
        <f>Admin!B249</f>
        <v>40156</v>
      </c>
    </row>
    <row r="250" spans="23:23" x14ac:dyDescent="0.2">
      <c r="W250" s="318">
        <f>Admin!B250</f>
        <v>40157</v>
      </c>
    </row>
    <row r="251" spans="23:23" x14ac:dyDescent="0.2">
      <c r="W251" s="318">
        <f>Admin!B251</f>
        <v>40158</v>
      </c>
    </row>
    <row r="252" spans="23:23" x14ac:dyDescent="0.2">
      <c r="W252" s="318">
        <f>Admin!B252</f>
        <v>40159</v>
      </c>
    </row>
    <row r="253" spans="23:23" x14ac:dyDescent="0.2">
      <c r="W253" s="318">
        <f>Admin!B253</f>
        <v>40160</v>
      </c>
    </row>
    <row r="254" spans="23:23" x14ac:dyDescent="0.2">
      <c r="W254" s="318">
        <f>Admin!B254</f>
        <v>40161</v>
      </c>
    </row>
    <row r="255" spans="23:23" x14ac:dyDescent="0.2">
      <c r="W255" s="318">
        <f>Admin!B255</f>
        <v>40162</v>
      </c>
    </row>
    <row r="256" spans="23:23" x14ac:dyDescent="0.2">
      <c r="W256" s="318">
        <f>Admin!B256</f>
        <v>40163</v>
      </c>
    </row>
    <row r="257" spans="23:23" x14ac:dyDescent="0.2">
      <c r="W257" s="318">
        <f>Admin!B257</f>
        <v>40164</v>
      </c>
    </row>
    <row r="258" spans="23:23" x14ac:dyDescent="0.2">
      <c r="W258" s="318">
        <f>Admin!B258</f>
        <v>40165</v>
      </c>
    </row>
    <row r="259" spans="23:23" x14ac:dyDescent="0.2">
      <c r="W259" s="318">
        <f>Admin!B259</f>
        <v>40166</v>
      </c>
    </row>
    <row r="260" spans="23:23" x14ac:dyDescent="0.2">
      <c r="W260" s="318">
        <f>Admin!B260</f>
        <v>40167</v>
      </c>
    </row>
    <row r="261" spans="23:23" x14ac:dyDescent="0.2">
      <c r="W261" s="318">
        <f>Admin!B261</f>
        <v>40168</v>
      </c>
    </row>
    <row r="262" spans="23:23" x14ac:dyDescent="0.2">
      <c r="W262" s="318">
        <f>Admin!B262</f>
        <v>40169</v>
      </c>
    </row>
    <row r="263" spans="23:23" x14ac:dyDescent="0.2">
      <c r="W263" s="318">
        <f>Admin!B263</f>
        <v>40170</v>
      </c>
    </row>
    <row r="264" spans="23:23" x14ac:dyDescent="0.2">
      <c r="W264" s="318">
        <f>Admin!B264</f>
        <v>40171</v>
      </c>
    </row>
    <row r="265" spans="23:23" x14ac:dyDescent="0.2">
      <c r="W265" s="318">
        <f>Admin!B265</f>
        <v>40172</v>
      </c>
    </row>
    <row r="266" spans="23:23" x14ac:dyDescent="0.2">
      <c r="W266" s="318">
        <f>Admin!B266</f>
        <v>40173</v>
      </c>
    </row>
    <row r="267" spans="23:23" x14ac:dyDescent="0.2">
      <c r="W267" s="318">
        <f>Admin!B267</f>
        <v>40174</v>
      </c>
    </row>
    <row r="268" spans="23:23" x14ac:dyDescent="0.2">
      <c r="W268" s="318">
        <f>Admin!B268</f>
        <v>40175</v>
      </c>
    </row>
    <row r="269" spans="23:23" x14ac:dyDescent="0.2">
      <c r="W269" s="318">
        <f>Admin!B269</f>
        <v>40176</v>
      </c>
    </row>
    <row r="270" spans="23:23" x14ac:dyDescent="0.2">
      <c r="W270" s="318">
        <f>Admin!B270</f>
        <v>40177</v>
      </c>
    </row>
    <row r="271" spans="23:23" x14ac:dyDescent="0.2">
      <c r="W271" s="318">
        <f>Admin!B271</f>
        <v>40178</v>
      </c>
    </row>
    <row r="272" spans="23:23" x14ac:dyDescent="0.2">
      <c r="W272" s="318">
        <f>Admin!B272</f>
        <v>40179</v>
      </c>
    </row>
    <row r="273" spans="23:23" x14ac:dyDescent="0.2">
      <c r="W273" s="318">
        <f>Admin!B273</f>
        <v>40180</v>
      </c>
    </row>
    <row r="274" spans="23:23" x14ac:dyDescent="0.2">
      <c r="W274" s="318">
        <f>Admin!B274</f>
        <v>40181</v>
      </c>
    </row>
    <row r="275" spans="23:23" x14ac:dyDescent="0.2">
      <c r="W275" s="318">
        <f>Admin!B275</f>
        <v>40182</v>
      </c>
    </row>
    <row r="276" spans="23:23" x14ac:dyDescent="0.2">
      <c r="W276" s="318">
        <f>Admin!B276</f>
        <v>40183</v>
      </c>
    </row>
    <row r="277" spans="23:23" x14ac:dyDescent="0.2">
      <c r="W277" s="318">
        <f>Admin!B277</f>
        <v>40184</v>
      </c>
    </row>
    <row r="278" spans="23:23" x14ac:dyDescent="0.2">
      <c r="W278" s="318">
        <f>Admin!B278</f>
        <v>40185</v>
      </c>
    </row>
    <row r="279" spans="23:23" x14ac:dyDescent="0.2">
      <c r="W279" s="318">
        <f>Admin!B279</f>
        <v>40186</v>
      </c>
    </row>
    <row r="280" spans="23:23" x14ac:dyDescent="0.2">
      <c r="W280" s="318">
        <f>Admin!B280</f>
        <v>40187</v>
      </c>
    </row>
    <row r="281" spans="23:23" x14ac:dyDescent="0.2">
      <c r="W281" s="318">
        <f>Admin!B281</f>
        <v>40188</v>
      </c>
    </row>
    <row r="282" spans="23:23" x14ac:dyDescent="0.2">
      <c r="W282" s="318">
        <f>Admin!B282</f>
        <v>40189</v>
      </c>
    </row>
    <row r="283" spans="23:23" x14ac:dyDescent="0.2">
      <c r="W283" s="318">
        <f>Admin!B283</f>
        <v>40190</v>
      </c>
    </row>
    <row r="284" spans="23:23" x14ac:dyDescent="0.2">
      <c r="W284" s="318">
        <f>Admin!B284</f>
        <v>40191</v>
      </c>
    </row>
    <row r="285" spans="23:23" x14ac:dyDescent="0.2">
      <c r="W285" s="318">
        <f>Admin!B285</f>
        <v>40192</v>
      </c>
    </row>
    <row r="286" spans="23:23" x14ac:dyDescent="0.2">
      <c r="W286" s="318">
        <f>Admin!B286</f>
        <v>40193</v>
      </c>
    </row>
    <row r="287" spans="23:23" x14ac:dyDescent="0.2">
      <c r="W287" s="318">
        <f>Admin!B287</f>
        <v>40194</v>
      </c>
    </row>
    <row r="288" spans="23:23" x14ac:dyDescent="0.2">
      <c r="W288" s="318">
        <f>Admin!B288</f>
        <v>40195</v>
      </c>
    </row>
    <row r="289" spans="23:23" x14ac:dyDescent="0.2">
      <c r="W289" s="318">
        <f>Admin!B289</f>
        <v>40196</v>
      </c>
    </row>
    <row r="290" spans="23:23" x14ac:dyDescent="0.2">
      <c r="W290" s="318">
        <f>Admin!B290</f>
        <v>40197</v>
      </c>
    </row>
    <row r="291" spans="23:23" x14ac:dyDescent="0.2">
      <c r="W291" s="318">
        <f>Admin!B291</f>
        <v>40198</v>
      </c>
    </row>
    <row r="292" spans="23:23" x14ac:dyDescent="0.2">
      <c r="W292" s="318">
        <f>Admin!B292</f>
        <v>40199</v>
      </c>
    </row>
    <row r="293" spans="23:23" x14ac:dyDescent="0.2">
      <c r="W293" s="318">
        <f>Admin!B293</f>
        <v>40200</v>
      </c>
    </row>
    <row r="294" spans="23:23" x14ac:dyDescent="0.2">
      <c r="W294" s="318">
        <f>Admin!B294</f>
        <v>40201</v>
      </c>
    </row>
    <row r="295" spans="23:23" x14ac:dyDescent="0.2">
      <c r="W295" s="318">
        <f>Admin!B295</f>
        <v>40202</v>
      </c>
    </row>
    <row r="296" spans="23:23" x14ac:dyDescent="0.2">
      <c r="W296" s="318">
        <f>Admin!B296</f>
        <v>40203</v>
      </c>
    </row>
    <row r="297" spans="23:23" x14ac:dyDescent="0.2">
      <c r="W297" s="318">
        <f>Admin!B297</f>
        <v>40204</v>
      </c>
    </row>
    <row r="298" spans="23:23" x14ac:dyDescent="0.2">
      <c r="W298" s="318">
        <f>Admin!B298</f>
        <v>40205</v>
      </c>
    </row>
    <row r="299" spans="23:23" x14ac:dyDescent="0.2">
      <c r="W299" s="318">
        <f>Admin!B299</f>
        <v>40206</v>
      </c>
    </row>
    <row r="300" spans="23:23" x14ac:dyDescent="0.2">
      <c r="W300" s="318">
        <f>Admin!B300</f>
        <v>40207</v>
      </c>
    </row>
    <row r="301" spans="23:23" x14ac:dyDescent="0.2">
      <c r="W301" s="318">
        <f>Admin!B301</f>
        <v>40208</v>
      </c>
    </row>
    <row r="302" spans="23:23" x14ac:dyDescent="0.2">
      <c r="W302" s="318">
        <f>Admin!B302</f>
        <v>40209</v>
      </c>
    </row>
    <row r="303" spans="23:23" x14ac:dyDescent="0.2">
      <c r="W303" s="318">
        <f>Admin!B303</f>
        <v>40210</v>
      </c>
    </row>
    <row r="304" spans="23:23" x14ac:dyDescent="0.2">
      <c r="W304" s="318">
        <f>Admin!B304</f>
        <v>40211</v>
      </c>
    </row>
    <row r="305" spans="23:23" x14ac:dyDescent="0.2">
      <c r="W305" s="318">
        <f>Admin!B305</f>
        <v>40212</v>
      </c>
    </row>
    <row r="306" spans="23:23" x14ac:dyDescent="0.2">
      <c r="W306" s="318">
        <f>Admin!B306</f>
        <v>40213</v>
      </c>
    </row>
    <row r="307" spans="23:23" x14ac:dyDescent="0.2">
      <c r="W307" s="318">
        <f>Admin!B307</f>
        <v>40214</v>
      </c>
    </row>
    <row r="308" spans="23:23" x14ac:dyDescent="0.2">
      <c r="W308" s="318">
        <f>Admin!B308</f>
        <v>40215</v>
      </c>
    </row>
    <row r="309" spans="23:23" x14ac:dyDescent="0.2">
      <c r="W309" s="318">
        <f>Admin!B309</f>
        <v>40216</v>
      </c>
    </row>
    <row r="310" spans="23:23" x14ac:dyDescent="0.2">
      <c r="W310" s="318">
        <f>Admin!B310</f>
        <v>40217</v>
      </c>
    </row>
    <row r="311" spans="23:23" x14ac:dyDescent="0.2">
      <c r="W311" s="318">
        <f>Admin!B311</f>
        <v>40218</v>
      </c>
    </row>
    <row r="312" spans="23:23" x14ac:dyDescent="0.2">
      <c r="W312" s="318">
        <f>Admin!B312</f>
        <v>40219</v>
      </c>
    </row>
    <row r="313" spans="23:23" x14ac:dyDescent="0.2">
      <c r="W313" s="318">
        <f>Admin!B313</f>
        <v>40220</v>
      </c>
    </row>
    <row r="314" spans="23:23" x14ac:dyDescent="0.2">
      <c r="W314" s="318">
        <f>Admin!B314</f>
        <v>40221</v>
      </c>
    </row>
    <row r="315" spans="23:23" x14ac:dyDescent="0.2">
      <c r="W315" s="318">
        <f>Admin!B315</f>
        <v>40222</v>
      </c>
    </row>
    <row r="316" spans="23:23" x14ac:dyDescent="0.2">
      <c r="W316" s="318">
        <f>Admin!B316</f>
        <v>40223</v>
      </c>
    </row>
    <row r="317" spans="23:23" x14ac:dyDescent="0.2">
      <c r="W317" s="318">
        <f>Admin!B317</f>
        <v>40224</v>
      </c>
    </row>
    <row r="318" spans="23:23" x14ac:dyDescent="0.2">
      <c r="W318" s="318">
        <f>Admin!B318</f>
        <v>40225</v>
      </c>
    </row>
    <row r="319" spans="23:23" x14ac:dyDescent="0.2">
      <c r="W319" s="318">
        <f>Admin!B319</f>
        <v>40226</v>
      </c>
    </row>
    <row r="320" spans="23:23" x14ac:dyDescent="0.2">
      <c r="W320" s="318">
        <f>Admin!B320</f>
        <v>40227</v>
      </c>
    </row>
    <row r="321" spans="23:23" x14ac:dyDescent="0.2">
      <c r="W321" s="318">
        <f>Admin!B321</f>
        <v>40228</v>
      </c>
    </row>
    <row r="322" spans="23:23" x14ac:dyDescent="0.2">
      <c r="W322" s="318">
        <f>Admin!B322</f>
        <v>40229</v>
      </c>
    </row>
    <row r="323" spans="23:23" x14ac:dyDescent="0.2">
      <c r="W323" s="318">
        <f>Admin!B323</f>
        <v>40230</v>
      </c>
    </row>
    <row r="324" spans="23:23" x14ac:dyDescent="0.2">
      <c r="W324" s="318">
        <f>Admin!B324</f>
        <v>40231</v>
      </c>
    </row>
    <row r="325" spans="23:23" x14ac:dyDescent="0.2">
      <c r="W325" s="318">
        <f>Admin!B325</f>
        <v>40232</v>
      </c>
    </row>
    <row r="326" spans="23:23" x14ac:dyDescent="0.2">
      <c r="W326" s="318">
        <f>Admin!B326</f>
        <v>40233</v>
      </c>
    </row>
    <row r="327" spans="23:23" x14ac:dyDescent="0.2">
      <c r="W327" s="318">
        <f>Admin!B327</f>
        <v>40234</v>
      </c>
    </row>
    <row r="328" spans="23:23" x14ac:dyDescent="0.2">
      <c r="W328" s="318">
        <f>Admin!B328</f>
        <v>40235</v>
      </c>
    </row>
    <row r="329" spans="23:23" x14ac:dyDescent="0.2">
      <c r="W329" s="318">
        <f>Admin!B329</f>
        <v>40236</v>
      </c>
    </row>
    <row r="330" spans="23:23" x14ac:dyDescent="0.2">
      <c r="W330" s="318">
        <f>Admin!B330</f>
        <v>40237</v>
      </c>
    </row>
    <row r="331" spans="23:23" x14ac:dyDescent="0.2">
      <c r="W331" s="318">
        <f>Admin!B331</f>
        <v>40238</v>
      </c>
    </row>
    <row r="332" spans="23:23" x14ac:dyDescent="0.2">
      <c r="W332" s="318">
        <f>Admin!B332</f>
        <v>40239</v>
      </c>
    </row>
    <row r="333" spans="23:23" x14ac:dyDescent="0.2">
      <c r="W333" s="318">
        <f>Admin!B333</f>
        <v>40240</v>
      </c>
    </row>
    <row r="334" spans="23:23" x14ac:dyDescent="0.2">
      <c r="W334" s="318">
        <f>Admin!B334</f>
        <v>40241</v>
      </c>
    </row>
    <row r="335" spans="23:23" x14ac:dyDescent="0.2">
      <c r="W335" s="318">
        <f>Admin!B335</f>
        <v>40242</v>
      </c>
    </row>
    <row r="336" spans="23:23" x14ac:dyDescent="0.2">
      <c r="W336" s="318">
        <f>Admin!B336</f>
        <v>40243</v>
      </c>
    </row>
    <row r="337" spans="23:23" x14ac:dyDescent="0.2">
      <c r="W337" s="318">
        <f>Admin!B337</f>
        <v>40244</v>
      </c>
    </row>
    <row r="338" spans="23:23" x14ac:dyDescent="0.2">
      <c r="W338" s="318">
        <f>Admin!B338</f>
        <v>40245</v>
      </c>
    </row>
    <row r="339" spans="23:23" x14ac:dyDescent="0.2">
      <c r="W339" s="318">
        <f>Admin!B339</f>
        <v>40246</v>
      </c>
    </row>
    <row r="340" spans="23:23" x14ac:dyDescent="0.2">
      <c r="W340" s="318">
        <f>Admin!B340</f>
        <v>40247</v>
      </c>
    </row>
    <row r="341" spans="23:23" x14ac:dyDescent="0.2">
      <c r="W341" s="318">
        <f>Admin!B341</f>
        <v>40248</v>
      </c>
    </row>
    <row r="342" spans="23:23" x14ac:dyDescent="0.2">
      <c r="W342" s="318">
        <f>Admin!B342</f>
        <v>40249</v>
      </c>
    </row>
    <row r="343" spans="23:23" x14ac:dyDescent="0.2">
      <c r="W343" s="318">
        <f>Admin!B343</f>
        <v>40250</v>
      </c>
    </row>
    <row r="344" spans="23:23" x14ac:dyDescent="0.2">
      <c r="W344" s="318">
        <f>Admin!B344</f>
        <v>40251</v>
      </c>
    </row>
    <row r="345" spans="23:23" x14ac:dyDescent="0.2">
      <c r="W345" s="318">
        <f>Admin!B345</f>
        <v>40252</v>
      </c>
    </row>
    <row r="346" spans="23:23" x14ac:dyDescent="0.2">
      <c r="W346" s="318">
        <f>Admin!B346</f>
        <v>40253</v>
      </c>
    </row>
    <row r="347" spans="23:23" x14ac:dyDescent="0.2">
      <c r="W347" s="318">
        <f>Admin!B347</f>
        <v>40254</v>
      </c>
    </row>
    <row r="348" spans="23:23" x14ac:dyDescent="0.2">
      <c r="W348" s="318">
        <f>Admin!B348</f>
        <v>40255</v>
      </c>
    </row>
    <row r="349" spans="23:23" x14ac:dyDescent="0.2">
      <c r="W349" s="318">
        <f>Admin!B349</f>
        <v>40256</v>
      </c>
    </row>
    <row r="350" spans="23:23" x14ac:dyDescent="0.2">
      <c r="W350" s="318">
        <f>Admin!B350</f>
        <v>40257</v>
      </c>
    </row>
    <row r="351" spans="23:23" x14ac:dyDescent="0.2">
      <c r="W351" s="318">
        <f>Admin!B351</f>
        <v>40258</v>
      </c>
    </row>
    <row r="352" spans="23:23" x14ac:dyDescent="0.2">
      <c r="W352" s="318">
        <f>Admin!B352</f>
        <v>40259</v>
      </c>
    </row>
    <row r="353" spans="23:23" x14ac:dyDescent="0.2">
      <c r="W353" s="318">
        <f>Admin!B353</f>
        <v>40260</v>
      </c>
    </row>
    <row r="354" spans="23:23" x14ac:dyDescent="0.2">
      <c r="W354" s="318">
        <f>Admin!B354</f>
        <v>40261</v>
      </c>
    </row>
    <row r="355" spans="23:23" x14ac:dyDescent="0.2">
      <c r="W355" s="318">
        <f>Admin!B355</f>
        <v>40262</v>
      </c>
    </row>
    <row r="356" spans="23:23" x14ac:dyDescent="0.2">
      <c r="W356" s="318">
        <f>Admin!B356</f>
        <v>40263</v>
      </c>
    </row>
    <row r="357" spans="23:23" x14ac:dyDescent="0.2">
      <c r="W357" s="318">
        <f>Admin!B357</f>
        <v>40264</v>
      </c>
    </row>
    <row r="358" spans="23:23" x14ac:dyDescent="0.2">
      <c r="W358" s="318">
        <f>Admin!B358</f>
        <v>40265</v>
      </c>
    </row>
    <row r="359" spans="23:23" x14ac:dyDescent="0.2">
      <c r="W359" s="318">
        <f>Admin!B359</f>
        <v>40266</v>
      </c>
    </row>
    <row r="360" spans="23:23" x14ac:dyDescent="0.2">
      <c r="W360" s="318">
        <f>Admin!B360</f>
        <v>40267</v>
      </c>
    </row>
    <row r="361" spans="23:23" x14ac:dyDescent="0.2">
      <c r="W361" s="318">
        <f>Admin!B361</f>
        <v>40268</v>
      </c>
    </row>
    <row r="362" spans="23:23" x14ac:dyDescent="0.2">
      <c r="W362" s="318">
        <f>Admin!B362</f>
        <v>40269</v>
      </c>
    </row>
    <row r="363" spans="23:23" x14ac:dyDescent="0.2">
      <c r="W363" s="318">
        <f>Admin!B363</f>
        <v>40270</v>
      </c>
    </row>
    <row r="364" spans="23:23" x14ac:dyDescent="0.2">
      <c r="W364" s="318">
        <f>Admin!B364</f>
        <v>40271</v>
      </c>
    </row>
    <row r="365" spans="23:23" x14ac:dyDescent="0.2">
      <c r="W365" s="318">
        <f>Admin!B365</f>
        <v>40272</v>
      </c>
    </row>
    <row r="366" spans="23:23" x14ac:dyDescent="0.2">
      <c r="W366" s="318">
        <f>Admin!B366</f>
        <v>40273</v>
      </c>
    </row>
  </sheetData>
  <sheetCalcPr fullCalcOnLoad="1"/>
  <mergeCells count="72">
    <mergeCell ref="D93:F93"/>
    <mergeCell ref="D97:F97"/>
    <mergeCell ref="D94:F94"/>
    <mergeCell ref="A89:T89"/>
    <mergeCell ref="O91:P91"/>
    <mergeCell ref="D122:F122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91:S92"/>
    <mergeCell ref="K113:S113"/>
    <mergeCell ref="O117:P117"/>
    <mergeCell ref="D121:F121"/>
    <mergeCell ref="D120:F120"/>
    <mergeCell ref="D15:F15"/>
    <mergeCell ref="D16:F16"/>
    <mergeCell ref="D17:F17"/>
    <mergeCell ref="M15:O15"/>
    <mergeCell ref="D18:F18"/>
    <mergeCell ref="D71:F71"/>
    <mergeCell ref="K61:S61"/>
    <mergeCell ref="Q65:Q66"/>
    <mergeCell ref="S65:S66"/>
    <mergeCell ref="K87:S87"/>
    <mergeCell ref="A141:T141"/>
    <mergeCell ref="D123:F123"/>
    <mergeCell ref="K139:S139"/>
    <mergeCell ref="D95:F95"/>
    <mergeCell ref="D96:F96"/>
    <mergeCell ref="M119:O119"/>
    <mergeCell ref="D69:F69"/>
    <mergeCell ref="D70:F70"/>
    <mergeCell ref="H65:H66"/>
    <mergeCell ref="O65:P65"/>
    <mergeCell ref="D67:F67"/>
    <mergeCell ref="D68:F68"/>
    <mergeCell ref="M67:O67"/>
    <mergeCell ref="U1:U141"/>
    <mergeCell ref="A11:T11"/>
    <mergeCell ref="A1:T1"/>
    <mergeCell ref="D41:F41"/>
    <mergeCell ref="D42:F42"/>
    <mergeCell ref="M41:O41"/>
    <mergeCell ref="D43:F43"/>
    <mergeCell ref="D44:F44"/>
    <mergeCell ref="A63:T63"/>
    <mergeCell ref="K3:M3"/>
    <mergeCell ref="D19:F19"/>
    <mergeCell ref="D45:F45"/>
    <mergeCell ref="Q13:Q14"/>
    <mergeCell ref="O39:P39"/>
    <mergeCell ref="A37:T37"/>
    <mergeCell ref="Q39:Q40"/>
    <mergeCell ref="S39:S40"/>
    <mergeCell ref="H39:H40"/>
    <mergeCell ref="S13:S14"/>
    <mergeCell ref="K35:S35"/>
    <mergeCell ref="Q3:S3"/>
    <mergeCell ref="D5:F5"/>
    <mergeCell ref="D6:F6"/>
    <mergeCell ref="O13:P13"/>
    <mergeCell ref="L5:M5"/>
    <mergeCell ref="O5:P5"/>
    <mergeCell ref="D7:F7"/>
    <mergeCell ref="D8:F8"/>
    <mergeCell ref="L7:P7"/>
    <mergeCell ref="H13:H14"/>
  </mergeCells>
  <phoneticPr fontId="4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27:M30 M105:M108 M53:M56 M79:M82 M131:M134">
      <formula1>1</formula1>
      <formula2>2002</formula2>
    </dataValidation>
    <dataValidation type="list" allowBlank="1" showInputMessage="1" showErrorMessage="1" sqref="D22 D74 D100 D48 D126">
      <formula1>$V$5:$V$6</formula1>
    </dataValidation>
    <dataValidation type="list" allowBlank="1" showInputMessage="1" showErrorMessage="1" sqref="D28 D106 D54 D80 D132">
      <formula1>$V$7:$V$8</formula1>
    </dataValidation>
    <dataValidation type="list" allowBlank="1" showInputMessage="1" showErrorMessage="1" sqref="D30 D108 D56 D82 D134">
      <formula1>$V$9:$V$10</formula1>
    </dataValidation>
    <dataValidation type="list" allowBlank="1" showInputMessage="1" showErrorMessage="1" sqref="O24 O50 O76 O102 O128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>
      <formula1>1</formula1>
      <formula2>53</formula2>
    </dataValidation>
    <dataValidation type="date" allowBlank="1" showInputMessage="1" showErrorMessage="1" errorTitle="DATE OF BIRTH ERROR" error="Correct format is DD/MM/YYYY" sqref="M17 M43 M69 M95 M121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24 D102 D50 D76 D128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>
      <formula1>$W$2:$W$366</formula1>
    </dataValidation>
  </dataValidations>
  <hyperlinks>
    <hyperlink ref="Q3" r:id="rId1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U77"/>
  <sheetViews>
    <sheetView workbookViewId="0">
      <pane ySplit="6" topLeftCell="A7" activePane="bottomLeft" state="frozen"/>
      <selection pane="bottomLeft" activeCell="F3" sqref="F3:F6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34"/>
      <c r="B1" s="358" t="s">
        <v>113</v>
      </c>
      <c r="C1" s="359"/>
      <c r="D1" s="359"/>
      <c r="E1" s="359"/>
      <c r="F1" s="360"/>
      <c r="G1" s="444">
        <f>SUM(AQ70:AT70)+SUM(AR72:AT72)</f>
        <v>0</v>
      </c>
      <c r="H1" s="445"/>
      <c r="I1" s="447" t="s">
        <v>4</v>
      </c>
      <c r="J1" s="449"/>
      <c r="K1" s="449"/>
      <c r="L1" s="450"/>
      <c r="M1" s="113">
        <f t="shared" ref="M1:R1" si="0">M16+M26+M36+M46+M56+M66</f>
        <v>0</v>
      </c>
      <c r="N1" s="113">
        <f t="shared" si="0"/>
        <v>0</v>
      </c>
      <c r="O1" s="113">
        <f t="shared" si="0"/>
        <v>0</v>
      </c>
      <c r="P1" s="113">
        <f t="shared" si="0"/>
        <v>0</v>
      </c>
      <c r="Q1" s="113">
        <f t="shared" si="0"/>
        <v>0</v>
      </c>
      <c r="R1" s="113">
        <f t="shared" si="0"/>
        <v>0</v>
      </c>
      <c r="S1" s="139"/>
      <c r="T1" s="113">
        <f>T16+T26+T36+T46+T56+T66</f>
        <v>0</v>
      </c>
      <c r="U1" s="406"/>
      <c r="V1" s="366" t="s">
        <v>36</v>
      </c>
      <c r="W1" s="367"/>
      <c r="X1" s="367"/>
      <c r="Y1" s="367"/>
      <c r="Z1" s="367"/>
      <c r="AA1" s="367"/>
      <c r="AB1" s="367"/>
      <c r="AC1" s="368"/>
      <c r="AD1" s="239"/>
      <c r="AE1" s="372" t="s">
        <v>59</v>
      </c>
      <c r="AF1" s="373"/>
      <c r="AG1" s="373"/>
      <c r="AH1" s="373"/>
      <c r="AI1" s="373"/>
      <c r="AJ1" s="373"/>
      <c r="AK1" s="373"/>
      <c r="AL1" s="373"/>
      <c r="AM1" s="373"/>
      <c r="AN1" s="373"/>
      <c r="AO1" s="239"/>
      <c r="AP1" s="240"/>
      <c r="AQ1" s="382" t="s">
        <v>103</v>
      </c>
      <c r="AR1" s="382"/>
      <c r="AS1" s="382"/>
      <c r="AT1" s="382"/>
      <c r="AU1" s="210"/>
    </row>
    <row r="2" spans="1:47" s="8" customFormat="1" ht="15" customHeight="1" thickBot="1" x14ac:dyDescent="0.25">
      <c r="A2" s="434"/>
      <c r="B2" s="361"/>
      <c r="C2" s="362"/>
      <c r="D2" s="362"/>
      <c r="E2" s="362"/>
      <c r="F2" s="363"/>
      <c r="G2" s="383"/>
      <c r="H2" s="384"/>
      <c r="I2" s="385" t="s">
        <v>156</v>
      </c>
      <c r="J2" s="385"/>
      <c r="K2" s="385"/>
      <c r="L2" s="386"/>
      <c r="M2" s="237">
        <f t="shared" ref="M2:R2" si="1">M75</f>
        <v>0</v>
      </c>
      <c r="N2" s="237">
        <f t="shared" si="1"/>
        <v>0</v>
      </c>
      <c r="O2" s="237">
        <f t="shared" si="1"/>
        <v>0</v>
      </c>
      <c r="P2" s="237">
        <f t="shared" si="1"/>
        <v>0</v>
      </c>
      <c r="Q2" s="237">
        <f t="shared" si="1"/>
        <v>0</v>
      </c>
      <c r="R2" s="237">
        <f t="shared" si="1"/>
        <v>0</v>
      </c>
      <c r="S2" s="237">
        <f>S65</f>
        <v>0</v>
      </c>
      <c r="T2" s="237">
        <f>T75</f>
        <v>0</v>
      </c>
      <c r="U2" s="406"/>
      <c r="V2" s="369"/>
      <c r="W2" s="370"/>
      <c r="X2" s="370"/>
      <c r="Y2" s="370"/>
      <c r="Z2" s="370"/>
      <c r="AA2" s="370"/>
      <c r="AB2" s="370"/>
      <c r="AC2" s="371"/>
      <c r="AD2" s="239"/>
      <c r="AE2" s="369"/>
      <c r="AF2" s="370"/>
      <c r="AG2" s="370"/>
      <c r="AH2" s="370"/>
      <c r="AI2" s="370"/>
      <c r="AJ2" s="370"/>
      <c r="AK2" s="370"/>
      <c r="AL2" s="370"/>
      <c r="AM2" s="370"/>
      <c r="AN2" s="370"/>
      <c r="AO2" s="239"/>
      <c r="AP2" s="240"/>
      <c r="AQ2" s="370"/>
      <c r="AR2" s="370"/>
      <c r="AS2" s="370"/>
      <c r="AT2" s="370"/>
      <c r="AU2" s="210"/>
    </row>
    <row r="3" spans="1:47" s="13" customFormat="1" ht="15" customHeight="1" thickTop="1" x14ac:dyDescent="0.2">
      <c r="A3" s="417"/>
      <c r="B3" s="421" t="s">
        <v>158</v>
      </c>
      <c r="C3" s="421" t="s">
        <v>80</v>
      </c>
      <c r="D3" s="421" t="s">
        <v>6</v>
      </c>
      <c r="E3" s="387" t="s">
        <v>72</v>
      </c>
      <c r="F3" s="430" t="s">
        <v>0</v>
      </c>
      <c r="G3" s="135" t="s">
        <v>74</v>
      </c>
      <c r="H3" s="393" t="s">
        <v>84</v>
      </c>
      <c r="I3" s="393" t="s">
        <v>78</v>
      </c>
      <c r="J3" s="393" t="s">
        <v>79</v>
      </c>
      <c r="K3" s="390" t="s">
        <v>83</v>
      </c>
      <c r="L3" s="390" t="s">
        <v>56</v>
      </c>
      <c r="M3" s="408" t="s">
        <v>81</v>
      </c>
      <c r="N3" s="393" t="s">
        <v>1</v>
      </c>
      <c r="O3" s="410" t="s">
        <v>37</v>
      </c>
      <c r="P3" s="393" t="s">
        <v>85</v>
      </c>
      <c r="Q3" s="410" t="s">
        <v>2</v>
      </c>
      <c r="R3" s="408" t="s">
        <v>82</v>
      </c>
      <c r="S3" s="53"/>
      <c r="T3" s="410" t="s">
        <v>38</v>
      </c>
      <c r="U3" s="407"/>
      <c r="V3" s="404" t="s">
        <v>5</v>
      </c>
      <c r="W3" s="404" t="s">
        <v>1</v>
      </c>
      <c r="X3" s="404" t="s">
        <v>37</v>
      </c>
      <c r="Y3" s="411" t="s">
        <v>32</v>
      </c>
      <c r="Z3" s="404" t="s">
        <v>2</v>
      </c>
      <c r="AA3" s="404" t="s">
        <v>3</v>
      </c>
      <c r="AB3" s="53"/>
      <c r="AC3" s="404" t="s">
        <v>38</v>
      </c>
      <c r="AD3" s="96"/>
      <c r="AE3" s="374" t="s">
        <v>60</v>
      </c>
      <c r="AF3" s="374" t="s">
        <v>61</v>
      </c>
      <c r="AG3" s="374" t="s">
        <v>199</v>
      </c>
      <c r="AH3" s="374" t="s">
        <v>202</v>
      </c>
      <c r="AI3" s="426" t="s">
        <v>70</v>
      </c>
      <c r="AJ3" s="374" t="s">
        <v>62</v>
      </c>
      <c r="AK3" s="355" t="s">
        <v>68</v>
      </c>
      <c r="AL3" s="355" t="s">
        <v>200</v>
      </c>
      <c r="AM3" s="355" t="s">
        <v>201</v>
      </c>
      <c r="AN3" s="426" t="s">
        <v>71</v>
      </c>
      <c r="AO3" s="96"/>
      <c r="AP3" s="211"/>
      <c r="AQ3" s="355" t="s">
        <v>99</v>
      </c>
      <c r="AR3" s="355" t="s">
        <v>100</v>
      </c>
      <c r="AS3" s="355" t="s">
        <v>101</v>
      </c>
      <c r="AT3" s="355" t="s">
        <v>102</v>
      </c>
      <c r="AU3" s="211"/>
    </row>
    <row r="4" spans="1:47" s="14" customFormat="1" ht="15" customHeight="1" x14ac:dyDescent="0.2">
      <c r="A4" s="417"/>
      <c r="B4" s="422"/>
      <c r="C4" s="422"/>
      <c r="D4" s="422"/>
      <c r="E4" s="388"/>
      <c r="F4" s="405"/>
      <c r="G4" s="136" t="s">
        <v>75</v>
      </c>
      <c r="H4" s="394"/>
      <c r="I4" s="414"/>
      <c r="J4" s="414"/>
      <c r="K4" s="391"/>
      <c r="L4" s="391"/>
      <c r="M4" s="409"/>
      <c r="N4" s="394"/>
      <c r="O4" s="405"/>
      <c r="P4" s="394"/>
      <c r="Q4" s="405"/>
      <c r="R4" s="409"/>
      <c r="S4" s="53"/>
      <c r="T4" s="405"/>
      <c r="U4" s="407"/>
      <c r="V4" s="405"/>
      <c r="W4" s="405"/>
      <c r="X4" s="405"/>
      <c r="Y4" s="412"/>
      <c r="Z4" s="405"/>
      <c r="AA4" s="405"/>
      <c r="AB4" s="53"/>
      <c r="AC4" s="405"/>
      <c r="AD4" s="96"/>
      <c r="AE4" s="375"/>
      <c r="AF4" s="375"/>
      <c r="AG4" s="375"/>
      <c r="AH4" s="375"/>
      <c r="AI4" s="427"/>
      <c r="AJ4" s="375"/>
      <c r="AK4" s="357"/>
      <c r="AL4" s="356"/>
      <c r="AM4" s="356"/>
      <c r="AN4" s="427"/>
      <c r="AO4" s="96"/>
      <c r="AP4" s="211"/>
      <c r="AQ4" s="356"/>
      <c r="AR4" s="356"/>
      <c r="AS4" s="356"/>
      <c r="AT4" s="356"/>
      <c r="AU4" s="211"/>
    </row>
    <row r="5" spans="1:47" s="14" customFormat="1" ht="15" customHeight="1" x14ac:dyDescent="0.2">
      <c r="A5" s="417"/>
      <c r="B5" s="422"/>
      <c r="C5" s="422"/>
      <c r="D5" s="422"/>
      <c r="E5" s="388"/>
      <c r="F5" s="405"/>
      <c r="G5" s="136" t="s">
        <v>76</v>
      </c>
      <c r="H5" s="394"/>
      <c r="I5" s="414"/>
      <c r="J5" s="414"/>
      <c r="K5" s="391"/>
      <c r="L5" s="391"/>
      <c r="M5" s="409"/>
      <c r="N5" s="394"/>
      <c r="O5" s="405"/>
      <c r="P5" s="394"/>
      <c r="Q5" s="405"/>
      <c r="R5" s="409"/>
      <c r="S5" s="53"/>
      <c r="T5" s="405"/>
      <c r="U5" s="407"/>
      <c r="V5" s="405"/>
      <c r="W5" s="405"/>
      <c r="X5" s="405"/>
      <c r="Y5" s="412"/>
      <c r="Z5" s="405"/>
      <c r="AA5" s="405"/>
      <c r="AB5" s="53"/>
      <c r="AC5" s="405"/>
      <c r="AD5" s="96"/>
      <c r="AE5" s="375"/>
      <c r="AF5" s="375"/>
      <c r="AG5" s="375"/>
      <c r="AH5" s="375"/>
      <c r="AI5" s="427"/>
      <c r="AJ5" s="375"/>
      <c r="AK5" s="357"/>
      <c r="AL5" s="356"/>
      <c r="AM5" s="356"/>
      <c r="AN5" s="427"/>
      <c r="AO5" s="96"/>
      <c r="AP5" s="211"/>
      <c r="AQ5" s="356"/>
      <c r="AR5" s="356"/>
      <c r="AS5" s="356"/>
      <c r="AT5" s="356"/>
      <c r="AU5" s="211"/>
    </row>
    <row r="6" spans="1:47" s="15" customFormat="1" ht="15" customHeight="1" x14ac:dyDescent="0.2">
      <c r="A6" s="417"/>
      <c r="B6" s="423"/>
      <c r="C6" s="423"/>
      <c r="D6" s="423"/>
      <c r="E6" s="389"/>
      <c r="F6" s="405"/>
      <c r="G6" s="137" t="s">
        <v>77</v>
      </c>
      <c r="H6" s="395"/>
      <c r="I6" s="415"/>
      <c r="J6" s="415"/>
      <c r="K6" s="392"/>
      <c r="L6" s="392"/>
      <c r="M6" s="409"/>
      <c r="N6" s="395"/>
      <c r="O6" s="405"/>
      <c r="P6" s="395"/>
      <c r="Q6" s="405"/>
      <c r="R6" s="409"/>
      <c r="S6" s="52"/>
      <c r="T6" s="405"/>
      <c r="U6" s="407"/>
      <c r="V6" s="405"/>
      <c r="W6" s="405"/>
      <c r="X6" s="405"/>
      <c r="Y6" s="413"/>
      <c r="Z6" s="405"/>
      <c r="AA6" s="405"/>
      <c r="AB6" s="52"/>
      <c r="AC6" s="405"/>
      <c r="AD6" s="97"/>
      <c r="AE6" s="375"/>
      <c r="AF6" s="375"/>
      <c r="AG6" s="375"/>
      <c r="AH6" s="375"/>
      <c r="AI6" s="427"/>
      <c r="AJ6" s="375"/>
      <c r="AK6" s="357"/>
      <c r="AL6" s="356"/>
      <c r="AM6" s="356"/>
      <c r="AN6" s="427"/>
      <c r="AO6" s="97"/>
      <c r="AP6" s="212"/>
      <c r="AQ6" s="357"/>
      <c r="AR6" s="357"/>
      <c r="AS6" s="357"/>
      <c r="AT6" s="357"/>
      <c r="AU6" s="212"/>
    </row>
    <row r="7" spans="1:47" s="54" customFormat="1" ht="24" customHeight="1" thickBot="1" x14ac:dyDescent="0.25">
      <c r="A7" s="160"/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218"/>
      <c r="V7" s="84"/>
      <c r="W7" s="84"/>
      <c r="X7" s="84"/>
      <c r="Y7" s="219"/>
      <c r="Z7" s="84"/>
      <c r="AA7" s="84"/>
      <c r="AB7" s="85"/>
      <c r="AC7" s="84"/>
      <c r="AD7" s="97"/>
      <c r="AE7" s="94"/>
      <c r="AF7" s="94"/>
      <c r="AG7" s="267">
        <f>Admin!N$21/100</f>
        <v>0.2</v>
      </c>
      <c r="AH7" s="267">
        <f>(Admin!N$22-Admin!N$21)/100</f>
        <v>0.2</v>
      </c>
      <c r="AI7" s="94"/>
      <c r="AJ7" s="94"/>
      <c r="AK7" s="94"/>
      <c r="AL7" s="267">
        <f>Admin!N$21/100</f>
        <v>0.2</v>
      </c>
      <c r="AM7" s="267">
        <f>(Admin!N$22-Admin!N$21)/100</f>
        <v>0.2</v>
      </c>
      <c r="AN7" s="94"/>
      <c r="AO7" s="97"/>
      <c r="AP7" s="212"/>
      <c r="AQ7" s="94"/>
      <c r="AR7" s="94"/>
      <c r="AS7" s="94"/>
      <c r="AT7" s="94"/>
      <c r="AU7" s="212"/>
    </row>
    <row r="8" spans="1:47" ht="18" customHeight="1" thickTop="1" thickBot="1" x14ac:dyDescent="0.25">
      <c r="A8" s="41"/>
      <c r="B8" s="396" t="s">
        <v>34</v>
      </c>
      <c r="C8" s="397"/>
      <c r="D8" s="397"/>
      <c r="E8" s="398"/>
      <c r="F8" s="42"/>
      <c r="G8" s="110"/>
      <c r="H8" s="111"/>
      <c r="I8" s="111"/>
      <c r="J8" s="111"/>
      <c r="K8" s="58"/>
      <c r="L8" s="58"/>
      <c r="M8" s="55"/>
      <c r="N8" s="43"/>
      <c r="O8" s="378" t="s">
        <v>39</v>
      </c>
      <c r="P8" s="379"/>
      <c r="Q8" s="380"/>
      <c r="R8" s="376"/>
      <c r="S8" s="377"/>
      <c r="T8" s="377"/>
      <c r="U8" s="44"/>
      <c r="AD8" s="98"/>
      <c r="AO8" s="98"/>
      <c r="AP8" s="63"/>
      <c r="AU8" s="63"/>
    </row>
    <row r="9" spans="1:47" ht="18" customHeight="1" thickTop="1" thickBot="1" x14ac:dyDescent="0.25">
      <c r="A9" s="45"/>
      <c r="B9" s="399" t="s">
        <v>9</v>
      </c>
      <c r="C9" s="397"/>
      <c r="D9" s="398"/>
      <c r="E9" s="206">
        <v>35</v>
      </c>
      <c r="F9" s="63"/>
      <c r="G9" s="63"/>
      <c r="H9" s="399" t="s">
        <v>39</v>
      </c>
      <c r="I9" s="397"/>
      <c r="J9" s="398"/>
      <c r="K9" s="272">
        <f>Admin!B240</f>
        <v>40147</v>
      </c>
      <c r="L9" s="271" t="s">
        <v>208</v>
      </c>
      <c r="M9" s="273">
        <f>Admin!B246</f>
        <v>40153</v>
      </c>
      <c r="N9" s="28"/>
      <c r="O9" s="401" t="s">
        <v>109</v>
      </c>
      <c r="P9" s="402"/>
      <c r="Q9" s="402"/>
      <c r="R9" s="403"/>
      <c r="S9" s="46"/>
      <c r="T9" s="217"/>
      <c r="U9" s="48"/>
      <c r="AD9" s="98"/>
      <c r="AO9" s="98"/>
      <c r="AP9" s="63"/>
      <c r="AU9" s="63"/>
    </row>
    <row r="10" spans="1:47" ht="18" customHeight="1" thickTop="1" x14ac:dyDescent="0.2">
      <c r="A10" s="45"/>
      <c r="B10" s="220"/>
      <c r="C10" s="221"/>
      <c r="D10" s="222"/>
      <c r="E10" s="221"/>
      <c r="F10" s="221"/>
      <c r="G10" s="221"/>
      <c r="H10" s="56"/>
      <c r="I10" s="56"/>
      <c r="J10" s="56"/>
      <c r="K10" s="59"/>
      <c r="L10" s="59"/>
      <c r="M10" s="56"/>
      <c r="N10" s="114"/>
      <c r="O10" s="56"/>
      <c r="P10" s="56"/>
      <c r="Q10" s="56"/>
      <c r="R10" s="56"/>
      <c r="S10" s="46"/>
      <c r="T10" s="56"/>
      <c r="U10" s="48"/>
      <c r="AD10" s="98"/>
      <c r="AF10" s="112"/>
      <c r="AO10" s="98"/>
      <c r="AP10" s="63"/>
      <c r="AU10" s="63"/>
    </row>
    <row r="11" spans="1:47" ht="18" customHeight="1" x14ac:dyDescent="0.2">
      <c r="A11" s="45"/>
      <c r="B11" s="143" t="str">
        <f>IF(E11=" "," ",IF(Employee!F$24&gt;E$9," ",IF(Employee!F$26&lt;E$9," ",Employee!D$30)))</f>
        <v xml:space="preserve"> </v>
      </c>
      <c r="C11" s="109" t="str">
        <f>IF(E11=Employee!D$29,LOOKUP(E$9,Nitable!A:A,Nitable!B:B)," ")</f>
        <v xml:space="preserve"> </v>
      </c>
      <c r="D11" s="109" t="str">
        <f>IF(E11=Employee!D$29,LOOKUP(E$9,Taxcode!A:A,Taxcode!G:G)," ")</f>
        <v xml:space="preserve"> </v>
      </c>
      <c r="E11" s="144" t="str">
        <f>IF(Employee!D$28="m"," ",IF(Employee!F$24&gt;E$9," ",IF(Employee!F$26&lt;E$9," ",Employee!D$29)))</f>
        <v xml:space="preserve"> </v>
      </c>
      <c r="F11" s="147" t="str">
        <f>IF(E11=" "," ",IF(Employee!F$24&gt;E$9," ",IF(Employee!F$26&lt;E$9," ",Employee!D$15)))</f>
        <v xml:space="preserve"> </v>
      </c>
      <c r="G11" s="162"/>
      <c r="H11" s="123">
        <f>IF(T$9="Y",'Nov09'!H41,0)</f>
        <v>0</v>
      </c>
      <c r="I11" s="115">
        <f>IF(T$9="Y",'Nov09'!I41,0)</f>
        <v>0</v>
      </c>
      <c r="J11" s="115">
        <f>IF(T$9="Y",'Nov09'!J41,0)</f>
        <v>0</v>
      </c>
      <c r="K11" s="115">
        <f>IF(T$9="Y",'Nov09'!K41,I11*J11)</f>
        <v>0</v>
      </c>
      <c r="L11" s="154">
        <f>IF(T$9="Y",'Nov09'!L41,0)</f>
        <v>0</v>
      </c>
      <c r="M11" s="140" t="str">
        <f>IF(E11=" "," ",IF(T$9="Y",'Nov09'!M41,IF((H11+K11+L11)&gt;0,H11+K11+L11," ")))</f>
        <v xml:space="preserve"> </v>
      </c>
      <c r="N11" s="117" t="str">
        <f>IF(M11=" "," ",IF(M11=0," ",IF(Employee!O$24="W1",AN11,AI11-'Nov09'!W41)))</f>
        <v xml:space="preserve"> </v>
      </c>
      <c r="O11" s="128" t="str">
        <f>IF(M11=" "," ",IF(M11=0," ",IF(Employee!P$17&gt;E$9,0,IF(C11="A",WNI!E173,IF(C11="B",WNI!F173,IF(C11="C",WNI!G173,IF(C11="J",WNI!H173," ")))))))</f>
        <v xml:space="preserve"> </v>
      </c>
      <c r="P11" s="117"/>
      <c r="Q11" s="117"/>
      <c r="R11" s="133" t="str">
        <f>IF(M11=" "," ",IF(M11=0," ",M11-SUM(N11:Q11)))</f>
        <v xml:space="preserve"> </v>
      </c>
      <c r="S11" s="121"/>
      <c r="T11" s="118" t="str">
        <f>IF(M11=" "," ",IF(M11=0," ",WNI!I173))</f>
        <v xml:space="preserve"> </v>
      </c>
      <c r="U11" s="50"/>
      <c r="V11" s="61">
        <f>IF(Employee!H$34=E$9,Employee!D$34+SUM(M11)+'Nov09'!V41,SUM(M11)+'Nov09'!V41)</f>
        <v>0</v>
      </c>
      <c r="W11" s="61">
        <f>IF(Employee!H$34=E$9,Employee!D$35+SUM(N11)+'Nov09'!W41,SUM(N11)+'Nov09'!W41)</f>
        <v>0</v>
      </c>
      <c r="X11" s="61">
        <f>IF(O11=" ",'Nov09'!X41,O11+'Nov09'!X41)</f>
        <v>0</v>
      </c>
      <c r="Y11" s="61">
        <f>IF(P11=" ",'Nov09'!Y41,P11+'Nov09'!Y41)</f>
        <v>0</v>
      </c>
      <c r="Z11" s="61">
        <f>IF(Q11=" ",'Nov09'!Z41,Q11+'Nov09'!Z41)</f>
        <v>0</v>
      </c>
      <c r="AA11" s="61">
        <f>IF(R11=" ",'Nov09'!AA41,R11+'Nov09'!AA41)</f>
        <v>0</v>
      </c>
      <c r="AB11" s="62"/>
      <c r="AC11" s="61">
        <f>IF(T11=" ",'Nov09'!AC41,T11+'Nov09'!AC41)</f>
        <v>0</v>
      </c>
      <c r="AD11" s="98"/>
      <c r="AE11" s="112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8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45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IF(E12=Employee!D$55,LOOKUP(E$9,Taxcode!A:A,Taxcode!M:M)," ")</f>
        <v xml:space="preserve"> </v>
      </c>
      <c r="E12" s="146" t="str">
        <f>IF(Employee!D$54="m"," ",IF(Employee!F$50&gt;E$9," ",IF(Employee!F$52&lt;E$9," ",Employee!D$55)))</f>
        <v xml:space="preserve"> </v>
      </c>
      <c r="F12" s="148" t="str">
        <f>IF(E12=" "," ",IF(Employee!F$50&gt;E$9," ",IF(Employee!F$52&lt;E$9," ",Employee!D$41)))</f>
        <v xml:space="preserve"> </v>
      </c>
      <c r="G12" s="162"/>
      <c r="H12" s="124">
        <f>IF(T$9="Y",'Nov09'!H42,0)</f>
        <v>0</v>
      </c>
      <c r="I12" s="119">
        <f>IF(T$9="Y",'Nov09'!I42,0)</f>
        <v>0</v>
      </c>
      <c r="J12" s="119">
        <f>IF(T$9="Y",'Nov09'!J42,0)</f>
        <v>0</v>
      </c>
      <c r="K12" s="119">
        <f>IF(T$9="Y",'Nov09'!K42,I12*J12)</f>
        <v>0</v>
      </c>
      <c r="L12" s="155">
        <f>IF(T$9="Y",'Nov09'!L42,0)</f>
        <v>0</v>
      </c>
      <c r="M12" s="141" t="str">
        <f>IF(E12=" "," ",IF(T$9="Y",'Nov09'!M42,IF((H12+K12+L12)&gt;0,H12+K12+L12," ")))</f>
        <v xml:space="preserve"> </v>
      </c>
      <c r="N12" s="121" t="str">
        <f>IF(M12=" "," ",IF(M12=0," ",IF(Employee!O$50="W1",AN12,AI12-'Nov09'!W42)))</f>
        <v xml:space="preserve"> </v>
      </c>
      <c r="O12" s="130" t="str">
        <f>IF(M12=" "," ",IF(M12=0," ",IF(Employee!P$43&gt;E$9,0,IF(C12="A",WNI!E174,IF(C12="B",WNI!F174,IF(C12="C",WNI!G174,IF(C12="J",WNI!H174," ")))))))</f>
        <v xml:space="preserve"> </v>
      </c>
      <c r="P12" s="121"/>
      <c r="Q12" s="121"/>
      <c r="R12" s="134" t="str">
        <f>IF(M12=" "," ",IF(M12=0," ",M12-SUM(N12:Q12)))</f>
        <v xml:space="preserve"> </v>
      </c>
      <c r="S12" s="121"/>
      <c r="T12" s="122" t="str">
        <f>IF(M12=" "," ",IF(M12=0," ",WNI!I174))</f>
        <v xml:space="preserve"> </v>
      </c>
      <c r="U12" s="50"/>
      <c r="V12" s="61">
        <f>IF(Employee!H$60=E$9,Employee!D$60+SUM(M12)+'Nov09'!V42,SUM(M12)+'Nov09'!V42)</f>
        <v>0</v>
      </c>
      <c r="W12" s="61">
        <f>IF(Employee!H$60=E$9,Employee!D$61+SUM(N12)+'Nov09'!W42,SUM(N12)+'Nov09'!W42)</f>
        <v>0</v>
      </c>
      <c r="X12" s="61">
        <f>IF(O12=" ",'Nov09'!X42,O12+'Nov09'!X42)</f>
        <v>0</v>
      </c>
      <c r="Y12" s="61">
        <f>IF(P12=" ",'Nov09'!Y42,P12+'Nov09'!Y42)</f>
        <v>0</v>
      </c>
      <c r="Z12" s="61">
        <f>IF(Q12=" ",'Nov09'!Z42,Q12+'Nov09'!Z42)</f>
        <v>0</v>
      </c>
      <c r="AA12" s="61">
        <f>IF(R12=" ",'Nov09'!AA42,R12+'Nov09'!AA42)</f>
        <v>0</v>
      </c>
      <c r="AB12" s="62"/>
      <c r="AC12" s="61">
        <f>IF(T12=" ",'Nov09'!AC42,T12+'Nov09'!AC42)</f>
        <v>0</v>
      </c>
      <c r="AD12" s="98"/>
      <c r="AE12" s="112">
        <f>IF(E12=" ",0,IF(D12="BR",0,IF(D12="D",0,IF(D12="NT",V12,LOOKUP(D12,Free!A:A,Free!B:B)*E$9/52))))</f>
        <v>0</v>
      </c>
      <c r="AF12" s="95">
        <f>IF(E12=" ",0,V12-AE12)</f>
        <v>0</v>
      </c>
      <c r="AG12" s="95">
        <f>AF12*AG$7</f>
        <v>0</v>
      </c>
      <c r="AH12" s="95">
        <f>IF(D12="D",AF12*AH$7,IF(AF12&gt;LOOKUP(E$9,HR!A:A,HR!B:B),(AF12-LOOKUP(E$9,HR!A:A,HR!B:B))*AH$7,0))</f>
        <v>0</v>
      </c>
      <c r="AI12" s="95">
        <f>IF(AF12&lt;1,0,AG12+AH12)</f>
        <v>0</v>
      </c>
      <c r="AJ12" s="95">
        <f>IF(E12=" ",0,IF(D12="BR",0,IF(D12="D",0,IF(D12="NT",M12,LOOKUP(D12,Free!A:A,Free!B:B)*1/52))))</f>
        <v>0</v>
      </c>
      <c r="AK12" s="95">
        <f>IF(E12=" ",0,SUM(M12)-AJ12)</f>
        <v>0</v>
      </c>
      <c r="AL12" s="95">
        <f>AK12*AL$7</f>
        <v>0</v>
      </c>
      <c r="AM12" s="95">
        <f>IF(D12="D",AK12*AM$7,IF(AK12&gt;LOOKUP(1,HR!A:A,HR!B:B),(AK12-LOOKUP(1,HR!A:A,HR!B:B))*AH$7,0))</f>
        <v>0</v>
      </c>
      <c r="AN12" s="95">
        <f>IF(AK12&lt;1,0,AL12+AM12)</f>
        <v>0</v>
      </c>
      <c r="AO12" s="98"/>
      <c r="AP12" s="63"/>
      <c r="AQ12" s="95">
        <f>IF(G12="SSP",H12,0)</f>
        <v>0</v>
      </c>
      <c r="AR12" s="95">
        <f>IF(G12="SMP",H12,0)</f>
        <v>0</v>
      </c>
      <c r="AS12" s="95">
        <f>IF(G12="SPP",H12,0)</f>
        <v>0</v>
      </c>
      <c r="AT12" s="95">
        <f>IF(G12="SAP",H12,0)</f>
        <v>0</v>
      </c>
      <c r="AU12" s="63"/>
    </row>
    <row r="13" spans="1:47" ht="18" customHeight="1" x14ac:dyDescent="0.2">
      <c r="A13" s="45"/>
      <c r="B13" s="145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IF(E13=Employee!D$81,LOOKUP(E$9,Taxcode!A:A,Taxcode!S:S)," ")</f>
        <v xml:space="preserve"> </v>
      </c>
      <c r="E13" s="146" t="str">
        <f>IF(Employee!D$80="m"," ",IF(Employee!F$76&gt;E$9," ",IF(Employee!F$78&lt;E$9," ",Employee!D$81)))</f>
        <v xml:space="preserve"> </v>
      </c>
      <c r="F13" s="148" t="str">
        <f>IF(E13=" "," ",IF(Employee!F$76&gt;E$9," ",IF(Employee!F$78&lt;E$9," ",Employee!D$67)))</f>
        <v xml:space="preserve"> </v>
      </c>
      <c r="G13" s="162"/>
      <c r="H13" s="124">
        <f>IF(T$9="Y",'Nov09'!H43,0)</f>
        <v>0</v>
      </c>
      <c r="I13" s="119">
        <f>IF(T$9="Y",'Nov09'!I43,0)</f>
        <v>0</v>
      </c>
      <c r="J13" s="119">
        <f>IF(T$9="Y",'Nov09'!J43,0)</f>
        <v>0</v>
      </c>
      <c r="K13" s="119">
        <f>IF(T$9="Y",'Nov09'!K43,I13*J13)</f>
        <v>0</v>
      </c>
      <c r="L13" s="155">
        <f>IF(T$9="Y",'Nov09'!L43,0)</f>
        <v>0</v>
      </c>
      <c r="M13" s="141" t="str">
        <f>IF(E13=" "," ",IF(T$9="Y",'Nov09'!M43,IF((H13+K13+L13)&gt;0,H13+K13+L13," ")))</f>
        <v xml:space="preserve"> </v>
      </c>
      <c r="N13" s="121" t="str">
        <f>IF(M13=" "," ",IF(M13=0," ",IF(Employee!O$76="W1",AN13,AI13-'Nov09'!W43)))</f>
        <v xml:space="preserve"> </v>
      </c>
      <c r="O13" s="130" t="str">
        <f>IF(M13=" "," ",IF(M13=0," ",IF(Employee!P$69&gt;E$9,0,IF(C13="A",WNI!E175,IF(C13="B",WNI!F175,IF(C13="C",WNI!G175,IF(C13="J",WNI!H175," ")))))))</f>
        <v xml:space="preserve"> </v>
      </c>
      <c r="P13" s="121"/>
      <c r="Q13" s="121"/>
      <c r="R13" s="134" t="str">
        <f>IF(M13=" "," ",IF(M13=0," ",M13-SUM(N13:Q13)))</f>
        <v xml:space="preserve"> </v>
      </c>
      <c r="S13" s="121"/>
      <c r="T13" s="122" t="str">
        <f>IF(M13=" "," ",IF(M13=0," ",WNI!I175))</f>
        <v xml:space="preserve"> </v>
      </c>
      <c r="U13" s="50"/>
      <c r="V13" s="61">
        <f>IF(Employee!H$86=E$9,Employee!D$86+SUM(M13)+'Nov09'!V43,SUM(M13)+'Nov09'!V43)</f>
        <v>0</v>
      </c>
      <c r="W13" s="61">
        <f>IF(Employee!H$86=E$9,Employee!D$87+SUM(N13)+'Nov09'!W43,SUM(N13)+'Nov09'!W43)</f>
        <v>0</v>
      </c>
      <c r="X13" s="61">
        <f>IF(O13=" ",'Nov09'!X43,O13+'Nov09'!X43)</f>
        <v>0</v>
      </c>
      <c r="Y13" s="61">
        <f>IF(P13=" ",'Nov09'!Y43,P13+'Nov09'!Y43)</f>
        <v>0</v>
      </c>
      <c r="Z13" s="61">
        <f>IF(Q13=" ",'Nov09'!Z43,Q13+'Nov09'!Z43)</f>
        <v>0</v>
      </c>
      <c r="AA13" s="61">
        <f>IF(R13=" ",'Nov09'!AA43,R13+'Nov09'!AA43)</f>
        <v>0</v>
      </c>
      <c r="AB13" s="62"/>
      <c r="AC13" s="61">
        <f>IF(T13=" ",'Nov09'!AC43,T13+'Nov09'!AC43)</f>
        <v>0</v>
      </c>
      <c r="AD13" s="98"/>
      <c r="AE13" s="112">
        <f>IF(E13=" ",0,IF(D13="BR",0,IF(D13="D",0,IF(D13="NT",V13,LOOKUP(D13,Free!A:A,Free!B:B)*E$9/52))))</f>
        <v>0</v>
      </c>
      <c r="AF13" s="95">
        <f>IF(E13=" ",0,V13-AE13)</f>
        <v>0</v>
      </c>
      <c r="AG13" s="95">
        <f>AF13*AG$7</f>
        <v>0</v>
      </c>
      <c r="AH13" s="95">
        <f>IF(D13="D",AF13*AH$7,IF(AF13&gt;LOOKUP(E$9,HR!A:A,HR!B:B),(AF13-LOOKUP(E$9,HR!A:A,HR!B:B))*AH$7,0))</f>
        <v>0</v>
      </c>
      <c r="AI13" s="95">
        <f>IF(AF13&lt;1,0,AG13+AH13)</f>
        <v>0</v>
      </c>
      <c r="AJ13" s="95">
        <f>IF(E13=" ",0,IF(D13="BR",0,IF(D13="D",0,IF(D13="NT",M13,LOOKUP(D13,Free!A:A,Free!B:B)*1/52))))</f>
        <v>0</v>
      </c>
      <c r="AK13" s="95">
        <f>IF(E13=" ",0,SUM(M13)-AJ13)</f>
        <v>0</v>
      </c>
      <c r="AL13" s="95">
        <f>AK13*AL$7</f>
        <v>0</v>
      </c>
      <c r="AM13" s="95">
        <f>IF(D13="D",AK13*AM$7,IF(AK13&gt;LOOKUP(1,HR!A:A,HR!B:B),(AK13-LOOKUP(1,HR!A:A,HR!B:B))*AH$7,0))</f>
        <v>0</v>
      </c>
      <c r="AN13" s="95">
        <f>IF(AK13&lt;1,0,AL13+AM13)</f>
        <v>0</v>
      </c>
      <c r="AO13" s="98"/>
      <c r="AP13" s="63"/>
      <c r="AQ13" s="95">
        <f>IF(G13="SSP",H13,0)</f>
        <v>0</v>
      </c>
      <c r="AR13" s="95">
        <f>IF(G13="SMP",H13,0)</f>
        <v>0</v>
      </c>
      <c r="AS13" s="95">
        <f>IF(G13="SPP",H13,0)</f>
        <v>0</v>
      </c>
      <c r="AT13" s="95">
        <f>IF(G13="SAP",H13,0)</f>
        <v>0</v>
      </c>
      <c r="AU13" s="63"/>
    </row>
    <row r="14" spans="1:47" ht="18" customHeight="1" x14ac:dyDescent="0.2">
      <c r="A14" s="45"/>
      <c r="B14" s="145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IF(E14=Employee!D$107,LOOKUP(E$9,Taxcode!A:A,Taxcode!Y:Y)," ")</f>
        <v xml:space="preserve"> </v>
      </c>
      <c r="E14" s="146" t="str">
        <f>IF(Employee!D$106="m"," ",IF(Employee!F$102&gt;E$9," ",IF(Employee!F$104&lt;E$9," ",Employee!D$107)))</f>
        <v xml:space="preserve"> </v>
      </c>
      <c r="F14" s="148" t="str">
        <f>IF(E14=" "," ",IF(Employee!F$102&gt;E$9," ",IF(Employee!F$104&lt;E$9," ",Employee!D$93)))</f>
        <v xml:space="preserve"> </v>
      </c>
      <c r="G14" s="162"/>
      <c r="H14" s="124">
        <f>IF(T$9="Y",'Nov09'!H44,0)</f>
        <v>0</v>
      </c>
      <c r="I14" s="119">
        <f>IF(T$9="Y",'Nov09'!I44,0)</f>
        <v>0</v>
      </c>
      <c r="J14" s="119">
        <f>IF(T$9="Y",'Nov09'!J44,0)</f>
        <v>0</v>
      </c>
      <c r="K14" s="119">
        <f>IF(T$9="Y",'Nov09'!K44,I14*J14)</f>
        <v>0</v>
      </c>
      <c r="L14" s="155">
        <f>IF(T$9="Y",'Nov09'!L44,0)</f>
        <v>0</v>
      </c>
      <c r="M14" s="141" t="str">
        <f>IF(E14=" "," ",IF(T$9="Y",'Nov09'!M44,IF((H14+K14+L14)&gt;0,H14+K14+L14," ")))</f>
        <v xml:space="preserve"> </v>
      </c>
      <c r="N14" s="121" t="str">
        <f>IF(M14=" "," ",IF(M14=0," ",IF(Employee!O$102="W1",AN14,AI14-'Nov09'!W44)))</f>
        <v xml:space="preserve"> </v>
      </c>
      <c r="O14" s="130" t="str">
        <f>IF(M14=" "," ",IF(M14=0," ",IF(Employee!P$95&gt;E$9,0,IF(C14="A",WNI!E176,IF(C14="B",WNI!F176,IF(C14="C",WNI!G176,IF(C14="J",WNI!H176," ")))))))</f>
        <v xml:space="preserve"> </v>
      </c>
      <c r="P14" s="121"/>
      <c r="Q14" s="121"/>
      <c r="R14" s="134" t="str">
        <f>IF(M14=" "," ",IF(M14=0," ",M14-SUM(N14:Q14)))</f>
        <v xml:space="preserve"> </v>
      </c>
      <c r="S14" s="121"/>
      <c r="T14" s="122" t="str">
        <f>IF(M14=" "," ",IF(M14=0," ",WNI!I176))</f>
        <v xml:space="preserve"> </v>
      </c>
      <c r="U14" s="50"/>
      <c r="V14" s="61">
        <f>IF(Employee!H$112=E$9,Employee!D$112+SUM(M14)+'Nov09'!V44,SUM(M14)+'Nov09'!V44)</f>
        <v>0</v>
      </c>
      <c r="W14" s="61">
        <f>IF(Employee!H$112=E$9,Employee!D$113+SUM(N14)+'Nov09'!W44,SUM(N14)+'Nov09'!W44)</f>
        <v>0</v>
      </c>
      <c r="X14" s="61">
        <f>IF(O14=" ",'Nov09'!X44,O14+'Nov09'!X44)</f>
        <v>0</v>
      </c>
      <c r="Y14" s="61">
        <f>IF(P14=" ",'Nov09'!Y44,P14+'Nov09'!Y44)</f>
        <v>0</v>
      </c>
      <c r="Z14" s="61">
        <f>IF(Q14=" ",'Nov09'!Z44,Q14+'Nov09'!Z44)</f>
        <v>0</v>
      </c>
      <c r="AA14" s="61">
        <f>IF(R14=" ",'Nov09'!AA44,R14+'Nov09'!AA44)</f>
        <v>0</v>
      </c>
      <c r="AB14" s="62"/>
      <c r="AC14" s="61">
        <f>IF(T14=" ",'Nov09'!AC44,T14+'Nov09'!AC44)</f>
        <v>0</v>
      </c>
      <c r="AD14" s="98"/>
      <c r="AE14" s="112">
        <f>IF(E14=" ",0,IF(D14="BR",0,IF(D14="D",0,IF(D14="NT",V14,LOOKUP(D14,Free!A:A,Free!B:B)*E$9/52))))</f>
        <v>0</v>
      </c>
      <c r="AF14" s="95">
        <f>IF(E14=" ",0,V14-AE14)</f>
        <v>0</v>
      </c>
      <c r="AG14" s="95">
        <f>AF14*AG$7</f>
        <v>0</v>
      </c>
      <c r="AH14" s="95">
        <f>IF(D14="D",AF14*AH$7,IF(AF14&gt;LOOKUP(E$9,HR!A:A,HR!B:B),(AF14-LOOKUP(E$9,HR!A:A,HR!B:B))*AH$7,0))</f>
        <v>0</v>
      </c>
      <c r="AI14" s="95">
        <f>IF(AF14&lt;1,0,AG14+AH14)</f>
        <v>0</v>
      </c>
      <c r="AJ14" s="95">
        <f>IF(E14=" ",0,IF(D14="BR",0,IF(D14="D",0,IF(D14="NT",M14,LOOKUP(D14,Free!A:A,Free!B:B)*1/52))))</f>
        <v>0</v>
      </c>
      <c r="AK14" s="95">
        <f>IF(E14=" ",0,SUM(M14)-AJ14)</f>
        <v>0</v>
      </c>
      <c r="AL14" s="95">
        <f>AK14*AL$7</f>
        <v>0</v>
      </c>
      <c r="AM14" s="95">
        <f>IF(D14="D",AK14*AM$7,IF(AK14&gt;LOOKUP(1,HR!A:A,HR!B:B),(AK14-LOOKUP(1,HR!A:A,HR!B:B))*AH$7,0))</f>
        <v>0</v>
      </c>
      <c r="AN14" s="95">
        <f>IF(AK14&lt;1,0,AL14+AM14)</f>
        <v>0</v>
      </c>
      <c r="AO14" s="98"/>
      <c r="AP14" s="63"/>
      <c r="AQ14" s="95">
        <f>IF(G14="SSP",H14,0)</f>
        <v>0</v>
      </c>
      <c r="AR14" s="95">
        <f>IF(G14="SMP",H14,0)</f>
        <v>0</v>
      </c>
      <c r="AS14" s="95">
        <f>IF(G14="SPP",H14,0)</f>
        <v>0</v>
      </c>
      <c r="AT14" s="95">
        <f>IF(G14="SAP",H14,0)</f>
        <v>0</v>
      </c>
      <c r="AU14" s="63"/>
    </row>
    <row r="15" spans="1:47" ht="18" customHeight="1" thickBot="1" x14ac:dyDescent="0.25">
      <c r="A15" s="45"/>
      <c r="B15" s="145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IF(E15=Employee!D$133,LOOKUP(E$9,Taxcode!A:A,Taxcode!AE:AE)," ")</f>
        <v xml:space="preserve"> </v>
      </c>
      <c r="E15" s="146" t="str">
        <f>IF(Employee!D$132="m"," ",IF(Employee!F$128&gt;E$9," ",IF(Employee!F$130&lt;E$9," ",Employee!D$133)))</f>
        <v xml:space="preserve"> </v>
      </c>
      <c r="F15" s="148" t="str">
        <f>IF(E15=" "," ",IF(Employee!F$128&gt;E$9," ",IF(Employee!F$130&lt;E$9," ",Employee!D$119)))</f>
        <v xml:space="preserve"> </v>
      </c>
      <c r="G15" s="162"/>
      <c r="H15" s="124">
        <f>IF(T$9="Y",'Nov09'!H45,0)</f>
        <v>0</v>
      </c>
      <c r="I15" s="119">
        <f>IF(T$9="Y",'Nov09'!I45,0)</f>
        <v>0</v>
      </c>
      <c r="J15" s="119">
        <f>IF(T$9="Y",'Nov09'!J45,0)</f>
        <v>0</v>
      </c>
      <c r="K15" s="119">
        <f>IF(T$9="Y",'Nov09'!K45,I15*J15)</f>
        <v>0</v>
      </c>
      <c r="L15" s="155">
        <f>IF(T$9="Y",'Nov09'!L45,0)</f>
        <v>0</v>
      </c>
      <c r="M15" s="141" t="str">
        <f>IF(E15=" "," ",IF(T$9="Y",'Nov09'!M45,IF((H15+K15+L15)&gt;0,H15+K15+L15," ")))</f>
        <v xml:space="preserve"> </v>
      </c>
      <c r="N15" s="121" t="str">
        <f>IF(M15=" "," ",IF(M15=0," ",IF(Employee!O$128="W1",AN15,AI15-'Nov09'!W45)))</f>
        <v xml:space="preserve"> </v>
      </c>
      <c r="O15" s="130" t="str">
        <f>IF(M15=" "," ",IF(M15=0," ",IF(Employee!P$121&gt;E$9,0,IF(C15="A",WNI!E177,IF(C15="B",WNI!F177,IF(C15="C",WNI!G177,IF(C15="J",WNI!H177," ")))))))</f>
        <v xml:space="preserve"> </v>
      </c>
      <c r="P15" s="121"/>
      <c r="Q15" s="121"/>
      <c r="R15" s="134" t="str">
        <f>IF(M15=" "," ",IF(M15=0," ",M15-SUM(N15:Q15)))</f>
        <v xml:space="preserve"> </v>
      </c>
      <c r="S15" s="121"/>
      <c r="T15" s="266" t="str">
        <f>IF(M15=" "," ",IF(M15=0," ",WNI!I177))</f>
        <v xml:space="preserve"> </v>
      </c>
      <c r="U15" s="50"/>
      <c r="V15" s="61">
        <f>IF(Employee!H$138=E$9,Employee!D$138+SUM(M15)+'Nov09'!V45,SUM(M15)+'Nov09'!V45)</f>
        <v>0</v>
      </c>
      <c r="W15" s="61">
        <f>IF(Employee!H$138=E$9,Employee!D$139+SUM(N15)+'Nov09'!W45,SUM(N15)+'Nov09'!W45)</f>
        <v>0</v>
      </c>
      <c r="X15" s="61">
        <f>IF(O15=" ",'Nov09'!X45,O15+'Nov09'!X45)</f>
        <v>0</v>
      </c>
      <c r="Y15" s="61">
        <f>IF(P15=" ",'Nov09'!Y45,P15+'Nov09'!Y45)</f>
        <v>0</v>
      </c>
      <c r="Z15" s="61">
        <f>IF(Q15=" ",'Nov09'!Z45,Q15+'Nov09'!Z45)</f>
        <v>0</v>
      </c>
      <c r="AA15" s="61">
        <f>IF(R15=" ",'Nov09'!AA45,R15+'Nov09'!AA45)</f>
        <v>0</v>
      </c>
      <c r="AB15" s="62"/>
      <c r="AC15" s="61">
        <f>IF(T15=" ",'Nov09'!AC45,T15+'Nov09'!AC45)</f>
        <v>0</v>
      </c>
      <c r="AD15" s="98"/>
      <c r="AE15" s="112">
        <f>IF(E15=" ",0,IF(D15="BR",0,IF(D15="D",0,IF(D15="NT",V15,LOOKUP(D15,Free!A:A,Free!B:B)*E$9/52))))</f>
        <v>0</v>
      </c>
      <c r="AF15" s="95">
        <f>IF(E15=" ",0,V15-AE15)</f>
        <v>0</v>
      </c>
      <c r="AG15" s="95">
        <f>AF15*AG$7</f>
        <v>0</v>
      </c>
      <c r="AH15" s="95">
        <f>IF(D15="D",AF15*AH$7,IF(AF15&gt;LOOKUP(E$9,HR!A:A,HR!B:B),(AF15-LOOKUP(E$9,HR!A:A,HR!B:B))*AH$7,0))</f>
        <v>0</v>
      </c>
      <c r="AI15" s="95">
        <f>IF(AF15&lt;1,0,AG15+AH15)</f>
        <v>0</v>
      </c>
      <c r="AJ15" s="95">
        <f>IF(E15=" ",0,IF(D15="BR",0,IF(D15="D",0,IF(D15="NT",M15,LOOKUP(D15,Free!A:A,Free!B:B)*1/52))))</f>
        <v>0</v>
      </c>
      <c r="AK15" s="95">
        <f>IF(E15=" ",0,SUM(M15)-AJ15)</f>
        <v>0</v>
      </c>
      <c r="AL15" s="95">
        <f>AK15*AL$7</f>
        <v>0</v>
      </c>
      <c r="AM15" s="95">
        <f>IF(D15="D",AK15*AM$7,IF(AK15&gt;LOOKUP(1,HR!A:A,HR!B:B),(AK15-LOOKUP(1,HR!A:A,HR!B:B))*AH$7,0))</f>
        <v>0</v>
      </c>
      <c r="AN15" s="95">
        <f>IF(AK15&lt;1,0,AL15+AM15)</f>
        <v>0</v>
      </c>
      <c r="AO15" s="98"/>
      <c r="AP15" s="63"/>
      <c r="AQ15" s="95">
        <f>IF(G15="SSP",H15,0)</f>
        <v>0</v>
      </c>
      <c r="AR15" s="95">
        <f>IF(G15="SMP",H15,0)</f>
        <v>0</v>
      </c>
      <c r="AS15" s="95">
        <f>IF(G15="SPP",H15,0)</f>
        <v>0</v>
      </c>
      <c r="AT15" s="95">
        <f>IF(G15="SAP",H15,0)</f>
        <v>0</v>
      </c>
      <c r="AU15" s="63"/>
    </row>
    <row r="16" spans="1:47" ht="18" customHeight="1" thickTop="1" thickBot="1" x14ac:dyDescent="0.25">
      <c r="A16" s="49"/>
      <c r="B16" s="153"/>
      <c r="C16" s="151"/>
      <c r="D16" s="151"/>
      <c r="E16" s="152"/>
      <c r="F16" s="400" t="s">
        <v>7</v>
      </c>
      <c r="G16" s="397"/>
      <c r="H16" s="131"/>
      <c r="I16" s="132"/>
      <c r="J16" s="132"/>
      <c r="K16" s="168"/>
      <c r="L16" s="168"/>
      <c r="M16" s="159">
        <f t="shared" ref="M16:R16" si="2">SUM(M11:M15)</f>
        <v>0</v>
      </c>
      <c r="N16" s="159">
        <f t="shared" si="2"/>
        <v>0</v>
      </c>
      <c r="O16" s="159">
        <f t="shared" si="2"/>
        <v>0</v>
      </c>
      <c r="P16" s="159">
        <f t="shared" si="2"/>
        <v>0</v>
      </c>
      <c r="Q16" s="159">
        <f t="shared" si="2"/>
        <v>0</v>
      </c>
      <c r="R16" s="159">
        <f t="shared" si="2"/>
        <v>0</v>
      </c>
      <c r="S16" s="121"/>
      <c r="T16" s="159">
        <f>SUM(T11:T15)</f>
        <v>0</v>
      </c>
      <c r="U16" s="51"/>
      <c r="V16" s="61"/>
      <c r="AD16" s="98"/>
      <c r="AE16" s="112"/>
      <c r="AO16" s="98"/>
      <c r="AP16" s="63"/>
      <c r="AU16" s="63"/>
    </row>
    <row r="17" spans="1:47" s="54" customFormat="1" ht="24" customHeight="1" thickBot="1" x14ac:dyDescent="0.25">
      <c r="A17" s="138"/>
      <c r="B17" s="381"/>
      <c r="C17" s="381"/>
      <c r="D17" s="381"/>
      <c r="E17" s="381"/>
      <c r="F17" s="381"/>
      <c r="G17" s="381"/>
      <c r="H17" s="381"/>
      <c r="I17" s="381"/>
      <c r="J17" s="381"/>
      <c r="K17" s="381"/>
      <c r="L17" s="381"/>
      <c r="M17" s="381"/>
      <c r="N17" s="381"/>
      <c r="O17" s="381"/>
      <c r="P17" s="381"/>
      <c r="Q17" s="381"/>
      <c r="R17" s="381"/>
      <c r="S17" s="381"/>
      <c r="T17" s="381"/>
      <c r="U17" s="218"/>
      <c r="V17" s="84"/>
      <c r="W17" s="84"/>
      <c r="X17" s="84"/>
      <c r="Y17" s="219"/>
      <c r="Z17" s="84"/>
      <c r="AA17" s="84"/>
      <c r="AB17" s="85"/>
      <c r="AC17" s="84"/>
      <c r="AD17" s="97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7"/>
      <c r="AP17" s="212"/>
      <c r="AQ17" s="94"/>
      <c r="AR17" s="94"/>
      <c r="AS17" s="94"/>
      <c r="AT17" s="94"/>
      <c r="AU17" s="212"/>
    </row>
    <row r="18" spans="1:47" ht="18" customHeight="1" thickTop="1" thickBot="1" x14ac:dyDescent="0.25">
      <c r="A18" s="41"/>
      <c r="B18" s="396" t="s">
        <v>34</v>
      </c>
      <c r="C18" s="397"/>
      <c r="D18" s="397"/>
      <c r="E18" s="398"/>
      <c r="F18" s="42"/>
      <c r="G18" s="42"/>
      <c r="H18" s="55"/>
      <c r="I18" s="55"/>
      <c r="J18" s="55"/>
      <c r="K18" s="58"/>
      <c r="L18" s="58"/>
      <c r="M18" s="55"/>
      <c r="N18" s="43"/>
      <c r="O18" s="378" t="s">
        <v>39</v>
      </c>
      <c r="P18" s="379"/>
      <c r="Q18" s="380"/>
      <c r="R18" s="376"/>
      <c r="S18" s="377"/>
      <c r="T18" s="377"/>
      <c r="U18" s="44"/>
      <c r="AD18" s="98"/>
      <c r="AE18" s="112"/>
      <c r="AO18" s="98"/>
      <c r="AP18" s="63"/>
      <c r="AU18" s="63"/>
    </row>
    <row r="19" spans="1:47" ht="18" customHeight="1" thickTop="1" thickBot="1" x14ac:dyDescent="0.25">
      <c r="A19" s="45"/>
      <c r="B19" s="399" t="s">
        <v>9</v>
      </c>
      <c r="C19" s="397"/>
      <c r="D19" s="398"/>
      <c r="E19" s="206">
        <v>36</v>
      </c>
      <c r="F19" s="63"/>
      <c r="G19" s="63"/>
      <c r="H19" s="399" t="s">
        <v>39</v>
      </c>
      <c r="I19" s="397"/>
      <c r="J19" s="398"/>
      <c r="K19" s="272">
        <f>Admin!B247</f>
        <v>40154</v>
      </c>
      <c r="L19" s="271" t="s">
        <v>208</v>
      </c>
      <c r="M19" s="273">
        <f>Admin!B253</f>
        <v>40160</v>
      </c>
      <c r="N19" s="28"/>
      <c r="O19" s="401" t="s">
        <v>109</v>
      </c>
      <c r="P19" s="402"/>
      <c r="Q19" s="402"/>
      <c r="R19" s="403"/>
      <c r="S19" s="46"/>
      <c r="T19" s="217"/>
      <c r="U19" s="48"/>
      <c r="AD19" s="98"/>
      <c r="AE19" s="112"/>
      <c r="AO19" s="98"/>
      <c r="AP19" s="63"/>
      <c r="AU19" s="63"/>
    </row>
    <row r="20" spans="1:47" ht="18" customHeight="1" thickTop="1" x14ac:dyDescent="0.2">
      <c r="A20" s="45"/>
      <c r="B20" s="93"/>
      <c r="C20" s="223"/>
      <c r="D20" s="149"/>
      <c r="E20" s="223"/>
      <c r="F20" s="224"/>
      <c r="G20" s="223"/>
      <c r="H20" s="56"/>
      <c r="I20" s="56"/>
      <c r="J20" s="56"/>
      <c r="K20" s="59"/>
      <c r="L20" s="59"/>
      <c r="M20" s="56"/>
      <c r="N20" s="114"/>
      <c r="O20" s="56"/>
      <c r="P20" s="56"/>
      <c r="Q20" s="56"/>
      <c r="R20" s="56"/>
      <c r="S20" s="46"/>
      <c r="T20" s="56"/>
      <c r="U20" s="48"/>
      <c r="AD20" s="98"/>
      <c r="AE20" s="112"/>
      <c r="AO20" s="98"/>
      <c r="AP20" s="63"/>
      <c r="AU20" s="63"/>
    </row>
    <row r="21" spans="1:47" ht="18" customHeight="1" x14ac:dyDescent="0.2">
      <c r="A21" s="45"/>
      <c r="B21" s="143" t="str">
        <f>IF(E21=" "," ",IF(Employee!F$24&gt;E$19," ",IF(Employee!F$26&lt;E$19," ",Employee!D$30)))</f>
        <v xml:space="preserve"> </v>
      </c>
      <c r="C21" s="109" t="str">
        <f>IF(E21=Employee!D$29,LOOKUP(E$19,Nitable!A:A,Nitable!B:B)," ")</f>
        <v xml:space="preserve"> </v>
      </c>
      <c r="D21" s="109" t="str">
        <f>IF(E21=Employee!D$29,LOOKUP(E$19,Taxcode!A:A,Taxcode!G:G)," ")</f>
        <v xml:space="preserve"> </v>
      </c>
      <c r="E21" s="144" t="str">
        <f>IF(Employee!D$28="m"," ",IF(Employee!F$24&gt;E$19," ",IF(Employee!F$26&lt;E$19," ",Employee!D$29)))</f>
        <v xml:space="preserve"> </v>
      </c>
      <c r="F21" s="126" t="str">
        <f>IF(E21=" "," ",IF(Employee!F$24&gt;E$19," ",IF(Employee!F$26&lt;E$19," ",Employee!D$15)))</f>
        <v xml:space="preserve"> </v>
      </c>
      <c r="G21" s="161"/>
      <c r="H21" s="123">
        <f>IF(T$19="Y",H11,0)</f>
        <v>0</v>
      </c>
      <c r="I21" s="115">
        <f>IF(T$19="Y",I11,0)</f>
        <v>0</v>
      </c>
      <c r="J21" s="115">
        <f>IF(T$19="Y",J11,0)</f>
        <v>0</v>
      </c>
      <c r="K21" s="115">
        <f>IF(T$19="Y",K11,I21*J21)</f>
        <v>0</v>
      </c>
      <c r="L21" s="115">
        <f>IF(T$19="Y",L11,0)</f>
        <v>0</v>
      </c>
      <c r="M21" s="127" t="str">
        <f>IF(E21=" "," ",IF(T$19="Y",M11,IF((H21+K21+L21)&gt;0,H21+K21+L21," ")))</f>
        <v xml:space="preserve"> </v>
      </c>
      <c r="N21" s="117" t="str">
        <f>IF(M21=" "," ",IF(M21=0," ",IF(Employee!O$24="W1",AN21,AI21-W11)))</f>
        <v xml:space="preserve"> </v>
      </c>
      <c r="O21" s="128" t="str">
        <f>IF(M21=" "," ",IF(M21=0," ",IF(Employee!P$17&gt;E$19,0,IF(C21="A",WNI!E178,IF(C21="B",WNI!F178,IF(C21="C",WNI!G178,IF(C21="J",WNI!H178," ")))))))</f>
        <v xml:space="preserve"> </v>
      </c>
      <c r="P21" s="117"/>
      <c r="Q21" s="117"/>
      <c r="R21" s="133" t="str">
        <f>IF(M21=" "," ",IF(M21=0," ",M21-SUM(N21:Q21)))</f>
        <v xml:space="preserve"> </v>
      </c>
      <c r="S21" s="121"/>
      <c r="T21" s="118" t="str">
        <f>IF(M21=" "," ",IF(M21=0," ",WNI!I178))</f>
        <v xml:space="preserve"> </v>
      </c>
      <c r="U21" s="50"/>
      <c r="V21" s="61">
        <f>IF(Employee!H$34=E$19,Employee!D$34+SUM(M21)+V11,SUM(M21)+V11)</f>
        <v>0</v>
      </c>
      <c r="W21" s="61">
        <f>IF(Employee!H$34=E$19,Employee!D$35+SUM(N21)+W11,SUM(N21)+W11)</f>
        <v>0</v>
      </c>
      <c r="X21" s="61">
        <f>IF(O21=" ",X11,O21+X11)</f>
        <v>0</v>
      </c>
      <c r="Y21" s="61">
        <f t="shared" ref="Y21:Z25" si="3">IF(P21=0,Y11,P21+Y11)</f>
        <v>0</v>
      </c>
      <c r="Z21" s="61">
        <f t="shared" si="3"/>
        <v>0</v>
      </c>
      <c r="AA21" s="61">
        <f>IF(R21=" ",AA11,AA11+R21)</f>
        <v>0</v>
      </c>
      <c r="AC21" s="61">
        <f>IF(T21=" ",AC11,T21+AC11)</f>
        <v>0</v>
      </c>
      <c r="AD21" s="98"/>
      <c r="AE21" s="112">
        <f>IF(E21=" ",0,IF(D21="BR",0,IF(D21="D",0,IF(D21="NT",V21,LOOKUP(D21,Free!A:A,Free!B:B)*E$19/52))))</f>
        <v>0</v>
      </c>
      <c r="AF21" s="95">
        <f>IF(E21=" ",0,V21-AE21)</f>
        <v>0</v>
      </c>
      <c r="AG21" s="95">
        <f>AF21*AG$7</f>
        <v>0</v>
      </c>
      <c r="AH21" s="95">
        <f>IF(D21="D",AF21*AH$7,IF(AF21&gt;LOOKUP(E$19,HR!A:A,HR!B:B),(AF21-LOOKUP(E$19,HR!A:A,HR!B:B))*AH$7,0))</f>
        <v>0</v>
      </c>
      <c r="AI21" s="95">
        <f>IF(AF21&lt;1,0,AG21+AH21)</f>
        <v>0</v>
      </c>
      <c r="AJ21" s="95">
        <f>IF(E21=" ",0,IF(D21="BR",0,IF(D21="D",0,IF(D21="NT",M21,LOOKUP(D21,Free!A:A,Free!B:B)*1/52))))</f>
        <v>0</v>
      </c>
      <c r="AK21" s="95">
        <f>IF(E21=" ",0,SUM(M21)-AJ21)</f>
        <v>0</v>
      </c>
      <c r="AL21" s="95">
        <f>AK21*AL$7</f>
        <v>0</v>
      </c>
      <c r="AM21" s="95">
        <f>IF(D21="D",AK21*AM$7,IF(AK21&gt;LOOKUP(1,HR!A:A,HR!B:B),(AK21-LOOKUP(1,HR!A:A,HR!B:B))*AH$7,0))</f>
        <v>0</v>
      </c>
      <c r="AN21" s="95">
        <f>IF(AK21&lt;1,0,AL21+AM21)</f>
        <v>0</v>
      </c>
      <c r="AO21" s="98"/>
      <c r="AP21" s="63"/>
      <c r="AQ21" s="95">
        <f>IF(G21="SSP",H21,0)</f>
        <v>0</v>
      </c>
      <c r="AR21" s="95">
        <f>IF(G21="SMP",H21,0)</f>
        <v>0</v>
      </c>
      <c r="AS21" s="95">
        <f>IF(G21="SPP",H21,0)</f>
        <v>0</v>
      </c>
      <c r="AT21" s="95">
        <f>IF(G21="SAP",H21,0)</f>
        <v>0</v>
      </c>
      <c r="AU21" s="63"/>
    </row>
    <row r="22" spans="1:47" ht="18" customHeight="1" x14ac:dyDescent="0.2">
      <c r="A22" s="45"/>
      <c r="B22" s="145" t="str">
        <f>IF(E22=" "," ",IF(Employee!F$50&gt;E$19," ",IF(Employee!F$52&lt;E$19," ",Employee!D$56)))</f>
        <v xml:space="preserve"> </v>
      </c>
      <c r="C22" s="32" t="str">
        <f>IF(E22=Employee!D$55,LOOKUP(E$19,Nitable!A:A,Nitable!E:E)," ")</f>
        <v xml:space="preserve"> </v>
      </c>
      <c r="D22" s="32" t="str">
        <f>IF(E22=Employee!D$55,LOOKUP(E$19,Taxcode!A:A,Taxcode!M:M)," ")</f>
        <v xml:space="preserve"> </v>
      </c>
      <c r="E22" s="146" t="str">
        <f>IF(Employee!D$54="m"," ",IF(Employee!F$50&gt;E$19," ",IF(Employee!F$52&lt;E$19," ",Employee!D$55)))</f>
        <v xml:space="preserve"> </v>
      </c>
      <c r="F22" s="39" t="str">
        <f>IF(E22=" "," ",IF(Employee!F$50&gt;E$19," ",IF(Employee!F$52&lt;E$19," ",Employee!D$41)))</f>
        <v xml:space="preserve"> </v>
      </c>
      <c r="G22" s="161"/>
      <c r="H22" s="124">
        <f>IF(T$19="Y",H12,0)</f>
        <v>0</v>
      </c>
      <c r="I22" s="119">
        <f>IF(T$19="Y",I12,0)</f>
        <v>0</v>
      </c>
      <c r="J22" s="119">
        <f>IF(T$19="Y",J12,0)</f>
        <v>0</v>
      </c>
      <c r="K22" s="119">
        <f>IF(T$19="Y",K12,I22*J22)</f>
        <v>0</v>
      </c>
      <c r="L22" s="119">
        <f>IF(T$19="Y",L12,0)</f>
        <v>0</v>
      </c>
      <c r="M22" s="129" t="str">
        <f>IF(E22=" "," ",IF(T$19="Y",M12,IF((H22+K22+L22)&gt;0,H22+K22+L22," ")))</f>
        <v xml:space="preserve"> </v>
      </c>
      <c r="N22" s="121" t="str">
        <f>IF(M22=" "," ",IF(M22=0," ",IF(Employee!O$50="W1",AN22,AI22-W12)))</f>
        <v xml:space="preserve"> </v>
      </c>
      <c r="O22" s="130" t="str">
        <f>IF(M22=" "," ",IF(M22=0," ",IF(Employee!P$43&gt;E$19,0,IF(C22="A",WNI!E179,IF(C22="B",WNI!F179,IF(C22="C",WNI!G179,IF(C22="J",WNI!H179," ")))))))</f>
        <v xml:space="preserve"> </v>
      </c>
      <c r="P22" s="121"/>
      <c r="Q22" s="121"/>
      <c r="R22" s="134" t="str">
        <f>IF(M22=" "," ",IF(M22=0," ",M22-SUM(N22:Q22)))</f>
        <v xml:space="preserve"> </v>
      </c>
      <c r="S22" s="121"/>
      <c r="T22" s="122" t="str">
        <f>IF(M22=" "," ",IF(M22=0," ",WNI!I179))</f>
        <v xml:space="preserve"> </v>
      </c>
      <c r="U22" s="50"/>
      <c r="V22" s="61">
        <f>IF(Employee!H$60=E$19,Employee!D$60+SUM(M22)+V12,SUM(M22)+V12)</f>
        <v>0</v>
      </c>
      <c r="W22" s="61">
        <f>IF(Employee!H$60=E$19,Employee!D$61+SUM(N22)+W12,SUM(N22)+W12)</f>
        <v>0</v>
      </c>
      <c r="X22" s="61">
        <f>IF(O22=" ",X12,O22+X12)</f>
        <v>0</v>
      </c>
      <c r="Y22" s="61">
        <f t="shared" si="3"/>
        <v>0</v>
      </c>
      <c r="Z22" s="61">
        <f t="shared" si="3"/>
        <v>0</v>
      </c>
      <c r="AA22" s="61">
        <f>IF(R22=" ",AA12,AA12+R22)</f>
        <v>0</v>
      </c>
      <c r="AC22" s="61">
        <f>IF(T22=" ",AC12,T22+AC12)</f>
        <v>0</v>
      </c>
      <c r="AD22" s="98"/>
      <c r="AE22" s="112">
        <f>IF(E22=" ",0,IF(D22="BR",0,IF(D22="D",0,IF(D22="NT",V22,LOOKUP(D22,Free!A:A,Free!B:B)*E$19/52))))</f>
        <v>0</v>
      </c>
      <c r="AF22" s="95">
        <f>IF(E22=" ",0,V22-AE22)</f>
        <v>0</v>
      </c>
      <c r="AG22" s="95">
        <f>AF22*AG$7</f>
        <v>0</v>
      </c>
      <c r="AH22" s="95">
        <f>IF(D22="D",AF22*AH$7,IF(AF22&gt;LOOKUP(E$19,HR!A:A,HR!B:B),(AF22-LOOKUP(E$19,HR!A:A,HR!B:B))*AH$7,0))</f>
        <v>0</v>
      </c>
      <c r="AI22" s="95">
        <f>IF(AF22&lt;1,0,AG22+AH22)</f>
        <v>0</v>
      </c>
      <c r="AJ22" s="95">
        <f>IF(E22=" ",0,IF(D22="BR",0,IF(D22="D",0,IF(D22="NT",M22,LOOKUP(D22,Free!A:A,Free!B:B)*1/52))))</f>
        <v>0</v>
      </c>
      <c r="AK22" s="95">
        <f>IF(E22=" ",0,SUM(M22)-AJ22)</f>
        <v>0</v>
      </c>
      <c r="AL22" s="95">
        <f>AK22*AL$7</f>
        <v>0</v>
      </c>
      <c r="AM22" s="95">
        <f>IF(D22="D",AK22*AM$7,IF(AK22&gt;LOOKUP(1,HR!A:A,HR!B:B),(AK22-LOOKUP(1,HR!A:A,HR!B:B))*AH$7,0))</f>
        <v>0</v>
      </c>
      <c r="AN22" s="95">
        <f>IF(AK22&lt;1,0,AL22+AM22)</f>
        <v>0</v>
      </c>
      <c r="AO22" s="98"/>
      <c r="AP22" s="63"/>
      <c r="AQ22" s="95">
        <f>IF(G22="SSP",H22,0)</f>
        <v>0</v>
      </c>
      <c r="AR22" s="95">
        <f>IF(G22="SMP",H22,0)</f>
        <v>0</v>
      </c>
      <c r="AS22" s="95">
        <f>IF(G22="SPP",H22,0)</f>
        <v>0</v>
      </c>
      <c r="AT22" s="95">
        <f>IF(G22="SAP",H22,0)</f>
        <v>0</v>
      </c>
      <c r="AU22" s="63"/>
    </row>
    <row r="23" spans="1:47" ht="18" customHeight="1" x14ac:dyDescent="0.2">
      <c r="A23" s="45"/>
      <c r="B23" s="145" t="str">
        <f>IF(E23=" "," ",IF(Employee!F$76&gt;E$19," ",IF(Employee!F$78&lt;E$19," ",Employee!D$82)))</f>
        <v xml:space="preserve"> </v>
      </c>
      <c r="C23" s="32" t="str">
        <f>IF(E23=Employee!D$81,LOOKUP(E$19,Nitable!A:A,Nitable!H:H)," ")</f>
        <v xml:space="preserve"> </v>
      </c>
      <c r="D23" s="32" t="str">
        <f>IF(E23=Employee!D$81,LOOKUP(E$19,Taxcode!A:A,Taxcode!S:S)," ")</f>
        <v xml:space="preserve"> </v>
      </c>
      <c r="E23" s="146" t="str">
        <f>IF(Employee!D$80="m"," ",IF(Employee!F$76&gt;E$19," ",IF(Employee!F$78&lt;E$19," ",Employee!D$81)))</f>
        <v xml:space="preserve"> </v>
      </c>
      <c r="F23" s="39" t="str">
        <f>IF(E23=" "," ",IF(Employee!F$76&gt;E$19," ",IF(Employee!F$78&lt;E$19," ",Employee!D$67)))</f>
        <v xml:space="preserve"> </v>
      </c>
      <c r="G23" s="161"/>
      <c r="H23" s="124">
        <f>IF(T$19="Y",H13,0)</f>
        <v>0</v>
      </c>
      <c r="I23" s="119">
        <f>IF(T$19="Y",I13,0)</f>
        <v>0</v>
      </c>
      <c r="J23" s="119">
        <f>IF(T$19="Y",J13,0)</f>
        <v>0</v>
      </c>
      <c r="K23" s="119">
        <f>IF(T$19="Y",K13,I23*J23)</f>
        <v>0</v>
      </c>
      <c r="L23" s="119">
        <f>IF(T$19="Y",L13,0)</f>
        <v>0</v>
      </c>
      <c r="M23" s="129" t="str">
        <f>IF(E23=" "," ",IF(T$19="Y",M13,IF((H23+K23+L23)&gt;0,H23+K23+L23," ")))</f>
        <v xml:space="preserve"> </v>
      </c>
      <c r="N23" s="121" t="str">
        <f>IF(M23=" "," ",IF(M23=0," ",IF(Employee!O$76="W1",AN23,AI23-W13)))</f>
        <v xml:space="preserve"> </v>
      </c>
      <c r="O23" s="130" t="str">
        <f>IF(M23=" "," ",IF(M23=0," ",IF(Employee!P$69&gt;E$19,0,IF(C23="A",WNI!E180,IF(C23="B",WNI!F180,IF(C23="C",WNI!G180,IF(C23="J",WNI!H180," ")))))))</f>
        <v xml:space="preserve"> </v>
      </c>
      <c r="P23" s="121"/>
      <c r="Q23" s="121"/>
      <c r="R23" s="134" t="str">
        <f>IF(M23=" "," ",IF(M23=0," ",M23-SUM(N23:Q23)))</f>
        <v xml:space="preserve"> </v>
      </c>
      <c r="S23" s="121"/>
      <c r="T23" s="122" t="str">
        <f>IF(M23=" "," ",IF(M23=0," ",WNI!I180))</f>
        <v xml:space="preserve"> </v>
      </c>
      <c r="U23" s="50"/>
      <c r="V23" s="61">
        <f>IF(Employee!H$86=E$19,Employee!D$86+SUM(M23)+V13,SUM(M23)+V13)</f>
        <v>0</v>
      </c>
      <c r="W23" s="61">
        <f>IF(Employee!H$86=E$19,Employee!D$87+SUM(N23)+W13,SUM(N23)+W13)</f>
        <v>0</v>
      </c>
      <c r="X23" s="61">
        <f>IF(O23=" ",X13,O23+X13)</f>
        <v>0</v>
      </c>
      <c r="Y23" s="61">
        <f t="shared" si="3"/>
        <v>0</v>
      </c>
      <c r="Z23" s="61">
        <f t="shared" si="3"/>
        <v>0</v>
      </c>
      <c r="AA23" s="61">
        <f>IF(R23=" ",AA13,AA13+R23)</f>
        <v>0</v>
      </c>
      <c r="AC23" s="61">
        <f>IF(T23=" ",AC13,T23+AC13)</f>
        <v>0</v>
      </c>
      <c r="AD23" s="98"/>
      <c r="AE23" s="112">
        <f>IF(E23=" ",0,IF(D23="BR",0,IF(D23="D",0,IF(D23="NT",V23,LOOKUP(D23,Free!A:A,Free!B:B)*E$19/52))))</f>
        <v>0</v>
      </c>
      <c r="AF23" s="95">
        <f>IF(E23=" ",0,V23-AE23)</f>
        <v>0</v>
      </c>
      <c r="AG23" s="95">
        <f>AF23*AG$7</f>
        <v>0</v>
      </c>
      <c r="AH23" s="95">
        <f>IF(D23="D",AF23*AH$7,IF(AF23&gt;LOOKUP(E$19,HR!A:A,HR!B:B),(AF23-LOOKUP(E$19,HR!A:A,HR!B:B))*AH$7,0))</f>
        <v>0</v>
      </c>
      <c r="AI23" s="95">
        <f>IF(AF23&lt;1,0,AG23+AH23)</f>
        <v>0</v>
      </c>
      <c r="AJ23" s="95">
        <f>IF(E23=" ",0,IF(D23="BR",0,IF(D23="D",0,IF(D23="NT",M23,LOOKUP(D23,Free!A:A,Free!B:B)*1/52))))</f>
        <v>0</v>
      </c>
      <c r="AK23" s="95">
        <f>IF(E23=" ",0,SUM(M23)-AJ23)</f>
        <v>0</v>
      </c>
      <c r="AL23" s="95">
        <f>AK23*AL$7</f>
        <v>0</v>
      </c>
      <c r="AM23" s="95">
        <f>IF(D23="D",AK23*AM$7,IF(AK23&gt;LOOKUP(1,HR!A:A,HR!B:B),(AK23-LOOKUP(1,HR!A:A,HR!B:B))*AH$7,0))</f>
        <v>0</v>
      </c>
      <c r="AN23" s="95">
        <f>IF(AK23&lt;1,0,AL23+AM23)</f>
        <v>0</v>
      </c>
      <c r="AO23" s="98"/>
      <c r="AP23" s="63"/>
      <c r="AQ23" s="95">
        <f>IF(G23="SSP",H23,0)</f>
        <v>0</v>
      </c>
      <c r="AR23" s="95">
        <f>IF(G23="SMP",H23,0)</f>
        <v>0</v>
      </c>
      <c r="AS23" s="95">
        <f>IF(G23="SPP",H23,0)</f>
        <v>0</v>
      </c>
      <c r="AT23" s="95">
        <f>IF(G23="SAP",H23,0)</f>
        <v>0</v>
      </c>
      <c r="AU23" s="63"/>
    </row>
    <row r="24" spans="1:47" ht="18" customHeight="1" x14ac:dyDescent="0.2">
      <c r="A24" s="45"/>
      <c r="B24" s="145" t="str">
        <f>IF(E24=" "," ",IF(Employee!F$102&gt;E$19," ",IF(Employee!F$104&lt;E$19," ",Employee!D$108)))</f>
        <v xml:space="preserve"> </v>
      </c>
      <c r="C24" s="32" t="str">
        <f>IF(E24=Employee!D$107,LOOKUP(E$19,Nitable!A:A,Nitable!K:K)," ")</f>
        <v xml:space="preserve"> </v>
      </c>
      <c r="D24" s="32" t="str">
        <f>IF(E24=Employee!D$107,LOOKUP(E$19,Taxcode!A:A,Taxcode!Y:Y)," ")</f>
        <v xml:space="preserve"> </v>
      </c>
      <c r="E24" s="146" t="str">
        <f>IF(Employee!D$106="m"," ",IF(Employee!F$102&gt;E$19," ",IF(Employee!F$104&lt;E$19," ",Employee!D$107)))</f>
        <v xml:space="preserve"> </v>
      </c>
      <c r="F24" s="39" t="str">
        <f>IF(E24=" "," ",IF(Employee!F$102&gt;E$19," ",IF(Employee!F$104&lt;E$19," ",Employee!D$93)))</f>
        <v xml:space="preserve"> </v>
      </c>
      <c r="G24" s="161"/>
      <c r="H24" s="124">
        <f>IF(T$19="Y",H14,0)</f>
        <v>0</v>
      </c>
      <c r="I24" s="119">
        <f>IF(T$19="Y",I14,0)</f>
        <v>0</v>
      </c>
      <c r="J24" s="119">
        <f>IF(T$19="Y",J14,0)</f>
        <v>0</v>
      </c>
      <c r="K24" s="119">
        <f>IF(T$19="Y",K14,I24*J24)</f>
        <v>0</v>
      </c>
      <c r="L24" s="119">
        <f>IF(T$19="Y",L14,0)</f>
        <v>0</v>
      </c>
      <c r="M24" s="129" t="str">
        <f>IF(E24=" "," ",IF(T$19="Y",M14,IF((H24+K24+L24)&gt;0,H24+K24+L24," ")))</f>
        <v xml:space="preserve"> </v>
      </c>
      <c r="N24" s="121" t="str">
        <f>IF(M24=" "," ",IF(M24=0," ",IF(Employee!O$102="W1",AN24,AI24-W14)))</f>
        <v xml:space="preserve"> </v>
      </c>
      <c r="O24" s="130" t="str">
        <f>IF(M24=" "," ",IF(M24=0," ",IF(Employee!P$95&gt;E$19,0,IF(C24="A",WNI!E181,IF(C24="B",WNI!F181,IF(C24="C",WNI!G181,IF(C24="J",WNI!H181," ")))))))</f>
        <v xml:space="preserve"> </v>
      </c>
      <c r="P24" s="121"/>
      <c r="Q24" s="121"/>
      <c r="R24" s="134" t="str">
        <f>IF(M24=" "," ",IF(M24=0," ",M24-SUM(N24:Q24)))</f>
        <v xml:space="preserve"> </v>
      </c>
      <c r="S24" s="121"/>
      <c r="T24" s="122" t="str">
        <f>IF(M24=" "," ",IF(M24=0," ",WNI!I181))</f>
        <v xml:space="preserve"> </v>
      </c>
      <c r="U24" s="50"/>
      <c r="V24" s="61">
        <f>IF(Employee!H$112=E$19,Employee!D$112+SUM(M24)+V14,SUM(M24)+V14)</f>
        <v>0</v>
      </c>
      <c r="W24" s="61">
        <f>IF(Employee!H$112=E$19,Employee!D$113+SUM(N24)+W14,SUM(N24)+W14)</f>
        <v>0</v>
      </c>
      <c r="X24" s="61">
        <f>IF(O24=" ",X14,O24+X14)</f>
        <v>0</v>
      </c>
      <c r="Y24" s="61">
        <f t="shared" si="3"/>
        <v>0</v>
      </c>
      <c r="Z24" s="61">
        <f t="shared" si="3"/>
        <v>0</v>
      </c>
      <c r="AA24" s="61">
        <f>IF(R24=" ",AA14,AA14+R24)</f>
        <v>0</v>
      </c>
      <c r="AC24" s="61">
        <f>IF(T24=" ",AC14,T24+AC14)</f>
        <v>0</v>
      </c>
      <c r="AD24" s="98"/>
      <c r="AE24" s="112">
        <f>IF(E24=" ",0,IF(D24="BR",0,IF(D24="D",0,IF(D24="NT",V24,LOOKUP(D24,Free!A:A,Free!B:B)*E$19/52))))</f>
        <v>0</v>
      </c>
      <c r="AF24" s="95">
        <f>IF(E24=" ",0,V24-AE24)</f>
        <v>0</v>
      </c>
      <c r="AG24" s="95">
        <f>AF24*AG$7</f>
        <v>0</v>
      </c>
      <c r="AH24" s="95">
        <f>IF(D24="D",AF24*AH$7,IF(AF24&gt;LOOKUP(E$19,HR!A:A,HR!B:B),(AF24-LOOKUP(E$19,HR!A:A,HR!B:B))*AH$7,0))</f>
        <v>0</v>
      </c>
      <c r="AI24" s="95">
        <f>IF(AF24&lt;1,0,AG24+AH24)</f>
        <v>0</v>
      </c>
      <c r="AJ24" s="95">
        <f>IF(E24=" ",0,IF(D24="BR",0,IF(D24="D",0,IF(D24="NT",M24,LOOKUP(D24,Free!A:A,Free!B:B)*1/52))))</f>
        <v>0</v>
      </c>
      <c r="AK24" s="95">
        <f>IF(E24=" ",0,SUM(M24)-AJ24)</f>
        <v>0</v>
      </c>
      <c r="AL24" s="95">
        <f>AK24*AL$7</f>
        <v>0</v>
      </c>
      <c r="AM24" s="95">
        <f>IF(D24="D",AK24*AM$7,IF(AK24&gt;LOOKUP(1,HR!A:A,HR!B:B),(AK24-LOOKUP(1,HR!A:A,HR!B:B))*AH$7,0))</f>
        <v>0</v>
      </c>
      <c r="AN24" s="95">
        <f>IF(AK24&lt;1,0,AL24+AM24)</f>
        <v>0</v>
      </c>
      <c r="AO24" s="98"/>
      <c r="AP24" s="63"/>
      <c r="AQ24" s="95">
        <f>IF(G24="SSP",H24,0)</f>
        <v>0</v>
      </c>
      <c r="AR24" s="95">
        <f>IF(G24="SMP",H24,0)</f>
        <v>0</v>
      </c>
      <c r="AS24" s="95">
        <f>IF(G24="SPP",H24,0)</f>
        <v>0</v>
      </c>
      <c r="AT24" s="95">
        <f>IF(G24="SAP",H24,0)</f>
        <v>0</v>
      </c>
      <c r="AU24" s="63"/>
    </row>
    <row r="25" spans="1:47" ht="18" customHeight="1" thickBot="1" x14ac:dyDescent="0.25">
      <c r="A25" s="45"/>
      <c r="B25" s="145" t="str">
        <f>IF(E25=" "," ",IF(Employee!F$128&gt;E$19," ",IF(Employee!F$130&lt;E$19," ",Employee!D$134)))</f>
        <v xml:space="preserve"> </v>
      </c>
      <c r="C25" s="32" t="str">
        <f>IF(E25=Employee!D$133,LOOKUP(E$19,Nitable!A:A,Nitable!N:N)," ")</f>
        <v xml:space="preserve"> </v>
      </c>
      <c r="D25" s="32" t="str">
        <f>IF(E25=Employee!D$133,LOOKUP(E$19,Taxcode!A:A,Taxcode!AE:AE)," ")</f>
        <v xml:space="preserve"> </v>
      </c>
      <c r="E25" s="146" t="str">
        <f>IF(Employee!D$132="m"," ",IF(Employee!F$128&gt;E$19," ",IF(Employee!F$130&lt;E$19," ",Employee!D$133)))</f>
        <v xml:space="preserve"> </v>
      </c>
      <c r="F25" s="39" t="str">
        <f>IF(E25=" "," ",IF(Employee!F$128&gt;E$19," ",IF(Employee!F$130&lt;E$19," ",Employee!D$119)))</f>
        <v xml:space="preserve"> </v>
      </c>
      <c r="G25" s="161"/>
      <c r="H25" s="124">
        <f>IF(T$19="Y",H15,0)</f>
        <v>0</v>
      </c>
      <c r="I25" s="119">
        <f>IF(T$19="Y",I15,0)</f>
        <v>0</v>
      </c>
      <c r="J25" s="119">
        <f>IF(T$19="Y",J15,0)</f>
        <v>0</v>
      </c>
      <c r="K25" s="119">
        <f>IF(T$19="Y",K15,I25*J25)</f>
        <v>0</v>
      </c>
      <c r="L25" s="119">
        <f>IF(T$19="Y",L15,0)</f>
        <v>0</v>
      </c>
      <c r="M25" s="129" t="str">
        <f>IF(E25=" "," ",IF(T$19="Y",M15,IF((H25+K25+L25)&gt;0,H25+K25+L25," ")))</f>
        <v xml:space="preserve"> </v>
      </c>
      <c r="N25" s="121" t="str">
        <f>IF(M25=" "," ",IF(M25=0," ",IF(Employee!O$128="W1",AN25,AI25-W15)))</f>
        <v xml:space="preserve"> </v>
      </c>
      <c r="O25" s="130" t="str">
        <f>IF(M25=" "," ",IF(M25=0," ",IF(Employee!P$121&gt;E$19,0,IF(C25="A",WNI!E182,IF(C25="B",WNI!F182,IF(C25="C",WNI!G182,IF(C25="J",WNI!H182," ")))))))</f>
        <v xml:space="preserve"> </v>
      </c>
      <c r="P25" s="121"/>
      <c r="Q25" s="121"/>
      <c r="R25" s="134" t="str">
        <f>IF(M25=" "," ",IF(M25=0," ",M25-SUM(N25:Q25)))</f>
        <v xml:space="preserve"> </v>
      </c>
      <c r="S25" s="121"/>
      <c r="T25" s="266" t="str">
        <f>IF(M25=" "," ",IF(M25=0," ",WNI!I182))</f>
        <v xml:space="preserve"> </v>
      </c>
      <c r="U25" s="50"/>
      <c r="V25" s="61">
        <f>IF(Employee!H$138=E$19,Employee!D$138+SUM(M25)+V15,SUM(M25)+V15)</f>
        <v>0</v>
      </c>
      <c r="W25" s="61">
        <f>IF(Employee!H$138=E$19,Employee!D$139+SUM(N25)+W15,SUM(N25)+W15)</f>
        <v>0</v>
      </c>
      <c r="X25" s="61">
        <f>IF(O25=" ",X15,O25+X15)</f>
        <v>0</v>
      </c>
      <c r="Y25" s="61">
        <f t="shared" si="3"/>
        <v>0</v>
      </c>
      <c r="Z25" s="61">
        <f t="shared" si="3"/>
        <v>0</v>
      </c>
      <c r="AA25" s="61">
        <f>IF(R25=" ",AA15,AA15+R25)</f>
        <v>0</v>
      </c>
      <c r="AC25" s="61">
        <f>IF(T25=" ",AC15,T25+AC15)</f>
        <v>0</v>
      </c>
      <c r="AD25" s="98"/>
      <c r="AE25" s="112">
        <f>IF(E25=" ",0,IF(D25="BR",0,IF(D25="D",0,IF(D25="NT",V25,LOOKUP(D25,Free!A:A,Free!B:B)*E$19/52))))</f>
        <v>0</v>
      </c>
      <c r="AF25" s="95">
        <f>IF(E25=" ",0,V25-AE25)</f>
        <v>0</v>
      </c>
      <c r="AG25" s="95">
        <f>AF25*AG$7</f>
        <v>0</v>
      </c>
      <c r="AH25" s="95">
        <f>IF(D25="D",AF25*AH$7,IF(AF25&gt;LOOKUP(E$19,HR!A:A,HR!B:B),(AF25-LOOKUP(E$19,HR!A:A,HR!B:B))*AH$7,0))</f>
        <v>0</v>
      </c>
      <c r="AI25" s="95">
        <f>IF(AF25&lt;1,0,AG25+AH25)</f>
        <v>0</v>
      </c>
      <c r="AJ25" s="95">
        <f>IF(E25=" ",0,IF(D25="BR",0,IF(D25="D",0,IF(D25="NT",M25,LOOKUP(D25,Free!A:A,Free!B:B)*1/52))))</f>
        <v>0</v>
      </c>
      <c r="AK25" s="95">
        <f>IF(E25=" ",0,SUM(M25)-AJ25)</f>
        <v>0</v>
      </c>
      <c r="AL25" s="95">
        <f>AK25*AL$7</f>
        <v>0</v>
      </c>
      <c r="AM25" s="95">
        <f>IF(D25="D",AK25*AM$7,IF(AK25&gt;LOOKUP(1,HR!A:A,HR!B:B),(AK25-LOOKUP(1,HR!A:A,HR!B:B))*AH$7,0))</f>
        <v>0</v>
      </c>
      <c r="AN25" s="95">
        <f>IF(AK25&lt;1,0,AL25+AM25)</f>
        <v>0</v>
      </c>
      <c r="AO25" s="98"/>
      <c r="AP25" s="63"/>
      <c r="AQ25" s="95">
        <f>IF(G25="SSP",H25,0)</f>
        <v>0</v>
      </c>
      <c r="AR25" s="95">
        <f>IF(G25="SMP",H25,0)</f>
        <v>0</v>
      </c>
      <c r="AS25" s="95">
        <f>IF(G25="SPP",H25,0)</f>
        <v>0</v>
      </c>
      <c r="AT25" s="95">
        <f>IF(G25="SAP",H25,0)</f>
        <v>0</v>
      </c>
      <c r="AU25" s="63"/>
    </row>
    <row r="26" spans="1:47" ht="18" customHeight="1" thickTop="1" thickBot="1" x14ac:dyDescent="0.25">
      <c r="A26" s="49"/>
      <c r="B26" s="153"/>
      <c r="C26" s="151"/>
      <c r="D26" s="151"/>
      <c r="E26" s="152"/>
      <c r="F26" s="400" t="s">
        <v>7</v>
      </c>
      <c r="G26" s="398"/>
      <c r="H26" s="156"/>
      <c r="I26" s="157"/>
      <c r="J26" s="157"/>
      <c r="K26" s="158"/>
      <c r="L26" s="158"/>
      <c r="M26" s="159">
        <f t="shared" ref="M26:R26" si="4">SUM(M21:M25)</f>
        <v>0</v>
      </c>
      <c r="N26" s="159">
        <f t="shared" si="4"/>
        <v>0</v>
      </c>
      <c r="O26" s="159">
        <f t="shared" si="4"/>
        <v>0</v>
      </c>
      <c r="P26" s="159">
        <f t="shared" si="4"/>
        <v>0</v>
      </c>
      <c r="Q26" s="159">
        <f t="shared" si="4"/>
        <v>0</v>
      </c>
      <c r="R26" s="159">
        <f t="shared" si="4"/>
        <v>0</v>
      </c>
      <c r="S26" s="121"/>
      <c r="T26" s="159">
        <f>SUM(T21:T25)</f>
        <v>0</v>
      </c>
      <c r="U26" s="51"/>
      <c r="V26" s="61"/>
      <c r="AD26" s="98"/>
      <c r="AE26" s="112"/>
      <c r="AO26" s="98"/>
      <c r="AP26" s="63"/>
      <c r="AU26" s="63"/>
    </row>
    <row r="27" spans="1:47" s="54" customFormat="1" ht="24" customHeight="1" thickBot="1" x14ac:dyDescent="0.25">
      <c r="A27" s="138"/>
      <c r="B27" s="381"/>
      <c r="C27" s="381"/>
      <c r="D27" s="381"/>
      <c r="E27" s="381"/>
      <c r="F27" s="381"/>
      <c r="G27" s="381"/>
      <c r="H27" s="381"/>
      <c r="I27" s="381"/>
      <c r="J27" s="381"/>
      <c r="K27" s="381"/>
      <c r="L27" s="381"/>
      <c r="M27" s="381"/>
      <c r="N27" s="381"/>
      <c r="O27" s="381"/>
      <c r="P27" s="381"/>
      <c r="Q27" s="381"/>
      <c r="R27" s="381"/>
      <c r="S27" s="381"/>
      <c r="T27" s="381"/>
      <c r="U27" s="218"/>
      <c r="V27" s="84"/>
      <c r="W27" s="84"/>
      <c r="X27" s="84"/>
      <c r="Y27" s="219"/>
      <c r="Z27" s="84"/>
      <c r="AA27" s="84"/>
      <c r="AB27" s="85"/>
      <c r="AC27" s="84"/>
      <c r="AD27" s="97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7"/>
      <c r="AP27" s="212"/>
      <c r="AQ27" s="94"/>
      <c r="AR27" s="94"/>
      <c r="AS27" s="94"/>
      <c r="AT27" s="94"/>
      <c r="AU27" s="212"/>
    </row>
    <row r="28" spans="1:47" ht="18" customHeight="1" thickTop="1" thickBot="1" x14ac:dyDescent="0.25">
      <c r="A28" s="41"/>
      <c r="B28" s="396" t="s">
        <v>34</v>
      </c>
      <c r="C28" s="397"/>
      <c r="D28" s="397"/>
      <c r="E28" s="398"/>
      <c r="F28" s="42"/>
      <c r="G28" s="42"/>
      <c r="H28" s="55"/>
      <c r="I28" s="55"/>
      <c r="J28" s="55"/>
      <c r="K28" s="58"/>
      <c r="L28" s="58"/>
      <c r="M28" s="55"/>
      <c r="N28" s="43"/>
      <c r="O28" s="378" t="s">
        <v>39</v>
      </c>
      <c r="P28" s="379"/>
      <c r="Q28" s="380"/>
      <c r="R28" s="376"/>
      <c r="S28" s="377"/>
      <c r="T28" s="377"/>
      <c r="U28" s="44"/>
      <c r="AD28" s="98"/>
      <c r="AE28" s="112"/>
      <c r="AO28" s="98"/>
      <c r="AP28" s="63"/>
      <c r="AU28" s="63"/>
    </row>
    <row r="29" spans="1:47" ht="18" customHeight="1" thickTop="1" thickBot="1" x14ac:dyDescent="0.25">
      <c r="A29" s="45"/>
      <c r="B29" s="399" t="s">
        <v>9</v>
      </c>
      <c r="C29" s="397"/>
      <c r="D29" s="398"/>
      <c r="E29" s="206">
        <v>37</v>
      </c>
      <c r="F29" s="63"/>
      <c r="G29" s="63"/>
      <c r="H29" s="399" t="s">
        <v>39</v>
      </c>
      <c r="I29" s="397"/>
      <c r="J29" s="398"/>
      <c r="K29" s="272">
        <f>Admin!B254</f>
        <v>40161</v>
      </c>
      <c r="L29" s="271" t="s">
        <v>208</v>
      </c>
      <c r="M29" s="273">
        <f>Admin!B260</f>
        <v>40167</v>
      </c>
      <c r="N29" s="28"/>
      <c r="O29" s="401" t="s">
        <v>109</v>
      </c>
      <c r="P29" s="402"/>
      <c r="Q29" s="402"/>
      <c r="R29" s="403"/>
      <c r="S29" s="46"/>
      <c r="T29" s="217"/>
      <c r="U29" s="48"/>
      <c r="AD29" s="98"/>
      <c r="AE29" s="112"/>
      <c r="AO29" s="98"/>
      <c r="AP29" s="63"/>
      <c r="AU29" s="63"/>
    </row>
    <row r="30" spans="1:47" ht="18" customHeight="1" thickTop="1" x14ac:dyDescent="0.2">
      <c r="A30" s="45"/>
      <c r="B30" s="91"/>
      <c r="C30" s="32"/>
      <c r="D30" s="32"/>
      <c r="E30" s="47"/>
      <c r="F30" s="46"/>
      <c r="G30" s="46"/>
      <c r="H30" s="56"/>
      <c r="I30" s="56"/>
      <c r="J30" s="56"/>
      <c r="K30" s="59"/>
      <c r="L30" s="59"/>
      <c r="M30" s="56"/>
      <c r="N30" s="114"/>
      <c r="O30" s="56"/>
      <c r="P30" s="56"/>
      <c r="Q30" s="56"/>
      <c r="R30" s="56"/>
      <c r="S30" s="46"/>
      <c r="T30" s="56"/>
      <c r="U30" s="48"/>
      <c r="AD30" s="98"/>
      <c r="AE30" s="112"/>
      <c r="AO30" s="98"/>
      <c r="AP30" s="63"/>
      <c r="AU30" s="63"/>
    </row>
    <row r="31" spans="1:47" ht="18" customHeight="1" x14ac:dyDescent="0.2">
      <c r="A31" s="45"/>
      <c r="B31" s="143" t="str">
        <f>IF(E31=" "," ",IF(Employee!F$24&gt;E$29," ",IF(Employee!F$26&lt;E$29," ",Employee!D$30)))</f>
        <v xml:space="preserve"> </v>
      </c>
      <c r="C31" s="109" t="str">
        <f>IF(E31=Employee!D$29,LOOKUP(E$29,Nitable!A:A,Nitable!B:B)," ")</f>
        <v xml:space="preserve"> </v>
      </c>
      <c r="D31" s="109" t="str">
        <f>IF(E31=Employee!D$29,LOOKUP(E$29,Taxcode!A:A,Taxcode!G:G)," ")</f>
        <v xml:space="preserve"> </v>
      </c>
      <c r="E31" s="144" t="str">
        <f>IF(Employee!D$28="m"," ",IF(Employee!F$24&gt;E$29," ",IF(Employee!F$26&lt;E$29," ",Employee!D$29)))</f>
        <v xml:space="preserve"> </v>
      </c>
      <c r="F31" s="126" t="str">
        <f>IF(E31=" "," ",IF(Employee!F$24&gt;E$29," ",IF(Employee!F$26&lt;E$29," ",Employee!D$15)))</f>
        <v xml:space="preserve"> </v>
      </c>
      <c r="G31" s="162"/>
      <c r="H31" s="123">
        <f>IF(T$29="Y",H21,0)</f>
        <v>0</v>
      </c>
      <c r="I31" s="115">
        <f>IF(T$29="Y",I21,0)</f>
        <v>0</v>
      </c>
      <c r="J31" s="115">
        <f>IF(T$29="Y",J21,0)</f>
        <v>0</v>
      </c>
      <c r="K31" s="115">
        <f>IF(T$29="Y",K21,I31*J31)</f>
        <v>0</v>
      </c>
      <c r="L31" s="154">
        <f>IF(T$29="Y",L21,0)</f>
        <v>0</v>
      </c>
      <c r="M31" s="140" t="str">
        <f>IF(E31=" "," ",IF(T$29="Y",M21,IF((H31+K31+L31)&gt;0,H31+K31+L31," ")))</f>
        <v xml:space="preserve"> </v>
      </c>
      <c r="N31" s="117" t="str">
        <f>IF(M31=" "," ",IF(M31=0," ",IF(Employee!O$24="W1",AN31,AI31-W21)))</f>
        <v xml:space="preserve"> </v>
      </c>
      <c r="O31" s="128" t="str">
        <f>IF(M31=" "," ",IF(M31=0," ",IF(Employee!P$17&gt;E$29,0,IF(C31="A",WNI!E183,IF(C31="B",WNI!F183,IF(C31="C",WNI!G183,IF(C31="J",WNI!H183," ")))))))</f>
        <v xml:space="preserve"> </v>
      </c>
      <c r="P31" s="117"/>
      <c r="Q31" s="117"/>
      <c r="R31" s="133" t="str">
        <f>IF(M31=" "," ",IF(M31=0," ",M31-SUM(N31:Q31)))</f>
        <v xml:space="preserve"> </v>
      </c>
      <c r="S31" s="121"/>
      <c r="T31" s="118" t="str">
        <f>IF(M31=" "," ",IF(M31=0," ",WNI!I183))</f>
        <v xml:space="preserve"> </v>
      </c>
      <c r="U31" s="50"/>
      <c r="V31" s="61">
        <f>IF(Employee!H$34=E$29,Employee!D$34+SUM(M31)+V21,SUM(M31)+V21)</f>
        <v>0</v>
      </c>
      <c r="W31" s="61">
        <f>IF(Employee!H$34=E$29,Employee!D$35+SUM(N31)+W21,SUM(N31)+W21)</f>
        <v>0</v>
      </c>
      <c r="X31" s="61">
        <f>IF(O31=" ",X21,O31+X21)</f>
        <v>0</v>
      </c>
      <c r="Y31" s="61">
        <f t="shared" ref="Y31:Z35" si="5">IF(P31=0,Y21,P31+Y21)</f>
        <v>0</v>
      </c>
      <c r="Z31" s="61">
        <f t="shared" si="5"/>
        <v>0</v>
      </c>
      <c r="AA31" s="61">
        <f>IF(R31=" ",AA21,AA21+R31)</f>
        <v>0</v>
      </c>
      <c r="AC31" s="61">
        <f>IF(T31=" ",AC21,T31+AC21)</f>
        <v>0</v>
      </c>
      <c r="AD31" s="98"/>
      <c r="AE31" s="112">
        <f>IF(E31=" ",0,IF(D31="BR",0,IF(D31="D",0,IF(D31="NT",V31,LOOKUP(D31,Free!A:A,Free!B:B)*E$29/52))))</f>
        <v>0</v>
      </c>
      <c r="AF31" s="95">
        <f>IF(E31=" ",0,V31-AE31)</f>
        <v>0</v>
      </c>
      <c r="AG31" s="95">
        <f>AF31*AG$7</f>
        <v>0</v>
      </c>
      <c r="AH31" s="95">
        <f>IF(D31="D",AF31*AH$7,IF(AF31&gt;LOOKUP(E$29,HR!A:A,HR!B:B),(AF31-LOOKUP(E$29,HR!A:A,HR!B:B))*AH$7,0))</f>
        <v>0</v>
      </c>
      <c r="AI31" s="95">
        <f>IF(AF31&lt;1,0,AG31+AH31)</f>
        <v>0</v>
      </c>
      <c r="AJ31" s="95">
        <f>IF(E31=" ",0,IF(D31="BR",0,IF(D31="D",0,IF(D31="NT",M31,LOOKUP(D31,Free!A:A,Free!B:B)*1/52))))</f>
        <v>0</v>
      </c>
      <c r="AK31" s="95">
        <f>IF(E31=" ",0,SUM(M31)-AJ31)</f>
        <v>0</v>
      </c>
      <c r="AL31" s="95">
        <f>AK31*AL$7</f>
        <v>0</v>
      </c>
      <c r="AM31" s="95">
        <f>IF(D31="D",AK31*AM$7,IF(AK31&gt;LOOKUP(1,HR!A:A,HR!B:B),(AK31-LOOKUP(1,HR!A:A,HR!B:B))*AH$7,0))</f>
        <v>0</v>
      </c>
      <c r="AN31" s="95">
        <f>IF(AK31&lt;1,0,AL31+AM31)</f>
        <v>0</v>
      </c>
      <c r="AO31" s="98"/>
      <c r="AP31" s="63"/>
      <c r="AQ31" s="95">
        <f>IF(G31="SSP",H31,0)</f>
        <v>0</v>
      </c>
      <c r="AR31" s="95">
        <f>IF(G31="SMP",H31,0)</f>
        <v>0</v>
      </c>
      <c r="AS31" s="95">
        <f>IF(G31="SPP",H31,0)</f>
        <v>0</v>
      </c>
      <c r="AT31" s="95">
        <f>IF(G31="SAP",H31,0)</f>
        <v>0</v>
      </c>
      <c r="AU31" s="63"/>
    </row>
    <row r="32" spans="1:47" ht="18" customHeight="1" x14ac:dyDescent="0.2">
      <c r="A32" s="45"/>
      <c r="B32" s="145" t="str">
        <f>IF(E32=" "," ",IF(Employee!F$50&gt;E$29," ",IF(Employee!F$52&lt;E$29," ",Employee!D$56)))</f>
        <v xml:space="preserve"> </v>
      </c>
      <c r="C32" s="32" t="str">
        <f>IF(E32=Employee!D$55,LOOKUP(E$29,Nitable!A:A,Nitable!E:E)," ")</f>
        <v xml:space="preserve"> </v>
      </c>
      <c r="D32" s="32" t="str">
        <f>IF(E32=Employee!D$55,LOOKUP(E$29,Taxcode!A:A,Taxcode!M:M)," ")</f>
        <v xml:space="preserve"> </v>
      </c>
      <c r="E32" s="146" t="str">
        <f>IF(Employee!D$54="m"," ",IF(Employee!F$50&gt;E$29," ",IF(Employee!F$52&lt;E$29," ",Employee!D$55)))</f>
        <v xml:space="preserve"> </v>
      </c>
      <c r="F32" s="39" t="str">
        <f>IF(E32=" "," ",IF(Employee!F$50&gt;E$29," ",IF(Employee!F$52&lt;E$29," ",Employee!D$41)))</f>
        <v xml:space="preserve"> </v>
      </c>
      <c r="G32" s="162"/>
      <c r="H32" s="124">
        <f>IF(T$29="Y",H22,0)</f>
        <v>0</v>
      </c>
      <c r="I32" s="119">
        <f>IF(T$29="Y",I22,0)</f>
        <v>0</v>
      </c>
      <c r="J32" s="119">
        <f>IF(T$29="Y",J22,0)</f>
        <v>0</v>
      </c>
      <c r="K32" s="119">
        <f>IF(T$29="Y",K22,I32*J32)</f>
        <v>0</v>
      </c>
      <c r="L32" s="155">
        <f>IF(T$29="Y",L22,0)</f>
        <v>0</v>
      </c>
      <c r="M32" s="141" t="str">
        <f>IF(E32=" "," ",IF(T$29="Y",M22,IF((H32+K32+L32)&gt;0,H32+K32+L32," ")))</f>
        <v xml:space="preserve"> </v>
      </c>
      <c r="N32" s="121" t="str">
        <f>IF(M32=" "," ",IF(M32=0," ",IF(Employee!O$50="W1",AN32,AI32-W22)))</f>
        <v xml:space="preserve"> </v>
      </c>
      <c r="O32" s="130" t="str">
        <f>IF(M32=" "," ",IF(M32=0," ",IF(Employee!P$43&gt;E$29,0,IF(C32="A",WNI!E184,IF(C32="B",WNI!F184,IF(C32="C",WNI!G184,IF(C32="J",WNI!H184," ")))))))</f>
        <v xml:space="preserve"> </v>
      </c>
      <c r="P32" s="121"/>
      <c r="Q32" s="121"/>
      <c r="R32" s="134" t="str">
        <f>IF(M32=" "," ",IF(M32=0," ",M32-SUM(N32:Q32)))</f>
        <v xml:space="preserve"> </v>
      </c>
      <c r="S32" s="121"/>
      <c r="T32" s="122" t="str">
        <f>IF(M32=" "," ",IF(M32=0," ",WNI!I184))</f>
        <v xml:space="preserve"> </v>
      </c>
      <c r="U32" s="50"/>
      <c r="V32" s="61">
        <f>IF(Employee!H$60=E$29,Employee!D$60+SUM(M32)+V22,SUM(M32)+V22)</f>
        <v>0</v>
      </c>
      <c r="W32" s="61">
        <f>IF(Employee!H$60=E$29,Employee!D$61+SUM(N32)+W22,SUM(N32)+W22)</f>
        <v>0</v>
      </c>
      <c r="X32" s="61">
        <f>IF(O32=" ",X22,O32+X22)</f>
        <v>0</v>
      </c>
      <c r="Y32" s="61">
        <f t="shared" si="5"/>
        <v>0</v>
      </c>
      <c r="Z32" s="61">
        <f t="shared" si="5"/>
        <v>0</v>
      </c>
      <c r="AA32" s="61">
        <f>IF(R32=" ",AA22,AA22+R32)</f>
        <v>0</v>
      </c>
      <c r="AC32" s="61">
        <f>IF(T32=" ",AC22,T32+AC22)</f>
        <v>0</v>
      </c>
      <c r="AD32" s="98"/>
      <c r="AE32" s="112">
        <f>IF(E32=" ",0,IF(D32="BR",0,IF(D32="D",0,IF(D32="NT",V32,LOOKUP(D32,Free!A:A,Free!B:B)*E$29/52))))</f>
        <v>0</v>
      </c>
      <c r="AF32" s="95">
        <f>IF(E32=" ",0,V32-AE32)</f>
        <v>0</v>
      </c>
      <c r="AG32" s="95">
        <f>AF32*AG$7</f>
        <v>0</v>
      </c>
      <c r="AH32" s="95">
        <f>IF(D32="D",AF32*AH$7,IF(AF32&gt;LOOKUP(E$29,HR!A:A,HR!B:B),(AF32-LOOKUP(E$29,HR!A:A,HR!B:B))*AH$7,0))</f>
        <v>0</v>
      </c>
      <c r="AI32" s="95">
        <f>IF(AF32&lt;1,0,AG32+AH32)</f>
        <v>0</v>
      </c>
      <c r="AJ32" s="95">
        <f>IF(E32=" ",0,IF(D32="BR",0,IF(D32="D",0,IF(D32="NT",M32,LOOKUP(D32,Free!A:A,Free!B:B)*1/52))))</f>
        <v>0</v>
      </c>
      <c r="AK32" s="95">
        <f>IF(E32=" ",0,SUM(M32)-AJ32)</f>
        <v>0</v>
      </c>
      <c r="AL32" s="95">
        <f>AK32*AL$7</f>
        <v>0</v>
      </c>
      <c r="AM32" s="95">
        <f>IF(D32="D",AK32*AM$7,IF(AK32&gt;LOOKUP(1,HR!A:A,HR!B:B),(AK32-LOOKUP(1,HR!A:A,HR!B:B))*AH$7,0))</f>
        <v>0</v>
      </c>
      <c r="AN32" s="95">
        <f>IF(AK32&lt;1,0,AL32+AM32)</f>
        <v>0</v>
      </c>
      <c r="AO32" s="98"/>
      <c r="AP32" s="63"/>
      <c r="AQ32" s="95">
        <f>IF(G32="SSP",H32,0)</f>
        <v>0</v>
      </c>
      <c r="AR32" s="95">
        <f>IF(G32="SMP",H32,0)</f>
        <v>0</v>
      </c>
      <c r="AS32" s="95">
        <f>IF(G32="SPP",H32,0)</f>
        <v>0</v>
      </c>
      <c r="AT32" s="95">
        <f>IF(G32="SAP",H32,0)</f>
        <v>0</v>
      </c>
      <c r="AU32" s="63"/>
    </row>
    <row r="33" spans="1:47" ht="18" customHeight="1" x14ac:dyDescent="0.2">
      <c r="A33" s="45"/>
      <c r="B33" s="145" t="str">
        <f>IF(E33=" "," ",IF(Employee!F$76&gt;E$29," ",IF(Employee!F$78&lt;E$29," ",Employee!D$82)))</f>
        <v xml:space="preserve"> </v>
      </c>
      <c r="C33" s="32" t="str">
        <f>IF(E33=Employee!D$81,LOOKUP(E$29,Nitable!A:A,Nitable!H:H)," ")</f>
        <v xml:space="preserve"> </v>
      </c>
      <c r="D33" s="32" t="str">
        <f>IF(E33=Employee!D$81,LOOKUP(E$29,Taxcode!A:A,Taxcode!S:S)," ")</f>
        <v xml:space="preserve"> </v>
      </c>
      <c r="E33" s="146" t="str">
        <f>IF(Employee!D$80="m"," ",IF(Employee!F$76&gt;E$29," ",IF(Employee!F$78&lt;E$29," ",Employee!D$81)))</f>
        <v xml:space="preserve"> </v>
      </c>
      <c r="F33" s="39" t="str">
        <f>IF(E33=" "," ",IF(Employee!F$76&gt;E$29," ",IF(Employee!F$78&lt;E$29," ",Employee!D$67)))</f>
        <v xml:space="preserve"> </v>
      </c>
      <c r="G33" s="162"/>
      <c r="H33" s="124">
        <f>IF(T$29="Y",H23,0)</f>
        <v>0</v>
      </c>
      <c r="I33" s="119">
        <f>IF(T$29="Y",I23,0)</f>
        <v>0</v>
      </c>
      <c r="J33" s="119">
        <f>IF(T$29="Y",J23,0)</f>
        <v>0</v>
      </c>
      <c r="K33" s="119">
        <f>IF(T$29="Y",K23,I33*J33)</f>
        <v>0</v>
      </c>
      <c r="L33" s="155">
        <f>IF(T$29="Y",L23,0)</f>
        <v>0</v>
      </c>
      <c r="M33" s="141" t="str">
        <f>IF(E33=" "," ",IF(T$29="Y",M23,IF((H33+K33+L33)&gt;0,H33+K33+L33," ")))</f>
        <v xml:space="preserve"> </v>
      </c>
      <c r="N33" s="121" t="str">
        <f>IF(M33=" "," ",IF(M33=0," ",IF(Employee!O$76="W1",AN33,AI33-W23)))</f>
        <v xml:space="preserve"> </v>
      </c>
      <c r="O33" s="130" t="str">
        <f>IF(M33=" "," ",IF(M33=0," ",IF(Employee!P$69&gt;E$29,0,IF(C33="A",WNI!E185,IF(C33="B",WNI!F185,IF(C33="C",WNI!G185,IF(C33="J",WNI!H185," ")))))))</f>
        <v xml:space="preserve"> </v>
      </c>
      <c r="P33" s="121"/>
      <c r="Q33" s="121"/>
      <c r="R33" s="134" t="str">
        <f>IF(M33=" "," ",IF(M33=0," ",M33-SUM(N33:Q33)))</f>
        <v xml:space="preserve"> </v>
      </c>
      <c r="S33" s="121"/>
      <c r="T33" s="122" t="str">
        <f>IF(M33=" "," ",IF(M33=0," ",WNI!I185))</f>
        <v xml:space="preserve"> </v>
      </c>
      <c r="U33" s="50"/>
      <c r="V33" s="61">
        <f>IF(Employee!H$86=E$29,Employee!D$86+SUM(M33)+V23,SUM(M33)+V23)</f>
        <v>0</v>
      </c>
      <c r="W33" s="61">
        <f>IF(Employee!H$86=E$29,Employee!D$87+SUM(N33)+W23,SUM(N33)+W23)</f>
        <v>0</v>
      </c>
      <c r="X33" s="61">
        <f>IF(O33=" ",X23,O33+X23)</f>
        <v>0</v>
      </c>
      <c r="Y33" s="61">
        <f t="shared" si="5"/>
        <v>0</v>
      </c>
      <c r="Z33" s="61">
        <f t="shared" si="5"/>
        <v>0</v>
      </c>
      <c r="AA33" s="61">
        <f>IF(R33=" ",AA23,AA23+R33)</f>
        <v>0</v>
      </c>
      <c r="AC33" s="61">
        <f>IF(T33=" ",AC23,T33+AC23)</f>
        <v>0</v>
      </c>
      <c r="AD33" s="98"/>
      <c r="AE33" s="112">
        <f>IF(E33=" ",0,IF(D33="BR",0,IF(D33="D",0,IF(D33="NT",V33,LOOKUP(D33,Free!A:A,Free!B:B)*E$29/52))))</f>
        <v>0</v>
      </c>
      <c r="AF33" s="95">
        <f>IF(E33=" ",0,V33-AE33)</f>
        <v>0</v>
      </c>
      <c r="AG33" s="95">
        <f>AF33*AG$7</f>
        <v>0</v>
      </c>
      <c r="AH33" s="95">
        <f>IF(D33="D",AF33*AH$7,IF(AF33&gt;LOOKUP(E$29,HR!A:A,HR!B:B),(AF33-LOOKUP(E$29,HR!A:A,HR!B:B))*AH$7,0))</f>
        <v>0</v>
      </c>
      <c r="AI33" s="95">
        <f>IF(AF33&lt;1,0,AG33+AH33)</f>
        <v>0</v>
      </c>
      <c r="AJ33" s="95">
        <f>IF(E33=" ",0,IF(D33="BR",0,IF(D33="D",0,IF(D33="NT",M33,LOOKUP(D33,Free!A:A,Free!B:B)*1/52))))</f>
        <v>0</v>
      </c>
      <c r="AK33" s="95">
        <f>IF(E33=" ",0,SUM(M33)-AJ33)</f>
        <v>0</v>
      </c>
      <c r="AL33" s="95">
        <f>AK33*AL$7</f>
        <v>0</v>
      </c>
      <c r="AM33" s="95">
        <f>IF(D33="D",AK33*AM$7,IF(AK33&gt;LOOKUP(1,HR!A:A,HR!B:B),(AK33-LOOKUP(1,HR!A:A,HR!B:B))*AH$7,0))</f>
        <v>0</v>
      </c>
      <c r="AN33" s="95">
        <f>IF(AK33&lt;1,0,AL33+AM33)</f>
        <v>0</v>
      </c>
      <c r="AO33" s="98"/>
      <c r="AP33" s="63"/>
      <c r="AQ33" s="95">
        <f>IF(G33="SSP",H33,0)</f>
        <v>0</v>
      </c>
      <c r="AR33" s="95">
        <f>IF(G33="SMP",H33,0)</f>
        <v>0</v>
      </c>
      <c r="AS33" s="95">
        <f>IF(G33="SPP",H33,0)</f>
        <v>0</v>
      </c>
      <c r="AT33" s="95">
        <f>IF(G33="SAP",H33,0)</f>
        <v>0</v>
      </c>
      <c r="AU33" s="63"/>
    </row>
    <row r="34" spans="1:47" ht="18" customHeight="1" x14ac:dyDescent="0.2">
      <c r="A34" s="45"/>
      <c r="B34" s="145" t="str">
        <f>IF(E34=" "," ",IF(Employee!F$102&gt;E$29," ",IF(Employee!F$104&lt;E$29," ",Employee!D$108)))</f>
        <v xml:space="preserve"> </v>
      </c>
      <c r="C34" s="32" t="str">
        <f>IF(E34=Employee!D$107,LOOKUP(E$29,Nitable!A:A,Nitable!K:K)," ")</f>
        <v xml:space="preserve"> </v>
      </c>
      <c r="D34" s="32" t="str">
        <f>IF(E34=Employee!D$107,LOOKUP(E$29,Taxcode!A:A,Taxcode!Y:Y)," ")</f>
        <v xml:space="preserve"> </v>
      </c>
      <c r="E34" s="146" t="str">
        <f>IF(Employee!D$106="m"," ",IF(Employee!F$102&gt;E$29," ",IF(Employee!F$104&lt;E$29," ",Employee!D$107)))</f>
        <v xml:space="preserve"> </v>
      </c>
      <c r="F34" s="39" t="str">
        <f>IF(E34=" "," ",IF(Employee!F$102&gt;E$29," ",IF(Employee!F$104&lt;E$29," ",Employee!D$93)))</f>
        <v xml:space="preserve"> </v>
      </c>
      <c r="G34" s="162"/>
      <c r="H34" s="124">
        <f>IF(T$29="Y",H24,0)</f>
        <v>0</v>
      </c>
      <c r="I34" s="119">
        <f>IF(T$29="Y",I24,0)</f>
        <v>0</v>
      </c>
      <c r="J34" s="119">
        <f>IF(T$29="Y",J24,0)</f>
        <v>0</v>
      </c>
      <c r="K34" s="119">
        <f>IF(T$29="Y",K24,I34*J34)</f>
        <v>0</v>
      </c>
      <c r="L34" s="155">
        <f>IF(T$29="Y",L24,0)</f>
        <v>0</v>
      </c>
      <c r="M34" s="141" t="str">
        <f>IF(E34=" "," ",IF(T$29="Y",M24,IF((H34+K34+L34)&gt;0,H34+K34+L34," ")))</f>
        <v xml:space="preserve"> </v>
      </c>
      <c r="N34" s="121" t="str">
        <f>IF(M34=" "," ",IF(M34=0," ",IF(Employee!O$102="W1",AN34,AI34-W24)))</f>
        <v xml:space="preserve"> </v>
      </c>
      <c r="O34" s="130" t="str">
        <f>IF(M34=" "," ",IF(M34=0," ",IF(Employee!P$95&gt;E$29,0,IF(C34="A",WNI!E186,IF(C34="B",WNI!F186,IF(C34="C",WNI!G186,IF(C34="J",WNI!H186," ")))))))</f>
        <v xml:space="preserve"> </v>
      </c>
      <c r="P34" s="121"/>
      <c r="Q34" s="121"/>
      <c r="R34" s="134" t="str">
        <f>IF(M34=" "," ",IF(M34=0," ",M34-SUM(N34:Q34)))</f>
        <v xml:space="preserve"> </v>
      </c>
      <c r="S34" s="121"/>
      <c r="T34" s="122" t="str">
        <f>IF(M34=" "," ",IF(M34=0," ",WNI!I186))</f>
        <v xml:space="preserve"> </v>
      </c>
      <c r="U34" s="50"/>
      <c r="V34" s="61">
        <f>IF(Employee!H$112=E$29,Employee!D$112+SUM(M34)+V24,SUM(M34)+V24)</f>
        <v>0</v>
      </c>
      <c r="W34" s="61">
        <f>IF(Employee!H$112=E$29,Employee!D$113+SUM(N34)+W24,SUM(N34)+W24)</f>
        <v>0</v>
      </c>
      <c r="X34" s="61">
        <f>IF(O34=" ",X24,O34+X24)</f>
        <v>0</v>
      </c>
      <c r="Y34" s="61">
        <f t="shared" si="5"/>
        <v>0</v>
      </c>
      <c r="Z34" s="61">
        <f t="shared" si="5"/>
        <v>0</v>
      </c>
      <c r="AA34" s="61">
        <f>IF(R34=" ",AA24,AA24+R34)</f>
        <v>0</v>
      </c>
      <c r="AC34" s="61">
        <f>IF(T34=" ",AC24,T34+AC24)</f>
        <v>0</v>
      </c>
      <c r="AD34" s="98"/>
      <c r="AE34" s="112">
        <f>IF(E34=" ",0,IF(D34="BR",0,IF(D34="D",0,IF(D34="NT",V34,LOOKUP(D34,Free!A:A,Free!B:B)*E$29/52))))</f>
        <v>0</v>
      </c>
      <c r="AF34" s="95">
        <f>IF(E34=" ",0,V34-AE34)</f>
        <v>0</v>
      </c>
      <c r="AG34" s="95">
        <f>AF34*AG$7</f>
        <v>0</v>
      </c>
      <c r="AH34" s="95">
        <f>IF(D34="D",AF34*AH$7,IF(AF34&gt;LOOKUP(E$29,HR!A:A,HR!B:B),(AF34-LOOKUP(E$29,HR!A:A,HR!B:B))*AH$7,0))</f>
        <v>0</v>
      </c>
      <c r="AI34" s="95">
        <f>IF(AF34&lt;1,0,AG34+AH34)</f>
        <v>0</v>
      </c>
      <c r="AJ34" s="95">
        <f>IF(E34=" ",0,IF(D34="BR",0,IF(D34="D",0,IF(D34="NT",M34,LOOKUP(D34,Free!A:A,Free!B:B)*1/52))))</f>
        <v>0</v>
      </c>
      <c r="AK34" s="95">
        <f>IF(E34=" ",0,SUM(M34)-AJ34)</f>
        <v>0</v>
      </c>
      <c r="AL34" s="95">
        <f>AK34*AL$7</f>
        <v>0</v>
      </c>
      <c r="AM34" s="95">
        <f>IF(D34="D",AK34*AM$7,IF(AK34&gt;LOOKUP(1,HR!A:A,HR!B:B),(AK34-LOOKUP(1,HR!A:A,HR!B:B))*AH$7,0))</f>
        <v>0</v>
      </c>
      <c r="AN34" s="95">
        <f>IF(AK34&lt;1,0,AL34+AM34)</f>
        <v>0</v>
      </c>
      <c r="AO34" s="98"/>
      <c r="AP34" s="63"/>
      <c r="AQ34" s="95">
        <f>IF(G34="SSP",H34,0)</f>
        <v>0</v>
      </c>
      <c r="AR34" s="95">
        <f>IF(G34="SMP",H34,0)</f>
        <v>0</v>
      </c>
      <c r="AS34" s="95">
        <f>IF(G34="SPP",H34,0)</f>
        <v>0</v>
      </c>
      <c r="AT34" s="95">
        <f>IF(G34="SAP",H34,0)</f>
        <v>0</v>
      </c>
      <c r="AU34" s="63"/>
    </row>
    <row r="35" spans="1:47" ht="18" customHeight="1" thickBot="1" x14ac:dyDescent="0.25">
      <c r="A35" s="45"/>
      <c r="B35" s="145" t="str">
        <f>IF(E35=" "," ",IF(Employee!F$128&gt;E$29," ",IF(Employee!F$130&lt;E$29," ",Employee!D$134)))</f>
        <v xml:space="preserve"> </v>
      </c>
      <c r="C35" s="32" t="str">
        <f>IF(E35=Employee!D$133,LOOKUP(E$29,Nitable!A:A,Nitable!N:N)," ")</f>
        <v xml:space="preserve"> </v>
      </c>
      <c r="D35" s="32" t="str">
        <f>IF(E35=Employee!D$133,LOOKUP(E$29,Taxcode!A:A,Taxcode!AE:AE)," ")</f>
        <v xml:space="preserve"> </v>
      </c>
      <c r="E35" s="146" t="str">
        <f>IF(Employee!D$132="m"," ",IF(Employee!F$128&gt;E$29," ",IF(Employee!F$130&lt;E$29," ",Employee!D$133)))</f>
        <v xml:space="preserve"> </v>
      </c>
      <c r="F35" s="39" t="str">
        <f>IF(E35=" "," ",IF(Employee!F$128&gt;E$29," ",IF(Employee!F$130&lt;E$29," ",Employee!D$119)))</f>
        <v xml:space="preserve"> </v>
      </c>
      <c r="G35" s="162"/>
      <c r="H35" s="124">
        <f>IF(T$29="Y",H25,0)</f>
        <v>0</v>
      </c>
      <c r="I35" s="119">
        <f>IF(T$29="Y",I25,0)</f>
        <v>0</v>
      </c>
      <c r="J35" s="119">
        <f>IF(T$29="Y",J25,0)</f>
        <v>0</v>
      </c>
      <c r="K35" s="119">
        <f>IF(T$29="Y",K25,I35*J35)</f>
        <v>0</v>
      </c>
      <c r="L35" s="155">
        <f>IF(T$29="Y",L25,0)</f>
        <v>0</v>
      </c>
      <c r="M35" s="141" t="str">
        <f>IF(E35=" "," ",IF(T$29="Y",M25,IF((H35+K35+L35)&gt;0,H35+K35+L35," ")))</f>
        <v xml:space="preserve"> </v>
      </c>
      <c r="N35" s="121" t="str">
        <f>IF(M35=" "," ",IF(M35=0," ",IF(Employee!O$128="W1",AN35,AI35-W25)))</f>
        <v xml:space="preserve"> </v>
      </c>
      <c r="O35" s="130" t="str">
        <f>IF(M35=" "," ",IF(M35=0," ",IF(Employee!P$121&gt;E$29,0,IF(C35="A",WNI!E187,IF(C35="B",WNI!F187,IF(C35="C",WNI!G187,IF(C35="J",WNI!H187," ")))))))</f>
        <v xml:space="preserve"> </v>
      </c>
      <c r="P35" s="121"/>
      <c r="Q35" s="121"/>
      <c r="R35" s="134" t="str">
        <f>IF(M35=" "," ",IF(M35=0," ",M35-SUM(N35:Q35)))</f>
        <v xml:space="preserve"> </v>
      </c>
      <c r="S35" s="121"/>
      <c r="T35" s="266" t="str">
        <f>IF(M35=" "," ",IF(M35=0," ",WNI!I187))</f>
        <v xml:space="preserve"> </v>
      </c>
      <c r="U35" s="50"/>
      <c r="V35" s="61">
        <f>IF(Employee!H$138=E$29,Employee!D$138+SUM(M35)+V25,SUM(M35)+V25)</f>
        <v>0</v>
      </c>
      <c r="W35" s="61">
        <f>IF(Employee!H$138=E$29,Employee!D$139+SUM(N35)+W25,SUM(N35)+W25)</f>
        <v>0</v>
      </c>
      <c r="X35" s="61">
        <f>IF(O35=" ",X25,O35+X25)</f>
        <v>0</v>
      </c>
      <c r="Y35" s="61">
        <f t="shared" si="5"/>
        <v>0</v>
      </c>
      <c r="Z35" s="61">
        <f t="shared" si="5"/>
        <v>0</v>
      </c>
      <c r="AA35" s="61">
        <f>IF(R35=" ",AA25,AA25+R35)</f>
        <v>0</v>
      </c>
      <c r="AC35" s="61">
        <f>IF(T35=" ",AC25,T35+AC25)</f>
        <v>0</v>
      </c>
      <c r="AD35" s="98"/>
      <c r="AE35" s="112">
        <f>IF(E35=" ",0,IF(D35="BR",0,IF(D35="D",0,IF(D35="NT",V35,LOOKUP(D35,Free!A:A,Free!B:B)*E$29/52))))</f>
        <v>0</v>
      </c>
      <c r="AF35" s="95">
        <f>IF(E35=" ",0,V35-AE35)</f>
        <v>0</v>
      </c>
      <c r="AG35" s="95">
        <f>AF35*AG$7</f>
        <v>0</v>
      </c>
      <c r="AH35" s="95">
        <f>IF(D35="D",AF35*AH$7,IF(AF35&gt;LOOKUP(E$29,HR!A:A,HR!B:B),(AF35-LOOKUP(E$29,HR!A:A,HR!B:B))*AH$7,0))</f>
        <v>0</v>
      </c>
      <c r="AI35" s="95">
        <f>IF(AF35&lt;1,0,AG35+AH35)</f>
        <v>0</v>
      </c>
      <c r="AJ35" s="95">
        <f>IF(E35=" ",0,IF(D35="BR",0,IF(D35="D",0,IF(D35="NT",M35,LOOKUP(D35,Free!A:A,Free!B:B)*1/52))))</f>
        <v>0</v>
      </c>
      <c r="AK35" s="95">
        <f>IF(E35=" ",0,SUM(M35)-AJ35)</f>
        <v>0</v>
      </c>
      <c r="AL35" s="95">
        <f>AK35*AL$7</f>
        <v>0</v>
      </c>
      <c r="AM35" s="95">
        <f>IF(D35="D",AK35*AM$7,IF(AK35&gt;LOOKUP(1,HR!A:A,HR!B:B),(AK35-LOOKUP(1,HR!A:A,HR!B:B))*AH$7,0))</f>
        <v>0</v>
      </c>
      <c r="AN35" s="95">
        <f>IF(AK35&lt;1,0,AL35+AM35)</f>
        <v>0</v>
      </c>
      <c r="AO35" s="98"/>
      <c r="AP35" s="63"/>
      <c r="AQ35" s="95">
        <f>IF(G35="SSP",H35,0)</f>
        <v>0</v>
      </c>
      <c r="AR35" s="95">
        <f>IF(G35="SMP",H35,0)</f>
        <v>0</v>
      </c>
      <c r="AS35" s="95">
        <f>IF(G35="SPP",H35,0)</f>
        <v>0</v>
      </c>
      <c r="AT35" s="95">
        <f>IF(G35="SAP",H35,0)</f>
        <v>0</v>
      </c>
      <c r="AU35" s="63"/>
    </row>
    <row r="36" spans="1:47" ht="18" customHeight="1" thickTop="1" thickBot="1" x14ac:dyDescent="0.25">
      <c r="A36" s="49"/>
      <c r="B36" s="153"/>
      <c r="C36" s="151"/>
      <c r="D36" s="151"/>
      <c r="E36" s="152"/>
      <c r="F36" s="400" t="s">
        <v>7</v>
      </c>
      <c r="G36" s="398"/>
      <c r="H36" s="156"/>
      <c r="I36" s="157"/>
      <c r="J36" s="157"/>
      <c r="K36" s="158"/>
      <c r="L36" s="158"/>
      <c r="M36" s="159">
        <f t="shared" ref="M36:R36" si="6">SUM(M31:M35)</f>
        <v>0</v>
      </c>
      <c r="N36" s="159">
        <f t="shared" si="6"/>
        <v>0</v>
      </c>
      <c r="O36" s="159">
        <f t="shared" si="6"/>
        <v>0</v>
      </c>
      <c r="P36" s="159">
        <f t="shared" si="6"/>
        <v>0</v>
      </c>
      <c r="Q36" s="159">
        <f t="shared" si="6"/>
        <v>0</v>
      </c>
      <c r="R36" s="159">
        <f t="shared" si="6"/>
        <v>0</v>
      </c>
      <c r="S36" s="121"/>
      <c r="T36" s="159">
        <f>SUM(T31:T35)</f>
        <v>0</v>
      </c>
      <c r="U36" s="51"/>
      <c r="V36" s="61"/>
      <c r="AD36" s="98"/>
      <c r="AE36" s="112"/>
      <c r="AO36" s="98"/>
      <c r="AP36" s="63"/>
      <c r="AU36" s="63"/>
    </row>
    <row r="37" spans="1:47" s="54" customFormat="1" ht="24" customHeight="1" thickBot="1" x14ac:dyDescent="0.25">
      <c r="A37" s="138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81"/>
      <c r="P37" s="381"/>
      <c r="Q37" s="381"/>
      <c r="R37" s="381"/>
      <c r="S37" s="381"/>
      <c r="T37" s="381"/>
      <c r="U37" s="218"/>
      <c r="V37" s="84"/>
      <c r="W37" s="84"/>
      <c r="X37" s="84"/>
      <c r="Y37" s="219"/>
      <c r="Z37" s="84"/>
      <c r="AA37" s="84"/>
      <c r="AB37" s="85"/>
      <c r="AC37" s="84"/>
      <c r="AD37" s="97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7"/>
      <c r="AP37" s="212"/>
      <c r="AQ37" s="94"/>
      <c r="AR37" s="94"/>
      <c r="AS37" s="94"/>
      <c r="AT37" s="94"/>
      <c r="AU37" s="212"/>
    </row>
    <row r="38" spans="1:47" ht="18" customHeight="1" thickTop="1" thickBot="1" x14ac:dyDescent="0.25">
      <c r="A38" s="41"/>
      <c r="B38" s="396" t="s">
        <v>34</v>
      </c>
      <c r="C38" s="440"/>
      <c r="D38" s="440"/>
      <c r="E38" s="441"/>
      <c r="F38" s="42"/>
      <c r="G38" s="42"/>
      <c r="H38" s="43"/>
      <c r="I38" s="43"/>
      <c r="J38" s="43"/>
      <c r="K38" s="58"/>
      <c r="L38" s="58"/>
      <c r="M38" s="55"/>
      <c r="N38" s="43"/>
      <c r="O38" s="378" t="s">
        <v>39</v>
      </c>
      <c r="P38" s="379"/>
      <c r="Q38" s="380"/>
      <c r="R38" s="376"/>
      <c r="S38" s="377"/>
      <c r="T38" s="377"/>
      <c r="U38" s="44"/>
      <c r="AD38" s="98"/>
      <c r="AE38" s="112"/>
      <c r="AO38" s="98"/>
      <c r="AP38" s="63"/>
      <c r="AU38" s="63"/>
    </row>
    <row r="39" spans="1:47" ht="18" customHeight="1" thickTop="1" thickBot="1" x14ac:dyDescent="0.25">
      <c r="A39" s="45"/>
      <c r="B39" s="399" t="s">
        <v>9</v>
      </c>
      <c r="C39" s="442"/>
      <c r="D39" s="443"/>
      <c r="E39" s="206">
        <v>38</v>
      </c>
      <c r="F39" s="63"/>
      <c r="G39" s="63"/>
      <c r="H39" s="399" t="s">
        <v>39</v>
      </c>
      <c r="I39" s="442"/>
      <c r="J39" s="443"/>
      <c r="K39" s="272">
        <f>Admin!B261</f>
        <v>40168</v>
      </c>
      <c r="L39" s="271" t="s">
        <v>208</v>
      </c>
      <c r="M39" s="273">
        <f>Admin!B267</f>
        <v>40174</v>
      </c>
      <c r="N39" s="28"/>
      <c r="O39" s="401" t="s">
        <v>109</v>
      </c>
      <c r="P39" s="437"/>
      <c r="Q39" s="437"/>
      <c r="R39" s="438"/>
      <c r="S39" s="46"/>
      <c r="T39" s="217"/>
      <c r="U39" s="48"/>
      <c r="AD39" s="98"/>
      <c r="AE39" s="112"/>
      <c r="AO39" s="98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4"/>
      <c r="O40" s="56"/>
      <c r="P40" s="56"/>
      <c r="Q40" s="56"/>
      <c r="R40" s="56"/>
      <c r="S40" s="46"/>
      <c r="T40" s="56"/>
      <c r="U40" s="48"/>
      <c r="AD40" s="98"/>
      <c r="AE40" s="112"/>
      <c r="AO40" s="98"/>
      <c r="AP40" s="63"/>
      <c r="AU40" s="63"/>
    </row>
    <row r="41" spans="1:47" ht="18" customHeight="1" x14ac:dyDescent="0.2">
      <c r="A41" s="45"/>
      <c r="B41" s="143" t="str">
        <f>IF(E41=" "," ",IF(Employee!F$24&gt;E$39," ",IF(Employee!F$26&lt;E$39," ",Employee!D$30)))</f>
        <v xml:space="preserve"> </v>
      </c>
      <c r="C41" s="109" t="str">
        <f>IF(E41=Employee!D$29,LOOKUP(E$39,Nitable!A:A,Nitable!B:B)," ")</f>
        <v xml:space="preserve"> </v>
      </c>
      <c r="D41" s="109" t="str">
        <f>IF(E41=Employee!D$29,LOOKUP(E$39,Taxcode!A:A,Taxcode!G:G)," ")</f>
        <v xml:space="preserve"> </v>
      </c>
      <c r="E41" s="150" t="str">
        <f>IF(Employee!D$28="m"," ",IF(Employee!F$24&gt;E$39," ",IF(Employee!F$26&lt;E$39," ",Employee!D$29)))</f>
        <v xml:space="preserve"> </v>
      </c>
      <c r="F41" s="147" t="str">
        <f>IF(E41=" "," ",IF(Employee!F$24&gt;E$39," ",IF(Employee!F$26&lt;E$39," ",Employee!D$15)))</f>
        <v xml:space="preserve"> </v>
      </c>
      <c r="G41" s="162"/>
      <c r="H41" s="123">
        <f>IF(T$39="Y",H31,0)</f>
        <v>0</v>
      </c>
      <c r="I41" s="115">
        <f>IF(T$39="Y",I31,0)</f>
        <v>0</v>
      </c>
      <c r="J41" s="115">
        <f>IF(T$39="Y",J31,0)</f>
        <v>0</v>
      </c>
      <c r="K41" s="115">
        <f>IF(T$39="Y",K31,I41*J41)</f>
        <v>0</v>
      </c>
      <c r="L41" s="115">
        <f>IF(T$39="Y",L31,0)</f>
        <v>0</v>
      </c>
      <c r="M41" s="127" t="str">
        <f>IF(E41=" "," ",IF(T$39="Y",M31,IF((H41+K41+L41)&gt;0,H41+K41+L41," ")))</f>
        <v xml:space="preserve"> </v>
      </c>
      <c r="N41" s="117" t="str">
        <f>IF(M41=" "," ",IF(M41=0," ",IF(Employee!O$24="W1",AN41,AI41-W31)))</f>
        <v xml:space="preserve"> </v>
      </c>
      <c r="O41" s="128" t="str">
        <f>IF(M41=" "," ",IF(M41=0," ",IF(Employee!P$17&gt;E$39,0,IF(C41="A",WNI!E188,IF(C41="B",WNI!F188,IF(C41="C",WNI!G188,IF(C41="J",WNI!H188," ")))))))</f>
        <v xml:space="preserve"> </v>
      </c>
      <c r="P41" s="117"/>
      <c r="Q41" s="117"/>
      <c r="R41" s="133" t="str">
        <f>IF(M41=" "," ",IF(M41=0," ",M41-SUM(N41:Q41)))</f>
        <v xml:space="preserve"> </v>
      </c>
      <c r="S41" s="121"/>
      <c r="T41" s="118" t="str">
        <f>IF(M41=" "," ",IF(M41=0," ",WNI!I188))</f>
        <v xml:space="preserve"> </v>
      </c>
      <c r="U41" s="50"/>
      <c r="V41" s="61">
        <f>IF(Employee!H$34=E$39,Employee!D$34+SUM(M41)+V31,SUM(M41)+V31)</f>
        <v>0</v>
      </c>
      <c r="W41" s="61">
        <f>IF(Employee!H$34=E$39,Employee!D$35+SUM(N41)+W31,SUM(N41)+W31)</f>
        <v>0</v>
      </c>
      <c r="X41" s="61">
        <f>IF(O41=" ",X31,O41+X31)</f>
        <v>0</v>
      </c>
      <c r="Y41" s="61">
        <f t="shared" ref="Y41:Z45" si="7">IF(P41=0,Y31,P41+Y31)</f>
        <v>0</v>
      </c>
      <c r="Z41" s="61">
        <f t="shared" si="7"/>
        <v>0</v>
      </c>
      <c r="AA41" s="61">
        <f>IF(R41=" ",AA31,AA31+R41)</f>
        <v>0</v>
      </c>
      <c r="AC41" s="61">
        <f>IF(T41=" ",AC31,T41+AC31)</f>
        <v>0</v>
      </c>
      <c r="AD41" s="98"/>
      <c r="AE41" s="112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8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45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IF(E42=Employee!D$55,LOOKUP(E$39,Taxcode!A:A,Taxcode!M:M)," ")</f>
        <v xml:space="preserve"> </v>
      </c>
      <c r="E42" s="142" t="str">
        <f>IF(Employee!D$54="m"," ",IF(Employee!F$50&gt;E$39," ",IF(Employee!F$52&lt;E$39," ",Employee!D$55)))</f>
        <v xml:space="preserve"> </v>
      </c>
      <c r="F42" s="148" t="str">
        <f>IF(E42=" "," ",IF(Employee!F$50&gt;E$39," ",IF(Employee!F$52&lt;E$39," ",Employee!D$41)))</f>
        <v xml:space="preserve"> </v>
      </c>
      <c r="G42" s="162"/>
      <c r="H42" s="124">
        <f>IF(T$39="Y",H32,0)</f>
        <v>0</v>
      </c>
      <c r="I42" s="119">
        <f>IF(T$39="Y",I32,0)</f>
        <v>0</v>
      </c>
      <c r="J42" s="119">
        <f>IF(T$39="Y",J32,0)</f>
        <v>0</v>
      </c>
      <c r="K42" s="119">
        <f>IF(T$39="Y",K32,I42*J42)</f>
        <v>0</v>
      </c>
      <c r="L42" s="119">
        <f>IF(T$39="Y",L32,0)</f>
        <v>0</v>
      </c>
      <c r="M42" s="129" t="str">
        <f>IF(E42=" "," ",IF(T$39="Y",M32,IF((H42+K42+L42)&gt;0,H42+K42+L42," ")))</f>
        <v xml:space="preserve"> </v>
      </c>
      <c r="N42" s="121" t="str">
        <f>IF(M42=" "," ",IF(M42=0," ",IF(Employee!O$50="W1",AN42,AI42-W32)))</f>
        <v xml:space="preserve"> </v>
      </c>
      <c r="O42" s="130" t="str">
        <f>IF(M42=" "," ",IF(M42=0," ",IF(Employee!P$43&gt;E$39,0,IF(C42="A",WNI!E189,IF(C42="B",WNI!F189,IF(C42="C",WNI!G189,IF(C42="J",WNI!H189," ")))))))</f>
        <v xml:space="preserve"> </v>
      </c>
      <c r="P42" s="121"/>
      <c r="Q42" s="121"/>
      <c r="R42" s="134" t="str">
        <f>IF(M42=" "," ",IF(M42=0," ",M42-SUM(N42:Q42)))</f>
        <v xml:space="preserve"> </v>
      </c>
      <c r="S42" s="121"/>
      <c r="T42" s="122" t="str">
        <f>IF(M42=" "," ",IF(M42=0," ",WNI!I189))</f>
        <v xml:space="preserve"> </v>
      </c>
      <c r="U42" s="50"/>
      <c r="V42" s="61">
        <f>IF(Employee!H$60=E$39,Employee!D$60+SUM(M42)+V32,SUM(M42)+V32)</f>
        <v>0</v>
      </c>
      <c r="W42" s="61">
        <f>IF(Employee!H$60=E$39,Employee!D$61+SUM(N42)+W32,SUM(N42)+W32)</f>
        <v>0</v>
      </c>
      <c r="X42" s="61">
        <f>IF(O42=" ",X32,O42+X32)</f>
        <v>0</v>
      </c>
      <c r="Y42" s="61">
        <f t="shared" si="7"/>
        <v>0</v>
      </c>
      <c r="Z42" s="61">
        <f t="shared" si="7"/>
        <v>0</v>
      </c>
      <c r="AA42" s="61">
        <f>IF(R42=" ",AA32,AA32+R42)</f>
        <v>0</v>
      </c>
      <c r="AC42" s="61">
        <f>IF(T42=" ",AC32,T42+AC32)</f>
        <v>0</v>
      </c>
      <c r="AD42" s="98"/>
      <c r="AE42" s="112">
        <f>IF(E42=" ",0,IF(D42="BR",0,IF(D42="D",0,IF(D42="NT",V42,LOOKUP(D42,Free!A:A,Free!B:B)*E$39/52))))</f>
        <v>0</v>
      </c>
      <c r="AF42" s="95">
        <f>IF(E42=" ",0,V42-AE42)</f>
        <v>0</v>
      </c>
      <c r="AG42" s="95">
        <f>AF42*AG$7</f>
        <v>0</v>
      </c>
      <c r="AH42" s="95">
        <f>IF(D42="D",AF42*AH$7,IF(AF42&gt;LOOKUP(E$39,HR!A:A,HR!B:B),(AF42-LOOKUP(E$39,HR!A:A,HR!B:B))*AH$7,0))</f>
        <v>0</v>
      </c>
      <c r="AI42" s="95">
        <f>IF(AF42&lt;1,0,AG42+AH42)</f>
        <v>0</v>
      </c>
      <c r="AJ42" s="95">
        <f>IF(E42=" ",0,IF(D42="BR",0,IF(D42="D",0,IF(D42="NT",M42,LOOKUP(D42,Free!A:A,Free!B:B)*1/52))))</f>
        <v>0</v>
      </c>
      <c r="AK42" s="95">
        <f>IF(E42=" ",0,SUM(M42)-AJ42)</f>
        <v>0</v>
      </c>
      <c r="AL42" s="95">
        <f>AK42*AL$7</f>
        <v>0</v>
      </c>
      <c r="AM42" s="95">
        <f>IF(D42="D",AK42*AM$7,IF(AK42&gt;LOOKUP(1,HR!A:A,HR!B:B),(AK42-LOOKUP(1,HR!A:A,HR!B:B))*AH$7,0))</f>
        <v>0</v>
      </c>
      <c r="AN42" s="95">
        <f>IF(AK42&lt;1,0,AL42+AM42)</f>
        <v>0</v>
      </c>
      <c r="AO42" s="98"/>
      <c r="AP42" s="63"/>
      <c r="AQ42" s="95">
        <f>IF(G42="SSP",H42,0)</f>
        <v>0</v>
      </c>
      <c r="AR42" s="95">
        <f>IF(G42="SMP",H42,0)</f>
        <v>0</v>
      </c>
      <c r="AS42" s="95">
        <f>IF(G42="SPP",H42,0)</f>
        <v>0</v>
      </c>
      <c r="AT42" s="95">
        <f>IF(G42="SAP",H42,0)</f>
        <v>0</v>
      </c>
      <c r="AU42" s="63"/>
    </row>
    <row r="43" spans="1:47" ht="18" customHeight="1" x14ac:dyDescent="0.2">
      <c r="A43" s="45"/>
      <c r="B43" s="145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IF(E43=Employee!D$81,LOOKUP(E$39,Taxcode!A:A,Taxcode!S:S)," ")</f>
        <v xml:space="preserve"> </v>
      </c>
      <c r="E43" s="142" t="str">
        <f>IF(Employee!D$80="m"," ",IF(Employee!F$76&gt;E$39," ",IF(Employee!F$78&lt;E$39," ",Employee!D$81)))</f>
        <v xml:space="preserve"> </v>
      </c>
      <c r="F43" s="148" t="str">
        <f>IF(E43=" "," ",IF(Employee!F$76&gt;E$39," ",IF(Employee!F$78&lt;E$39," ",Employee!D$67)))</f>
        <v xml:space="preserve"> </v>
      </c>
      <c r="G43" s="162"/>
      <c r="H43" s="124">
        <f>IF(T$39="Y",H33,0)</f>
        <v>0</v>
      </c>
      <c r="I43" s="119">
        <f>IF(T$39="Y",I33,0)</f>
        <v>0</v>
      </c>
      <c r="J43" s="119">
        <f>IF(T$39="Y",J33,0)</f>
        <v>0</v>
      </c>
      <c r="K43" s="119">
        <f>IF(T$39="Y",K33,I43*J43)</f>
        <v>0</v>
      </c>
      <c r="L43" s="119">
        <f>IF(T$39="Y",L33,0)</f>
        <v>0</v>
      </c>
      <c r="M43" s="129" t="str">
        <f>IF(E43=" "," ",IF(T$39="Y",M33,IF((H43+K43+L43)&gt;0,H43+K43+L43," ")))</f>
        <v xml:space="preserve"> </v>
      </c>
      <c r="N43" s="121" t="str">
        <f>IF(M43=" "," ",IF(M43=0," ",IF(Employee!O$76="W1",AN43,AI43-W33)))</f>
        <v xml:space="preserve"> </v>
      </c>
      <c r="O43" s="130" t="str">
        <f>IF(M43=" "," ",IF(M43=0," ",IF(Employee!P$69&gt;E$39,0,IF(C43="A",WNI!E190,IF(C43="B",WNI!F190,IF(C43="C",WNI!G190,IF(C43="J",WNI!H190," ")))))))</f>
        <v xml:space="preserve"> </v>
      </c>
      <c r="P43" s="121"/>
      <c r="Q43" s="121"/>
      <c r="R43" s="134" t="str">
        <f>IF(M43=" "," ",IF(M43=0," ",M43-SUM(N43:Q43)))</f>
        <v xml:space="preserve"> </v>
      </c>
      <c r="S43" s="121"/>
      <c r="T43" s="122" t="str">
        <f>IF(M43=" "," ",IF(M43=0," ",WNI!I190))</f>
        <v xml:space="preserve"> </v>
      </c>
      <c r="U43" s="50"/>
      <c r="V43" s="61">
        <f>IF(Employee!H$86=E$39,Employee!D$86+SUM(M43)+V33,SUM(M43)+V33)</f>
        <v>0</v>
      </c>
      <c r="W43" s="61">
        <f>IF(Employee!H$86=E$39,Employee!D$87+SUM(N43)+W33,SUM(N43)+W33)</f>
        <v>0</v>
      </c>
      <c r="X43" s="61">
        <f>IF(O43=" ",X33,O43+X33)</f>
        <v>0</v>
      </c>
      <c r="Y43" s="61">
        <f t="shared" si="7"/>
        <v>0</v>
      </c>
      <c r="Z43" s="61">
        <f t="shared" si="7"/>
        <v>0</v>
      </c>
      <c r="AA43" s="61">
        <f>IF(R43=" ",AA33,AA33+R43)</f>
        <v>0</v>
      </c>
      <c r="AC43" s="61">
        <f>IF(T43=" ",AC33,T43+AC33)</f>
        <v>0</v>
      </c>
      <c r="AD43" s="98"/>
      <c r="AE43" s="112">
        <f>IF(E43=" ",0,IF(D43="BR",0,IF(D43="D",0,IF(D43="NT",V43,LOOKUP(D43,Free!A:A,Free!B:B)*E$39/52))))</f>
        <v>0</v>
      </c>
      <c r="AF43" s="95">
        <f>IF(E43=" ",0,V43-AE43)</f>
        <v>0</v>
      </c>
      <c r="AG43" s="95">
        <f>AF43*AG$7</f>
        <v>0</v>
      </c>
      <c r="AH43" s="95">
        <f>IF(D43="D",AF43*AH$7,IF(AF43&gt;LOOKUP(E$39,HR!A:A,HR!B:B),(AF43-LOOKUP(E$39,HR!A:A,HR!B:B))*AH$7,0))</f>
        <v>0</v>
      </c>
      <c r="AI43" s="95">
        <f>IF(AF43&lt;1,0,AG43+AH43)</f>
        <v>0</v>
      </c>
      <c r="AJ43" s="95">
        <f>IF(E43=" ",0,IF(D43="BR",0,IF(D43="D",0,IF(D43="NT",M43,LOOKUP(D43,Free!A:A,Free!B:B)*1/52))))</f>
        <v>0</v>
      </c>
      <c r="AK43" s="95">
        <f>IF(E43=" ",0,SUM(M43)-AJ43)</f>
        <v>0</v>
      </c>
      <c r="AL43" s="95">
        <f>AK43*AL$7</f>
        <v>0</v>
      </c>
      <c r="AM43" s="95">
        <f>IF(D43="D",AK43*AM$7,IF(AK43&gt;LOOKUP(1,HR!A:A,HR!B:B),(AK43-LOOKUP(1,HR!A:A,HR!B:B))*AH$7,0))</f>
        <v>0</v>
      </c>
      <c r="AN43" s="95">
        <f>IF(AK43&lt;1,0,AL43+AM43)</f>
        <v>0</v>
      </c>
      <c r="AO43" s="98"/>
      <c r="AP43" s="63"/>
      <c r="AQ43" s="95">
        <f>IF(G43="SSP",H43,0)</f>
        <v>0</v>
      </c>
      <c r="AR43" s="95">
        <f>IF(G43="SMP",H43,0)</f>
        <v>0</v>
      </c>
      <c r="AS43" s="95">
        <f>IF(G43="SPP",H43,0)</f>
        <v>0</v>
      </c>
      <c r="AT43" s="95">
        <f>IF(G43="SAP",H43,0)</f>
        <v>0</v>
      </c>
      <c r="AU43" s="63"/>
    </row>
    <row r="44" spans="1:47" ht="18" customHeight="1" x14ac:dyDescent="0.2">
      <c r="A44" s="45"/>
      <c r="B44" s="145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IF(E44=Employee!D$107,LOOKUP(E$39,Taxcode!A:A,Taxcode!Y:Y)," ")</f>
        <v xml:space="preserve"> </v>
      </c>
      <c r="E44" s="142" t="str">
        <f>IF(Employee!D$106="m"," ",IF(Employee!F$102&gt;E$39," ",IF(Employee!F$104&lt;E$39," ",Employee!D$107)))</f>
        <v xml:space="preserve"> </v>
      </c>
      <c r="F44" s="148" t="str">
        <f>IF(E44=" "," ",IF(Employee!F$102&gt;E$39," ",IF(Employee!F$104&lt;E$39," ",Employee!D$93)))</f>
        <v xml:space="preserve"> </v>
      </c>
      <c r="G44" s="162"/>
      <c r="H44" s="124">
        <f>IF(T$39="Y",H34,0)</f>
        <v>0</v>
      </c>
      <c r="I44" s="119">
        <f>IF(T$39="Y",I34,0)</f>
        <v>0</v>
      </c>
      <c r="J44" s="119">
        <f>IF(T$39="Y",J34,0)</f>
        <v>0</v>
      </c>
      <c r="K44" s="119">
        <f>IF(T$39="Y",K34,I44*J44)</f>
        <v>0</v>
      </c>
      <c r="L44" s="119">
        <f>IF(T$39="Y",L34,0)</f>
        <v>0</v>
      </c>
      <c r="M44" s="129" t="str">
        <f>IF(E44=" "," ",IF(T$39="Y",M34,IF((H44+K44+L44)&gt;0,H44+K44+L44," ")))</f>
        <v xml:space="preserve"> </v>
      </c>
      <c r="N44" s="121" t="str">
        <f>IF(M44=" "," ",IF(M44=0," ",IF(Employee!O$102="W1",AN44,AI44-W34)))</f>
        <v xml:space="preserve"> </v>
      </c>
      <c r="O44" s="130" t="str">
        <f>IF(M44=" "," ",IF(M44=0," ",IF(Employee!P$95&gt;E$39,0,IF(C44="A",WNI!E191,IF(C44="B",WNI!F191,IF(C44="C",WNI!G191,IF(C44="J",WNI!H191," ")))))))</f>
        <v xml:space="preserve"> </v>
      </c>
      <c r="P44" s="121"/>
      <c r="Q44" s="121"/>
      <c r="R44" s="134" t="str">
        <f>IF(M44=" "," ",IF(M44=0," ",M44-SUM(N44:Q44)))</f>
        <v xml:space="preserve"> </v>
      </c>
      <c r="S44" s="121"/>
      <c r="T44" s="122" t="str">
        <f>IF(M44=" "," ",IF(M44=0," ",WNI!I191))</f>
        <v xml:space="preserve"> </v>
      </c>
      <c r="U44" s="50"/>
      <c r="V44" s="61">
        <f>IF(Employee!H$112=E$39,Employee!D$112+SUM(M44)+V34,SUM(M44)+V34)</f>
        <v>0</v>
      </c>
      <c r="W44" s="61">
        <f>IF(Employee!H$112=E$39,Employee!D$113+SUM(N44)+W34,SUM(N44)+W34)</f>
        <v>0</v>
      </c>
      <c r="X44" s="61">
        <f>IF(O44=" ",X34,O44+X34)</f>
        <v>0</v>
      </c>
      <c r="Y44" s="61">
        <f t="shared" si="7"/>
        <v>0</v>
      </c>
      <c r="Z44" s="61">
        <f t="shared" si="7"/>
        <v>0</v>
      </c>
      <c r="AA44" s="61">
        <f>IF(R44=" ",AA34,AA34+R44)</f>
        <v>0</v>
      </c>
      <c r="AC44" s="61">
        <f>IF(T44=" ",AC34,T44+AC34)</f>
        <v>0</v>
      </c>
      <c r="AD44" s="98"/>
      <c r="AE44" s="112">
        <f>IF(E44=" ",0,IF(D44="BR",0,IF(D44="D",0,IF(D44="NT",V44,LOOKUP(D44,Free!A:A,Free!B:B)*E$39/52))))</f>
        <v>0</v>
      </c>
      <c r="AF44" s="95">
        <f>IF(E44=" ",0,V44-AE44)</f>
        <v>0</v>
      </c>
      <c r="AG44" s="95">
        <f>AF44*AG$7</f>
        <v>0</v>
      </c>
      <c r="AH44" s="95">
        <f>IF(D44="D",AF44*AH$7,IF(AF44&gt;LOOKUP(E$39,HR!A:A,HR!B:B),(AF44-LOOKUP(E$39,HR!A:A,HR!B:B))*AH$7,0))</f>
        <v>0</v>
      </c>
      <c r="AI44" s="95">
        <f>IF(AF44&lt;1,0,AG44+AH44)</f>
        <v>0</v>
      </c>
      <c r="AJ44" s="95">
        <f>IF(E44=" ",0,IF(D44="BR",0,IF(D44="D",0,IF(D44="NT",M44,LOOKUP(D44,Free!A:A,Free!B:B)*1/52))))</f>
        <v>0</v>
      </c>
      <c r="AK44" s="95">
        <f>IF(E44=" ",0,SUM(M44)-AJ44)</f>
        <v>0</v>
      </c>
      <c r="AL44" s="95">
        <f>AK44*AL$7</f>
        <v>0</v>
      </c>
      <c r="AM44" s="95">
        <f>IF(D44="D",AK44*AM$7,IF(AK44&gt;LOOKUP(1,HR!A:A,HR!B:B),(AK44-LOOKUP(1,HR!A:A,HR!B:B))*AH$7,0))</f>
        <v>0</v>
      </c>
      <c r="AN44" s="95">
        <f>IF(AK44&lt;1,0,AL44+AM44)</f>
        <v>0</v>
      </c>
      <c r="AO44" s="98"/>
      <c r="AP44" s="63"/>
      <c r="AQ44" s="95">
        <f>IF(G44="SSP",H44,0)</f>
        <v>0</v>
      </c>
      <c r="AR44" s="95">
        <f>IF(G44="SMP",H44,0)</f>
        <v>0</v>
      </c>
      <c r="AS44" s="95">
        <f>IF(G44="SPP",H44,0)</f>
        <v>0</v>
      </c>
      <c r="AT44" s="95">
        <f>IF(G44="SAP",H44,0)</f>
        <v>0</v>
      </c>
      <c r="AU44" s="63"/>
    </row>
    <row r="45" spans="1:47" ht="18" customHeight="1" thickBot="1" x14ac:dyDescent="0.25">
      <c r="A45" s="45"/>
      <c r="B45" s="145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IF(E45=Employee!D$133,LOOKUP(E$39,Taxcode!A:A,Taxcode!AE:AE)," ")</f>
        <v xml:space="preserve"> </v>
      </c>
      <c r="E45" s="142" t="str">
        <f>IF(Employee!D$132="m"," ",IF(Employee!F$128&gt;E$39," ",IF(Employee!F$130&lt;E$39," ",Employee!D$133)))</f>
        <v xml:space="preserve"> </v>
      </c>
      <c r="F45" s="148" t="str">
        <f>IF(E45=" "," ",IF(Employee!F$128&gt;E$39," ",IF(Employee!F$130&lt;E$39," ",Employee!D$119)))</f>
        <v xml:space="preserve"> </v>
      </c>
      <c r="G45" s="162"/>
      <c r="H45" s="124">
        <f>IF(T$39="Y",H35,0)</f>
        <v>0</v>
      </c>
      <c r="I45" s="119">
        <f>IF(T$39="Y",I35,0)</f>
        <v>0</v>
      </c>
      <c r="J45" s="119">
        <f>IF(T$39="Y",J35,0)</f>
        <v>0</v>
      </c>
      <c r="K45" s="119">
        <f>IF(T$39="Y",K35,I45*J45)</f>
        <v>0</v>
      </c>
      <c r="L45" s="119">
        <f>IF(T$39="Y",L35,0)</f>
        <v>0</v>
      </c>
      <c r="M45" s="129" t="str">
        <f>IF(E45=" "," ",IF(T$39="Y",M35,IF((H45+K45+L45)&gt;0,H45+K45+L45," ")))</f>
        <v xml:space="preserve"> </v>
      </c>
      <c r="N45" s="121" t="str">
        <f>IF(M45=" "," ",IF(M45=0," ",IF(Employee!O$128="W1",AN45,AI45-W35)))</f>
        <v xml:space="preserve"> </v>
      </c>
      <c r="O45" s="130" t="str">
        <f>IF(M45=" "," ",IF(M45=0," ",IF(Employee!P$121&gt;E$39,0,IF(C45="A",WNI!E192,IF(C45="B",WNI!F192,IF(C45="C",WNI!G192,IF(C45="J",WNI!H192," ")))))))</f>
        <v xml:space="preserve"> </v>
      </c>
      <c r="P45" s="121"/>
      <c r="Q45" s="121"/>
      <c r="R45" s="134" t="str">
        <f>IF(M45=" "," ",IF(M45=0," ",M45-SUM(N45:Q45)))</f>
        <v xml:space="preserve"> </v>
      </c>
      <c r="S45" s="121"/>
      <c r="T45" s="266" t="str">
        <f>IF(M45=" "," ",IF(M45=0," ",WNI!I192))</f>
        <v xml:space="preserve"> </v>
      </c>
      <c r="U45" s="50"/>
      <c r="V45" s="61">
        <f>IF(Employee!H$138=E$39,Employee!D$138+SUM(M45)+V35,SUM(M45)+V35)</f>
        <v>0</v>
      </c>
      <c r="W45" s="61">
        <f>IF(Employee!H$138=E$39,Employee!D$139+SUM(N45)+W35,SUM(N45)+W35)</f>
        <v>0</v>
      </c>
      <c r="X45" s="61">
        <f>IF(O45=" ",X35,O45+X35)</f>
        <v>0</v>
      </c>
      <c r="Y45" s="61">
        <f t="shared" si="7"/>
        <v>0</v>
      </c>
      <c r="Z45" s="61">
        <f t="shared" si="7"/>
        <v>0</v>
      </c>
      <c r="AA45" s="61">
        <f>IF(R45=" ",AA35,AA35+R45)</f>
        <v>0</v>
      </c>
      <c r="AC45" s="61">
        <f>IF(T45=" ",AC35,T45+AC35)</f>
        <v>0</v>
      </c>
      <c r="AD45" s="98"/>
      <c r="AE45" s="112">
        <f>IF(E45=" ",0,IF(D45="BR",0,IF(D45="D",0,IF(D45="NT",V45,LOOKUP(D45,Free!A:A,Free!B:B)*E$39/52))))</f>
        <v>0</v>
      </c>
      <c r="AF45" s="95">
        <f>IF(E45=" ",0,V45-AE45)</f>
        <v>0</v>
      </c>
      <c r="AG45" s="95">
        <f>AF45*AG$7</f>
        <v>0</v>
      </c>
      <c r="AH45" s="95">
        <f>IF(D45="D",AF45*AH$7,IF(AF45&gt;LOOKUP(E$39,HR!A:A,HR!B:B),(AF45-LOOKUP(E$39,HR!A:A,HR!B:B))*AH$7,0))</f>
        <v>0</v>
      </c>
      <c r="AI45" s="95">
        <f>IF(AF45&lt;1,0,AG45+AH45)</f>
        <v>0</v>
      </c>
      <c r="AJ45" s="95">
        <f>IF(E45=" ",0,IF(D45="BR",0,IF(D45="D",0,IF(D45="NT",M45,LOOKUP(D45,Free!A:A,Free!B:B)*1/52))))</f>
        <v>0</v>
      </c>
      <c r="AK45" s="95">
        <f>IF(E45=" ",0,SUM(M45)-AJ45)</f>
        <v>0</v>
      </c>
      <c r="AL45" s="95">
        <f>AK45*AL$7</f>
        <v>0</v>
      </c>
      <c r="AM45" s="95">
        <f>IF(D45="D",AK45*AM$7,IF(AK45&gt;LOOKUP(1,HR!A:A,HR!B:B),(AK45-LOOKUP(1,HR!A:A,HR!B:B))*AH$7,0))</f>
        <v>0</v>
      </c>
      <c r="AN45" s="95">
        <f>IF(AK45&lt;1,0,AL45+AM45)</f>
        <v>0</v>
      </c>
      <c r="AO45" s="98"/>
      <c r="AP45" s="63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3"/>
    </row>
    <row r="46" spans="1:47" ht="18" customHeight="1" thickTop="1" thickBot="1" x14ac:dyDescent="0.25">
      <c r="A46" s="49"/>
      <c r="B46" s="153"/>
      <c r="C46" s="151"/>
      <c r="D46" s="151"/>
      <c r="E46" s="152"/>
      <c r="F46" s="400" t="s">
        <v>7</v>
      </c>
      <c r="G46" s="439"/>
      <c r="H46" s="156"/>
      <c r="I46" s="157"/>
      <c r="J46" s="157"/>
      <c r="K46" s="158"/>
      <c r="L46" s="158"/>
      <c r="M46" s="159">
        <f t="shared" ref="M46:R46" si="8">SUM(M41:M45)</f>
        <v>0</v>
      </c>
      <c r="N46" s="159">
        <f t="shared" si="8"/>
        <v>0</v>
      </c>
      <c r="O46" s="159">
        <f t="shared" si="8"/>
        <v>0</v>
      </c>
      <c r="P46" s="159">
        <f t="shared" si="8"/>
        <v>0</v>
      </c>
      <c r="Q46" s="159">
        <f t="shared" si="8"/>
        <v>0</v>
      </c>
      <c r="R46" s="159">
        <f t="shared" si="8"/>
        <v>0</v>
      </c>
      <c r="S46" s="121"/>
      <c r="T46" s="159">
        <f>SUM(T41:T45)</f>
        <v>0</v>
      </c>
      <c r="U46" s="51"/>
      <c r="V46" s="61"/>
      <c r="AD46" s="98"/>
      <c r="AO46" s="98"/>
      <c r="AP46" s="63"/>
      <c r="AU46" s="63"/>
    </row>
    <row r="47" spans="1:47" s="54" customFormat="1" ht="24" customHeight="1" thickBot="1" x14ac:dyDescent="0.25">
      <c r="A47" s="138"/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218"/>
      <c r="V47" s="84"/>
      <c r="W47" s="84"/>
      <c r="X47" s="84"/>
      <c r="Y47" s="219"/>
      <c r="Z47" s="84"/>
      <c r="AA47" s="84"/>
      <c r="AB47" s="85"/>
      <c r="AC47" s="84"/>
      <c r="AD47" s="97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7"/>
      <c r="AP47" s="212"/>
      <c r="AQ47" s="94"/>
      <c r="AR47" s="94"/>
      <c r="AS47" s="94"/>
      <c r="AT47" s="94"/>
      <c r="AU47" s="212"/>
    </row>
    <row r="48" spans="1:47" ht="18" customHeight="1" thickTop="1" thickBot="1" x14ac:dyDescent="0.25">
      <c r="A48" s="41"/>
      <c r="B48" s="396" t="s">
        <v>34</v>
      </c>
      <c r="C48" s="440"/>
      <c r="D48" s="440"/>
      <c r="E48" s="441"/>
      <c r="F48" s="42"/>
      <c r="G48" s="42"/>
      <c r="H48" s="43"/>
      <c r="I48" s="43"/>
      <c r="J48" s="43"/>
      <c r="K48" s="58"/>
      <c r="L48" s="58"/>
      <c r="M48" s="55"/>
      <c r="N48" s="43"/>
      <c r="O48" s="378" t="s">
        <v>39</v>
      </c>
      <c r="P48" s="379"/>
      <c r="Q48" s="380"/>
      <c r="R48" s="376"/>
      <c r="S48" s="377"/>
      <c r="T48" s="377"/>
      <c r="U48" s="44"/>
      <c r="AD48" s="98"/>
      <c r="AE48" s="112"/>
      <c r="AO48" s="98"/>
      <c r="AP48" s="63"/>
      <c r="AU48" s="63"/>
    </row>
    <row r="49" spans="1:47" ht="18" customHeight="1" thickTop="1" thickBot="1" x14ac:dyDescent="0.25">
      <c r="A49" s="45"/>
      <c r="B49" s="399" t="s">
        <v>9</v>
      </c>
      <c r="C49" s="442"/>
      <c r="D49" s="443"/>
      <c r="E49" s="206">
        <v>39</v>
      </c>
      <c r="F49" s="63"/>
      <c r="G49" s="63"/>
      <c r="H49" s="399" t="s">
        <v>39</v>
      </c>
      <c r="I49" s="442"/>
      <c r="J49" s="443"/>
      <c r="K49" s="272">
        <f>Admin!B268</f>
        <v>40175</v>
      </c>
      <c r="L49" s="271" t="s">
        <v>208</v>
      </c>
      <c r="M49" s="273">
        <f>Admin!B274</f>
        <v>40181</v>
      </c>
      <c r="N49" s="28"/>
      <c r="O49" s="401" t="s">
        <v>109</v>
      </c>
      <c r="P49" s="437"/>
      <c r="Q49" s="437"/>
      <c r="R49" s="438"/>
      <c r="S49" s="46"/>
      <c r="T49" s="217"/>
      <c r="U49" s="48"/>
      <c r="AD49" s="98"/>
      <c r="AE49" s="112"/>
      <c r="AO49" s="98"/>
      <c r="AP49" s="63"/>
      <c r="AU49" s="63"/>
    </row>
    <row r="50" spans="1:47" ht="18" customHeight="1" thickTop="1" x14ac:dyDescent="0.2">
      <c r="A50" s="45"/>
      <c r="B50" s="91"/>
      <c r="C50" s="32"/>
      <c r="D50" s="32"/>
      <c r="E50" s="47"/>
      <c r="F50" s="46"/>
      <c r="G50" s="46"/>
      <c r="H50" s="56"/>
      <c r="I50" s="56"/>
      <c r="J50" s="56"/>
      <c r="K50" s="59"/>
      <c r="L50" s="59"/>
      <c r="M50" s="56"/>
      <c r="N50" s="114"/>
      <c r="O50" s="56"/>
      <c r="P50" s="56"/>
      <c r="Q50" s="56"/>
      <c r="R50" s="56"/>
      <c r="S50" s="46"/>
      <c r="T50" s="56"/>
      <c r="U50" s="48"/>
      <c r="AD50" s="98"/>
      <c r="AE50" s="112"/>
      <c r="AO50" s="98"/>
      <c r="AP50" s="63"/>
      <c r="AU50" s="63"/>
    </row>
    <row r="51" spans="1:47" ht="18" customHeight="1" x14ac:dyDescent="0.2">
      <c r="A51" s="45"/>
      <c r="B51" s="143" t="str">
        <f>IF(E51=" "," ",IF(Employee!F$24&gt;E$49," ",IF(Employee!F$26&lt;E$49," ",Employee!D$30)))</f>
        <v xml:space="preserve"> </v>
      </c>
      <c r="C51" s="109" t="str">
        <f>IF(E51=Employee!D$29,LOOKUP(E$49,Nitable!A:A,Nitable!B:B)," ")</f>
        <v xml:space="preserve"> </v>
      </c>
      <c r="D51" s="109" t="str">
        <f>IF(E51=Employee!D$29,LOOKUP(E$49,Taxcode!A:A,Taxcode!G:G)," ")</f>
        <v xml:space="preserve"> </v>
      </c>
      <c r="E51" s="150" t="str">
        <f>IF(Employee!D$28="m"," ",IF(Employee!F$24&gt;E$49," ",IF(Employee!F$26&lt;E$49," ",Employee!D$29)))</f>
        <v xml:space="preserve"> </v>
      </c>
      <c r="F51" s="147" t="str">
        <f>IF(E51=" "," ",IF(Employee!F$24&gt;E$49," ",IF(Employee!F$26&lt;E$49," ",Employee!D$15)))</f>
        <v xml:space="preserve"> </v>
      </c>
      <c r="G51" s="162"/>
      <c r="H51" s="123">
        <f>IF(T$49="Y",H41,0)</f>
        <v>0</v>
      </c>
      <c r="I51" s="115">
        <f>IF(T$49="Y",I41,0)</f>
        <v>0</v>
      </c>
      <c r="J51" s="115">
        <f>IF(T$49="Y",J41,0)</f>
        <v>0</v>
      </c>
      <c r="K51" s="115">
        <f>IF(T$49="Y",K41,I51*J51)</f>
        <v>0</v>
      </c>
      <c r="L51" s="154">
        <f>IF(T$49="Y",L41,0)</f>
        <v>0</v>
      </c>
      <c r="M51" s="127" t="str">
        <f>IF(E51=" "," ",IF(T$49="Y",M41,IF((H51+K51+L51)&gt;0,H51+K51+L51," ")))</f>
        <v xml:space="preserve"> </v>
      </c>
      <c r="N51" s="117" t="str">
        <f>IF(M51=" "," ",IF(M51=0," ",IF(Employee!O$24="W1",AN51,AI51-W41)))</f>
        <v xml:space="preserve"> </v>
      </c>
      <c r="O51" s="128" t="str">
        <f>IF(M51=" "," ",IF(M51=0," ",IF(Employee!P$17&gt;E$49,0,IF(C51="A",WNI!E193,IF(C51="B",WNI!F193,IF(C51="C",WNI!G193,IF(C51="J",WNI!H193," ")))))))</f>
        <v xml:space="preserve"> </v>
      </c>
      <c r="P51" s="117"/>
      <c r="Q51" s="117"/>
      <c r="R51" s="133" t="str">
        <f>IF(M51=" "," ",IF(M51=0," ",M51-SUM(N51:Q51)))</f>
        <v xml:space="preserve"> </v>
      </c>
      <c r="S51" s="121"/>
      <c r="T51" s="118" t="str">
        <f>IF(M51=" "," ",IF(M51=0," ",WNI!I193))</f>
        <v xml:space="preserve"> </v>
      </c>
      <c r="U51" s="50"/>
      <c r="V51" s="61">
        <f>IF(Employee!H$34=E$49,Employee!D$34+SUM(M51)+V41,SUM(M51)+V41)</f>
        <v>0</v>
      </c>
      <c r="W51" s="61">
        <f>IF(Employee!H$34=E$49,Employee!D$35+SUM(N51)+W41,SUM(N51)+W41)</f>
        <v>0</v>
      </c>
      <c r="X51" s="61">
        <f>IF(O51=" ",X41,O51+X41)</f>
        <v>0</v>
      </c>
      <c r="Y51" s="61">
        <f t="shared" ref="Y51:Z55" si="9">IF(P51=0,Y41,P51+Y41)</f>
        <v>0</v>
      </c>
      <c r="Z51" s="61">
        <f t="shared" si="9"/>
        <v>0</v>
      </c>
      <c r="AA51" s="61">
        <f>IF(R51=" ",AA41,AA41+R51)</f>
        <v>0</v>
      </c>
      <c r="AC51" s="61">
        <f>IF(T51=" ",AC41,T51+AC41)</f>
        <v>0</v>
      </c>
      <c r="AD51" s="98"/>
      <c r="AE51" s="112">
        <f>IF(E51=" ",0,IF(D51="BR",0,IF(D51="D",0,IF(D51="NT",V51,LOOKUP(D51,Free!A:A,Free!B:B)*E$49/52))))</f>
        <v>0</v>
      </c>
      <c r="AF51" s="95">
        <f>IF(E51=" ",0,V51-AE51)</f>
        <v>0</v>
      </c>
      <c r="AG51" s="95">
        <f>AF51*AG$7</f>
        <v>0</v>
      </c>
      <c r="AH51" s="95">
        <f>IF(D51="D",AF51*AH$7,IF(AF51&gt;LOOKUP(E$49,HR!A:A,HR!B:B),(AF51-LOOKUP(E$49,HR!A:A,HR!B:B))*AH$7,0))</f>
        <v>0</v>
      </c>
      <c r="AI51" s="95">
        <f>IF(AF51&lt;1,0,AG51+AH51)</f>
        <v>0</v>
      </c>
      <c r="AJ51" s="95">
        <f>IF(E51=" ",0,IF(D51="BR",0,IF(D51="D",0,IF(D51="NT",M51,LOOKUP(D51,Free!A:A,Free!B:B)*1/52))))</f>
        <v>0</v>
      </c>
      <c r="AK51" s="95">
        <f>IF(E51=" ",0,SUM(M51)-AJ51)</f>
        <v>0</v>
      </c>
      <c r="AL51" s="95">
        <f>AK51*AL$7</f>
        <v>0</v>
      </c>
      <c r="AM51" s="95">
        <f>IF(D51="D",AK51*AM$7,IF(AK51&gt;LOOKUP(1,HR!A:A,HR!B:B),(AK51-LOOKUP(1,HR!A:A,HR!B:B))*AH$7,0))</f>
        <v>0</v>
      </c>
      <c r="AN51" s="95">
        <f>IF(AK51&lt;1,0,AL51+AM51)</f>
        <v>0</v>
      </c>
      <c r="AO51" s="98"/>
      <c r="AP51" s="63"/>
      <c r="AQ51" s="95">
        <f>IF(G51="SSP",H51,0)</f>
        <v>0</v>
      </c>
      <c r="AR51" s="95">
        <f>IF(G51="SMP",H51,0)</f>
        <v>0</v>
      </c>
      <c r="AS51" s="95">
        <f>IF(G51="SPP",H51,0)</f>
        <v>0</v>
      </c>
      <c r="AT51" s="95">
        <f>IF(G51="SAP",H51,0)</f>
        <v>0</v>
      </c>
      <c r="AU51" s="63"/>
    </row>
    <row r="52" spans="1:47" ht="18" customHeight="1" x14ac:dyDescent="0.2">
      <c r="A52" s="45"/>
      <c r="B52" s="145" t="str">
        <f>IF(E52=" "," ",IF(Employee!F$50&gt;E$49," ",IF(Employee!F$52&lt;E$49," ",Employee!D$56)))</f>
        <v xml:space="preserve"> </v>
      </c>
      <c r="C52" s="32" t="str">
        <f>IF(E52=Employee!D$55,LOOKUP(E$49,Nitable!A:A,Nitable!E:E)," ")</f>
        <v xml:space="preserve"> </v>
      </c>
      <c r="D52" s="32" t="str">
        <f>IF(E52=Employee!D$55,LOOKUP(E$49,Taxcode!A:A,Taxcode!M:M)," ")</f>
        <v xml:space="preserve"> </v>
      </c>
      <c r="E52" s="142" t="str">
        <f>IF(Employee!D$54="m"," ",IF(Employee!F$50&gt;E$49," ",IF(Employee!F$52&lt;E$49," ",Employee!D$55)))</f>
        <v xml:space="preserve"> </v>
      </c>
      <c r="F52" s="148" t="str">
        <f>IF(E52=" "," ",IF(Employee!F$50&gt;E$49," ",IF(Employee!F$52&lt;E$49," ",Employee!D$41)))</f>
        <v xml:space="preserve"> </v>
      </c>
      <c r="G52" s="162"/>
      <c r="H52" s="124">
        <f>IF(T$49="Y",H42,0)</f>
        <v>0</v>
      </c>
      <c r="I52" s="119">
        <f>IF(T$49="Y",I42,0)</f>
        <v>0</v>
      </c>
      <c r="J52" s="119">
        <f>IF(T$49="Y",J42,0)</f>
        <v>0</v>
      </c>
      <c r="K52" s="119">
        <f>IF(T$49="Y",K42,I52*J52)</f>
        <v>0</v>
      </c>
      <c r="L52" s="155">
        <f>IF(T$49="Y",L42,0)</f>
        <v>0</v>
      </c>
      <c r="M52" s="129" t="str">
        <f>IF(E52=" "," ",IF(T$49="Y",M42,IF((H52+K52+L52)&gt;0,H52+K52+L52," ")))</f>
        <v xml:space="preserve"> </v>
      </c>
      <c r="N52" s="121" t="str">
        <f>IF(M52=" "," ",IF(M52=0," ",IF(Employee!O$50="W1",AN52,AI52-W42)))</f>
        <v xml:space="preserve"> </v>
      </c>
      <c r="O52" s="130" t="str">
        <f>IF(M52=" "," ",IF(M52=0," ",IF(Employee!P$43&gt;E$49,0,IF(C52="A",WNI!E194,IF(C52="B",WNI!F194,IF(C52="C",WNI!G194,IF(C52="J",WNI!H194," ")))))))</f>
        <v xml:space="preserve"> </v>
      </c>
      <c r="P52" s="121"/>
      <c r="Q52" s="121"/>
      <c r="R52" s="134" t="str">
        <f>IF(M52=" "," ",IF(M52=0," ",M52-SUM(N52:Q52)))</f>
        <v xml:space="preserve"> </v>
      </c>
      <c r="S52" s="121"/>
      <c r="T52" s="122" t="str">
        <f>IF(M52=" "," ",IF(M52=0," ",WNI!I194))</f>
        <v xml:space="preserve"> </v>
      </c>
      <c r="U52" s="50"/>
      <c r="V52" s="61">
        <f>IF(Employee!H$60=E$49,Employee!D$60+SUM(M52)+V42,SUM(M52)+V42)</f>
        <v>0</v>
      </c>
      <c r="W52" s="61">
        <f>IF(Employee!H$60=E$49,Employee!D$61+SUM(N52)+W42,SUM(N52)+W42)</f>
        <v>0</v>
      </c>
      <c r="X52" s="61">
        <f>IF(O52=" ",X42,O52+X42)</f>
        <v>0</v>
      </c>
      <c r="Y52" s="61">
        <f t="shared" si="9"/>
        <v>0</v>
      </c>
      <c r="Z52" s="61">
        <f t="shared" si="9"/>
        <v>0</v>
      </c>
      <c r="AA52" s="61">
        <f>IF(R52=" ",AA42,AA42+R52)</f>
        <v>0</v>
      </c>
      <c r="AC52" s="61">
        <f>IF(T52=" ",AC42,T52+AC42)</f>
        <v>0</v>
      </c>
      <c r="AD52" s="98"/>
      <c r="AE52" s="112">
        <f>IF(E52=" ",0,IF(D52="BR",0,IF(D52="D",0,IF(D52="NT",V52,LOOKUP(D52,Free!A:A,Free!B:B)*E$49/52))))</f>
        <v>0</v>
      </c>
      <c r="AF52" s="95">
        <f>IF(E52=" ",0,V52-AE52)</f>
        <v>0</v>
      </c>
      <c r="AG52" s="95">
        <f>AF52*AG$7</f>
        <v>0</v>
      </c>
      <c r="AH52" s="95">
        <f>IF(D52="D",AF52*AH$7,IF(AF52&gt;LOOKUP(E$49,HR!A:A,HR!B:B),(AF52-LOOKUP(E$49,HR!A:A,HR!B:B))*AH$7,0))</f>
        <v>0</v>
      </c>
      <c r="AI52" s="95">
        <f>IF(AF52&lt;1,0,AG52+AH52)</f>
        <v>0</v>
      </c>
      <c r="AJ52" s="95">
        <f>IF(E52=" ",0,IF(D52="BR",0,IF(D52="D",0,IF(D52="NT",M52,LOOKUP(D52,Free!A:A,Free!B:B)*1/52))))</f>
        <v>0</v>
      </c>
      <c r="AK52" s="95">
        <f>IF(E52=" ",0,SUM(M52)-AJ52)</f>
        <v>0</v>
      </c>
      <c r="AL52" s="95">
        <f>AK52*AL$7</f>
        <v>0</v>
      </c>
      <c r="AM52" s="95">
        <f>IF(D52="D",AK52*AM$7,IF(AK52&gt;LOOKUP(1,HR!A:A,HR!B:B),(AK52-LOOKUP(1,HR!A:A,HR!B:B))*AH$7,0))</f>
        <v>0</v>
      </c>
      <c r="AN52" s="95">
        <f>IF(AK52&lt;1,0,AL52+AM52)</f>
        <v>0</v>
      </c>
      <c r="AO52" s="98"/>
      <c r="AP52" s="63"/>
      <c r="AQ52" s="95">
        <f>IF(G52="SSP",H52,0)</f>
        <v>0</v>
      </c>
      <c r="AR52" s="95">
        <f>IF(G52="SMP",H52,0)</f>
        <v>0</v>
      </c>
      <c r="AS52" s="95">
        <f>IF(G52="SPP",H52,0)</f>
        <v>0</v>
      </c>
      <c r="AT52" s="95">
        <f>IF(G52="SAP",H52,0)</f>
        <v>0</v>
      </c>
      <c r="AU52" s="63"/>
    </row>
    <row r="53" spans="1:47" ht="18" customHeight="1" x14ac:dyDescent="0.2">
      <c r="A53" s="45"/>
      <c r="B53" s="145" t="str">
        <f>IF(E53=" "," ",IF(Employee!F$76&gt;E$49," ",IF(Employee!F$78&lt;E$49," ",Employee!D$82)))</f>
        <v xml:space="preserve"> </v>
      </c>
      <c r="C53" s="32" t="str">
        <f>IF(E53=Employee!D$81,LOOKUP(E$49,Nitable!A:A,Nitable!H:H)," ")</f>
        <v xml:space="preserve"> </v>
      </c>
      <c r="D53" s="32" t="str">
        <f>IF(E53=Employee!D$81,LOOKUP(E$49,Taxcode!A:A,Taxcode!S:S)," ")</f>
        <v xml:space="preserve"> </v>
      </c>
      <c r="E53" s="142" t="str">
        <f>IF(Employee!D$80="m"," ",IF(Employee!F$76&gt;E$49," ",IF(Employee!F$78&lt;E$49," ",Employee!D$81)))</f>
        <v xml:space="preserve"> </v>
      </c>
      <c r="F53" s="148" t="str">
        <f>IF(E53=" "," ",IF(Employee!F$76&gt;E$49," ",IF(Employee!F$78&lt;E$49," ",Employee!D$67)))</f>
        <v xml:space="preserve"> </v>
      </c>
      <c r="G53" s="162"/>
      <c r="H53" s="124">
        <f>IF(T$49="Y",H43,0)</f>
        <v>0</v>
      </c>
      <c r="I53" s="119">
        <f>IF(T$49="Y",I43,0)</f>
        <v>0</v>
      </c>
      <c r="J53" s="119">
        <f>IF(T$49="Y",J43,0)</f>
        <v>0</v>
      </c>
      <c r="K53" s="119">
        <f>IF(T$49="Y",K43,I53*J53)</f>
        <v>0</v>
      </c>
      <c r="L53" s="155">
        <f>IF(T$49="Y",L43,0)</f>
        <v>0</v>
      </c>
      <c r="M53" s="129" t="str">
        <f>IF(E53=" "," ",IF(T$49="Y",M43,IF((H53+K53+L53)&gt;0,H53+K53+L53," ")))</f>
        <v xml:space="preserve"> </v>
      </c>
      <c r="N53" s="121" t="str">
        <f>IF(M53=" "," ",IF(M53=0," ",IF(Employee!O$76="W1",AN53,AI53-W43)))</f>
        <v xml:space="preserve"> </v>
      </c>
      <c r="O53" s="130" t="str">
        <f>IF(M53=" "," ",IF(M53=0," ",IF(Employee!P$69&gt;E$49,0,IF(C53="A",WNI!E195,IF(C53="B",WNI!F195,IF(C53="C",WNI!G195,IF(C53="J",WNI!H195," ")))))))</f>
        <v xml:space="preserve"> </v>
      </c>
      <c r="P53" s="121"/>
      <c r="Q53" s="121"/>
      <c r="R53" s="134" t="str">
        <f>IF(M53=" "," ",IF(M53=0," ",M53-SUM(N53:Q53)))</f>
        <v xml:space="preserve"> </v>
      </c>
      <c r="S53" s="121"/>
      <c r="T53" s="122" t="str">
        <f>IF(M53=" "," ",IF(M53=0," ",WNI!I195))</f>
        <v xml:space="preserve"> </v>
      </c>
      <c r="U53" s="50"/>
      <c r="V53" s="61">
        <f>IF(Employee!H$86=E$49,Employee!D$86+SUM(M53)+V43,SUM(M53)+V43)</f>
        <v>0</v>
      </c>
      <c r="W53" s="61">
        <f>IF(Employee!H$86=E$49,Employee!D$87+SUM(N53)+W43,SUM(N53)+W43)</f>
        <v>0</v>
      </c>
      <c r="X53" s="61">
        <f>IF(O53=" ",X43,O53+X43)</f>
        <v>0</v>
      </c>
      <c r="Y53" s="61">
        <f t="shared" si="9"/>
        <v>0</v>
      </c>
      <c r="Z53" s="61">
        <f t="shared" si="9"/>
        <v>0</v>
      </c>
      <c r="AA53" s="61">
        <f>IF(R53=" ",AA43,AA43+R53)</f>
        <v>0</v>
      </c>
      <c r="AC53" s="61">
        <f>IF(T53=" ",AC43,T53+AC43)</f>
        <v>0</v>
      </c>
      <c r="AD53" s="98"/>
      <c r="AE53" s="112">
        <f>IF(E53=" ",0,IF(D53="BR",0,IF(D53="D",0,IF(D53="NT",V53,LOOKUP(D53,Free!A:A,Free!B:B)*E$49/52))))</f>
        <v>0</v>
      </c>
      <c r="AF53" s="95">
        <f>IF(E53=" ",0,V53-AE53)</f>
        <v>0</v>
      </c>
      <c r="AG53" s="95">
        <f>AF53*AG$7</f>
        <v>0</v>
      </c>
      <c r="AH53" s="95">
        <f>IF(D53="D",AF53*AH$7,IF(AF53&gt;LOOKUP(E$49,HR!A:A,HR!B:B),(AF53-LOOKUP(E$49,HR!A:A,HR!B:B))*AH$7,0))</f>
        <v>0</v>
      </c>
      <c r="AI53" s="95">
        <f>IF(AF53&lt;1,0,AG53+AH53)</f>
        <v>0</v>
      </c>
      <c r="AJ53" s="95">
        <f>IF(E53=" ",0,IF(D53="BR",0,IF(D53="D",0,IF(D53="NT",M53,LOOKUP(D53,Free!A:A,Free!B:B)*1/52))))</f>
        <v>0</v>
      </c>
      <c r="AK53" s="95">
        <f>IF(E53=" ",0,SUM(M53)-AJ53)</f>
        <v>0</v>
      </c>
      <c r="AL53" s="95">
        <f>AK53*AL$7</f>
        <v>0</v>
      </c>
      <c r="AM53" s="95">
        <f>IF(D53="D",AK53*AM$7,IF(AK53&gt;LOOKUP(1,HR!A:A,HR!B:B),(AK53-LOOKUP(1,HR!A:A,HR!B:B))*AH$7,0))</f>
        <v>0</v>
      </c>
      <c r="AN53" s="95">
        <f>IF(AK53&lt;1,0,AL53+AM53)</f>
        <v>0</v>
      </c>
      <c r="AO53" s="98"/>
      <c r="AP53" s="63"/>
      <c r="AQ53" s="95">
        <f>IF(G53="SSP",H53,0)</f>
        <v>0</v>
      </c>
      <c r="AR53" s="95">
        <f>IF(G53="SMP",H53,0)</f>
        <v>0</v>
      </c>
      <c r="AS53" s="95">
        <f>IF(G53="SPP",H53,0)</f>
        <v>0</v>
      </c>
      <c r="AT53" s="95">
        <f>IF(G53="SAP",H53,0)</f>
        <v>0</v>
      </c>
      <c r="AU53" s="63"/>
    </row>
    <row r="54" spans="1:47" ht="18" customHeight="1" x14ac:dyDescent="0.2">
      <c r="A54" s="45"/>
      <c r="B54" s="145" t="str">
        <f>IF(E54=" "," ",IF(Employee!F$102&gt;E$49," ",IF(Employee!F$104&lt;E$49," ",Employee!D$108)))</f>
        <v xml:space="preserve"> </v>
      </c>
      <c r="C54" s="32" t="str">
        <f>IF(E54=Employee!D$107,LOOKUP(E$49,Nitable!A:A,Nitable!K:K)," ")</f>
        <v xml:space="preserve"> </v>
      </c>
      <c r="D54" s="32" t="str">
        <f>IF(E54=Employee!D$107,LOOKUP(E$49,Taxcode!A:A,Taxcode!Y:Y)," ")</f>
        <v xml:space="preserve"> </v>
      </c>
      <c r="E54" s="142" t="str">
        <f>IF(Employee!D$106="m"," ",IF(Employee!F$102&gt;E$49," ",IF(Employee!F$104&lt;E$49," ",Employee!D$107)))</f>
        <v xml:space="preserve"> </v>
      </c>
      <c r="F54" s="148" t="str">
        <f>IF(E54=" "," ",IF(Employee!F$102&gt;E$49," ",IF(Employee!F$104&lt;E$49," ",Employee!D$93)))</f>
        <v xml:space="preserve"> </v>
      </c>
      <c r="G54" s="162"/>
      <c r="H54" s="124">
        <f>IF(T$49="Y",H44,0)</f>
        <v>0</v>
      </c>
      <c r="I54" s="119">
        <f>IF(T$49="Y",I44,0)</f>
        <v>0</v>
      </c>
      <c r="J54" s="119">
        <f>IF(T$49="Y",J44,0)</f>
        <v>0</v>
      </c>
      <c r="K54" s="119">
        <f>IF(T$49="Y",K44,I54*J54)</f>
        <v>0</v>
      </c>
      <c r="L54" s="155">
        <f>IF(T$49="Y",L44,0)</f>
        <v>0</v>
      </c>
      <c r="M54" s="129" t="str">
        <f>IF(E54=" "," ",IF(T$49="Y",M44,IF((H54+K54+L54)&gt;0,H54+K54+L54," ")))</f>
        <v xml:space="preserve"> </v>
      </c>
      <c r="N54" s="121" t="str">
        <f>IF(M54=" "," ",IF(M54=0," ",IF(Employee!O$102="W1",AN54,AI54-W44)))</f>
        <v xml:space="preserve"> </v>
      </c>
      <c r="O54" s="130" t="str">
        <f>IF(M54=" "," ",IF(M54=0," ",IF(Employee!P$95&gt;E$49,0,IF(C54="A",WNI!E196,IF(C54="B",WNI!F196,IF(C54="C",WNI!G196,IF(C54="J",WNI!H196," ")))))))</f>
        <v xml:space="preserve"> </v>
      </c>
      <c r="P54" s="121"/>
      <c r="Q54" s="121"/>
      <c r="R54" s="134" t="str">
        <f>IF(M54=" "," ",IF(M54=0," ",M54-SUM(N54:Q54)))</f>
        <v xml:space="preserve"> </v>
      </c>
      <c r="S54" s="121"/>
      <c r="T54" s="122" t="str">
        <f>IF(M54=" "," ",IF(M54=0," ",WNI!I196))</f>
        <v xml:space="preserve"> </v>
      </c>
      <c r="U54" s="50"/>
      <c r="V54" s="61">
        <f>IF(Employee!H$112=E$49,Employee!D$112+SUM(M54)+V44,SUM(M54)+V44)</f>
        <v>0</v>
      </c>
      <c r="W54" s="61">
        <f>IF(Employee!H$112=E$49,Employee!D$113+SUM(N54)+W44,SUM(N54)+W44)</f>
        <v>0</v>
      </c>
      <c r="X54" s="61">
        <f>IF(O54=" ",X44,O54+X44)</f>
        <v>0</v>
      </c>
      <c r="Y54" s="61">
        <f t="shared" si="9"/>
        <v>0</v>
      </c>
      <c r="Z54" s="61">
        <f t="shared" si="9"/>
        <v>0</v>
      </c>
      <c r="AA54" s="61">
        <f>IF(R54=" ",AA44,AA44+R54)</f>
        <v>0</v>
      </c>
      <c r="AC54" s="61">
        <f>IF(T54=" ",AC44,T54+AC44)</f>
        <v>0</v>
      </c>
      <c r="AD54" s="98"/>
      <c r="AE54" s="112">
        <f>IF(E54=" ",0,IF(D54="BR",0,IF(D54="D",0,IF(D54="NT",V54,LOOKUP(D54,Free!A:A,Free!B:B)*E$49/52))))</f>
        <v>0</v>
      </c>
      <c r="AF54" s="95">
        <f>IF(E54=" ",0,V54-AE54)</f>
        <v>0</v>
      </c>
      <c r="AG54" s="95">
        <f>AF54*AG$7</f>
        <v>0</v>
      </c>
      <c r="AH54" s="95">
        <f>IF(D54="D",AF54*AH$7,IF(AF54&gt;LOOKUP(E$49,HR!A:A,HR!B:B),(AF54-LOOKUP(E$49,HR!A:A,HR!B:B))*AH$7,0))</f>
        <v>0</v>
      </c>
      <c r="AI54" s="95">
        <f>IF(AF54&lt;1,0,AG54+AH54)</f>
        <v>0</v>
      </c>
      <c r="AJ54" s="95">
        <f>IF(E54=" ",0,IF(D54="BR",0,IF(D54="D",0,IF(D54="NT",M54,LOOKUP(D54,Free!A:A,Free!B:B)*1/52))))</f>
        <v>0</v>
      </c>
      <c r="AK54" s="95">
        <f>IF(E54=" ",0,SUM(M54)-AJ54)</f>
        <v>0</v>
      </c>
      <c r="AL54" s="95">
        <f>AK54*AL$7</f>
        <v>0</v>
      </c>
      <c r="AM54" s="95">
        <f>IF(D54="D",AK54*AM$7,IF(AK54&gt;LOOKUP(1,HR!A:A,HR!B:B),(AK54-LOOKUP(1,HR!A:A,HR!B:B))*AH$7,0))</f>
        <v>0</v>
      </c>
      <c r="AN54" s="95">
        <f>IF(AK54&lt;1,0,AL54+AM54)</f>
        <v>0</v>
      </c>
      <c r="AO54" s="98"/>
      <c r="AP54" s="63"/>
      <c r="AQ54" s="95">
        <f>IF(G54="SSP",H54,0)</f>
        <v>0</v>
      </c>
      <c r="AR54" s="95">
        <f>IF(G54="SMP",H54,0)</f>
        <v>0</v>
      </c>
      <c r="AS54" s="95">
        <f>IF(G54="SPP",H54,0)</f>
        <v>0</v>
      </c>
      <c r="AT54" s="95">
        <f>IF(G54="SAP",H54,0)</f>
        <v>0</v>
      </c>
      <c r="AU54" s="63"/>
    </row>
    <row r="55" spans="1:47" ht="18" customHeight="1" thickBot="1" x14ac:dyDescent="0.25">
      <c r="A55" s="45"/>
      <c r="B55" s="145" t="str">
        <f>IF(E55=" "," ",IF(Employee!F$128&gt;E$49," ",IF(Employee!F$130&lt;E$49," ",Employee!D$134)))</f>
        <v xml:space="preserve"> </v>
      </c>
      <c r="C55" s="32" t="str">
        <f>IF(E55=Employee!D$133,LOOKUP(E$49,Nitable!A:A,Nitable!N:N)," ")</f>
        <v xml:space="preserve"> </v>
      </c>
      <c r="D55" s="32" t="str">
        <f>IF(E55=Employee!D$133,LOOKUP(E$49,Taxcode!A:A,Taxcode!AE:AE)," ")</f>
        <v xml:space="preserve"> </v>
      </c>
      <c r="E55" s="142" t="str">
        <f>IF(Employee!D$132="m"," ",IF(Employee!F$128&gt;E$49," ",IF(Employee!F$130&lt;E$49," ",Employee!D$133)))</f>
        <v xml:space="preserve"> </v>
      </c>
      <c r="F55" s="148" t="str">
        <f>IF(E55=" "," ",IF(Employee!F$128&gt;E$49," ",IF(Employee!F$130&lt;E$49," ",Employee!D$119)))</f>
        <v xml:space="preserve"> </v>
      </c>
      <c r="G55" s="162"/>
      <c r="H55" s="124">
        <f>IF(T$49="Y",H45,0)</f>
        <v>0</v>
      </c>
      <c r="I55" s="119">
        <f>IF(T$49="Y",I45,0)</f>
        <v>0</v>
      </c>
      <c r="J55" s="119">
        <f>IF(T$49="Y",J45,0)</f>
        <v>0</v>
      </c>
      <c r="K55" s="119">
        <f>IF(T$49="Y",K45,I55*J55)</f>
        <v>0</v>
      </c>
      <c r="L55" s="155">
        <f>IF(T$49="Y",L45,0)</f>
        <v>0</v>
      </c>
      <c r="M55" s="129" t="str">
        <f>IF(E55=" "," ",IF(T$49="Y",M45,IF((H55+K55+L55)&gt;0,H55+K55+L55," ")))</f>
        <v xml:space="preserve"> </v>
      </c>
      <c r="N55" s="121" t="str">
        <f>IF(M55=" "," ",IF(M55=0," ",IF(Employee!O$128="W1",AN55,AI55-W45)))</f>
        <v xml:space="preserve"> </v>
      </c>
      <c r="O55" s="130" t="str">
        <f>IF(M55=" "," ",IF(M55=0," ",IF(Employee!P$121&gt;E$49,0,IF(C55="A",WNI!E197,IF(C55="B",WNI!F197,IF(C55="C",WNI!G197,IF(C55="J",WNI!H197," ")))))))</f>
        <v xml:space="preserve"> </v>
      </c>
      <c r="P55" s="121"/>
      <c r="Q55" s="121"/>
      <c r="R55" s="134" t="str">
        <f>IF(M55=" "," ",IF(M55=0," ",M55-SUM(N55:Q55)))</f>
        <v xml:space="preserve"> </v>
      </c>
      <c r="S55" s="121"/>
      <c r="T55" s="266" t="str">
        <f>IF(M55=" "," ",IF(M55=0," ",WNI!I197))</f>
        <v xml:space="preserve"> </v>
      </c>
      <c r="U55" s="50"/>
      <c r="V55" s="61">
        <f>IF(Employee!H$138=E$49,Employee!D$138+SUM(M55)+V45,SUM(M55)+V45)</f>
        <v>0</v>
      </c>
      <c r="W55" s="61">
        <f>IF(Employee!H$138=E$49,Employee!D$139+SUM(N55)+W45,SUM(N55)+W45)</f>
        <v>0</v>
      </c>
      <c r="X55" s="61">
        <f>IF(O55=" ",X45,O55+X45)</f>
        <v>0</v>
      </c>
      <c r="Y55" s="61">
        <f t="shared" si="9"/>
        <v>0</v>
      </c>
      <c r="Z55" s="61">
        <f t="shared" si="9"/>
        <v>0</v>
      </c>
      <c r="AA55" s="61">
        <f>IF(R55=" ",AA45,AA45+R55)</f>
        <v>0</v>
      </c>
      <c r="AC55" s="61">
        <f>IF(T55=" ",AC45,T55+AC45)</f>
        <v>0</v>
      </c>
      <c r="AD55" s="98"/>
      <c r="AE55" s="112">
        <f>IF(E55=" ",0,IF(D55="BR",0,IF(D55="D",0,IF(D55="NT",V55,LOOKUP(D55,Free!A:A,Free!B:B)*E$49/52))))</f>
        <v>0</v>
      </c>
      <c r="AF55" s="95">
        <f>IF(E55=" ",0,V55-AE55)</f>
        <v>0</v>
      </c>
      <c r="AG55" s="95">
        <f>AF55*AG$7</f>
        <v>0</v>
      </c>
      <c r="AH55" s="95">
        <f>IF(D55="D",AF55*AH$7,IF(AF55&gt;LOOKUP(E$49,HR!A:A,HR!B:B),(AF55-LOOKUP(E$49,HR!A:A,HR!B:B))*AH$7,0))</f>
        <v>0</v>
      </c>
      <c r="AI55" s="95">
        <f>IF(AF55&lt;1,0,AG55+AH55)</f>
        <v>0</v>
      </c>
      <c r="AJ55" s="95">
        <f>IF(E55=" ",0,IF(D55="BR",0,IF(D55="D",0,IF(D55="NT",M55,LOOKUP(D55,Free!A:A,Free!B:B)*1/52))))</f>
        <v>0</v>
      </c>
      <c r="AK55" s="95">
        <f>IF(E55=" ",0,SUM(M55)-AJ55)</f>
        <v>0</v>
      </c>
      <c r="AL55" s="95">
        <f>AK55*AL$7</f>
        <v>0</v>
      </c>
      <c r="AM55" s="95">
        <f>IF(D55="D",AK55*AM$7,IF(AK55&gt;LOOKUP(1,HR!A:A,HR!B:B),(AK55-LOOKUP(1,HR!A:A,HR!B:B))*AH$7,0))</f>
        <v>0</v>
      </c>
      <c r="AN55" s="95">
        <f>IF(AK55&lt;1,0,AL55+AM55)</f>
        <v>0</v>
      </c>
      <c r="AO55" s="98"/>
      <c r="AP55" s="63"/>
      <c r="AQ55" s="95">
        <f>IF(G55="SSP",H55,0)</f>
        <v>0</v>
      </c>
      <c r="AR55" s="95">
        <f>IF(G55="SMP",H55,0)</f>
        <v>0</v>
      </c>
      <c r="AS55" s="95">
        <f>IF(G55="SPP",H55,0)</f>
        <v>0</v>
      </c>
      <c r="AT55" s="95">
        <f>IF(G55="SAP",H55,0)</f>
        <v>0</v>
      </c>
      <c r="AU55" s="63"/>
    </row>
    <row r="56" spans="1:47" ht="18" customHeight="1" thickTop="1" thickBot="1" x14ac:dyDescent="0.25">
      <c r="A56" s="49"/>
      <c r="B56" s="153"/>
      <c r="C56" s="151"/>
      <c r="D56" s="151"/>
      <c r="E56" s="152"/>
      <c r="F56" s="400" t="s">
        <v>7</v>
      </c>
      <c r="G56" s="439"/>
      <c r="H56" s="131"/>
      <c r="I56" s="132"/>
      <c r="J56" s="132"/>
      <c r="K56" s="168"/>
      <c r="L56" s="168"/>
      <c r="M56" s="159">
        <f t="shared" ref="M56:R56" si="10">SUM(M51:M55)</f>
        <v>0</v>
      </c>
      <c r="N56" s="159">
        <f t="shared" si="10"/>
        <v>0</v>
      </c>
      <c r="O56" s="159">
        <f t="shared" si="10"/>
        <v>0</v>
      </c>
      <c r="P56" s="159">
        <f t="shared" si="10"/>
        <v>0</v>
      </c>
      <c r="Q56" s="159">
        <f t="shared" si="10"/>
        <v>0</v>
      </c>
      <c r="R56" s="159">
        <f t="shared" si="10"/>
        <v>0</v>
      </c>
      <c r="S56" s="121"/>
      <c r="T56" s="159">
        <f>SUM(T51:T55)</f>
        <v>0</v>
      </c>
      <c r="U56" s="51"/>
      <c r="V56" s="61"/>
      <c r="AD56" s="98"/>
      <c r="AO56" s="98"/>
      <c r="AP56" s="63"/>
      <c r="AU56" s="63"/>
    </row>
    <row r="57" spans="1:47" s="54" customFormat="1" ht="24" customHeight="1" thickBot="1" x14ac:dyDescent="0.25">
      <c r="A57" s="138"/>
      <c r="B57" s="381"/>
      <c r="C57" s="381"/>
      <c r="D57" s="381"/>
      <c r="E57" s="381"/>
      <c r="F57" s="381"/>
      <c r="G57" s="381"/>
      <c r="H57" s="381"/>
      <c r="I57" s="381"/>
      <c r="J57" s="381"/>
      <c r="K57" s="381"/>
      <c r="L57" s="381"/>
      <c r="M57" s="381"/>
      <c r="N57" s="381"/>
      <c r="O57" s="381"/>
      <c r="P57" s="381"/>
      <c r="Q57" s="381"/>
      <c r="R57" s="381"/>
      <c r="S57" s="381"/>
      <c r="T57" s="381"/>
      <c r="U57" s="218"/>
      <c r="V57" s="84"/>
      <c r="W57" s="84"/>
      <c r="X57" s="84"/>
      <c r="Y57" s="219"/>
      <c r="Z57" s="84"/>
      <c r="AA57" s="84"/>
      <c r="AB57" s="85"/>
      <c r="AC57" s="84"/>
      <c r="AD57" s="97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7"/>
      <c r="AP57" s="63"/>
      <c r="AQ57" s="213"/>
      <c r="AR57" s="213"/>
      <c r="AS57" s="213"/>
      <c r="AT57" s="213"/>
      <c r="AU57" s="63"/>
    </row>
    <row r="58" spans="1:47" ht="18" customHeight="1" thickTop="1" thickBot="1" x14ac:dyDescent="0.25">
      <c r="A58" s="41"/>
      <c r="B58" s="396" t="s">
        <v>35</v>
      </c>
      <c r="C58" s="397"/>
      <c r="D58" s="397"/>
      <c r="E58" s="398"/>
      <c r="F58" s="42"/>
      <c r="G58" s="42"/>
      <c r="H58" s="55"/>
      <c r="I58" s="55"/>
      <c r="J58" s="55"/>
      <c r="K58" s="58"/>
      <c r="L58" s="58"/>
      <c r="M58" s="55"/>
      <c r="N58" s="43"/>
      <c r="O58" s="378" t="s">
        <v>39</v>
      </c>
      <c r="P58" s="379"/>
      <c r="Q58" s="380"/>
      <c r="R58" s="376"/>
      <c r="S58" s="377"/>
      <c r="T58" s="377"/>
      <c r="U58" s="44"/>
      <c r="AD58" s="98"/>
      <c r="AO58" s="98"/>
      <c r="AP58" s="63"/>
      <c r="AQ58" s="214"/>
      <c r="AR58" s="214"/>
      <c r="AS58" s="214"/>
      <c r="AT58" s="214"/>
      <c r="AU58" s="63"/>
    </row>
    <row r="59" spans="1:47" ht="18" customHeight="1" thickTop="1" thickBot="1" x14ac:dyDescent="0.25">
      <c r="A59" s="45"/>
      <c r="B59" s="399" t="s">
        <v>10</v>
      </c>
      <c r="C59" s="397"/>
      <c r="D59" s="398"/>
      <c r="E59" s="206">
        <v>9</v>
      </c>
      <c r="F59" s="63"/>
      <c r="G59" s="63"/>
      <c r="H59" s="399" t="s">
        <v>39</v>
      </c>
      <c r="I59" s="397"/>
      <c r="J59" s="398"/>
      <c r="K59" s="272">
        <f>Admin!B246</f>
        <v>40153</v>
      </c>
      <c r="L59" s="271" t="s">
        <v>208</v>
      </c>
      <c r="M59" s="273">
        <f>Admin!B276</f>
        <v>40183</v>
      </c>
      <c r="N59" s="28"/>
      <c r="O59" s="401" t="s">
        <v>110</v>
      </c>
      <c r="P59" s="402"/>
      <c r="Q59" s="402"/>
      <c r="R59" s="403"/>
      <c r="S59" s="46"/>
      <c r="T59" s="166"/>
      <c r="U59" s="48"/>
      <c r="AD59" s="98"/>
      <c r="AO59" s="98"/>
      <c r="AP59" s="63"/>
      <c r="AQ59" s="213"/>
      <c r="AR59" s="213"/>
      <c r="AS59" s="213"/>
      <c r="AT59" s="213"/>
      <c r="AU59" s="63"/>
    </row>
    <row r="60" spans="1:47" ht="18" customHeight="1" thickTop="1" x14ac:dyDescent="0.2">
      <c r="A60" s="45"/>
      <c r="B60" s="91"/>
      <c r="C60" s="32"/>
      <c r="D60" s="32"/>
      <c r="E60" s="47"/>
      <c r="F60" s="46"/>
      <c r="G60" s="46"/>
      <c r="H60" s="56"/>
      <c r="I60" s="56"/>
      <c r="J60" s="56"/>
      <c r="K60" s="59"/>
      <c r="L60" s="59"/>
      <c r="M60" s="56"/>
      <c r="N60" s="114"/>
      <c r="O60" s="56"/>
      <c r="P60" s="56"/>
      <c r="Q60" s="56"/>
      <c r="R60" s="56"/>
      <c r="S60" s="46"/>
      <c r="T60" s="56"/>
      <c r="U60" s="48"/>
      <c r="AD60" s="98"/>
      <c r="AI60" s="112"/>
      <c r="AO60" s="98"/>
      <c r="AP60" s="63"/>
      <c r="AQ60" s="213"/>
      <c r="AR60" s="213"/>
      <c r="AS60" s="213"/>
      <c r="AT60" s="213"/>
      <c r="AU60" s="63"/>
    </row>
    <row r="61" spans="1:47" ht="18" customHeight="1" x14ac:dyDescent="0.2">
      <c r="A61" s="45"/>
      <c r="B61" s="143" t="str">
        <f>IF(E61=" "," ",IF(Employee!F$24&gt;E$59," ",IF(Employee!F$26&lt;E$59," ",Employee!D$30)))</f>
        <v xml:space="preserve"> </v>
      </c>
      <c r="C61" s="109" t="str">
        <f>IF(E61=Employee!D$29,LOOKUP(E$59,Nitable!A:A,Nitable!C:C)," ")</f>
        <v xml:space="preserve"> </v>
      </c>
      <c r="D61" s="109" t="str">
        <f>IF(E61=Employee!D$29,LOOKUP(E$59,Taxcode!A:A,Taxcode!G:G)," ")</f>
        <v xml:space="preserve"> </v>
      </c>
      <c r="E61" s="150" t="str">
        <f>IF(Employee!D$28="w"," ",IF(Employee!F$24&gt;E$59," ",IF(Employee!F$26&lt;E$59," ",Employee!D$29)))</f>
        <v xml:space="preserve"> </v>
      </c>
      <c r="F61" s="147" t="str">
        <f>IF(E61=" "," ",IF(Employee!F$24&gt;E$59," ",IF(Employee!F$26&lt;E$59," ",Employee!D$15)))</f>
        <v xml:space="preserve"> </v>
      </c>
      <c r="G61" s="162"/>
      <c r="H61" s="123">
        <f>IF(T$59="Y",'Nov09'!H51,0)</f>
        <v>0</v>
      </c>
      <c r="I61" s="115">
        <f>IF(T$59="Y",'Nov09'!I51,0)</f>
        <v>0</v>
      </c>
      <c r="J61" s="115">
        <f>IF(T$59="Y",'Nov09'!J51,0)</f>
        <v>0</v>
      </c>
      <c r="K61" s="115">
        <f>IF(T$59="Y",'Nov09'!K51,I61*J61)</f>
        <v>0</v>
      </c>
      <c r="L61" s="154">
        <f>IF(T$59="Y",'Nov09'!L51,0)</f>
        <v>0</v>
      </c>
      <c r="M61" s="127" t="str">
        <f>IF(E61=" "," ",IF(T$59="Y",'Nov09'!M51,IF((H61+K61+L61)&gt;0,H61+K61+L61," ")))</f>
        <v xml:space="preserve"> </v>
      </c>
      <c r="N61" s="227" t="str">
        <f>IF(M61=" "," ",IF(M61=0," ",IF(Employee!O$24="M1",AN61,AI61-'Nov09'!W51)))</f>
        <v xml:space="preserve"> </v>
      </c>
      <c r="O61" s="128" t="str">
        <f>IF(M61=" "," ",IF(M61=0," ",IF(Employee!P$17&gt;E$59,0,IF(C61="A",MNI!E43,IF(C61="B",MNI!F43,IF(C61="C",MNI!G43,IF(C61="J",MNI!H43," ")))))))</f>
        <v xml:space="preserve"> </v>
      </c>
      <c r="P61" s="117"/>
      <c r="Q61" s="117"/>
      <c r="R61" s="228" t="str">
        <f>IF(M61=" "," ",IF(M61=0," ",M61-SUM(N61:Q61)))</f>
        <v xml:space="preserve"> </v>
      </c>
      <c r="S61" s="121"/>
      <c r="T61" s="118" t="str">
        <f>IF(M61=" "," ",IF(M61=0," ",MNI!I43))</f>
        <v xml:space="preserve"> </v>
      </c>
      <c r="U61" s="50"/>
      <c r="V61" s="61">
        <f>IF(Employee!H$35=E$59,Employee!D$34+SUM(M61)+'Nov09'!V51,SUM(M61)+'Nov09'!V51)</f>
        <v>0</v>
      </c>
      <c r="W61" s="61">
        <f>IF(Employee!H$35=E$59,Employee!D$35+SUM(N61)+'Nov09'!W51,SUM(N61)+'Nov09'!W51)</f>
        <v>0</v>
      </c>
      <c r="X61" s="61">
        <f>IF(O61=" ",'Nov09'!X51,O61+'Nov09'!X51)</f>
        <v>0</v>
      </c>
      <c r="Y61" s="61">
        <f>IF(P61=" ",'Nov09'!Y51,P61+'Nov09'!Y51)</f>
        <v>0</v>
      </c>
      <c r="Z61" s="61">
        <f>IF(Q61=" ",'Nov09'!Z51,Q61+'Nov09'!Z51)</f>
        <v>0</v>
      </c>
      <c r="AA61" s="61">
        <f>IF(R61=" ",'Nov09'!AA51,R61+'Nov09'!AA51)</f>
        <v>0</v>
      </c>
      <c r="AB61" s="62"/>
      <c r="AC61" s="61">
        <f>IF(T61=" ",'Nov09'!AC51,T61+'Nov09'!AC51)</f>
        <v>0</v>
      </c>
      <c r="AD61" s="98"/>
      <c r="AE61" s="112">
        <f>IF(E61=" ",0,IF(D61="BR",0,IF(D61="D",0,IF(D61="NT",V61,LOOKUP(D61,Free!A:A,Free!C:C)*E$59/12))))</f>
        <v>0</v>
      </c>
      <c r="AF61" s="95">
        <f>IF(E61=" ",0,V61-AE61)</f>
        <v>0</v>
      </c>
      <c r="AG61" s="95">
        <f>AF61*AG$7</f>
        <v>0</v>
      </c>
      <c r="AH61" s="95">
        <f>IF(D61="D",AF61*AH$7,IF(AF61&gt;LOOKUP(E$59,HR!A:A,HR!C:C),(AF61-LOOKUP(E$59,HR!A:A,HR!C:C))*AH$7,0))</f>
        <v>0</v>
      </c>
      <c r="AI61" s="95">
        <f>IF(AF61&lt;1,0,AG61+AH61)</f>
        <v>0</v>
      </c>
      <c r="AJ61" s="95">
        <f>IF(E61=" ",0,IF(D61="BR",0,IF(D61="D",0,IF(D61="NT",M61,LOOKUP(D61,Free!A:A,Free!C:C)*1/12))))</f>
        <v>0</v>
      </c>
      <c r="AK61" s="95">
        <f>IF(E61=" ",0,SUM(M61)-AJ61)</f>
        <v>0</v>
      </c>
      <c r="AL61" s="95">
        <f>AK61*AL$7</f>
        <v>0</v>
      </c>
      <c r="AM61" s="95">
        <f>IF(D61="D",AK61*AM$7,IF(AK61&gt;LOOKUP(1,HR!A:A,HR!C:C),(AK61-LOOKUP(1,HR!A:A,HR!C:C))*AH$7,0))</f>
        <v>0</v>
      </c>
      <c r="AN61" s="95">
        <f>IF(AK61&lt;1,0,AL61+AM61)</f>
        <v>0</v>
      </c>
      <c r="AO61" s="98"/>
      <c r="AP61" s="63"/>
      <c r="AQ61" s="95">
        <f>IF(G61="SSP",H61,0)</f>
        <v>0</v>
      </c>
      <c r="AR61" s="95">
        <f>IF(G61="SMP",H61,0)</f>
        <v>0</v>
      </c>
      <c r="AS61" s="95">
        <f>IF(G61="SPP",H61,0)</f>
        <v>0</v>
      </c>
      <c r="AT61" s="95">
        <f>IF(G61="SAP",H61,0)</f>
        <v>0</v>
      </c>
      <c r="AU61" s="63"/>
    </row>
    <row r="62" spans="1:47" ht="18" customHeight="1" x14ac:dyDescent="0.2">
      <c r="A62" s="45"/>
      <c r="B62" s="145" t="str">
        <f>IF(E62=" "," ",IF(Employee!F$50&gt;E$59," ",IF(Employee!F$52&lt;E$59," ",Employee!D$56)))</f>
        <v xml:space="preserve"> </v>
      </c>
      <c r="C62" s="32" t="str">
        <f>IF(E62=Employee!D$55,LOOKUP(E$59,Nitable!A:A,Nitable!F:F)," ")</f>
        <v xml:space="preserve"> </v>
      </c>
      <c r="D62" s="32" t="str">
        <f>IF(E62=Employee!D$55,LOOKUP(E$59,Taxcode!A:A,Taxcode!M:M)," ")</f>
        <v xml:space="preserve"> </v>
      </c>
      <c r="E62" s="142" t="str">
        <f>IF(Employee!D$54="w"," ",IF(Employee!F$50&gt;E$59," ",IF(Employee!F$52&lt;E$59," ",Employee!D$55)))</f>
        <v xml:space="preserve"> </v>
      </c>
      <c r="F62" s="148" t="str">
        <f>IF(E62=" "," ",IF(Employee!F$50&gt;E$59," ",IF(Employee!F$52&lt;E$59," ",Employee!D$41)))</f>
        <v xml:space="preserve"> </v>
      </c>
      <c r="G62" s="162"/>
      <c r="H62" s="124">
        <f>IF(T$59="Y",'Nov09'!H52,0)</f>
        <v>0</v>
      </c>
      <c r="I62" s="119">
        <f>IF(T$59="Y",'Nov09'!I52,0)</f>
        <v>0</v>
      </c>
      <c r="J62" s="119">
        <f>IF(T$59="Y",'Nov09'!J52,0)</f>
        <v>0</v>
      </c>
      <c r="K62" s="119">
        <f>IF(T$59="Y",'Nov09'!K52,I62*J62)</f>
        <v>0</v>
      </c>
      <c r="L62" s="155">
        <f>IF(T$59="Y",'Nov09'!L52,0)</f>
        <v>0</v>
      </c>
      <c r="M62" s="129" t="str">
        <f>IF(E62=" "," ",IF(T$59="Y",'Nov09'!M52,IF((H62+K62+L62)&gt;0,H62+K62+L62," ")))</f>
        <v xml:space="preserve"> </v>
      </c>
      <c r="N62" s="229" t="str">
        <f>IF(M62=" "," ",IF(M62=0," ",IF(Employee!O$50="M1",AN62,AI62-'Nov09'!W52)))</f>
        <v xml:space="preserve"> </v>
      </c>
      <c r="O62" s="130" t="str">
        <f>IF(M62=" "," ",IF(M62=0," ",IF(Employee!P$43&gt;E$59,0,IF(C62="A",MNI!E44,IF(C62="B",MNI!F44,IF(C62="C",MNI!G44,IF(C62="J",MNI!H44," ")))))))</f>
        <v xml:space="preserve"> </v>
      </c>
      <c r="P62" s="121"/>
      <c r="Q62" s="121"/>
      <c r="R62" s="230" t="str">
        <f>IF(M62=" "," ",IF(M62=0," ",M62-SUM(N62:Q62)))</f>
        <v xml:space="preserve"> </v>
      </c>
      <c r="S62" s="121"/>
      <c r="T62" s="122" t="str">
        <f>IF(M62=" "," ",IF(M62=0," ",MNI!I44))</f>
        <v xml:space="preserve"> </v>
      </c>
      <c r="U62" s="50"/>
      <c r="V62" s="61">
        <f>IF(Employee!H$61=E$59,Employee!D$60+SUM(M62)+'Nov09'!V52,SUM(M62)+'Nov09'!V52)</f>
        <v>0</v>
      </c>
      <c r="W62" s="61">
        <f>IF(Employee!H$61=E$59,Employee!D$61+SUM(N62)+'Nov09'!W52,SUM(N62)+'Nov09'!W52)</f>
        <v>0</v>
      </c>
      <c r="X62" s="61">
        <f>IF(O62=" ",'Nov09'!X52,O62+'Nov09'!X52)</f>
        <v>0</v>
      </c>
      <c r="Y62" s="61">
        <f>IF(P62=" ",'Nov09'!Y52,P62+'Nov09'!Y52)</f>
        <v>0</v>
      </c>
      <c r="Z62" s="61">
        <f>IF(Q62=" ",'Nov09'!Z52,Q62+'Nov09'!Z52)</f>
        <v>0</v>
      </c>
      <c r="AA62" s="61">
        <f>IF(R62=" ",'Nov09'!AA52,R62+'Nov09'!AA52)</f>
        <v>0</v>
      </c>
      <c r="AB62" s="62"/>
      <c r="AC62" s="61">
        <f>IF(T62=" ",'Nov09'!AC52,T62+'Nov09'!AC52)</f>
        <v>0</v>
      </c>
      <c r="AD62" s="98"/>
      <c r="AE62" s="112">
        <f>IF(E62=" ",0,IF(D62="BR",0,IF(D62="D",0,IF(D62="NT",V62,LOOKUP(D62,Free!A:A,Free!C:C)*E$59/12))))</f>
        <v>0</v>
      </c>
      <c r="AF62" s="95">
        <f>IF(E62=" ",0,V62-AE62)</f>
        <v>0</v>
      </c>
      <c r="AG62" s="95">
        <f>AF62*AG$7</f>
        <v>0</v>
      </c>
      <c r="AH62" s="95">
        <f>IF(D62="D",AF62*AH$7,IF(AF62&gt;LOOKUP(E$59,HR!A:A,HR!C:C),(AF62-LOOKUP(E$59,HR!A:A,HR!C:C))*AH$7,0))</f>
        <v>0</v>
      </c>
      <c r="AI62" s="95">
        <f>IF(AF62&lt;1,0,AG62+AH62)</f>
        <v>0</v>
      </c>
      <c r="AJ62" s="95">
        <f>IF(E62=" ",0,IF(D62="BR",0,IF(D62="D",0,IF(D62="NT",M62,LOOKUP(D62,Free!A:A,Free!C:C)*1/12))))</f>
        <v>0</v>
      </c>
      <c r="AK62" s="95">
        <f>IF(E62=" ",0,SUM(M62)-AJ62)</f>
        <v>0</v>
      </c>
      <c r="AL62" s="95">
        <f>AK62*AL$7</f>
        <v>0</v>
      </c>
      <c r="AM62" s="95">
        <f>IF(D62="D",AK62*AM$7,IF(AK62&gt;LOOKUP(1,HR!A:A,HR!C:C),(AK62-LOOKUP(1,HR!A:A,HR!C:C))*AH$7,0))</f>
        <v>0</v>
      </c>
      <c r="AN62" s="95">
        <f>IF(AK62&lt;1,0,AL62+AM62)</f>
        <v>0</v>
      </c>
      <c r="AO62" s="98"/>
      <c r="AP62" s="63"/>
      <c r="AQ62" s="95">
        <f>IF(G62="SSP",H62,0)</f>
        <v>0</v>
      </c>
      <c r="AR62" s="95">
        <f>IF(G62="SMP",H62,0)</f>
        <v>0</v>
      </c>
      <c r="AS62" s="95">
        <f>IF(G62="SPP",H62,0)</f>
        <v>0</v>
      </c>
      <c r="AT62" s="95">
        <f>IF(G62="SAP",H62,0)</f>
        <v>0</v>
      </c>
      <c r="AU62" s="63"/>
    </row>
    <row r="63" spans="1:47" ht="18" customHeight="1" x14ac:dyDescent="0.2">
      <c r="A63" s="45"/>
      <c r="B63" s="145" t="str">
        <f>IF(E63=" "," ",IF(Employee!F$76&gt;E$59," ",IF(Employee!F$78&lt;E$59," ",Employee!D$82)))</f>
        <v xml:space="preserve"> </v>
      </c>
      <c r="C63" s="32" t="str">
        <f>IF(E63=Employee!D$81,LOOKUP(E$59,Nitable!A:A,Nitable!I:I)," ")</f>
        <v xml:space="preserve"> </v>
      </c>
      <c r="D63" s="32" t="str">
        <f>IF(E63=Employee!D$81,LOOKUP(E$59,Taxcode!A:A,Taxcode!S:S)," ")</f>
        <v xml:space="preserve"> </v>
      </c>
      <c r="E63" s="142" t="str">
        <f>IF(Employee!D$80="w"," ",IF(Employee!F$76&gt;E$59," ",IF(Employee!F$78&lt;E$59," ",Employee!D$81)))</f>
        <v xml:space="preserve"> </v>
      </c>
      <c r="F63" s="148" t="str">
        <f>IF(E63=" "," ",IF(Employee!F$76&gt;E$59," ",IF(Employee!F$78&lt;E$59," ",Employee!D$67)))</f>
        <v xml:space="preserve"> </v>
      </c>
      <c r="G63" s="162"/>
      <c r="H63" s="124">
        <f>IF(T$59="Y",'Nov09'!H53,0)</f>
        <v>0</v>
      </c>
      <c r="I63" s="119">
        <f>IF(T$59="Y",'Nov09'!I53,0)</f>
        <v>0</v>
      </c>
      <c r="J63" s="119">
        <f>IF(T$59="Y",'Nov09'!J53,0)</f>
        <v>0</v>
      </c>
      <c r="K63" s="119">
        <f>IF(T$59="Y",'Nov09'!K53,I63*J63)</f>
        <v>0</v>
      </c>
      <c r="L63" s="155">
        <f>IF(T$59="Y",'Nov09'!L53,0)</f>
        <v>0</v>
      </c>
      <c r="M63" s="129" t="str">
        <f>IF(E63=" "," ",IF(T$59="Y",'Nov09'!M53,IF((H63+K63+L63)&gt;0,H63+K63+L63," ")))</f>
        <v xml:space="preserve"> </v>
      </c>
      <c r="N63" s="229" t="str">
        <f>IF(M63=" "," ",IF(M63=0," ",IF(Employee!O$76="M1",AN63,AI63-'Nov09'!W53)))</f>
        <v xml:space="preserve"> </v>
      </c>
      <c r="O63" s="130" t="str">
        <f>IF(M63=" "," ",IF(M63=0," ",IF(Employee!P$69&gt;E$59,0,IF(C63="A",MNI!E45,IF(C63="B",MNI!F45,IF(C63="C",MNI!G45,IF(C63="J",MNI!H45," ")))))))</f>
        <v xml:space="preserve"> </v>
      </c>
      <c r="P63" s="121"/>
      <c r="Q63" s="121"/>
      <c r="R63" s="230" t="str">
        <f>IF(M63=" "," ",IF(M63=0," ",M63-SUM(N63:Q63)))</f>
        <v xml:space="preserve"> </v>
      </c>
      <c r="S63" s="121"/>
      <c r="T63" s="122" t="str">
        <f>IF(M63=" "," ",IF(M63=0," ",MNI!I45))</f>
        <v xml:space="preserve"> </v>
      </c>
      <c r="U63" s="50"/>
      <c r="V63" s="61">
        <f>IF(Employee!H$87=E$59,Employee!D$86+SUM(M63)+'Nov09'!V53,SUM(M63)+'Nov09'!V53)</f>
        <v>0</v>
      </c>
      <c r="W63" s="61">
        <f>IF(Employee!H$87=E$59,Employee!D$87+SUM(N63)+'Nov09'!W53,SUM(N63)+'Nov09'!W53)</f>
        <v>0</v>
      </c>
      <c r="X63" s="61">
        <f>IF(O63=" ",'Nov09'!X53,O63+'Nov09'!X53)</f>
        <v>0</v>
      </c>
      <c r="Y63" s="61">
        <f>IF(P63=" ",'Nov09'!Y53,P63+'Nov09'!Y53)</f>
        <v>0</v>
      </c>
      <c r="Z63" s="61">
        <f>IF(Q63=" ",'Nov09'!Z53,Q63+'Nov09'!Z53)</f>
        <v>0</v>
      </c>
      <c r="AA63" s="61">
        <f>IF(R63=" ",'Nov09'!AA53,R63+'Nov09'!AA53)</f>
        <v>0</v>
      </c>
      <c r="AB63" s="62"/>
      <c r="AC63" s="61">
        <f>IF(T63=" ",'Nov09'!AC53,T63+'Nov09'!AC53)</f>
        <v>0</v>
      </c>
      <c r="AD63" s="98"/>
      <c r="AE63" s="112">
        <f>IF(E63=" ",0,IF(D63="BR",0,IF(D63="D",0,IF(D63="NT",V63,LOOKUP(D63,Free!A:A,Free!C:C)*E$59/12))))</f>
        <v>0</v>
      </c>
      <c r="AF63" s="95">
        <f>IF(E63=" ",0,V63-AE63)</f>
        <v>0</v>
      </c>
      <c r="AG63" s="95">
        <f>AF63*AG$7</f>
        <v>0</v>
      </c>
      <c r="AH63" s="95">
        <f>IF(D63="D",AF63*AH$7,IF(AF63&gt;LOOKUP(E$59,HR!A:A,HR!C:C),(AF63-LOOKUP(E$59,HR!A:A,HR!C:C))*AH$7,0))</f>
        <v>0</v>
      </c>
      <c r="AI63" s="95">
        <f>IF(AF63&lt;1,0,AG63+AH63)</f>
        <v>0</v>
      </c>
      <c r="AJ63" s="95">
        <f>IF(E63=" ",0,IF(D63="BR",0,IF(D63="D",0,IF(D63="NT",M63,LOOKUP(D63,Free!A:A,Free!C:C)*1/12))))</f>
        <v>0</v>
      </c>
      <c r="AK63" s="95">
        <f>IF(E63=" ",0,SUM(M63)-AJ63)</f>
        <v>0</v>
      </c>
      <c r="AL63" s="95">
        <f>AK63*AL$7</f>
        <v>0</v>
      </c>
      <c r="AM63" s="95">
        <f>IF(D63="D",AK63*AM$7,IF(AK63&gt;LOOKUP(1,HR!A:A,HR!C:C),(AK63-LOOKUP(1,HR!A:A,HR!C:C))*AH$7,0))</f>
        <v>0</v>
      </c>
      <c r="AN63" s="95">
        <f>IF(AK63&lt;1,0,AL63+AM63)</f>
        <v>0</v>
      </c>
      <c r="AO63" s="98"/>
      <c r="AP63" s="63"/>
      <c r="AQ63" s="95">
        <f>IF(G63="SSP",H63,0)</f>
        <v>0</v>
      </c>
      <c r="AR63" s="95">
        <f>IF(G63="SMP",H63,0)</f>
        <v>0</v>
      </c>
      <c r="AS63" s="95">
        <f>IF(G63="SPP",H63,0)</f>
        <v>0</v>
      </c>
      <c r="AT63" s="95">
        <f>IF(G63="SAP",H63,0)</f>
        <v>0</v>
      </c>
      <c r="AU63" s="63"/>
    </row>
    <row r="64" spans="1:47" ht="18" customHeight="1" x14ac:dyDescent="0.2">
      <c r="A64" s="45"/>
      <c r="B64" s="145" t="str">
        <f>IF(E64=" "," ",IF(Employee!F$102&gt;E$59," ",IF(Employee!F$104&lt;E$59," ",Employee!D$108)))</f>
        <v xml:space="preserve"> </v>
      </c>
      <c r="C64" s="32" t="str">
        <f>IF(E64=Employee!D$107,LOOKUP(E$59,Nitable!A:A,Nitable!L:L)," ")</f>
        <v xml:space="preserve"> </v>
      </c>
      <c r="D64" s="32" t="str">
        <f>IF(E64=Employee!D$107,LOOKUP(E$59,Taxcode!A:A,Taxcode!Y:Y)," ")</f>
        <v xml:space="preserve"> </v>
      </c>
      <c r="E64" s="142" t="str">
        <f>IF(Employee!D$106="w"," ",IF(Employee!F$102&gt;E$59," ",IF(Employee!F$104&lt;E$59," ",Employee!D$107)))</f>
        <v xml:space="preserve"> </v>
      </c>
      <c r="F64" s="148" t="str">
        <f>IF(E64=" "," ",IF(Employee!F$102&gt;E$59," ",IF(Employee!F$104&lt;E$59," ",Employee!D$93)))</f>
        <v xml:space="preserve"> </v>
      </c>
      <c r="G64" s="162"/>
      <c r="H64" s="124">
        <f>IF(T$59="Y",'Nov09'!H54,0)</f>
        <v>0</v>
      </c>
      <c r="I64" s="119">
        <f>IF(T$59="Y",'Nov09'!I54,0)</f>
        <v>0</v>
      </c>
      <c r="J64" s="119">
        <f>IF(T$59="Y",'Nov09'!J54,0)</f>
        <v>0</v>
      </c>
      <c r="K64" s="119">
        <f>IF(T$59="Y",'Nov09'!K54,I64*J64)</f>
        <v>0</v>
      </c>
      <c r="L64" s="155">
        <f>IF(T$59="Y",'Nov09'!L54,0)</f>
        <v>0</v>
      </c>
      <c r="M64" s="129" t="str">
        <f>IF(E64=" "," ",IF(T$59="Y",'Nov09'!M54,IF((H64+K64+L64)&gt;0,H64+K64+L64," ")))</f>
        <v xml:space="preserve"> </v>
      </c>
      <c r="N64" s="229" t="str">
        <f>IF(M64=" "," ",IF(M64=0," ",IF(Employee!O$102="M1",AN64,AI64-'Nov09'!W54)))</f>
        <v xml:space="preserve"> </v>
      </c>
      <c r="O64" s="130" t="str">
        <f>IF(M64=" "," ",IF(M64=0," ",IF(Employee!P$95&gt;E$59,0,IF(C64="A",MNI!E46,IF(C64="B",MNI!F46,IF(C64="C",MNI!G46,IF(C64="J",MNI!H46," ")))))))</f>
        <v xml:space="preserve"> </v>
      </c>
      <c r="P64" s="121"/>
      <c r="Q64" s="121"/>
      <c r="R64" s="230" t="str">
        <f>IF(M64=" "," ",IF(M64=0," ",M64-SUM(N64:Q64)))</f>
        <v xml:space="preserve"> </v>
      </c>
      <c r="S64" s="121"/>
      <c r="T64" s="122" t="str">
        <f>IF(M64=" "," ",IF(M64=0," ",MNI!I46))</f>
        <v xml:space="preserve"> </v>
      </c>
      <c r="U64" s="50"/>
      <c r="V64" s="61">
        <f>IF(Employee!H$113=E$59,Employee!D$112+SUM(M64)+'Nov09'!V54,SUM(M64)+'Nov09'!V54)</f>
        <v>0</v>
      </c>
      <c r="W64" s="61">
        <f>IF(Employee!H$113=E$59,Employee!D$113+SUM(N64)+'Nov09'!W54,SUM(N64)+'Nov09'!W54)</f>
        <v>0</v>
      </c>
      <c r="X64" s="61">
        <f>IF(O64=" ",'Nov09'!X54,O64+'Nov09'!X54)</f>
        <v>0</v>
      </c>
      <c r="Y64" s="61">
        <f>IF(P64=" ",'Nov09'!Y54,P64+'Nov09'!Y54)</f>
        <v>0</v>
      </c>
      <c r="Z64" s="61">
        <f>IF(Q64=" ",'Nov09'!Z54,Q64+'Nov09'!Z54)</f>
        <v>0</v>
      </c>
      <c r="AA64" s="61">
        <f>IF(R64=" ",'Nov09'!AA54,R64+'Nov09'!AA54)</f>
        <v>0</v>
      </c>
      <c r="AB64" s="62"/>
      <c r="AC64" s="61">
        <f>IF(T64=" ",'Nov09'!AC54,T64+'Nov09'!AC54)</f>
        <v>0</v>
      </c>
      <c r="AD64" s="98"/>
      <c r="AE64" s="112">
        <f>IF(E64=" ",0,IF(D64="BR",0,IF(D64="D",0,IF(D64="NT",V64,LOOKUP(D64,Free!A:A,Free!C:C)*E$59/12))))</f>
        <v>0</v>
      </c>
      <c r="AF64" s="95">
        <f>IF(E64=" ",0,V64-AE64)</f>
        <v>0</v>
      </c>
      <c r="AG64" s="95">
        <f>AF64*AG$7</f>
        <v>0</v>
      </c>
      <c r="AH64" s="95">
        <f>IF(D64="D",AF64*AH$7,IF(AF64&gt;LOOKUP(E$59,HR!A:A,HR!C:C),(AF64-LOOKUP(E$59,HR!A:A,HR!C:C))*AH$7,0))</f>
        <v>0</v>
      </c>
      <c r="AI64" s="95">
        <f>IF(AF64&lt;1,0,AG64+AH64)</f>
        <v>0</v>
      </c>
      <c r="AJ64" s="95">
        <f>IF(E64=" ",0,IF(D64="BR",0,IF(D64="D",0,IF(D64="NT",M64,LOOKUP(D64,Free!A:A,Free!C:C)*1/12))))</f>
        <v>0</v>
      </c>
      <c r="AK64" s="95">
        <f>IF(E64=" ",0,SUM(M64)-AJ64)</f>
        <v>0</v>
      </c>
      <c r="AL64" s="95">
        <f>AK64*AL$7</f>
        <v>0</v>
      </c>
      <c r="AM64" s="95">
        <f>IF(D64="D",AK64*AM$7,IF(AK64&gt;LOOKUP(1,HR!A:A,HR!C:C),(AK64-LOOKUP(1,HR!A:A,HR!C:C))*AH$7,0))</f>
        <v>0</v>
      </c>
      <c r="AN64" s="95">
        <f>IF(AK64&lt;1,0,AL64+AM64)</f>
        <v>0</v>
      </c>
      <c r="AO64" s="98"/>
      <c r="AP64" s="63"/>
      <c r="AQ64" s="95">
        <f>IF(G64="SSP",H64,0)</f>
        <v>0</v>
      </c>
      <c r="AR64" s="95">
        <f>IF(G64="SMP",H64,0)</f>
        <v>0</v>
      </c>
      <c r="AS64" s="95">
        <f>IF(G64="SPP",H64,0)</f>
        <v>0</v>
      </c>
      <c r="AT64" s="95">
        <f>IF(G64="SAP",H64,0)</f>
        <v>0</v>
      </c>
      <c r="AU64" s="63"/>
    </row>
    <row r="65" spans="1:47" ht="18" customHeight="1" thickBot="1" x14ac:dyDescent="0.25">
      <c r="A65" s="45"/>
      <c r="B65" s="145" t="str">
        <f>IF(E65=" "," ",IF(Employee!F$128&gt;E$59," ",IF(Employee!F$130&lt;E$59," ",Employee!D$134)))</f>
        <v xml:space="preserve"> </v>
      </c>
      <c r="C65" s="32" t="str">
        <f>IF(E65=Employee!D$133,LOOKUP(E$59,Nitable!A:A,Nitable!O:O)," ")</f>
        <v xml:space="preserve"> </v>
      </c>
      <c r="D65" s="32" t="str">
        <f>IF(E65=Employee!D$133,LOOKUP(E$59,Taxcode!A:A,Taxcode!AE:AE)," ")</f>
        <v xml:space="preserve"> </v>
      </c>
      <c r="E65" s="142" t="str">
        <f>IF(Employee!D$132="w"," ",IF(Employee!F$128&gt;E$59," ",IF(Employee!F$130&lt;E$59," ",Employee!D$133)))</f>
        <v xml:space="preserve"> </v>
      </c>
      <c r="F65" s="148" t="str">
        <f>IF(E65=" "," ",IF(Employee!F$128&gt;E$59," ",IF(Employee!F$130&lt;E$59," ",Employee!D$119)))</f>
        <v xml:space="preserve"> </v>
      </c>
      <c r="G65" s="162"/>
      <c r="H65" s="124">
        <f>IF(T$59="Y",'Nov09'!H55,0)</f>
        <v>0</v>
      </c>
      <c r="I65" s="119">
        <f>IF(T$59="Y",'Nov09'!I55,0)</f>
        <v>0</v>
      </c>
      <c r="J65" s="119">
        <f>IF(T$59="Y",'Nov09'!J55,0)</f>
        <v>0</v>
      </c>
      <c r="K65" s="119">
        <f>IF(T$59="Y",'Nov09'!K55,I65*J65)</f>
        <v>0</v>
      </c>
      <c r="L65" s="155">
        <f>IF(T$59="Y",'Nov09'!L55,0)</f>
        <v>0</v>
      </c>
      <c r="M65" s="129" t="str">
        <f>IF(E65=" "," ",IF(T$59="Y",'Nov09'!M55,IF((H65+K65+L65)&gt;0,H65+K65+L65," ")))</f>
        <v xml:space="preserve"> </v>
      </c>
      <c r="N65" s="229" t="str">
        <f>IF(M65=" "," ",IF(M65=0," ",IF(Employee!O$128="M1",AN65,AI65-'Nov09'!W55)))</f>
        <v xml:space="preserve"> </v>
      </c>
      <c r="O65" s="130" t="str">
        <f>IF(M65=" "," ",IF(M65=0," ",IF(Employee!P$121&gt;E$59,0,IF(C65="A",MNI!E47,IF(C65="B",MNI!F47,IF(C65="C",MNI!G47,IF(C65="J",MNI!H47," ")))))))</f>
        <v xml:space="preserve"> </v>
      </c>
      <c r="P65" s="121"/>
      <c r="Q65" s="121"/>
      <c r="R65" s="230" t="str">
        <f>IF(M65=" "," ",IF(M65=0," ",M65-SUM(N65:Q65)))</f>
        <v xml:space="preserve"> </v>
      </c>
      <c r="S65" s="121"/>
      <c r="T65" s="266" t="str">
        <f>IF(M65=" "," ",IF(M65=0," ",MNI!I47))</f>
        <v xml:space="preserve"> </v>
      </c>
      <c r="U65" s="50"/>
      <c r="V65" s="61">
        <f>IF(Employee!H$139=E$59,Employee!D$138+SUM(M65)+'Nov09'!V55,SUM(M65)+'Nov09'!V55)</f>
        <v>0</v>
      </c>
      <c r="W65" s="61">
        <f>IF(Employee!H$139=E$59,Employee!D$139+SUM(N65)+'Nov09'!W55,SUM(N65)+'Nov09'!W55)</f>
        <v>0</v>
      </c>
      <c r="X65" s="61">
        <f>IF(O65=" ",'Nov09'!X55,O65+'Nov09'!X55)</f>
        <v>0</v>
      </c>
      <c r="Y65" s="61">
        <f>IF(P65=" ",'Nov09'!Y55,P65+'Nov09'!Y55)</f>
        <v>0</v>
      </c>
      <c r="Z65" s="61">
        <f>IF(Q65=" ",'Nov09'!Z55,Q65+'Nov09'!Z55)</f>
        <v>0</v>
      </c>
      <c r="AA65" s="61">
        <f>IF(R65=" ",'Nov09'!AA55,R65+'Nov09'!AA55)</f>
        <v>0</v>
      </c>
      <c r="AB65" s="62"/>
      <c r="AC65" s="61">
        <f>IF(T65=" ",'Nov09'!AC55,T65+'Nov09'!AC55)</f>
        <v>0</v>
      </c>
      <c r="AD65" s="98"/>
      <c r="AE65" s="112">
        <f>IF(E65=" ",0,IF(D65="BR",0,IF(D65="D",0,IF(D65="NT",V65,LOOKUP(D65,Free!A:A,Free!C:C)*E$59/12))))</f>
        <v>0</v>
      </c>
      <c r="AF65" s="95">
        <f>IF(E65=" ",0,V65-AE65)</f>
        <v>0</v>
      </c>
      <c r="AG65" s="95">
        <f>AF65*AG$7</f>
        <v>0</v>
      </c>
      <c r="AH65" s="95">
        <f>IF(D65="D",AF65*AH$7,IF(AF65&gt;LOOKUP(E$59,HR!A:A,HR!C:C),(AF65-LOOKUP(E$59,HR!A:A,HR!C:C))*AH$7,0))</f>
        <v>0</v>
      </c>
      <c r="AI65" s="95">
        <f>IF(AF65&lt;1,0,AG65+AH65)</f>
        <v>0</v>
      </c>
      <c r="AJ65" s="95">
        <f>IF(E65=" ",0,IF(D65="BR",0,IF(D65="D",0,IF(D65="NT",M65,LOOKUP(D65,Free!A:A,Free!C:C)*1/12))))</f>
        <v>0</v>
      </c>
      <c r="AK65" s="95">
        <f>IF(E65=" ",0,SUM(M65)-AJ65)</f>
        <v>0</v>
      </c>
      <c r="AL65" s="95">
        <f>AK65*AL$7</f>
        <v>0</v>
      </c>
      <c r="AM65" s="95">
        <f>IF(D65="D",AK65*AM$7,IF(AK65&gt;LOOKUP(1,HR!A:A,HR!C:C),(AK65-LOOKUP(1,HR!A:A,HR!C:C))*AH$7,0))</f>
        <v>0</v>
      </c>
      <c r="AN65" s="95">
        <f>IF(AK65&lt;1,0,AL65+AM65)</f>
        <v>0</v>
      </c>
      <c r="AO65" s="98"/>
      <c r="AP65" s="63"/>
      <c r="AQ65" s="95">
        <f>IF(G65="SSP",H65,0)</f>
        <v>0</v>
      </c>
      <c r="AR65" s="95">
        <f>IF(G65="SMP",H65,0)</f>
        <v>0</v>
      </c>
      <c r="AS65" s="95">
        <f>IF(G65="SPP",H65,0)</f>
        <v>0</v>
      </c>
      <c r="AT65" s="95">
        <f>IF(G65="SAP",H65,0)</f>
        <v>0</v>
      </c>
      <c r="AU65" s="63"/>
    </row>
    <row r="66" spans="1:47" ht="18" customHeight="1" thickTop="1" thickBot="1" x14ac:dyDescent="0.25">
      <c r="A66" s="49"/>
      <c r="B66" s="153"/>
      <c r="C66" s="151"/>
      <c r="D66" s="151"/>
      <c r="E66" s="152"/>
      <c r="F66" s="400" t="s">
        <v>7</v>
      </c>
      <c r="G66" s="398"/>
      <c r="H66" s="131"/>
      <c r="I66" s="132"/>
      <c r="J66" s="132"/>
      <c r="K66" s="168"/>
      <c r="L66" s="168"/>
      <c r="M66" s="159">
        <f t="shared" ref="M66:R66" si="11">SUM(M61:M65)</f>
        <v>0</v>
      </c>
      <c r="N66" s="159">
        <f t="shared" si="11"/>
        <v>0</v>
      </c>
      <c r="O66" s="159">
        <f t="shared" si="11"/>
        <v>0</v>
      </c>
      <c r="P66" s="159">
        <f t="shared" si="11"/>
        <v>0</v>
      </c>
      <c r="Q66" s="159">
        <f t="shared" si="11"/>
        <v>0</v>
      </c>
      <c r="R66" s="159">
        <f t="shared" si="11"/>
        <v>0</v>
      </c>
      <c r="S66" s="121"/>
      <c r="T66" s="159">
        <f>SUM(T61:T65)</f>
        <v>0</v>
      </c>
      <c r="U66" s="51"/>
      <c r="V66" s="61"/>
      <c r="AD66" s="98"/>
      <c r="AO66" s="98"/>
      <c r="AP66" s="63"/>
      <c r="AU66" s="63"/>
    </row>
    <row r="67" spans="1:47" ht="24" customHeight="1" x14ac:dyDescent="0.2">
      <c r="A67" s="243"/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46"/>
    </row>
    <row r="68" spans="1:47" ht="12.75" customHeight="1" x14ac:dyDescent="0.2">
      <c r="AK68" s="436" t="s">
        <v>104</v>
      </c>
      <c r="AL68" s="341"/>
      <c r="AM68" s="341"/>
      <c r="AN68" s="425"/>
      <c r="AQ68" s="207">
        <f>SUM(AQ11:AQ66)</f>
        <v>0</v>
      </c>
      <c r="AR68" s="207">
        <f>SUM(AR11:AR66)</f>
        <v>0</v>
      </c>
      <c r="AS68" s="207">
        <f>SUM(AS11:AS66)</f>
        <v>0</v>
      </c>
      <c r="AT68" s="207">
        <f>SUM(AT11:AT66)</f>
        <v>0</v>
      </c>
    </row>
    <row r="69" spans="1:47" ht="13.5" customHeight="1" thickBot="1" x14ac:dyDescent="0.25">
      <c r="F69" s="244" t="s">
        <v>157</v>
      </c>
      <c r="G69" s="242"/>
      <c r="H69" s="242"/>
      <c r="M69" s="364" t="s">
        <v>160</v>
      </c>
      <c r="N69" s="365"/>
      <c r="O69" s="365"/>
      <c r="P69" s="365"/>
      <c r="Q69" s="365"/>
      <c r="R69" s="365"/>
      <c r="T69" s="246"/>
    </row>
    <row r="70" spans="1:47" ht="12.75" customHeight="1" x14ac:dyDescent="0.2">
      <c r="F70" s="261" t="str">
        <f>IF(B61="D",Employee!D15," ")</f>
        <v xml:space="preserve"> </v>
      </c>
      <c r="M70" s="248" t="str">
        <f>IF(B61="D",M61," ")</f>
        <v xml:space="preserve"> </v>
      </c>
      <c r="N70" s="249" t="str">
        <f>IF(B61="D",N61," ")</f>
        <v xml:space="preserve"> </v>
      </c>
      <c r="O70" s="249" t="str">
        <f>IF(B61="D",O61," ")</f>
        <v xml:space="preserve"> </v>
      </c>
      <c r="P70" s="249" t="str">
        <f>IF(B61="D",P61," ")</f>
        <v xml:space="preserve"> </v>
      </c>
      <c r="Q70" s="249" t="str">
        <f>IF(B61="D",Q61," ")</f>
        <v xml:space="preserve"> </v>
      </c>
      <c r="R70" s="250" t="str">
        <f>IF(B61="D",R61," ")</f>
        <v xml:space="preserve"> </v>
      </c>
      <c r="S70" s="251"/>
      <c r="T70" s="252" t="str">
        <f>IF(B61="D",T61," ")</f>
        <v xml:space="preserve"> </v>
      </c>
      <c r="AK70" s="435" t="s">
        <v>105</v>
      </c>
      <c r="AL70" s="341"/>
      <c r="AM70" s="341"/>
      <c r="AN70" s="425"/>
      <c r="AQ70" s="209">
        <f>IF((AQ68-(O1+T1)*0.13)&gt;0,AQ68-(Q1+T1)*0.13,0)</f>
        <v>0</v>
      </c>
      <c r="AR70" s="209">
        <f>AR68</f>
        <v>0</v>
      </c>
      <c r="AS70" s="209">
        <f>AS68</f>
        <v>0</v>
      </c>
      <c r="AT70" s="209">
        <f>AT68</f>
        <v>0</v>
      </c>
    </row>
    <row r="71" spans="1:47" x14ac:dyDescent="0.2">
      <c r="F71" s="261" t="str">
        <f>IF(B62="D",Employee!D41," ")</f>
        <v xml:space="preserve"> </v>
      </c>
      <c r="M71" s="253" t="str">
        <f>IF(B62="D",M62," ")</f>
        <v xml:space="preserve"> </v>
      </c>
      <c r="N71" s="254" t="str">
        <f>IF(B62="D",N62," ")</f>
        <v xml:space="preserve"> </v>
      </c>
      <c r="O71" s="254" t="str">
        <f>IF(B62="D",O62," ")</f>
        <v xml:space="preserve"> </v>
      </c>
      <c r="P71" s="254" t="str">
        <f>IF(B62="D",P62," ")</f>
        <v xml:space="preserve"> </v>
      </c>
      <c r="Q71" s="254" t="str">
        <f>IF(B62="D",Q62," ")</f>
        <v xml:space="preserve"> </v>
      </c>
      <c r="R71" s="255" t="str">
        <f>IF(B62="D",R62," ")</f>
        <v xml:space="preserve"> </v>
      </c>
      <c r="S71" s="251"/>
      <c r="T71" s="256" t="str">
        <f>IF(B62="D",T62," ")</f>
        <v xml:space="preserve"> </v>
      </c>
    </row>
    <row r="72" spans="1:47" ht="12.75" customHeight="1" x14ac:dyDescent="0.2">
      <c r="F72" s="261" t="str">
        <f>IF(B63="D",Employee!D67," ")</f>
        <v xml:space="preserve"> </v>
      </c>
      <c r="M72" s="253" t="str">
        <f>IF(B63="D",M63," ")</f>
        <v xml:space="preserve"> </v>
      </c>
      <c r="N72" s="254" t="str">
        <f>IF(B63="D",N63," ")</f>
        <v xml:space="preserve"> </v>
      </c>
      <c r="O72" s="254" t="str">
        <f>IF(B63="D",O63," ")</f>
        <v xml:space="preserve"> </v>
      </c>
      <c r="P72" s="254" t="str">
        <f>IF(B63="D",P63," ")</f>
        <v xml:space="preserve"> </v>
      </c>
      <c r="Q72" s="254" t="str">
        <f>IF(B63="D",Q63," ")</f>
        <v xml:space="preserve"> </v>
      </c>
      <c r="R72" s="255" t="str">
        <f>IF(B63="D",R63," ")</f>
        <v xml:space="preserve"> </v>
      </c>
      <c r="S72" s="251"/>
      <c r="T72" s="256" t="str">
        <f>IF(B63="D",T63," ")</f>
        <v xml:space="preserve"> </v>
      </c>
      <c r="AK72" s="435" t="s">
        <v>106</v>
      </c>
      <c r="AL72" s="341"/>
      <c r="AM72" s="341"/>
      <c r="AN72" s="425"/>
      <c r="AQ72" s="215"/>
      <c r="AR72" s="209">
        <f>AR70*0.045</f>
        <v>0</v>
      </c>
      <c r="AS72" s="209">
        <f>AS70*0.045</f>
        <v>0</v>
      </c>
      <c r="AT72" s="209">
        <f>AT70*0.045</f>
        <v>0</v>
      </c>
    </row>
    <row r="73" spans="1:47" x14ac:dyDescent="0.2">
      <c r="F73" s="261" t="str">
        <f>IF(B64="D",Employee!D93," ")</f>
        <v xml:space="preserve"> </v>
      </c>
      <c r="M73" s="253" t="str">
        <f>IF(B64="D",M64," ")</f>
        <v xml:space="preserve"> </v>
      </c>
      <c r="N73" s="254" t="str">
        <f>IF(B64="D",N64," ")</f>
        <v xml:space="preserve"> </v>
      </c>
      <c r="O73" s="254" t="str">
        <f>IF(B64="D",O64," ")</f>
        <v xml:space="preserve"> </v>
      </c>
      <c r="P73" s="254" t="str">
        <f>IF(B64="D",P64," ")</f>
        <v xml:space="preserve"> </v>
      </c>
      <c r="Q73" s="254" t="str">
        <f>IF(B64="D",Q64," ")</f>
        <v xml:space="preserve"> </v>
      </c>
      <c r="R73" s="255" t="str">
        <f>IF(B64="D",R64," ")</f>
        <v xml:space="preserve"> </v>
      </c>
      <c r="S73" s="251"/>
      <c r="T73" s="256" t="str">
        <f>IF(B64="D",T64," ")</f>
        <v xml:space="preserve"> </v>
      </c>
    </row>
    <row r="74" spans="1:47" ht="13.5" thickBot="1" x14ac:dyDescent="0.25">
      <c r="F74" s="261" t="str">
        <f>IF(B65="D",Employee!D119," ")</f>
        <v xml:space="preserve"> </v>
      </c>
      <c r="M74" s="257" t="str">
        <f>IF(B65="D",M65," ")</f>
        <v xml:space="preserve"> </v>
      </c>
      <c r="N74" s="258" t="str">
        <f>IF(B65="D",N65," ")</f>
        <v xml:space="preserve"> </v>
      </c>
      <c r="O74" s="258" t="str">
        <f>IF(B65="D",O65," ")</f>
        <v xml:space="preserve"> </v>
      </c>
      <c r="P74" s="258" t="str">
        <f>IF(B65="D",P65," ")</f>
        <v xml:space="preserve"> </v>
      </c>
      <c r="Q74" s="258" t="str">
        <f>IF(B65="D",Q65," ")</f>
        <v xml:space="preserve"> </v>
      </c>
      <c r="R74" s="259" t="str">
        <f>IF(B65="D",R65," ")</f>
        <v xml:space="preserve"> </v>
      </c>
      <c r="S74" s="251"/>
      <c r="T74" s="260" t="str">
        <f>IF(B65="D",T65," ")</f>
        <v xml:space="preserve"> </v>
      </c>
    </row>
    <row r="75" spans="1:47" ht="13.5" thickBot="1" x14ac:dyDescent="0.25">
      <c r="F75" s="245" t="s">
        <v>159</v>
      </c>
      <c r="M75" s="247">
        <f t="shared" ref="M75:R75" si="12">SUM(M70:M74)</f>
        <v>0</v>
      </c>
      <c r="N75" s="247">
        <f t="shared" si="12"/>
        <v>0</v>
      </c>
      <c r="O75" s="247">
        <f t="shared" si="12"/>
        <v>0</v>
      </c>
      <c r="P75" s="247">
        <f t="shared" si="12"/>
        <v>0</v>
      </c>
      <c r="Q75" s="247">
        <f t="shared" si="12"/>
        <v>0</v>
      </c>
      <c r="R75" s="247">
        <f t="shared" si="12"/>
        <v>0</v>
      </c>
      <c r="S75" s="251"/>
      <c r="T75" s="247">
        <f>SUM(T70:T74)</f>
        <v>0</v>
      </c>
      <c r="AK75" s="424" t="s">
        <v>107</v>
      </c>
      <c r="AL75" s="341"/>
      <c r="AM75" s="341"/>
      <c r="AN75" s="425"/>
      <c r="AQ75" s="208">
        <f>AQ70+'Nov09'!AQ65</f>
        <v>0</v>
      </c>
      <c r="AR75" s="208">
        <f>AR70+'Nov09'!AR65</f>
        <v>0</v>
      </c>
      <c r="AS75" s="208">
        <f>AS70+'Nov09'!AS65</f>
        <v>0</v>
      </c>
      <c r="AT75" s="208">
        <f>AT70+'Nov09'!AT65</f>
        <v>0</v>
      </c>
    </row>
    <row r="76" spans="1:47" ht="13.5" thickTop="1" x14ac:dyDescent="0.2"/>
    <row r="77" spans="1:47" x14ac:dyDescent="0.2">
      <c r="AK77" s="424" t="s">
        <v>108</v>
      </c>
      <c r="AL77" s="341"/>
      <c r="AM77" s="341"/>
      <c r="AN77" s="425"/>
      <c r="AQ77" s="215"/>
      <c r="AR77" s="208">
        <f>AR72+'Nov09'!AR67</f>
        <v>0</v>
      </c>
      <c r="AS77" s="208">
        <f>AS72+'Nov09'!AS67</f>
        <v>0</v>
      </c>
      <c r="AT77" s="208">
        <f>AT72+'Nov09'!AT67</f>
        <v>0</v>
      </c>
    </row>
  </sheetData>
  <sheetCalcPr fullCalcOnLoad="1"/>
  <mergeCells count="103">
    <mergeCell ref="A1:A6"/>
    <mergeCell ref="F66:G66"/>
    <mergeCell ref="O9:R9"/>
    <mergeCell ref="B19:D19"/>
    <mergeCell ref="H19:J19"/>
    <mergeCell ref="O19:R19"/>
    <mergeCell ref="F26:G26"/>
    <mergeCell ref="B29:D29"/>
    <mergeCell ref="H29:J29"/>
    <mergeCell ref="F16:G16"/>
    <mergeCell ref="B17:T17"/>
    <mergeCell ref="B9:D9"/>
    <mergeCell ref="H9:J9"/>
    <mergeCell ref="B18:E18"/>
    <mergeCell ref="T3:T6"/>
    <mergeCell ref="J3:J6"/>
    <mergeCell ref="K3:K6"/>
    <mergeCell ref="L3:L6"/>
    <mergeCell ref="M3:M6"/>
    <mergeCell ref="R3:R6"/>
    <mergeCell ref="B67:T67"/>
    <mergeCell ref="N3:N6"/>
    <mergeCell ref="O3:O6"/>
    <mergeCell ref="P3:P6"/>
    <mergeCell ref="Q3:Q6"/>
    <mergeCell ref="AH3:AH6"/>
    <mergeCell ref="AI3:AI6"/>
    <mergeCell ref="AJ3:AJ6"/>
    <mergeCell ref="X3:X6"/>
    <mergeCell ref="Y3:Y6"/>
    <mergeCell ref="Z3:Z6"/>
    <mergeCell ref="AA3:AA6"/>
    <mergeCell ref="AC3:AC6"/>
    <mergeCell ref="O29:R29"/>
    <mergeCell ref="B27:T27"/>
    <mergeCell ref="B28:E28"/>
    <mergeCell ref="O28:Q28"/>
    <mergeCell ref="R28:T28"/>
    <mergeCell ref="V3:V6"/>
    <mergeCell ref="U1:U6"/>
    <mergeCell ref="F3:F6"/>
    <mergeCell ref="H3:H6"/>
    <mergeCell ref="I3:I6"/>
    <mergeCell ref="F36:G36"/>
    <mergeCell ref="B37:T37"/>
    <mergeCell ref="B38:E38"/>
    <mergeCell ref="B39:D39"/>
    <mergeCell ref="H39:J39"/>
    <mergeCell ref="O39:R39"/>
    <mergeCell ref="O38:Q38"/>
    <mergeCell ref="R38:T38"/>
    <mergeCell ref="B48:E48"/>
    <mergeCell ref="B49:D49"/>
    <mergeCell ref="H49:J49"/>
    <mergeCell ref="O49:R49"/>
    <mergeCell ref="O48:Q48"/>
    <mergeCell ref="R48:T48"/>
    <mergeCell ref="AT3:AT6"/>
    <mergeCell ref="O8:Q8"/>
    <mergeCell ref="R8:T8"/>
    <mergeCell ref="AN3:AN6"/>
    <mergeCell ref="B7:T7"/>
    <mergeCell ref="B8:E8"/>
    <mergeCell ref="AK3:AK6"/>
    <mergeCell ref="AL3:AL6"/>
    <mergeCell ref="W3:W6"/>
    <mergeCell ref="AM3:AM6"/>
    <mergeCell ref="AK68:AN68"/>
    <mergeCell ref="AK70:AN70"/>
    <mergeCell ref="AK72:AN72"/>
    <mergeCell ref="AK75:AN75"/>
    <mergeCell ref="AR3:AR6"/>
    <mergeCell ref="AS3:AS6"/>
    <mergeCell ref="AK77:AN77"/>
    <mergeCell ref="AQ1:AT2"/>
    <mergeCell ref="G1:H1"/>
    <mergeCell ref="I1:L1"/>
    <mergeCell ref="G2:H2"/>
    <mergeCell ref="I2:L2"/>
    <mergeCell ref="AQ3:AQ6"/>
    <mergeCell ref="M69:R69"/>
    <mergeCell ref="F56:G56"/>
    <mergeCell ref="B57:T57"/>
    <mergeCell ref="AE1:AN2"/>
    <mergeCell ref="O18:Q18"/>
    <mergeCell ref="R18:T18"/>
    <mergeCell ref="B3:B6"/>
    <mergeCell ref="C3:C6"/>
    <mergeCell ref="D3:D6"/>
    <mergeCell ref="E3:E6"/>
    <mergeCell ref="AE3:AE6"/>
    <mergeCell ref="AF3:AF6"/>
    <mergeCell ref="AG3:AG6"/>
    <mergeCell ref="B58:E58"/>
    <mergeCell ref="B59:D59"/>
    <mergeCell ref="B1:F2"/>
    <mergeCell ref="V1:AC2"/>
    <mergeCell ref="H59:J59"/>
    <mergeCell ref="O59:R59"/>
    <mergeCell ref="O58:Q58"/>
    <mergeCell ref="R58:T58"/>
    <mergeCell ref="F46:G46"/>
    <mergeCell ref="B47:T47"/>
  </mergeCells>
  <phoneticPr fontId="4" type="noConversion"/>
  <dataValidations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U67"/>
  <sheetViews>
    <sheetView workbookViewId="0">
      <pane ySplit="6" topLeftCell="A7" activePane="bottomLeft" state="frozen"/>
      <selection pane="bottomLeft" activeCell="F3" sqref="F3:F6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241" customFormat="1" ht="14.25" customHeight="1" thickTop="1" x14ac:dyDescent="0.2">
      <c r="A1" s="434"/>
      <c r="B1" s="358" t="s">
        <v>113</v>
      </c>
      <c r="C1" s="359"/>
      <c r="D1" s="359"/>
      <c r="E1" s="359"/>
      <c r="F1" s="360"/>
      <c r="G1" s="383">
        <f>SUM(AQ60:AT60)+SUM(AR62:AT62)</f>
        <v>0</v>
      </c>
      <c r="H1" s="384"/>
      <c r="I1" s="418" t="s">
        <v>4</v>
      </c>
      <c r="J1" s="419"/>
      <c r="K1" s="419"/>
      <c r="L1" s="420"/>
      <c r="M1" s="237">
        <f t="shared" ref="M1:R1" si="0">M16+M26+M36+M46+M56</f>
        <v>0</v>
      </c>
      <c r="N1" s="237">
        <f t="shared" si="0"/>
        <v>0</v>
      </c>
      <c r="O1" s="237">
        <f t="shared" si="0"/>
        <v>0</v>
      </c>
      <c r="P1" s="237">
        <f t="shared" si="0"/>
        <v>0</v>
      </c>
      <c r="Q1" s="237">
        <f t="shared" si="0"/>
        <v>0</v>
      </c>
      <c r="R1" s="237">
        <f t="shared" si="0"/>
        <v>0</v>
      </c>
      <c r="S1" s="238"/>
      <c r="T1" s="237">
        <f>T16+T26+T36+T46+T56</f>
        <v>0</v>
      </c>
      <c r="U1" s="406"/>
      <c r="V1" s="366" t="s">
        <v>36</v>
      </c>
      <c r="W1" s="367"/>
      <c r="X1" s="367"/>
      <c r="Y1" s="367"/>
      <c r="Z1" s="367"/>
      <c r="AA1" s="367"/>
      <c r="AB1" s="367"/>
      <c r="AC1" s="368"/>
      <c r="AD1" s="239"/>
      <c r="AE1" s="372" t="s">
        <v>59</v>
      </c>
      <c r="AF1" s="373"/>
      <c r="AG1" s="373"/>
      <c r="AH1" s="373"/>
      <c r="AI1" s="373"/>
      <c r="AJ1" s="373"/>
      <c r="AK1" s="373"/>
      <c r="AL1" s="373"/>
      <c r="AM1" s="373"/>
      <c r="AN1" s="373"/>
      <c r="AO1" s="239"/>
      <c r="AP1" s="240"/>
      <c r="AQ1" s="382" t="s">
        <v>103</v>
      </c>
      <c r="AR1" s="382"/>
      <c r="AS1" s="382"/>
      <c r="AT1" s="382"/>
      <c r="AU1" s="240"/>
    </row>
    <row r="2" spans="1:47" s="241" customFormat="1" ht="14.25" customHeight="1" thickBot="1" x14ac:dyDescent="0.25">
      <c r="A2" s="434"/>
      <c r="B2" s="361"/>
      <c r="C2" s="362"/>
      <c r="D2" s="362"/>
      <c r="E2" s="362"/>
      <c r="F2" s="363"/>
      <c r="G2" s="383"/>
      <c r="H2" s="384"/>
      <c r="I2" s="385" t="s">
        <v>156</v>
      </c>
      <c r="J2" s="385"/>
      <c r="K2" s="385"/>
      <c r="L2" s="386"/>
      <c r="M2" s="237">
        <f>M65</f>
        <v>0</v>
      </c>
      <c r="N2" s="237">
        <f t="shared" ref="N2:T2" si="1">N65</f>
        <v>0</v>
      </c>
      <c r="O2" s="237">
        <f t="shared" si="1"/>
        <v>0</v>
      </c>
      <c r="P2" s="237">
        <f t="shared" si="1"/>
        <v>0</v>
      </c>
      <c r="Q2" s="237">
        <f t="shared" si="1"/>
        <v>0</v>
      </c>
      <c r="R2" s="237">
        <f t="shared" si="1"/>
        <v>0</v>
      </c>
      <c r="S2" s="237">
        <f t="shared" si="1"/>
        <v>0</v>
      </c>
      <c r="T2" s="237">
        <f t="shared" si="1"/>
        <v>0</v>
      </c>
      <c r="U2" s="406"/>
      <c r="V2" s="369"/>
      <c r="W2" s="370"/>
      <c r="X2" s="370"/>
      <c r="Y2" s="370"/>
      <c r="Z2" s="370"/>
      <c r="AA2" s="370"/>
      <c r="AB2" s="370"/>
      <c r="AC2" s="371"/>
      <c r="AD2" s="239"/>
      <c r="AE2" s="369"/>
      <c r="AF2" s="370"/>
      <c r="AG2" s="370"/>
      <c r="AH2" s="370"/>
      <c r="AI2" s="370"/>
      <c r="AJ2" s="370"/>
      <c r="AK2" s="370"/>
      <c r="AL2" s="370"/>
      <c r="AM2" s="370"/>
      <c r="AN2" s="370"/>
      <c r="AO2" s="239"/>
      <c r="AP2" s="240"/>
      <c r="AQ2" s="370"/>
      <c r="AR2" s="370"/>
      <c r="AS2" s="370"/>
      <c r="AT2" s="370"/>
      <c r="AU2" s="240"/>
    </row>
    <row r="3" spans="1:47" s="13" customFormat="1" ht="15" customHeight="1" thickTop="1" x14ac:dyDescent="0.2">
      <c r="A3" s="417"/>
      <c r="B3" s="421" t="s">
        <v>158</v>
      </c>
      <c r="C3" s="421" t="s">
        <v>80</v>
      </c>
      <c r="D3" s="421" t="s">
        <v>6</v>
      </c>
      <c r="E3" s="387" t="s">
        <v>72</v>
      </c>
      <c r="F3" s="430" t="s">
        <v>0</v>
      </c>
      <c r="G3" s="135" t="s">
        <v>74</v>
      </c>
      <c r="H3" s="393" t="s">
        <v>84</v>
      </c>
      <c r="I3" s="393" t="s">
        <v>78</v>
      </c>
      <c r="J3" s="393" t="s">
        <v>79</v>
      </c>
      <c r="K3" s="390" t="s">
        <v>83</v>
      </c>
      <c r="L3" s="390" t="s">
        <v>56</v>
      </c>
      <c r="M3" s="408" t="s">
        <v>81</v>
      </c>
      <c r="N3" s="393" t="s">
        <v>1</v>
      </c>
      <c r="O3" s="410" t="s">
        <v>37</v>
      </c>
      <c r="P3" s="393" t="s">
        <v>85</v>
      </c>
      <c r="Q3" s="410" t="s">
        <v>2</v>
      </c>
      <c r="R3" s="408" t="s">
        <v>82</v>
      </c>
      <c r="S3" s="53"/>
      <c r="T3" s="410" t="s">
        <v>38</v>
      </c>
      <c r="U3" s="407"/>
      <c r="V3" s="404" t="s">
        <v>5</v>
      </c>
      <c r="W3" s="404" t="s">
        <v>1</v>
      </c>
      <c r="X3" s="404" t="s">
        <v>37</v>
      </c>
      <c r="Y3" s="411" t="s">
        <v>32</v>
      </c>
      <c r="Z3" s="404" t="s">
        <v>2</v>
      </c>
      <c r="AA3" s="404" t="s">
        <v>3</v>
      </c>
      <c r="AB3" s="53"/>
      <c r="AC3" s="404" t="s">
        <v>38</v>
      </c>
      <c r="AD3" s="96"/>
      <c r="AE3" s="374" t="s">
        <v>60</v>
      </c>
      <c r="AF3" s="374" t="s">
        <v>61</v>
      </c>
      <c r="AG3" s="374" t="s">
        <v>199</v>
      </c>
      <c r="AH3" s="374" t="s">
        <v>202</v>
      </c>
      <c r="AI3" s="426" t="s">
        <v>70</v>
      </c>
      <c r="AJ3" s="374" t="s">
        <v>62</v>
      </c>
      <c r="AK3" s="355" t="s">
        <v>68</v>
      </c>
      <c r="AL3" s="355" t="s">
        <v>200</v>
      </c>
      <c r="AM3" s="355" t="s">
        <v>201</v>
      </c>
      <c r="AN3" s="426" t="s">
        <v>71</v>
      </c>
      <c r="AO3" s="96"/>
      <c r="AP3" s="211"/>
      <c r="AQ3" s="355" t="s">
        <v>99</v>
      </c>
      <c r="AR3" s="355" t="s">
        <v>100</v>
      </c>
      <c r="AS3" s="355" t="s">
        <v>101</v>
      </c>
      <c r="AT3" s="355" t="s">
        <v>102</v>
      </c>
      <c r="AU3" s="211"/>
    </row>
    <row r="4" spans="1:47" s="14" customFormat="1" ht="15" customHeight="1" x14ac:dyDescent="0.2">
      <c r="A4" s="417"/>
      <c r="B4" s="422"/>
      <c r="C4" s="422"/>
      <c r="D4" s="422"/>
      <c r="E4" s="388"/>
      <c r="F4" s="405"/>
      <c r="G4" s="136" t="s">
        <v>75</v>
      </c>
      <c r="H4" s="394"/>
      <c r="I4" s="414"/>
      <c r="J4" s="414"/>
      <c r="K4" s="391"/>
      <c r="L4" s="391"/>
      <c r="M4" s="409"/>
      <c r="N4" s="394"/>
      <c r="O4" s="405"/>
      <c r="P4" s="394"/>
      <c r="Q4" s="405"/>
      <c r="R4" s="409"/>
      <c r="S4" s="53"/>
      <c r="T4" s="405"/>
      <c r="U4" s="407"/>
      <c r="V4" s="405"/>
      <c r="W4" s="405"/>
      <c r="X4" s="405"/>
      <c r="Y4" s="412"/>
      <c r="Z4" s="405"/>
      <c r="AA4" s="405"/>
      <c r="AB4" s="53"/>
      <c r="AC4" s="405"/>
      <c r="AD4" s="96"/>
      <c r="AE4" s="375"/>
      <c r="AF4" s="375"/>
      <c r="AG4" s="375"/>
      <c r="AH4" s="375"/>
      <c r="AI4" s="427"/>
      <c r="AJ4" s="375"/>
      <c r="AK4" s="357"/>
      <c r="AL4" s="356"/>
      <c r="AM4" s="356"/>
      <c r="AN4" s="427"/>
      <c r="AO4" s="96"/>
      <c r="AP4" s="211"/>
      <c r="AQ4" s="356"/>
      <c r="AR4" s="356"/>
      <c r="AS4" s="356"/>
      <c r="AT4" s="356"/>
      <c r="AU4" s="211"/>
    </row>
    <row r="5" spans="1:47" s="14" customFormat="1" ht="15" customHeight="1" x14ac:dyDescent="0.2">
      <c r="A5" s="417"/>
      <c r="B5" s="422"/>
      <c r="C5" s="422"/>
      <c r="D5" s="422"/>
      <c r="E5" s="388"/>
      <c r="F5" s="405"/>
      <c r="G5" s="136" t="s">
        <v>76</v>
      </c>
      <c r="H5" s="394"/>
      <c r="I5" s="414"/>
      <c r="J5" s="414"/>
      <c r="K5" s="391"/>
      <c r="L5" s="391"/>
      <c r="M5" s="409"/>
      <c r="N5" s="394"/>
      <c r="O5" s="405"/>
      <c r="P5" s="394"/>
      <c r="Q5" s="405"/>
      <c r="R5" s="409"/>
      <c r="S5" s="53"/>
      <c r="T5" s="405"/>
      <c r="U5" s="407"/>
      <c r="V5" s="405"/>
      <c r="W5" s="405"/>
      <c r="X5" s="405"/>
      <c r="Y5" s="412"/>
      <c r="Z5" s="405"/>
      <c r="AA5" s="405"/>
      <c r="AB5" s="53"/>
      <c r="AC5" s="405"/>
      <c r="AD5" s="96"/>
      <c r="AE5" s="375"/>
      <c r="AF5" s="375"/>
      <c r="AG5" s="375"/>
      <c r="AH5" s="375"/>
      <c r="AI5" s="427"/>
      <c r="AJ5" s="375"/>
      <c r="AK5" s="357"/>
      <c r="AL5" s="356"/>
      <c r="AM5" s="356"/>
      <c r="AN5" s="427"/>
      <c r="AO5" s="96"/>
      <c r="AP5" s="211"/>
      <c r="AQ5" s="356"/>
      <c r="AR5" s="356"/>
      <c r="AS5" s="356"/>
      <c r="AT5" s="356"/>
      <c r="AU5" s="211"/>
    </row>
    <row r="6" spans="1:47" s="15" customFormat="1" ht="15" customHeight="1" x14ac:dyDescent="0.2">
      <c r="A6" s="417"/>
      <c r="B6" s="423"/>
      <c r="C6" s="423"/>
      <c r="D6" s="423"/>
      <c r="E6" s="389"/>
      <c r="F6" s="405"/>
      <c r="G6" s="137" t="s">
        <v>77</v>
      </c>
      <c r="H6" s="395"/>
      <c r="I6" s="415"/>
      <c r="J6" s="415"/>
      <c r="K6" s="392"/>
      <c r="L6" s="392"/>
      <c r="M6" s="409"/>
      <c r="N6" s="395"/>
      <c r="O6" s="405"/>
      <c r="P6" s="395"/>
      <c r="Q6" s="405"/>
      <c r="R6" s="409"/>
      <c r="S6" s="52"/>
      <c r="T6" s="405"/>
      <c r="U6" s="407"/>
      <c r="V6" s="405"/>
      <c r="W6" s="405"/>
      <c r="X6" s="405"/>
      <c r="Y6" s="413"/>
      <c r="Z6" s="405"/>
      <c r="AA6" s="405"/>
      <c r="AB6" s="52"/>
      <c r="AC6" s="405"/>
      <c r="AD6" s="97"/>
      <c r="AE6" s="375"/>
      <c r="AF6" s="375"/>
      <c r="AG6" s="375"/>
      <c r="AH6" s="375"/>
      <c r="AI6" s="427"/>
      <c r="AJ6" s="375"/>
      <c r="AK6" s="357"/>
      <c r="AL6" s="356"/>
      <c r="AM6" s="356"/>
      <c r="AN6" s="427"/>
      <c r="AO6" s="97"/>
      <c r="AP6" s="212"/>
      <c r="AQ6" s="357"/>
      <c r="AR6" s="357"/>
      <c r="AS6" s="357"/>
      <c r="AT6" s="357"/>
      <c r="AU6" s="212"/>
    </row>
    <row r="7" spans="1:47" s="54" customFormat="1" ht="24" customHeight="1" thickBot="1" x14ac:dyDescent="0.25">
      <c r="A7" s="160"/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218"/>
      <c r="V7" s="84"/>
      <c r="W7" s="84"/>
      <c r="X7" s="84"/>
      <c r="Y7" s="219"/>
      <c r="Z7" s="84"/>
      <c r="AA7" s="84"/>
      <c r="AB7" s="85"/>
      <c r="AC7" s="84"/>
      <c r="AD7" s="97"/>
      <c r="AE7" s="94"/>
      <c r="AF7" s="94"/>
      <c r="AG7" s="267">
        <f>Admin!N$21/100</f>
        <v>0.2</v>
      </c>
      <c r="AH7" s="267">
        <f>(Admin!N$22-Admin!N$21)/100</f>
        <v>0.2</v>
      </c>
      <c r="AI7" s="94"/>
      <c r="AJ7" s="94"/>
      <c r="AK7" s="94"/>
      <c r="AL7" s="267">
        <f>Admin!N$21/100</f>
        <v>0.2</v>
      </c>
      <c r="AM7" s="267">
        <f>(Admin!N$22-Admin!N$21)/100</f>
        <v>0.2</v>
      </c>
      <c r="AN7" s="94"/>
      <c r="AO7" s="97"/>
      <c r="AP7" s="212"/>
      <c r="AQ7" s="94"/>
      <c r="AR7" s="94"/>
      <c r="AS7" s="94"/>
      <c r="AT7" s="94"/>
      <c r="AU7" s="212"/>
    </row>
    <row r="8" spans="1:47" ht="18" customHeight="1" thickTop="1" thickBot="1" x14ac:dyDescent="0.25">
      <c r="A8" s="41"/>
      <c r="B8" s="396" t="s">
        <v>34</v>
      </c>
      <c r="C8" s="397"/>
      <c r="D8" s="397"/>
      <c r="E8" s="398"/>
      <c r="F8" s="42"/>
      <c r="G8" s="110"/>
      <c r="H8" s="111"/>
      <c r="I8" s="111"/>
      <c r="J8" s="111"/>
      <c r="K8" s="58"/>
      <c r="L8" s="58"/>
      <c r="M8" s="55"/>
      <c r="N8" s="43"/>
      <c r="O8" s="378" t="s">
        <v>39</v>
      </c>
      <c r="P8" s="379"/>
      <c r="Q8" s="380"/>
      <c r="R8" s="376"/>
      <c r="S8" s="377"/>
      <c r="T8" s="377"/>
      <c r="U8" s="44"/>
      <c r="AD8" s="98"/>
      <c r="AO8" s="98"/>
      <c r="AP8" s="63"/>
      <c r="AU8" s="63"/>
    </row>
    <row r="9" spans="1:47" ht="18" customHeight="1" thickTop="1" thickBot="1" x14ac:dyDescent="0.25">
      <c r="A9" s="45"/>
      <c r="B9" s="399" t="s">
        <v>9</v>
      </c>
      <c r="C9" s="397"/>
      <c r="D9" s="398"/>
      <c r="E9" s="206">
        <v>40</v>
      </c>
      <c r="F9" s="63"/>
      <c r="G9" s="63"/>
      <c r="H9" s="399" t="s">
        <v>39</v>
      </c>
      <c r="I9" s="397"/>
      <c r="J9" s="398"/>
      <c r="K9" s="272">
        <f>Admin!B275</f>
        <v>40182</v>
      </c>
      <c r="L9" s="271" t="s">
        <v>208</v>
      </c>
      <c r="M9" s="273">
        <f>Admin!B281</f>
        <v>40188</v>
      </c>
      <c r="N9" s="28"/>
      <c r="O9" s="401" t="s">
        <v>109</v>
      </c>
      <c r="P9" s="402"/>
      <c r="Q9" s="402"/>
      <c r="R9" s="403"/>
      <c r="S9" s="46"/>
      <c r="T9" s="217"/>
      <c r="U9" s="48"/>
      <c r="AD9" s="98"/>
      <c r="AO9" s="98"/>
      <c r="AP9" s="63"/>
      <c r="AU9" s="63"/>
    </row>
    <row r="10" spans="1:47" ht="18" customHeight="1" thickTop="1" x14ac:dyDescent="0.2">
      <c r="A10" s="45"/>
      <c r="B10" s="220"/>
      <c r="C10" s="221"/>
      <c r="D10" s="222"/>
      <c r="E10" s="221"/>
      <c r="F10" s="221"/>
      <c r="G10" s="221"/>
      <c r="H10" s="56"/>
      <c r="I10" s="56"/>
      <c r="J10" s="56"/>
      <c r="K10" s="59"/>
      <c r="L10" s="59"/>
      <c r="M10" s="56"/>
      <c r="N10" s="114"/>
      <c r="O10" s="56"/>
      <c r="P10" s="56"/>
      <c r="Q10" s="56"/>
      <c r="R10" s="56"/>
      <c r="S10" s="46"/>
      <c r="T10" s="56"/>
      <c r="U10" s="48"/>
      <c r="AD10" s="98"/>
      <c r="AF10" s="112"/>
      <c r="AO10" s="98"/>
      <c r="AP10" s="63"/>
      <c r="AU10" s="63"/>
    </row>
    <row r="11" spans="1:47" ht="18" customHeight="1" x14ac:dyDescent="0.2">
      <c r="A11" s="45"/>
      <c r="B11" s="143" t="str">
        <f>IF(E11=" "," ",IF(Employee!F$24&gt;E$9," ",IF(Employee!F$26&lt;E$9," ",Employee!D$30)))</f>
        <v xml:space="preserve"> </v>
      </c>
      <c r="C11" s="109" t="str">
        <f>IF(E11=Employee!D$29,LOOKUP(E$9,Nitable!A:A,Nitable!B:B)," ")</f>
        <v xml:space="preserve"> </v>
      </c>
      <c r="D11" s="109" t="str">
        <f>IF(E11=Employee!D$29,LOOKUP(E$9,Taxcode!A:A,Taxcode!G:G)," ")</f>
        <v xml:space="preserve"> </v>
      </c>
      <c r="E11" s="144" t="str">
        <f>IF(Employee!D$28="m"," ",IF(Employee!F$24&gt;E$9," ",IF(Employee!F$26&lt;E$9," ",Employee!D$29)))</f>
        <v xml:space="preserve"> </v>
      </c>
      <c r="F11" s="147" t="str">
        <f>IF(E11=" "," ",IF(Employee!F$24&gt;E$9," ",IF(Employee!F$26&lt;E$9," ",Employee!D$15)))</f>
        <v xml:space="preserve"> </v>
      </c>
      <c r="G11" s="162"/>
      <c r="H11" s="123">
        <f>IF(T$9="Y",'Dec09'!H51,0)</f>
        <v>0</v>
      </c>
      <c r="I11" s="115">
        <f>IF(T$9="Y",'Dec09'!I51,0)</f>
        <v>0</v>
      </c>
      <c r="J11" s="115">
        <f>IF(T$9="Y",'Dec09'!J51,0)</f>
        <v>0</v>
      </c>
      <c r="K11" s="115">
        <f>IF(T$9="Y",'Dec09'!K51,I11*J11)</f>
        <v>0</v>
      </c>
      <c r="L11" s="115">
        <f>IF(T$9="Y",'Dec09'!L51,0)</f>
        <v>0</v>
      </c>
      <c r="M11" s="140" t="str">
        <f>IF(E11=" "," ",IF(T$9="Y",'Dec09'!M51,IF((H11+K11+L11)&gt;0,H11+K11+L11," ")))</f>
        <v xml:space="preserve"> </v>
      </c>
      <c r="N11" s="117" t="str">
        <f>IF(M11=" "," ",IF(M11=0," ",IF(Employee!O$24="W1",AN11,AI11-'Dec09'!W51)))</f>
        <v xml:space="preserve"> </v>
      </c>
      <c r="O11" s="128" t="str">
        <f>IF(M11=" "," ",IF(M11=0," ",IF(Employee!P$17&gt;E$9,0,IF(C11="A",WNI!E198,IF(C11="B",WNI!F198,IF(C11="C",WNI!G198,IF(C11="J",WNI!H198," ")))))))</f>
        <v xml:space="preserve"> </v>
      </c>
      <c r="P11" s="117"/>
      <c r="Q11" s="117"/>
      <c r="R11" s="133" t="str">
        <f>IF(M11=" "," ",IF(M11=0," ",M11-SUM(N11:Q11)))</f>
        <v xml:space="preserve"> </v>
      </c>
      <c r="S11" s="121"/>
      <c r="T11" s="118" t="str">
        <f>IF(M11=" "," ",IF(M11=0," ",WNI!I198))</f>
        <v xml:space="preserve"> </v>
      </c>
      <c r="U11" s="50"/>
      <c r="V11" s="61">
        <f>IF(Employee!H$34=E$9,Employee!D$34+SUM(M11)+'Dec09'!V51,SUM(M11)+'Dec09'!V51)</f>
        <v>0</v>
      </c>
      <c r="W11" s="61">
        <f>IF(Employee!H$34=E$9,Employee!D$35+SUM(N11)+'Dec09'!W51,SUM(N11)+'Dec09'!W51)</f>
        <v>0</v>
      </c>
      <c r="X11" s="61">
        <f>IF(O11=" ",'Dec09'!X51,O11+'Dec09'!X51)</f>
        <v>0</v>
      </c>
      <c r="Y11" s="61">
        <f>IF(P11=" ",'Dec09'!Y51,P11+'Dec09'!Y51)</f>
        <v>0</v>
      </c>
      <c r="Z11" s="61">
        <f>IF(Q11=" ",'Dec09'!Z51,Q11+'Dec09'!Z51)</f>
        <v>0</v>
      </c>
      <c r="AA11" s="61">
        <f>IF(R11=" ",'Dec09'!AA51,R11+'Dec09'!AA51)</f>
        <v>0</v>
      </c>
      <c r="AB11" s="62"/>
      <c r="AC11" s="61">
        <f>IF(T11=" ",'Dec09'!AC51,T11+'Dec09'!AC51)</f>
        <v>0</v>
      </c>
      <c r="AD11" s="98"/>
      <c r="AE11" s="112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8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45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IF(E12=Employee!D$55,LOOKUP(E$9,Taxcode!A:A,Taxcode!M:M)," ")</f>
        <v xml:space="preserve"> </v>
      </c>
      <c r="E12" s="146" t="str">
        <f>IF(Employee!D$54="m"," ",IF(Employee!F$50&gt;E$9," ",IF(Employee!F$52&lt;E$9," ",Employee!D$55)))</f>
        <v xml:space="preserve"> </v>
      </c>
      <c r="F12" s="148" t="str">
        <f>IF(E12=" "," ",IF(Employee!F$50&gt;E$9," ",IF(Employee!F$52&lt;E$9," ",Employee!D$41)))</f>
        <v xml:space="preserve"> </v>
      </c>
      <c r="G12" s="162"/>
      <c r="H12" s="124">
        <f>IF(T$9="Y",'Dec09'!H52,0)</f>
        <v>0</v>
      </c>
      <c r="I12" s="119">
        <f>IF(T$9="Y",'Dec09'!I52,0)</f>
        <v>0</v>
      </c>
      <c r="J12" s="119">
        <f>IF(T$9="Y",'Dec09'!J52,0)</f>
        <v>0</v>
      </c>
      <c r="K12" s="119">
        <f>IF(T$9="Y",'Dec09'!K52,I12*J12)</f>
        <v>0</v>
      </c>
      <c r="L12" s="119">
        <f>IF(T$9="Y",'Dec09'!L52,0)</f>
        <v>0</v>
      </c>
      <c r="M12" s="141" t="str">
        <f>IF(E12=" "," ",IF(T$9="Y",'Dec09'!M52,IF((H12+K12+L12)&gt;0,H12+K12+L12," ")))</f>
        <v xml:space="preserve"> </v>
      </c>
      <c r="N12" s="121" t="str">
        <f>IF(M12=" "," ",IF(M12=0," ",IF(Employee!O$50="W1",AN12,AI12-'Dec09'!W52)))</f>
        <v xml:space="preserve"> </v>
      </c>
      <c r="O12" s="130" t="str">
        <f>IF(M12=" "," ",IF(M12=0," ",IF(Employee!P$43&gt;E$9,0,IF(C12="A",WNI!E199,IF(C12="B",WNI!F199,IF(C12="C",WNI!G199,IF(C12="J",WNI!H199," ")))))))</f>
        <v xml:space="preserve"> </v>
      </c>
      <c r="P12" s="121"/>
      <c r="Q12" s="121"/>
      <c r="R12" s="134" t="str">
        <f>IF(M12=" "," ",IF(M12=0," ",M12-SUM(N12:Q12)))</f>
        <v xml:space="preserve"> </v>
      </c>
      <c r="S12" s="121"/>
      <c r="T12" s="122" t="str">
        <f>IF(M12=" "," ",IF(M12=0," ",WNI!I199))</f>
        <v xml:space="preserve"> </v>
      </c>
      <c r="U12" s="50"/>
      <c r="V12" s="61">
        <f>IF(Employee!H$60=E$9,Employee!D$60+SUM(M12)+'Dec09'!V52,SUM(M12)+'Dec09'!V52)</f>
        <v>0</v>
      </c>
      <c r="W12" s="61">
        <f>IF(Employee!H$60=E$9,Employee!D$61+SUM(N12)+'Dec09'!W52,SUM(N12)+'Dec09'!W52)</f>
        <v>0</v>
      </c>
      <c r="X12" s="61">
        <f>IF(O12=" ",'Dec09'!X52,O12+'Dec09'!X52)</f>
        <v>0</v>
      </c>
      <c r="Y12" s="61">
        <f>IF(P12=" ",'Dec09'!Y52,P12+'Dec09'!Y52)</f>
        <v>0</v>
      </c>
      <c r="Z12" s="61">
        <f>IF(Q12=" ",'Dec09'!Z52,Q12+'Dec09'!Z52)</f>
        <v>0</v>
      </c>
      <c r="AA12" s="61">
        <f>IF(R12=" ",'Dec09'!AA52,R12+'Dec09'!AA52)</f>
        <v>0</v>
      </c>
      <c r="AB12" s="62"/>
      <c r="AC12" s="61">
        <f>IF(T12=" ",'Dec09'!AC52,T12+'Dec09'!AC52)</f>
        <v>0</v>
      </c>
      <c r="AD12" s="98"/>
      <c r="AE12" s="112">
        <f>IF(E12=" ",0,IF(D12="BR",0,IF(D12="D",0,IF(D12="NT",V12,LOOKUP(D12,Free!A:A,Free!B:B)*E$9/52))))</f>
        <v>0</v>
      </c>
      <c r="AF12" s="95">
        <f>IF(E12=" ",0,V12-AE12)</f>
        <v>0</v>
      </c>
      <c r="AG12" s="95">
        <f>AF12*AG$7</f>
        <v>0</v>
      </c>
      <c r="AH12" s="95">
        <f>IF(D12="D",AF12*AH$7,IF(AF12&gt;LOOKUP(E$9,HR!A:A,HR!B:B),(AF12-LOOKUP(E$9,HR!A:A,HR!B:B))*AH$7,0))</f>
        <v>0</v>
      </c>
      <c r="AI12" s="95">
        <f>IF(AF12&lt;1,0,AG12+AH12)</f>
        <v>0</v>
      </c>
      <c r="AJ12" s="95">
        <f>IF(E12=" ",0,IF(D12="BR",0,IF(D12="D",0,IF(D12="NT",M12,LOOKUP(D12,Free!A:A,Free!B:B)*1/52))))</f>
        <v>0</v>
      </c>
      <c r="AK12" s="95">
        <f>IF(E12=" ",0,SUM(M12)-AJ12)</f>
        <v>0</v>
      </c>
      <c r="AL12" s="95">
        <f>AK12*AL$7</f>
        <v>0</v>
      </c>
      <c r="AM12" s="95">
        <f>IF(D12="D",AK12*AM$7,IF(AK12&gt;LOOKUP(1,HR!A:A,HR!B:B),(AK12-LOOKUP(1,HR!A:A,HR!B:B))*AH$7,0))</f>
        <v>0</v>
      </c>
      <c r="AN12" s="95">
        <f>IF(AK12&lt;1,0,AL12+AM12)</f>
        <v>0</v>
      </c>
      <c r="AO12" s="98"/>
      <c r="AP12" s="63"/>
      <c r="AQ12" s="95">
        <f>IF(G12="SSP",H12,0)</f>
        <v>0</v>
      </c>
      <c r="AR12" s="95">
        <f>IF(G12="SMP",H12,0)</f>
        <v>0</v>
      </c>
      <c r="AS12" s="95">
        <f>IF(G12="SPP",H12,0)</f>
        <v>0</v>
      </c>
      <c r="AT12" s="95">
        <f>IF(G12="SAP",H12,0)</f>
        <v>0</v>
      </c>
      <c r="AU12" s="63"/>
    </row>
    <row r="13" spans="1:47" ht="18" customHeight="1" x14ac:dyDescent="0.2">
      <c r="A13" s="45"/>
      <c r="B13" s="145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IF(E13=Employee!D$81,LOOKUP(E$9,Taxcode!A:A,Taxcode!S:S)," ")</f>
        <v xml:space="preserve"> </v>
      </c>
      <c r="E13" s="146" t="str">
        <f>IF(Employee!D$80="m"," ",IF(Employee!F$76&gt;E$9," ",IF(Employee!F$78&lt;E$9," ",Employee!D$81)))</f>
        <v xml:space="preserve"> </v>
      </c>
      <c r="F13" s="148" t="str">
        <f>IF(E13=" "," ",IF(Employee!F$76&gt;E$9," ",IF(Employee!F$78&lt;E$9," ",Employee!D$67)))</f>
        <v xml:space="preserve"> </v>
      </c>
      <c r="G13" s="162"/>
      <c r="H13" s="124">
        <f>IF(T$9="Y",'Dec09'!H53,0)</f>
        <v>0</v>
      </c>
      <c r="I13" s="119">
        <f>IF(T$9="Y",'Dec09'!I53,0)</f>
        <v>0</v>
      </c>
      <c r="J13" s="119">
        <f>IF(T$9="Y",'Dec09'!J53,0)</f>
        <v>0</v>
      </c>
      <c r="K13" s="119">
        <f>IF(T$9="Y",'Dec09'!K53,I13*J13)</f>
        <v>0</v>
      </c>
      <c r="L13" s="119">
        <f>IF(T$9="Y",'Dec09'!L53,0)</f>
        <v>0</v>
      </c>
      <c r="M13" s="141" t="str">
        <f>IF(E13=" "," ",IF(T$9="Y",'Dec09'!M53,IF((H13+K13+L13)&gt;0,H13+K13+L13," ")))</f>
        <v xml:space="preserve"> </v>
      </c>
      <c r="N13" s="121" t="str">
        <f>IF(M13=" "," ",IF(M13=0," ",IF(Employee!O$76="W1",AN13,AI13-'Dec09'!W53)))</f>
        <v xml:space="preserve"> </v>
      </c>
      <c r="O13" s="130" t="str">
        <f>IF(M13=" "," ",IF(M13=0," ",IF(Employee!P$69&gt;E$9,0,IF(C13="A",WNI!E200,IF(C13="B",WNI!F200,IF(C13="C",WNI!G200,IF(C13="J",WNI!H200," ")))))))</f>
        <v xml:space="preserve"> </v>
      </c>
      <c r="P13" s="121"/>
      <c r="Q13" s="121"/>
      <c r="R13" s="134" t="str">
        <f>IF(M13=" "," ",IF(M13=0," ",M13-SUM(N13:Q13)))</f>
        <v xml:space="preserve"> </v>
      </c>
      <c r="S13" s="121"/>
      <c r="T13" s="122" t="str">
        <f>IF(M13=" "," ",IF(M13=0," ",WNI!I200))</f>
        <v xml:space="preserve"> </v>
      </c>
      <c r="U13" s="50"/>
      <c r="V13" s="61">
        <f>IF(Employee!H$86=E$9,Employee!D$86+SUM(M13)+'Dec09'!V53,SUM(M13)+'Dec09'!V53)</f>
        <v>0</v>
      </c>
      <c r="W13" s="61">
        <f>IF(Employee!H$86=E$9,Employee!D$87+SUM(N13)+'Dec09'!W53,SUM(N13)+'Dec09'!W53)</f>
        <v>0</v>
      </c>
      <c r="X13" s="61">
        <f>IF(O13=" ",'Dec09'!X53,O13+'Dec09'!X53)</f>
        <v>0</v>
      </c>
      <c r="Y13" s="61">
        <f>IF(P13=" ",'Dec09'!Y53,P13+'Dec09'!Y53)</f>
        <v>0</v>
      </c>
      <c r="Z13" s="61">
        <f>IF(Q13=" ",'Dec09'!Z53,Q13+'Dec09'!Z53)</f>
        <v>0</v>
      </c>
      <c r="AA13" s="61">
        <f>IF(R13=" ",'Dec09'!AA53,R13+'Dec09'!AA53)</f>
        <v>0</v>
      </c>
      <c r="AB13" s="62"/>
      <c r="AC13" s="61">
        <f>IF(T13=" ",'Dec09'!AC53,T13+'Dec09'!AC53)</f>
        <v>0</v>
      </c>
      <c r="AD13" s="98"/>
      <c r="AE13" s="112">
        <f>IF(E13=" ",0,IF(D13="BR",0,IF(D13="D",0,IF(D13="NT",V13,LOOKUP(D13,Free!A:A,Free!B:B)*E$9/52))))</f>
        <v>0</v>
      </c>
      <c r="AF13" s="95">
        <f>IF(E13=" ",0,V13-AE13)</f>
        <v>0</v>
      </c>
      <c r="AG13" s="95">
        <f>AF13*AG$7</f>
        <v>0</v>
      </c>
      <c r="AH13" s="95">
        <f>IF(D13="D",AF13*AH$7,IF(AF13&gt;LOOKUP(E$9,HR!A:A,HR!B:B),(AF13-LOOKUP(E$9,HR!A:A,HR!B:B))*AH$7,0))</f>
        <v>0</v>
      </c>
      <c r="AI13" s="95">
        <f>IF(AF13&lt;1,0,AG13+AH13)</f>
        <v>0</v>
      </c>
      <c r="AJ13" s="95">
        <f>IF(E13=" ",0,IF(D13="BR",0,IF(D13="D",0,IF(D13="NT",M13,LOOKUP(D13,Free!A:A,Free!B:B)*1/52))))</f>
        <v>0</v>
      </c>
      <c r="AK13" s="95">
        <f>IF(E13=" ",0,SUM(M13)-AJ13)</f>
        <v>0</v>
      </c>
      <c r="AL13" s="95">
        <f>AK13*AL$7</f>
        <v>0</v>
      </c>
      <c r="AM13" s="95">
        <f>IF(D13="D",AK13*AM$7,IF(AK13&gt;LOOKUP(1,HR!A:A,HR!B:B),(AK13-LOOKUP(1,HR!A:A,HR!B:B))*AH$7,0))</f>
        <v>0</v>
      </c>
      <c r="AN13" s="95">
        <f>IF(AK13&lt;1,0,AL13+AM13)</f>
        <v>0</v>
      </c>
      <c r="AO13" s="98"/>
      <c r="AP13" s="63"/>
      <c r="AQ13" s="95">
        <f>IF(G13="SSP",H13,0)</f>
        <v>0</v>
      </c>
      <c r="AR13" s="95">
        <f>IF(G13="SMP",H13,0)</f>
        <v>0</v>
      </c>
      <c r="AS13" s="95">
        <f>IF(G13="SPP",H13,0)</f>
        <v>0</v>
      </c>
      <c r="AT13" s="95">
        <f>IF(G13="SAP",H13,0)</f>
        <v>0</v>
      </c>
      <c r="AU13" s="63"/>
    </row>
    <row r="14" spans="1:47" ht="18" customHeight="1" x14ac:dyDescent="0.2">
      <c r="A14" s="45"/>
      <c r="B14" s="145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IF(E14=Employee!D$107,LOOKUP(E$9,Taxcode!A:A,Taxcode!Y:Y)," ")</f>
        <v xml:space="preserve"> </v>
      </c>
      <c r="E14" s="146" t="str">
        <f>IF(Employee!D$106="m"," ",IF(Employee!F$102&gt;E$9," ",IF(Employee!F$104&lt;E$9," ",Employee!D$107)))</f>
        <v xml:space="preserve"> </v>
      </c>
      <c r="F14" s="148" t="str">
        <f>IF(E14=" "," ",IF(Employee!F$102&gt;E$9," ",IF(Employee!F$104&lt;E$9," ",Employee!D$93)))</f>
        <v xml:space="preserve"> </v>
      </c>
      <c r="G14" s="162"/>
      <c r="H14" s="124">
        <f>IF(T$9="Y",'Dec09'!H54,0)</f>
        <v>0</v>
      </c>
      <c r="I14" s="119">
        <f>IF(T$9="Y",'Dec09'!I54,0)</f>
        <v>0</v>
      </c>
      <c r="J14" s="119">
        <f>IF(T$9="Y",'Dec09'!J54,0)</f>
        <v>0</v>
      </c>
      <c r="K14" s="119">
        <f>IF(T$9="Y",'Dec09'!K54,I14*J14)</f>
        <v>0</v>
      </c>
      <c r="L14" s="119">
        <f>IF(T$9="Y",'Dec09'!L54,0)</f>
        <v>0</v>
      </c>
      <c r="M14" s="141" t="str">
        <f>IF(E14=" "," ",IF(T$9="Y",'Dec09'!M54,IF((H14+K14+L14)&gt;0,H14+K14+L14," ")))</f>
        <v xml:space="preserve"> </v>
      </c>
      <c r="N14" s="121" t="str">
        <f>IF(M14=" "," ",IF(M14=0," ",IF(Employee!O$102="W1",AN14,AI14-'Dec09'!W54)))</f>
        <v xml:space="preserve"> </v>
      </c>
      <c r="O14" s="130" t="str">
        <f>IF(M14=" "," ",IF(M14=0," ",IF(Employee!P$95&gt;E$9,0,IF(C14="A",WNI!E201,IF(C14="B",WNI!F201,IF(C14="C",WNI!G201,IF(C14="J",WNI!H201," ")))))))</f>
        <v xml:space="preserve"> </v>
      </c>
      <c r="P14" s="121"/>
      <c r="Q14" s="121"/>
      <c r="R14" s="134" t="str">
        <f>IF(M14=" "," ",IF(M14=0," ",M14-SUM(N14:Q14)))</f>
        <v xml:space="preserve"> </v>
      </c>
      <c r="S14" s="121"/>
      <c r="T14" s="122" t="str">
        <f>IF(M14=" "," ",IF(M14=0," ",WNI!I201))</f>
        <v xml:space="preserve"> </v>
      </c>
      <c r="U14" s="50"/>
      <c r="V14" s="61">
        <f>IF(Employee!H$112=E$9,Employee!D$112+SUM(M14)+'Dec09'!V54,SUM(M14)+'Dec09'!V54)</f>
        <v>0</v>
      </c>
      <c r="W14" s="61">
        <f>IF(Employee!H$112=E$9,Employee!D$113+SUM(N14)+'Dec09'!W54,SUM(N14)+'Dec09'!W54)</f>
        <v>0</v>
      </c>
      <c r="X14" s="61">
        <f>IF(O14=" ",'Dec09'!X54,O14+'Dec09'!X54)</f>
        <v>0</v>
      </c>
      <c r="Y14" s="61">
        <f>IF(P14=" ",'Dec09'!Y54,P14+'Dec09'!Y54)</f>
        <v>0</v>
      </c>
      <c r="Z14" s="61">
        <f>IF(Q14=" ",'Dec09'!Z54,Q14+'Dec09'!Z54)</f>
        <v>0</v>
      </c>
      <c r="AA14" s="61">
        <f>IF(R14=" ",'Dec09'!AA54,R14+'Dec09'!AA54)</f>
        <v>0</v>
      </c>
      <c r="AB14" s="62"/>
      <c r="AC14" s="61">
        <f>IF(T14=" ",'Dec09'!AC54,T14+'Dec09'!AC54)</f>
        <v>0</v>
      </c>
      <c r="AD14" s="98"/>
      <c r="AE14" s="112">
        <f>IF(E14=" ",0,IF(D14="BR",0,IF(D14="D",0,IF(D14="NT",V14,LOOKUP(D14,Free!A:A,Free!B:B)*E$9/52))))</f>
        <v>0</v>
      </c>
      <c r="AF14" s="95">
        <f>IF(E14=" ",0,V14-AE14)</f>
        <v>0</v>
      </c>
      <c r="AG14" s="95">
        <f>AF14*AG$7</f>
        <v>0</v>
      </c>
      <c r="AH14" s="95">
        <f>IF(D14="D",AF14*AH$7,IF(AF14&gt;LOOKUP(E$9,HR!A:A,HR!B:B),(AF14-LOOKUP(E$9,HR!A:A,HR!B:B))*AH$7,0))</f>
        <v>0</v>
      </c>
      <c r="AI14" s="95">
        <f>IF(AF14&lt;1,0,AG14+AH14)</f>
        <v>0</v>
      </c>
      <c r="AJ14" s="95">
        <f>IF(E14=" ",0,IF(D14="BR",0,IF(D14="D",0,IF(D14="NT",M14,LOOKUP(D14,Free!A:A,Free!B:B)*1/52))))</f>
        <v>0</v>
      </c>
      <c r="AK14" s="95">
        <f>IF(E14=" ",0,SUM(M14)-AJ14)</f>
        <v>0</v>
      </c>
      <c r="AL14" s="95">
        <f>AK14*AL$7</f>
        <v>0</v>
      </c>
      <c r="AM14" s="95">
        <f>IF(D14="D",AK14*AM$7,IF(AK14&gt;LOOKUP(1,HR!A:A,HR!B:B),(AK14-LOOKUP(1,HR!A:A,HR!B:B))*AH$7,0))</f>
        <v>0</v>
      </c>
      <c r="AN14" s="95">
        <f>IF(AK14&lt;1,0,AL14+AM14)</f>
        <v>0</v>
      </c>
      <c r="AO14" s="98"/>
      <c r="AP14" s="63"/>
      <c r="AQ14" s="95">
        <f>IF(G14="SSP",H14,0)</f>
        <v>0</v>
      </c>
      <c r="AR14" s="95">
        <f>IF(G14="SMP",H14,0)</f>
        <v>0</v>
      </c>
      <c r="AS14" s="95">
        <f>IF(G14="SPP",H14,0)</f>
        <v>0</v>
      </c>
      <c r="AT14" s="95">
        <f>IF(G14="SAP",H14,0)</f>
        <v>0</v>
      </c>
      <c r="AU14" s="63"/>
    </row>
    <row r="15" spans="1:47" ht="18" customHeight="1" thickBot="1" x14ac:dyDescent="0.25">
      <c r="A15" s="45"/>
      <c r="B15" s="145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IF(E15=Employee!D$133,LOOKUP(E$9,Taxcode!A:A,Taxcode!AE:AE)," ")</f>
        <v xml:space="preserve"> </v>
      </c>
      <c r="E15" s="146" t="str">
        <f>IF(Employee!D$132="m"," ",IF(Employee!F$128&gt;E$9," ",IF(Employee!F$130&lt;E$9," ",Employee!D$133)))</f>
        <v xml:space="preserve"> </v>
      </c>
      <c r="F15" s="148" t="str">
        <f>IF(E15=" "," ",IF(Employee!F$128&gt;E$9," ",IF(Employee!F$130&lt;E$9," ",Employee!D$119)))</f>
        <v xml:space="preserve"> </v>
      </c>
      <c r="G15" s="162"/>
      <c r="H15" s="124">
        <f>IF(T$9="Y",'Dec09'!H55,0)</f>
        <v>0</v>
      </c>
      <c r="I15" s="119">
        <f>IF(T$9="Y",'Dec09'!I55,0)</f>
        <v>0</v>
      </c>
      <c r="J15" s="119">
        <f>IF(T$9="Y",'Dec09'!J55,0)</f>
        <v>0</v>
      </c>
      <c r="K15" s="119">
        <f>IF(T$9="Y",'Dec09'!K55,I15*J15)</f>
        <v>0</v>
      </c>
      <c r="L15" s="119">
        <f>IF(T$9="Y",'Dec09'!L55,0)</f>
        <v>0</v>
      </c>
      <c r="M15" s="141" t="str">
        <f>IF(E15=" "," ",IF(T$9="Y",'Dec09'!M55,IF((H15+K15+L15)&gt;0,H15+K15+L15," ")))</f>
        <v xml:space="preserve"> </v>
      </c>
      <c r="N15" s="121" t="str">
        <f>IF(M15=" "," ",IF(M15=0," ",IF(Employee!O$128="W1",AN15,AI15-'Dec09'!W55)))</f>
        <v xml:space="preserve"> </v>
      </c>
      <c r="O15" s="130" t="str">
        <f>IF(M15=" "," ",IF(M15=0," ",IF(Employee!P$121&gt;E$9,0,IF(C15="A",WNI!E202,IF(C15="B",WNI!F202,IF(C15="C",WNI!G202,IF(C15="J",WNI!H202," ")))))))</f>
        <v xml:space="preserve"> </v>
      </c>
      <c r="P15" s="121"/>
      <c r="Q15" s="121"/>
      <c r="R15" s="134" t="str">
        <f>IF(M15=" "," ",IF(M15=0," ",M15-SUM(N15:Q15)))</f>
        <v xml:space="preserve"> </v>
      </c>
      <c r="S15" s="121"/>
      <c r="T15" s="266" t="str">
        <f>IF(M15=" "," ",IF(M15=0," ",WNI!I202))</f>
        <v xml:space="preserve"> </v>
      </c>
      <c r="U15" s="50"/>
      <c r="V15" s="61">
        <f>IF(Employee!H$138=E$9,Employee!D$138+SUM(M15)+'Dec09'!V55,SUM(M15)+'Dec09'!V55)</f>
        <v>0</v>
      </c>
      <c r="W15" s="61">
        <f>IF(Employee!H$138=E$9,Employee!D$139+SUM(N15)+'Dec09'!W55,SUM(N15)+'Dec09'!W55)</f>
        <v>0</v>
      </c>
      <c r="X15" s="61">
        <f>IF(O15=" ",'Dec09'!X55,O15+'Dec09'!X55)</f>
        <v>0</v>
      </c>
      <c r="Y15" s="61">
        <f>IF(P15=" ",'Dec09'!Y55,P15+'Dec09'!Y55)</f>
        <v>0</v>
      </c>
      <c r="Z15" s="61">
        <f>IF(Q15=" ",'Dec09'!Z55,Q15+'Dec09'!Z55)</f>
        <v>0</v>
      </c>
      <c r="AA15" s="61">
        <f>IF(R15=" ",'Dec09'!AA55,R15+'Dec09'!AA55)</f>
        <v>0</v>
      </c>
      <c r="AB15" s="62"/>
      <c r="AC15" s="61">
        <f>IF(T15=" ",'Dec09'!AC55,T15+'Dec09'!AC55)</f>
        <v>0</v>
      </c>
      <c r="AD15" s="98"/>
      <c r="AE15" s="112">
        <f>IF(E15=" ",0,IF(D15="BR",0,IF(D15="D",0,IF(D15="NT",V15,LOOKUP(D15,Free!A:A,Free!B:B)*E$9/52))))</f>
        <v>0</v>
      </c>
      <c r="AF15" s="95">
        <f>IF(E15=" ",0,V15-AE15)</f>
        <v>0</v>
      </c>
      <c r="AG15" s="95">
        <f>AF15*AG$7</f>
        <v>0</v>
      </c>
      <c r="AH15" s="95">
        <f>IF(D15="D",AF15*AH$7,IF(AF15&gt;LOOKUP(E$9,HR!A:A,HR!B:B),(AF15-LOOKUP(E$9,HR!A:A,HR!B:B))*AH$7,0))</f>
        <v>0</v>
      </c>
      <c r="AI15" s="95">
        <f>IF(AF15&lt;1,0,AG15+AH15)</f>
        <v>0</v>
      </c>
      <c r="AJ15" s="95">
        <f>IF(E15=" ",0,IF(D15="BR",0,IF(D15="D",0,IF(D15="NT",M15,LOOKUP(D15,Free!A:A,Free!B:B)*1/52))))</f>
        <v>0</v>
      </c>
      <c r="AK15" s="95">
        <f>IF(E15=" ",0,SUM(M15)-AJ15)</f>
        <v>0</v>
      </c>
      <c r="AL15" s="95">
        <f>AK15*AL$7</f>
        <v>0</v>
      </c>
      <c r="AM15" s="95">
        <f>IF(D15="D",AK15*AM$7,IF(AK15&gt;LOOKUP(1,HR!A:A,HR!B:B),(AK15-LOOKUP(1,HR!A:A,HR!B:B))*AH$7,0))</f>
        <v>0</v>
      </c>
      <c r="AN15" s="95">
        <f>IF(AK15&lt;1,0,AL15+AM15)</f>
        <v>0</v>
      </c>
      <c r="AO15" s="98"/>
      <c r="AP15" s="63"/>
      <c r="AQ15" s="95">
        <f>IF(G15="SSP",H15,0)</f>
        <v>0</v>
      </c>
      <c r="AR15" s="95">
        <f>IF(G15="SMP",H15,0)</f>
        <v>0</v>
      </c>
      <c r="AS15" s="95">
        <f>IF(G15="SPP",H15,0)</f>
        <v>0</v>
      </c>
      <c r="AT15" s="95">
        <f>IF(G15="SAP",H15,0)</f>
        <v>0</v>
      </c>
      <c r="AU15" s="63"/>
    </row>
    <row r="16" spans="1:47" ht="18" customHeight="1" thickTop="1" thickBot="1" x14ac:dyDescent="0.25">
      <c r="A16" s="49"/>
      <c r="B16" s="153"/>
      <c r="C16" s="151"/>
      <c r="D16" s="151"/>
      <c r="E16" s="152"/>
      <c r="F16" s="400" t="s">
        <v>7</v>
      </c>
      <c r="G16" s="397"/>
      <c r="H16" s="131"/>
      <c r="I16" s="132"/>
      <c r="J16" s="132"/>
      <c r="K16" s="168"/>
      <c r="L16" s="168"/>
      <c r="M16" s="159">
        <f t="shared" ref="M16:R16" si="2">SUM(M11:M15)</f>
        <v>0</v>
      </c>
      <c r="N16" s="159">
        <f t="shared" si="2"/>
        <v>0</v>
      </c>
      <c r="O16" s="159">
        <f t="shared" si="2"/>
        <v>0</v>
      </c>
      <c r="P16" s="159">
        <f t="shared" si="2"/>
        <v>0</v>
      </c>
      <c r="Q16" s="159">
        <f t="shared" si="2"/>
        <v>0</v>
      </c>
      <c r="R16" s="159">
        <f t="shared" si="2"/>
        <v>0</v>
      </c>
      <c r="S16" s="121"/>
      <c r="T16" s="159">
        <f>SUM(T11:T15)</f>
        <v>0</v>
      </c>
      <c r="U16" s="51"/>
      <c r="V16" s="61"/>
      <c r="AD16" s="98"/>
      <c r="AE16" s="112"/>
      <c r="AO16" s="98"/>
      <c r="AP16" s="63"/>
      <c r="AU16" s="63"/>
    </row>
    <row r="17" spans="1:47" s="54" customFormat="1" ht="24" customHeight="1" thickBot="1" x14ac:dyDescent="0.25">
      <c r="A17" s="138"/>
      <c r="B17" s="381"/>
      <c r="C17" s="381"/>
      <c r="D17" s="381"/>
      <c r="E17" s="381"/>
      <c r="F17" s="381"/>
      <c r="G17" s="381"/>
      <c r="H17" s="381"/>
      <c r="I17" s="381"/>
      <c r="J17" s="381"/>
      <c r="K17" s="381"/>
      <c r="L17" s="381"/>
      <c r="M17" s="381"/>
      <c r="N17" s="381"/>
      <c r="O17" s="381"/>
      <c r="P17" s="381"/>
      <c r="Q17" s="381"/>
      <c r="R17" s="381"/>
      <c r="S17" s="381"/>
      <c r="T17" s="381"/>
      <c r="U17" s="218"/>
      <c r="V17" s="84"/>
      <c r="W17" s="84"/>
      <c r="X17" s="84"/>
      <c r="Y17" s="219"/>
      <c r="Z17" s="84"/>
      <c r="AA17" s="84"/>
      <c r="AB17" s="85"/>
      <c r="AC17" s="84"/>
      <c r="AD17" s="97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7"/>
      <c r="AP17" s="212"/>
      <c r="AQ17" s="94"/>
      <c r="AR17" s="94"/>
      <c r="AS17" s="94"/>
      <c r="AT17" s="94"/>
      <c r="AU17" s="212"/>
    </row>
    <row r="18" spans="1:47" ht="18" customHeight="1" thickTop="1" thickBot="1" x14ac:dyDescent="0.25">
      <c r="A18" s="41"/>
      <c r="B18" s="396" t="s">
        <v>34</v>
      </c>
      <c r="C18" s="397"/>
      <c r="D18" s="397"/>
      <c r="E18" s="398"/>
      <c r="F18" s="42"/>
      <c r="G18" s="42"/>
      <c r="H18" s="55"/>
      <c r="I18" s="55"/>
      <c r="J18" s="55"/>
      <c r="K18" s="58"/>
      <c r="L18" s="58"/>
      <c r="M18" s="55"/>
      <c r="N18" s="43"/>
      <c r="O18" s="378" t="s">
        <v>39</v>
      </c>
      <c r="P18" s="379"/>
      <c r="Q18" s="380"/>
      <c r="R18" s="376"/>
      <c r="S18" s="377"/>
      <c r="T18" s="377"/>
      <c r="U18" s="44"/>
      <c r="AD18" s="98"/>
      <c r="AE18" s="112"/>
      <c r="AO18" s="98"/>
      <c r="AP18" s="63"/>
      <c r="AU18" s="63"/>
    </row>
    <row r="19" spans="1:47" ht="18" customHeight="1" thickTop="1" thickBot="1" x14ac:dyDescent="0.25">
      <c r="A19" s="45"/>
      <c r="B19" s="399" t="s">
        <v>9</v>
      </c>
      <c r="C19" s="397"/>
      <c r="D19" s="398"/>
      <c r="E19" s="206">
        <v>41</v>
      </c>
      <c r="F19" s="63"/>
      <c r="G19" s="63"/>
      <c r="H19" s="399" t="s">
        <v>39</v>
      </c>
      <c r="I19" s="397"/>
      <c r="J19" s="398"/>
      <c r="K19" s="272">
        <f>Admin!B282</f>
        <v>40189</v>
      </c>
      <c r="L19" s="271" t="s">
        <v>208</v>
      </c>
      <c r="M19" s="273">
        <f>Admin!B288</f>
        <v>40195</v>
      </c>
      <c r="N19" s="28"/>
      <c r="O19" s="401" t="s">
        <v>109</v>
      </c>
      <c r="P19" s="402"/>
      <c r="Q19" s="402"/>
      <c r="R19" s="403"/>
      <c r="S19" s="46"/>
      <c r="T19" s="217"/>
      <c r="U19" s="48"/>
      <c r="AD19" s="98"/>
      <c r="AE19" s="112"/>
      <c r="AO19" s="98"/>
      <c r="AP19" s="63"/>
      <c r="AU19" s="63"/>
    </row>
    <row r="20" spans="1:47" ht="18" customHeight="1" thickTop="1" x14ac:dyDescent="0.2">
      <c r="A20" s="45"/>
      <c r="B20" s="93"/>
      <c r="C20" s="223"/>
      <c r="D20" s="149"/>
      <c r="E20" s="223"/>
      <c r="F20" s="224"/>
      <c r="G20" s="223"/>
      <c r="H20" s="56"/>
      <c r="I20" s="56"/>
      <c r="J20" s="56"/>
      <c r="K20" s="59"/>
      <c r="L20" s="59"/>
      <c r="M20" s="56"/>
      <c r="N20" s="114"/>
      <c r="O20" s="56"/>
      <c r="P20" s="56"/>
      <c r="Q20" s="56"/>
      <c r="R20" s="56"/>
      <c r="S20" s="46"/>
      <c r="T20" s="56"/>
      <c r="U20" s="48"/>
      <c r="AD20" s="98"/>
      <c r="AE20" s="112"/>
      <c r="AO20" s="98"/>
      <c r="AP20" s="63"/>
      <c r="AU20" s="63"/>
    </row>
    <row r="21" spans="1:47" ht="18" customHeight="1" x14ac:dyDescent="0.2">
      <c r="A21" s="45"/>
      <c r="B21" s="143" t="str">
        <f>IF(E21=" "," ",IF(Employee!F$24&gt;E$19," ",IF(Employee!F$26&lt;E$19," ",Employee!D$30)))</f>
        <v xml:space="preserve"> </v>
      </c>
      <c r="C21" s="109" t="str">
        <f>IF(E21=Employee!D$29,LOOKUP(E$19,Nitable!A:A,Nitable!B:B)," ")</f>
        <v xml:space="preserve"> </v>
      </c>
      <c r="D21" s="109" t="str">
        <f>IF(E21=Employee!D$29,LOOKUP(E$19,Taxcode!A:A,Taxcode!G:G)," ")</f>
        <v xml:space="preserve"> </v>
      </c>
      <c r="E21" s="144" t="str">
        <f>IF(Employee!D$28="m"," ",IF(Employee!F$24&gt;E$19," ",IF(Employee!F$26&lt;E$19," ",Employee!D$29)))</f>
        <v xml:space="preserve"> </v>
      </c>
      <c r="F21" s="126" t="str">
        <f>IF(E21=" "," ",IF(Employee!F$24&gt;E$19," ",IF(Employee!F$26&lt;E$19," ",Employee!D$15)))</f>
        <v xml:space="preserve"> </v>
      </c>
      <c r="G21" s="161"/>
      <c r="H21" s="123">
        <f>IF(T$19="Y",H11,0)</f>
        <v>0</v>
      </c>
      <c r="I21" s="115">
        <f>IF(T$19="Y",I11,0)</f>
        <v>0</v>
      </c>
      <c r="J21" s="115">
        <f>IF(T$19="Y",J11,0)</f>
        <v>0</v>
      </c>
      <c r="K21" s="115">
        <f>IF(T$19="Y",K11,I21*J21)</f>
        <v>0</v>
      </c>
      <c r="L21" s="115">
        <f>IF(T$19="Y",L11,0)</f>
        <v>0</v>
      </c>
      <c r="M21" s="127" t="str">
        <f>IF(E21=" "," ",IF(T$19="Y",M11,IF((H21+K21+L21)&gt;0,H21+K21+L21," ")))</f>
        <v xml:space="preserve"> </v>
      </c>
      <c r="N21" s="117" t="str">
        <f>IF(M21=" "," ",IF(M21=0," ",IF(Employee!O$24="W1",AN21,AI21-W11)))</f>
        <v xml:space="preserve"> </v>
      </c>
      <c r="O21" s="128" t="str">
        <f>IF(M21=" "," ",IF(M21=0," ",IF(Employee!P$17&gt;E$19,0,IF(C21="A",WNI!E203,IF(C21="B",WNI!F203,IF(C21="C",WNI!G203,IF(C21="J",WNI!H203," ")))))))</f>
        <v xml:space="preserve"> </v>
      </c>
      <c r="P21" s="117"/>
      <c r="Q21" s="117"/>
      <c r="R21" s="133" t="str">
        <f>IF(M21=" "," ",IF(M21=0," ",M21-SUM(N21:Q21)))</f>
        <v xml:space="preserve"> </v>
      </c>
      <c r="S21" s="121"/>
      <c r="T21" s="118" t="str">
        <f>IF(M21=" "," ",IF(M21=0," ",WNI!I203))</f>
        <v xml:space="preserve"> </v>
      </c>
      <c r="U21" s="50"/>
      <c r="V21" s="61">
        <f>IF(Employee!H$34=E$19,Employee!D$34+SUM(M21)+V11,SUM(M21)+V11)</f>
        <v>0</v>
      </c>
      <c r="W21" s="61">
        <f>IF(Employee!H$34=E$19,Employee!D$35+SUM(N21)+W11,SUM(N21)+W11)</f>
        <v>0</v>
      </c>
      <c r="X21" s="61">
        <f>IF(O21=" ",X11,O21+X11)</f>
        <v>0</v>
      </c>
      <c r="Y21" s="61">
        <f t="shared" ref="Y21:Z25" si="3">IF(P21=0,Y11,P21+Y11)</f>
        <v>0</v>
      </c>
      <c r="Z21" s="61">
        <f t="shared" si="3"/>
        <v>0</v>
      </c>
      <c r="AA21" s="61">
        <f>IF(R21=" ",AA11,AA11+R21)</f>
        <v>0</v>
      </c>
      <c r="AC21" s="61">
        <f>IF(T21=" ",AC11,T21+AC11)</f>
        <v>0</v>
      </c>
      <c r="AD21" s="98"/>
      <c r="AE21" s="112">
        <f>IF(E21=" ",0,IF(D21="BR",0,IF(D21="D",0,IF(D21="NT",V21,LOOKUP(D21,Free!A:A,Free!B:B)*E$19/52))))</f>
        <v>0</v>
      </c>
      <c r="AF21" s="95">
        <f>IF(E21=" ",0,V21-AE21)</f>
        <v>0</v>
      </c>
      <c r="AG21" s="95">
        <f>AF21*AG$7</f>
        <v>0</v>
      </c>
      <c r="AH21" s="95">
        <f>IF(D21="D",AF21*AH$7,IF(AF21&gt;LOOKUP(E$19,HR!A:A,HR!B:B),(AF21-LOOKUP(E$19,HR!A:A,HR!B:B))*AH$7,0))</f>
        <v>0</v>
      </c>
      <c r="AI21" s="95">
        <f>IF(AF21&lt;1,0,AG21+AH21)</f>
        <v>0</v>
      </c>
      <c r="AJ21" s="95">
        <f>IF(E21=" ",0,IF(D21="BR",0,IF(D21="D",0,IF(D21="NT",M21,LOOKUP(D21,Free!A:A,Free!B:B)*1/52))))</f>
        <v>0</v>
      </c>
      <c r="AK21" s="95">
        <f>IF(E21=" ",0,SUM(M21)-AJ21)</f>
        <v>0</v>
      </c>
      <c r="AL21" s="95">
        <f>AK21*AL$7</f>
        <v>0</v>
      </c>
      <c r="AM21" s="95">
        <f>IF(D21="D",AK21*AM$7,IF(AK21&gt;LOOKUP(1,HR!A:A,HR!B:B),(AK21-LOOKUP(1,HR!A:A,HR!B:B))*AH$7,0))</f>
        <v>0</v>
      </c>
      <c r="AN21" s="95">
        <f>IF(AK21&lt;1,0,AL21+AM21)</f>
        <v>0</v>
      </c>
      <c r="AO21" s="98"/>
      <c r="AP21" s="63"/>
      <c r="AQ21" s="95">
        <f>IF(G21="SSP",H21,0)</f>
        <v>0</v>
      </c>
      <c r="AR21" s="95">
        <f>IF(G21="SMP",H21,0)</f>
        <v>0</v>
      </c>
      <c r="AS21" s="95">
        <f>IF(G21="SPP",H21,0)</f>
        <v>0</v>
      </c>
      <c r="AT21" s="95">
        <f>IF(G21="SAP",H21,0)</f>
        <v>0</v>
      </c>
      <c r="AU21" s="63"/>
    </row>
    <row r="22" spans="1:47" ht="18" customHeight="1" x14ac:dyDescent="0.2">
      <c r="A22" s="45"/>
      <c r="B22" s="145" t="str">
        <f>IF(E22=" "," ",IF(Employee!F$50&gt;E$19," ",IF(Employee!F$52&lt;E$19," ",Employee!D$56)))</f>
        <v xml:space="preserve"> </v>
      </c>
      <c r="C22" s="32" t="str">
        <f>IF(E22=Employee!D$55,LOOKUP(E$19,Nitable!A:A,Nitable!E:E)," ")</f>
        <v xml:space="preserve"> </v>
      </c>
      <c r="D22" s="32" t="str">
        <f>IF(E22=Employee!D$55,LOOKUP(E$19,Taxcode!A:A,Taxcode!M:M)," ")</f>
        <v xml:space="preserve"> </v>
      </c>
      <c r="E22" s="146" t="str">
        <f>IF(Employee!D$54="m"," ",IF(Employee!F$50&gt;E$19," ",IF(Employee!F$52&lt;E$19," ",Employee!D$55)))</f>
        <v xml:space="preserve"> </v>
      </c>
      <c r="F22" s="39" t="str">
        <f>IF(E22=" "," ",IF(Employee!F$50&gt;E$19," ",IF(Employee!F$52&lt;E$19," ",Employee!D$41)))</f>
        <v xml:space="preserve"> </v>
      </c>
      <c r="G22" s="161"/>
      <c r="H22" s="124">
        <f>IF(T$19="Y",H12,0)</f>
        <v>0</v>
      </c>
      <c r="I22" s="119">
        <f>IF(T$19="Y",I12,0)</f>
        <v>0</v>
      </c>
      <c r="J22" s="119">
        <f>IF(T$19="Y",J12,0)</f>
        <v>0</v>
      </c>
      <c r="K22" s="119">
        <f>IF(T$19="Y",K12,I22*J22)</f>
        <v>0</v>
      </c>
      <c r="L22" s="119">
        <f>IF(T$19="Y",L12,0)</f>
        <v>0</v>
      </c>
      <c r="M22" s="129" t="str">
        <f>IF(E22=" "," ",IF(T$19="Y",M12,IF((H22+K22+L22)&gt;0,H22+K22+L22," ")))</f>
        <v xml:space="preserve"> </v>
      </c>
      <c r="N22" s="121" t="str">
        <f>IF(M22=" "," ",IF(M22=0," ",IF(Employee!O$50="W1",AN22,AI22-W12)))</f>
        <v xml:space="preserve"> </v>
      </c>
      <c r="O22" s="130" t="str">
        <f>IF(M22=" "," ",IF(M22=0," ",IF(Employee!P$43&gt;E$19,0,IF(C22="A",WNI!E204,IF(C22="B",WNI!F204,IF(C22="C",WNI!G204,IF(C22="J",WNI!H204," ")))))))</f>
        <v xml:space="preserve"> </v>
      </c>
      <c r="P22" s="121"/>
      <c r="Q22" s="121"/>
      <c r="R22" s="134" t="str">
        <f>IF(M22=" "," ",IF(M22=0," ",M22-SUM(N22:Q22)))</f>
        <v xml:space="preserve"> </v>
      </c>
      <c r="S22" s="121"/>
      <c r="T22" s="122" t="str">
        <f>IF(M22=" "," ",IF(M22=0," ",WNI!I204))</f>
        <v xml:space="preserve"> </v>
      </c>
      <c r="U22" s="50"/>
      <c r="V22" s="61">
        <f>IF(Employee!H$60=E$19,Employee!D$60+SUM(M22)+V12,SUM(M22)+V12)</f>
        <v>0</v>
      </c>
      <c r="W22" s="61">
        <f>IF(Employee!H$60=E$19,Employee!D$61+SUM(N22)+W12,SUM(N22)+W12)</f>
        <v>0</v>
      </c>
      <c r="X22" s="61">
        <f>IF(O22=" ",X12,O22+X12)</f>
        <v>0</v>
      </c>
      <c r="Y22" s="61">
        <f t="shared" si="3"/>
        <v>0</v>
      </c>
      <c r="Z22" s="61">
        <f t="shared" si="3"/>
        <v>0</v>
      </c>
      <c r="AA22" s="61">
        <f>IF(R22=" ",AA12,AA12+R22)</f>
        <v>0</v>
      </c>
      <c r="AC22" s="61">
        <f>IF(T22=" ",AC12,T22+AC12)</f>
        <v>0</v>
      </c>
      <c r="AD22" s="98"/>
      <c r="AE22" s="112">
        <f>IF(E22=" ",0,IF(D22="BR",0,IF(D22="D",0,IF(D22="NT",V22,LOOKUP(D22,Free!A:A,Free!B:B)*E$19/52))))</f>
        <v>0</v>
      </c>
      <c r="AF22" s="95">
        <f>IF(E22=" ",0,V22-AE22)</f>
        <v>0</v>
      </c>
      <c r="AG22" s="95">
        <f>AF22*AG$7</f>
        <v>0</v>
      </c>
      <c r="AH22" s="95">
        <f>IF(D22="D",AF22*AH$7,IF(AF22&gt;LOOKUP(E$19,HR!A:A,HR!B:B),(AF22-LOOKUP(E$19,HR!A:A,HR!B:B))*AH$7,0))</f>
        <v>0</v>
      </c>
      <c r="AI22" s="95">
        <f>IF(AF22&lt;1,0,AG22+AH22)</f>
        <v>0</v>
      </c>
      <c r="AJ22" s="95">
        <f>IF(E22=" ",0,IF(D22="BR",0,IF(D22="D",0,IF(D22="NT",M22,LOOKUP(D22,Free!A:A,Free!B:B)*1/52))))</f>
        <v>0</v>
      </c>
      <c r="AK22" s="95">
        <f>IF(E22=" ",0,SUM(M22)-AJ22)</f>
        <v>0</v>
      </c>
      <c r="AL22" s="95">
        <f>AK22*AL$7</f>
        <v>0</v>
      </c>
      <c r="AM22" s="95">
        <f>IF(D22="D",AK22*AM$7,IF(AK22&gt;LOOKUP(1,HR!A:A,HR!B:B),(AK22-LOOKUP(1,HR!A:A,HR!B:B))*AH$7,0))</f>
        <v>0</v>
      </c>
      <c r="AN22" s="95">
        <f>IF(AK22&lt;1,0,AL22+AM22)</f>
        <v>0</v>
      </c>
      <c r="AO22" s="98"/>
      <c r="AP22" s="63"/>
      <c r="AQ22" s="95">
        <f>IF(G22="SSP",H22,0)</f>
        <v>0</v>
      </c>
      <c r="AR22" s="95">
        <f>IF(G22="SMP",H22,0)</f>
        <v>0</v>
      </c>
      <c r="AS22" s="95">
        <f>IF(G22="SPP",H22,0)</f>
        <v>0</v>
      </c>
      <c r="AT22" s="95">
        <f>IF(G22="SAP",H22,0)</f>
        <v>0</v>
      </c>
      <c r="AU22" s="63"/>
    </row>
    <row r="23" spans="1:47" ht="18" customHeight="1" x14ac:dyDescent="0.2">
      <c r="A23" s="45"/>
      <c r="B23" s="145" t="str">
        <f>IF(E23=" "," ",IF(Employee!F$76&gt;E$19," ",IF(Employee!F$78&lt;E$19," ",Employee!D$82)))</f>
        <v xml:space="preserve"> </v>
      </c>
      <c r="C23" s="32" t="str">
        <f>IF(E23=Employee!D$81,LOOKUP(E$19,Nitable!A:A,Nitable!H:H)," ")</f>
        <v xml:space="preserve"> </v>
      </c>
      <c r="D23" s="32" t="str">
        <f>IF(E23=Employee!D$81,LOOKUP(E$19,Taxcode!A:A,Taxcode!S:S)," ")</f>
        <v xml:space="preserve"> </v>
      </c>
      <c r="E23" s="146" t="str">
        <f>IF(Employee!D$80="m"," ",IF(Employee!F$76&gt;E$19," ",IF(Employee!F$78&lt;E$19," ",Employee!D$81)))</f>
        <v xml:space="preserve"> </v>
      </c>
      <c r="F23" s="39" t="str">
        <f>IF(E23=" "," ",IF(Employee!F$76&gt;E$19," ",IF(Employee!F$78&lt;E$19," ",Employee!D$67)))</f>
        <v xml:space="preserve"> </v>
      </c>
      <c r="G23" s="161"/>
      <c r="H23" s="124">
        <f>IF(T$19="Y",H13,0)</f>
        <v>0</v>
      </c>
      <c r="I23" s="119">
        <f>IF(T$19="Y",I13,0)</f>
        <v>0</v>
      </c>
      <c r="J23" s="119">
        <f>IF(T$19="Y",J13,0)</f>
        <v>0</v>
      </c>
      <c r="K23" s="119">
        <f>IF(T$19="Y",K13,I23*J23)</f>
        <v>0</v>
      </c>
      <c r="L23" s="119">
        <f>IF(T$19="Y",L13,0)</f>
        <v>0</v>
      </c>
      <c r="M23" s="129" t="str">
        <f>IF(E23=" "," ",IF(T$19="Y",M13,IF((H23+K23+L23)&gt;0,H23+K23+L23," ")))</f>
        <v xml:space="preserve"> </v>
      </c>
      <c r="N23" s="121" t="str">
        <f>IF(M23=" "," ",IF(M23=0," ",IF(Employee!O$76="W1",AN23,AI23-W13)))</f>
        <v xml:space="preserve"> </v>
      </c>
      <c r="O23" s="130" t="str">
        <f>IF(M23=" "," ",IF(M23=0," ",IF(Employee!P$69&gt;E$19,0,IF(C23="A",WNI!E205,IF(C23="B",WNI!F205,IF(C23="C",WNI!G205,IF(C23="J",WNI!H205," ")))))))</f>
        <v xml:space="preserve"> </v>
      </c>
      <c r="P23" s="121"/>
      <c r="Q23" s="121"/>
      <c r="R23" s="134" t="str">
        <f>IF(M23=" "," ",IF(M23=0," ",M23-SUM(N23:Q23)))</f>
        <v xml:space="preserve"> </v>
      </c>
      <c r="S23" s="121"/>
      <c r="T23" s="122" t="str">
        <f>IF(M23=" "," ",IF(M23=0," ",WNI!I205))</f>
        <v xml:space="preserve"> </v>
      </c>
      <c r="U23" s="50"/>
      <c r="V23" s="61">
        <f>IF(Employee!H$86=E$19,Employee!D$86+SUM(M23)+V13,SUM(M23)+V13)</f>
        <v>0</v>
      </c>
      <c r="W23" s="61">
        <f>IF(Employee!H$86=E$19,Employee!D$87+SUM(N23)+W13,SUM(N23)+W13)</f>
        <v>0</v>
      </c>
      <c r="X23" s="61">
        <f>IF(O23=" ",X13,O23+X13)</f>
        <v>0</v>
      </c>
      <c r="Y23" s="61">
        <f t="shared" si="3"/>
        <v>0</v>
      </c>
      <c r="Z23" s="61">
        <f t="shared" si="3"/>
        <v>0</v>
      </c>
      <c r="AA23" s="61">
        <f>IF(R23=" ",AA13,AA13+R23)</f>
        <v>0</v>
      </c>
      <c r="AC23" s="61">
        <f>IF(T23=" ",AC13,T23+AC13)</f>
        <v>0</v>
      </c>
      <c r="AD23" s="98"/>
      <c r="AE23" s="112">
        <f>IF(E23=" ",0,IF(D23="BR",0,IF(D23="D",0,IF(D23="NT",V23,LOOKUP(D23,Free!A:A,Free!B:B)*E$19/52))))</f>
        <v>0</v>
      </c>
      <c r="AF23" s="95">
        <f>IF(E23=" ",0,V23-AE23)</f>
        <v>0</v>
      </c>
      <c r="AG23" s="95">
        <f>AF23*AG$7</f>
        <v>0</v>
      </c>
      <c r="AH23" s="95">
        <f>IF(D23="D",AF23*AH$7,IF(AF23&gt;LOOKUP(E$19,HR!A:A,HR!B:B),(AF23-LOOKUP(E$19,HR!A:A,HR!B:B))*AH$7,0))</f>
        <v>0</v>
      </c>
      <c r="AI23" s="95">
        <f>IF(AF23&lt;1,0,AG23+AH23)</f>
        <v>0</v>
      </c>
      <c r="AJ23" s="95">
        <f>IF(E23=" ",0,IF(D23="BR",0,IF(D23="D",0,IF(D23="NT",M23,LOOKUP(D23,Free!A:A,Free!B:B)*1/52))))</f>
        <v>0</v>
      </c>
      <c r="AK23" s="95">
        <f>IF(E23=" ",0,SUM(M23)-AJ23)</f>
        <v>0</v>
      </c>
      <c r="AL23" s="95">
        <f>AK23*AL$7</f>
        <v>0</v>
      </c>
      <c r="AM23" s="95">
        <f>IF(D23="D",AK23*AM$7,IF(AK23&gt;LOOKUP(1,HR!A:A,HR!B:B),(AK23-LOOKUP(1,HR!A:A,HR!B:B))*AH$7,0))</f>
        <v>0</v>
      </c>
      <c r="AN23" s="95">
        <f>IF(AK23&lt;1,0,AL23+AM23)</f>
        <v>0</v>
      </c>
      <c r="AO23" s="98"/>
      <c r="AP23" s="63"/>
      <c r="AQ23" s="95">
        <f>IF(G23="SSP",H23,0)</f>
        <v>0</v>
      </c>
      <c r="AR23" s="95">
        <f>IF(G23="SMP",H23,0)</f>
        <v>0</v>
      </c>
      <c r="AS23" s="95">
        <f>IF(G23="SPP",H23,0)</f>
        <v>0</v>
      </c>
      <c r="AT23" s="95">
        <f>IF(G23="SAP",H23,0)</f>
        <v>0</v>
      </c>
      <c r="AU23" s="63"/>
    </row>
    <row r="24" spans="1:47" ht="18" customHeight="1" x14ac:dyDescent="0.2">
      <c r="A24" s="45"/>
      <c r="B24" s="145" t="str">
        <f>IF(E24=" "," ",IF(Employee!F$102&gt;E$19," ",IF(Employee!F$104&lt;E$19," ",Employee!D$108)))</f>
        <v xml:space="preserve"> </v>
      </c>
      <c r="C24" s="32" t="str">
        <f>IF(E24=Employee!D$107,LOOKUP(E$19,Nitable!A:A,Nitable!K:K)," ")</f>
        <v xml:space="preserve"> </v>
      </c>
      <c r="D24" s="32" t="str">
        <f>IF(E24=Employee!D$107,LOOKUP(E$19,Taxcode!A:A,Taxcode!Y:Y)," ")</f>
        <v xml:space="preserve"> </v>
      </c>
      <c r="E24" s="146" t="str">
        <f>IF(Employee!D$106="m"," ",IF(Employee!F$102&gt;E$19," ",IF(Employee!F$104&lt;E$19," ",Employee!D$107)))</f>
        <v xml:space="preserve"> </v>
      </c>
      <c r="F24" s="39" t="str">
        <f>IF(E24=" "," ",IF(Employee!F$102&gt;E$19," ",IF(Employee!F$104&lt;E$19," ",Employee!D$93)))</f>
        <v xml:space="preserve"> </v>
      </c>
      <c r="G24" s="161"/>
      <c r="H24" s="124">
        <f>IF(T$19="Y",H14,0)</f>
        <v>0</v>
      </c>
      <c r="I24" s="119">
        <f>IF(T$19="Y",I14,0)</f>
        <v>0</v>
      </c>
      <c r="J24" s="119">
        <f>IF(T$19="Y",J14,0)</f>
        <v>0</v>
      </c>
      <c r="K24" s="119">
        <f>IF(T$19="Y",K14,I24*J24)</f>
        <v>0</v>
      </c>
      <c r="L24" s="119">
        <f>IF(T$19="Y",L14,0)</f>
        <v>0</v>
      </c>
      <c r="M24" s="129" t="str">
        <f>IF(E24=" "," ",IF(T$19="Y",M14,IF((H24+K24+L24)&gt;0,H24+K24+L24," ")))</f>
        <v xml:space="preserve"> </v>
      </c>
      <c r="N24" s="121" t="str">
        <f>IF(M24=" "," ",IF(M24=0," ",IF(Employee!O$102="W1",AN24,AI24-W14)))</f>
        <v xml:space="preserve"> </v>
      </c>
      <c r="O24" s="130" t="str">
        <f>IF(M24=" "," ",IF(M24=0," ",IF(Employee!P$95&gt;E$19,0,IF(C24="A",WNI!E206,IF(C24="B",WNI!F206,IF(C24="C",WNI!G206,IF(C24="J",WNI!H206," ")))))))</f>
        <v xml:space="preserve"> </v>
      </c>
      <c r="P24" s="121"/>
      <c r="Q24" s="121"/>
      <c r="R24" s="134" t="str">
        <f>IF(M24=" "," ",IF(M24=0," ",M24-SUM(N24:Q24)))</f>
        <v xml:space="preserve"> </v>
      </c>
      <c r="S24" s="121"/>
      <c r="T24" s="122" t="str">
        <f>IF(M24=" "," ",IF(M24=0," ",WNI!I206))</f>
        <v xml:space="preserve"> </v>
      </c>
      <c r="U24" s="50"/>
      <c r="V24" s="61">
        <f>IF(Employee!H$112=E$19,Employee!D$112+SUM(M24)+V14,SUM(M24)+V14)</f>
        <v>0</v>
      </c>
      <c r="W24" s="61">
        <f>IF(Employee!H$112=E$19,Employee!D$113+SUM(N24)+W14,SUM(N24)+W14)</f>
        <v>0</v>
      </c>
      <c r="X24" s="61">
        <f>IF(O24=" ",X14,O24+X14)</f>
        <v>0</v>
      </c>
      <c r="Y24" s="61">
        <f t="shared" si="3"/>
        <v>0</v>
      </c>
      <c r="Z24" s="61">
        <f t="shared" si="3"/>
        <v>0</v>
      </c>
      <c r="AA24" s="61">
        <f>IF(R24=" ",AA14,AA14+R24)</f>
        <v>0</v>
      </c>
      <c r="AC24" s="61">
        <f>IF(T24=" ",AC14,T24+AC14)</f>
        <v>0</v>
      </c>
      <c r="AD24" s="98"/>
      <c r="AE24" s="112">
        <f>IF(E24=" ",0,IF(D24="BR",0,IF(D24="D",0,IF(D24="NT",V24,LOOKUP(D24,Free!A:A,Free!B:B)*E$19/52))))</f>
        <v>0</v>
      </c>
      <c r="AF24" s="95">
        <f>IF(E24=" ",0,V24-AE24)</f>
        <v>0</v>
      </c>
      <c r="AG24" s="95">
        <f>AF24*AG$7</f>
        <v>0</v>
      </c>
      <c r="AH24" s="95">
        <f>IF(D24="D",AF24*AH$7,IF(AF24&gt;LOOKUP(E$19,HR!A:A,HR!B:B),(AF24-LOOKUP(E$19,HR!A:A,HR!B:B))*AH$7,0))</f>
        <v>0</v>
      </c>
      <c r="AI24" s="95">
        <f>IF(AF24&lt;1,0,AG24+AH24)</f>
        <v>0</v>
      </c>
      <c r="AJ24" s="95">
        <f>IF(E24=" ",0,IF(D24="BR",0,IF(D24="D",0,IF(D24="NT",M24,LOOKUP(D24,Free!A:A,Free!B:B)*1/52))))</f>
        <v>0</v>
      </c>
      <c r="AK24" s="95">
        <f>IF(E24=" ",0,SUM(M24)-AJ24)</f>
        <v>0</v>
      </c>
      <c r="AL24" s="95">
        <f>AK24*AL$7</f>
        <v>0</v>
      </c>
      <c r="AM24" s="95">
        <f>IF(D24="D",AK24*AM$7,IF(AK24&gt;LOOKUP(1,HR!A:A,HR!B:B),(AK24-LOOKUP(1,HR!A:A,HR!B:B))*AH$7,0))</f>
        <v>0</v>
      </c>
      <c r="AN24" s="95">
        <f>IF(AK24&lt;1,0,AL24+AM24)</f>
        <v>0</v>
      </c>
      <c r="AO24" s="98"/>
      <c r="AP24" s="63"/>
      <c r="AQ24" s="95">
        <f>IF(G24="SSP",H24,0)</f>
        <v>0</v>
      </c>
      <c r="AR24" s="95">
        <f>IF(G24="SMP",H24,0)</f>
        <v>0</v>
      </c>
      <c r="AS24" s="95">
        <f>IF(G24="SPP",H24,0)</f>
        <v>0</v>
      </c>
      <c r="AT24" s="95">
        <f>IF(G24="SAP",H24,0)</f>
        <v>0</v>
      </c>
      <c r="AU24" s="63"/>
    </row>
    <row r="25" spans="1:47" ht="18" customHeight="1" thickBot="1" x14ac:dyDescent="0.25">
      <c r="A25" s="45"/>
      <c r="B25" s="145" t="str">
        <f>IF(E25=" "," ",IF(Employee!F$128&gt;E$19," ",IF(Employee!F$130&lt;E$19," ",Employee!D$134)))</f>
        <v xml:space="preserve"> </v>
      </c>
      <c r="C25" s="32" t="str">
        <f>IF(E25=Employee!D$133,LOOKUP(E$19,Nitable!A:A,Nitable!N:N)," ")</f>
        <v xml:space="preserve"> </v>
      </c>
      <c r="D25" s="32" t="str">
        <f>IF(E25=Employee!D$133,LOOKUP(E$19,Taxcode!A:A,Taxcode!AE:AE)," ")</f>
        <v xml:space="preserve"> </v>
      </c>
      <c r="E25" s="146" t="str">
        <f>IF(Employee!D$132="m"," ",IF(Employee!F$128&gt;E$19," ",IF(Employee!F$130&lt;E$19," ",Employee!D$133)))</f>
        <v xml:space="preserve"> </v>
      </c>
      <c r="F25" s="39" t="str">
        <f>IF(E25=" "," ",IF(Employee!F$128&gt;E$19," ",IF(Employee!F$130&lt;E$19," ",Employee!D$119)))</f>
        <v xml:space="preserve"> </v>
      </c>
      <c r="G25" s="161"/>
      <c r="H25" s="124">
        <f>IF(T$19="Y",H15,0)</f>
        <v>0</v>
      </c>
      <c r="I25" s="119">
        <f>IF(T$19="Y",I15,0)</f>
        <v>0</v>
      </c>
      <c r="J25" s="119">
        <f>IF(T$19="Y",J15,0)</f>
        <v>0</v>
      </c>
      <c r="K25" s="119">
        <f>IF(T$19="Y",K15,I25*J25)</f>
        <v>0</v>
      </c>
      <c r="L25" s="119">
        <f>IF(T$19="Y",L15,0)</f>
        <v>0</v>
      </c>
      <c r="M25" s="129" t="str">
        <f>IF(E25=" "," ",IF(T$19="Y",M15,IF((H25+K25+L25)&gt;0,H25+K25+L25," ")))</f>
        <v xml:space="preserve"> </v>
      </c>
      <c r="N25" s="121" t="str">
        <f>IF(M25=" "," ",IF(M25=0," ",IF(Employee!O$128="W1",AN25,AI25-W15)))</f>
        <v xml:space="preserve"> </v>
      </c>
      <c r="O25" s="130" t="str">
        <f>IF(M25=" "," ",IF(M25=0," ",IF(Employee!P$121&gt;E$19,0,IF(C25="A",WNI!E207,IF(C25="B",WNI!F207,IF(C25="C",WNI!G207,IF(C25="J",WNI!H207," ")))))))</f>
        <v xml:space="preserve"> </v>
      </c>
      <c r="P25" s="121"/>
      <c r="Q25" s="121"/>
      <c r="R25" s="134" t="str">
        <f>IF(M25=" "," ",IF(M25=0," ",M25-SUM(N25:Q25)))</f>
        <v xml:space="preserve"> </v>
      </c>
      <c r="S25" s="121"/>
      <c r="T25" s="266" t="str">
        <f>IF(M25=" "," ",IF(M25=0," ",WNI!I207))</f>
        <v xml:space="preserve"> </v>
      </c>
      <c r="U25" s="50"/>
      <c r="V25" s="61">
        <f>IF(Employee!H$138=E$19,Employee!D$138+SUM(M25)+V15,SUM(M25)+V15)</f>
        <v>0</v>
      </c>
      <c r="W25" s="61">
        <f>IF(Employee!H$138=E$19,Employee!D$139+SUM(N25)+W15,SUM(N25)+W15)</f>
        <v>0</v>
      </c>
      <c r="X25" s="61">
        <f>IF(O25=" ",X15,O25+X15)</f>
        <v>0</v>
      </c>
      <c r="Y25" s="61">
        <f t="shared" si="3"/>
        <v>0</v>
      </c>
      <c r="Z25" s="61">
        <f t="shared" si="3"/>
        <v>0</v>
      </c>
      <c r="AA25" s="61">
        <f>IF(R25=" ",AA15,AA15+R25)</f>
        <v>0</v>
      </c>
      <c r="AC25" s="61">
        <f>IF(T25=" ",AC15,T25+AC15)</f>
        <v>0</v>
      </c>
      <c r="AD25" s="98"/>
      <c r="AE25" s="112">
        <f>IF(E25=" ",0,IF(D25="BR",0,IF(D25="D",0,IF(D25="NT",V25,LOOKUP(D25,Free!A:A,Free!B:B)*E$19/52))))</f>
        <v>0</v>
      </c>
      <c r="AF25" s="95">
        <f>IF(E25=" ",0,V25-AE25)</f>
        <v>0</v>
      </c>
      <c r="AG25" s="95">
        <f>AF25*AG$7</f>
        <v>0</v>
      </c>
      <c r="AH25" s="95">
        <f>IF(D25="D",AF25*AH$7,IF(AF25&gt;LOOKUP(E$19,HR!A:A,HR!B:B),(AF25-LOOKUP(E$19,HR!A:A,HR!B:B))*AH$7,0))</f>
        <v>0</v>
      </c>
      <c r="AI25" s="95">
        <f>IF(AF25&lt;1,0,AG25+AH25)</f>
        <v>0</v>
      </c>
      <c r="AJ25" s="95">
        <f>IF(E25=" ",0,IF(D25="BR",0,IF(D25="D",0,IF(D25="NT",M25,LOOKUP(D25,Free!A:A,Free!B:B)*1/52))))</f>
        <v>0</v>
      </c>
      <c r="AK25" s="95">
        <f>IF(E25=" ",0,SUM(M25)-AJ25)</f>
        <v>0</v>
      </c>
      <c r="AL25" s="95">
        <f>AK25*AL$7</f>
        <v>0</v>
      </c>
      <c r="AM25" s="95">
        <f>IF(D25="D",AK25*AM$7,IF(AK25&gt;LOOKUP(1,HR!A:A,HR!B:B),(AK25-LOOKUP(1,HR!A:A,HR!B:B))*AH$7,0))</f>
        <v>0</v>
      </c>
      <c r="AN25" s="95">
        <f>IF(AK25&lt;1,0,AL25+AM25)</f>
        <v>0</v>
      </c>
      <c r="AO25" s="98"/>
      <c r="AP25" s="63"/>
      <c r="AQ25" s="95">
        <f>IF(G25="SSP",H25,0)</f>
        <v>0</v>
      </c>
      <c r="AR25" s="95">
        <f>IF(G25="SMP",H25,0)</f>
        <v>0</v>
      </c>
      <c r="AS25" s="95">
        <f>IF(G25="SPP",H25,0)</f>
        <v>0</v>
      </c>
      <c r="AT25" s="95">
        <f>IF(G25="SAP",H25,0)</f>
        <v>0</v>
      </c>
      <c r="AU25" s="63"/>
    </row>
    <row r="26" spans="1:47" ht="18" customHeight="1" thickTop="1" thickBot="1" x14ac:dyDescent="0.25">
      <c r="A26" s="49"/>
      <c r="B26" s="153"/>
      <c r="C26" s="151"/>
      <c r="D26" s="151"/>
      <c r="E26" s="152"/>
      <c r="F26" s="400" t="s">
        <v>7</v>
      </c>
      <c r="G26" s="398"/>
      <c r="H26" s="156"/>
      <c r="I26" s="157"/>
      <c r="J26" s="157"/>
      <c r="K26" s="158"/>
      <c r="L26" s="158"/>
      <c r="M26" s="159">
        <f t="shared" ref="M26:R26" si="4">SUM(M21:M25)</f>
        <v>0</v>
      </c>
      <c r="N26" s="159">
        <f t="shared" si="4"/>
        <v>0</v>
      </c>
      <c r="O26" s="159">
        <f t="shared" si="4"/>
        <v>0</v>
      </c>
      <c r="P26" s="159">
        <f t="shared" si="4"/>
        <v>0</v>
      </c>
      <c r="Q26" s="159">
        <f t="shared" si="4"/>
        <v>0</v>
      </c>
      <c r="R26" s="159">
        <f t="shared" si="4"/>
        <v>0</v>
      </c>
      <c r="S26" s="121"/>
      <c r="T26" s="159">
        <f>SUM(T21:T25)</f>
        <v>0</v>
      </c>
      <c r="U26" s="51"/>
      <c r="V26" s="61"/>
      <c r="AD26" s="98"/>
      <c r="AE26" s="112"/>
      <c r="AO26" s="98"/>
      <c r="AP26" s="63"/>
      <c r="AU26" s="63"/>
    </row>
    <row r="27" spans="1:47" s="54" customFormat="1" ht="24" customHeight="1" thickBot="1" x14ac:dyDescent="0.25">
      <c r="A27" s="138"/>
      <c r="B27" s="381"/>
      <c r="C27" s="381"/>
      <c r="D27" s="381"/>
      <c r="E27" s="381"/>
      <c r="F27" s="381"/>
      <c r="G27" s="381"/>
      <c r="H27" s="381"/>
      <c r="I27" s="381"/>
      <c r="J27" s="381"/>
      <c r="K27" s="381"/>
      <c r="L27" s="381"/>
      <c r="M27" s="381"/>
      <c r="N27" s="381"/>
      <c r="O27" s="381"/>
      <c r="P27" s="381"/>
      <c r="Q27" s="381"/>
      <c r="R27" s="381"/>
      <c r="S27" s="381"/>
      <c r="T27" s="381"/>
      <c r="U27" s="218"/>
      <c r="V27" s="84"/>
      <c r="W27" s="84"/>
      <c r="X27" s="84"/>
      <c r="Y27" s="219"/>
      <c r="Z27" s="84"/>
      <c r="AA27" s="84"/>
      <c r="AB27" s="85"/>
      <c r="AC27" s="84"/>
      <c r="AD27" s="97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7"/>
      <c r="AP27" s="212"/>
      <c r="AQ27" s="94"/>
      <c r="AR27" s="94"/>
      <c r="AS27" s="94"/>
      <c r="AT27" s="94"/>
      <c r="AU27" s="212"/>
    </row>
    <row r="28" spans="1:47" ht="18" customHeight="1" thickTop="1" thickBot="1" x14ac:dyDescent="0.25">
      <c r="A28" s="41"/>
      <c r="B28" s="396" t="s">
        <v>34</v>
      </c>
      <c r="C28" s="397"/>
      <c r="D28" s="397"/>
      <c r="E28" s="398"/>
      <c r="F28" s="42"/>
      <c r="G28" s="42"/>
      <c r="H28" s="55"/>
      <c r="I28" s="55"/>
      <c r="J28" s="55"/>
      <c r="K28" s="58"/>
      <c r="L28" s="58"/>
      <c r="M28" s="55"/>
      <c r="N28" s="43"/>
      <c r="O28" s="378" t="s">
        <v>39</v>
      </c>
      <c r="P28" s="379"/>
      <c r="Q28" s="380"/>
      <c r="R28" s="376"/>
      <c r="S28" s="377"/>
      <c r="T28" s="377"/>
      <c r="U28" s="44"/>
      <c r="AD28" s="98"/>
      <c r="AE28" s="112"/>
      <c r="AO28" s="98"/>
      <c r="AP28" s="63"/>
      <c r="AU28" s="63"/>
    </row>
    <row r="29" spans="1:47" ht="18" customHeight="1" thickTop="1" thickBot="1" x14ac:dyDescent="0.25">
      <c r="A29" s="45"/>
      <c r="B29" s="399" t="s">
        <v>9</v>
      </c>
      <c r="C29" s="397"/>
      <c r="D29" s="398"/>
      <c r="E29" s="206">
        <v>42</v>
      </c>
      <c r="F29" s="63"/>
      <c r="G29" s="63"/>
      <c r="H29" s="399" t="s">
        <v>39</v>
      </c>
      <c r="I29" s="397"/>
      <c r="J29" s="398"/>
      <c r="K29" s="272">
        <f>Admin!B289</f>
        <v>40196</v>
      </c>
      <c r="L29" s="271" t="s">
        <v>208</v>
      </c>
      <c r="M29" s="273">
        <f>Admin!B295</f>
        <v>40202</v>
      </c>
      <c r="N29" s="28"/>
      <c r="O29" s="401" t="s">
        <v>109</v>
      </c>
      <c r="P29" s="402"/>
      <c r="Q29" s="402"/>
      <c r="R29" s="403"/>
      <c r="S29" s="46"/>
      <c r="T29" s="217"/>
      <c r="U29" s="48"/>
      <c r="AD29" s="98"/>
      <c r="AE29" s="112"/>
      <c r="AO29" s="98"/>
      <c r="AP29" s="63"/>
      <c r="AU29" s="63"/>
    </row>
    <row r="30" spans="1:47" ht="18" customHeight="1" thickTop="1" x14ac:dyDescent="0.2">
      <c r="A30" s="45"/>
      <c r="B30" s="91"/>
      <c r="C30" s="32"/>
      <c r="D30" s="32"/>
      <c r="E30" s="47"/>
      <c r="F30" s="46"/>
      <c r="G30" s="46"/>
      <c r="H30" s="56"/>
      <c r="I30" s="56"/>
      <c r="J30" s="56"/>
      <c r="K30" s="59"/>
      <c r="L30" s="59"/>
      <c r="M30" s="56"/>
      <c r="N30" s="114"/>
      <c r="O30" s="56"/>
      <c r="P30" s="56"/>
      <c r="Q30" s="56"/>
      <c r="R30" s="56"/>
      <c r="S30" s="46"/>
      <c r="T30" s="56"/>
      <c r="U30" s="48"/>
      <c r="AD30" s="98"/>
      <c r="AE30" s="112"/>
      <c r="AO30" s="98"/>
      <c r="AP30" s="63"/>
      <c r="AU30" s="63"/>
    </row>
    <row r="31" spans="1:47" ht="18" customHeight="1" x14ac:dyDescent="0.2">
      <c r="A31" s="45"/>
      <c r="B31" s="143" t="str">
        <f>IF(E31=" "," ",IF(Employee!F$24&gt;E$29," ",IF(Employee!F$26&lt;E$29," ",Employee!D$30)))</f>
        <v xml:space="preserve"> </v>
      </c>
      <c r="C31" s="109" t="str">
        <f>IF(E31=Employee!D$29,LOOKUP(E$29,Nitable!A:A,Nitable!B:B)," ")</f>
        <v xml:space="preserve"> </v>
      </c>
      <c r="D31" s="109" t="str">
        <f>IF(E31=Employee!D$29,LOOKUP(E$29,Taxcode!A:A,Taxcode!G:G)," ")</f>
        <v xml:space="preserve"> </v>
      </c>
      <c r="E31" s="144" t="str">
        <f>IF(Employee!D$28="m"," ",IF(Employee!F$24&gt;E$29," ",IF(Employee!F$26&lt;E$29," ",Employee!D$29)))</f>
        <v xml:space="preserve"> </v>
      </c>
      <c r="F31" s="126" t="str">
        <f>IF(E31=" "," ",IF(Employee!F$24&gt;E$29," ",IF(Employee!F$26&lt;E$29," ",Employee!D$15)))</f>
        <v xml:space="preserve"> </v>
      </c>
      <c r="G31" s="162"/>
      <c r="H31" s="123">
        <f>IF(T$29="Y",H21,0)</f>
        <v>0</v>
      </c>
      <c r="I31" s="115">
        <f>IF(T$29="Y",I21,0)</f>
        <v>0</v>
      </c>
      <c r="J31" s="115">
        <f>IF(T$29="Y",J21,0)</f>
        <v>0</v>
      </c>
      <c r="K31" s="115">
        <f>IF(T$29="Y",K21,I31*J31)</f>
        <v>0</v>
      </c>
      <c r="L31" s="154">
        <f>IF(T$29="Y",L21,0)</f>
        <v>0</v>
      </c>
      <c r="M31" s="140" t="str">
        <f>IF(E31=" "," ",IF(T$29="Y",M21,IF((H31+K31+L31)&gt;0,H31+K31+L31," ")))</f>
        <v xml:space="preserve"> </v>
      </c>
      <c r="N31" s="117" t="str">
        <f>IF(M31=" "," ",IF(M31=0," ",IF(Employee!O$24="W1",AN31,AI31-W21)))</f>
        <v xml:space="preserve"> </v>
      </c>
      <c r="O31" s="128" t="str">
        <f>IF(M31=" "," ",IF(M31=0," ",IF(Employee!P$17&gt;E$29,0,IF(C31="A",WNI!E208,IF(C31="B",WNI!F208,IF(C31="C",WNI!G208,IF(C31="J",WNI!H208," ")))))))</f>
        <v xml:space="preserve"> </v>
      </c>
      <c r="P31" s="117"/>
      <c r="Q31" s="117"/>
      <c r="R31" s="133" t="str">
        <f>IF(M31=" "," ",IF(M31=0," ",M31-SUM(N31:Q31)))</f>
        <v xml:space="preserve"> </v>
      </c>
      <c r="S31" s="121"/>
      <c r="T31" s="118" t="str">
        <f>IF(M31=" "," ",IF(M31=0," ",WNI!I208))</f>
        <v xml:space="preserve"> </v>
      </c>
      <c r="U31" s="50"/>
      <c r="V31" s="61">
        <f>IF(Employee!H$34=E$29,Employee!D$34+SUM(M31)+V21,SUM(M31)+V21)</f>
        <v>0</v>
      </c>
      <c r="W31" s="61">
        <f>IF(Employee!H$34=E$29,Employee!D$35+SUM(N31)+W21,SUM(N31)+W21)</f>
        <v>0</v>
      </c>
      <c r="X31" s="61">
        <f>IF(O31=" ",X21,O31+X21)</f>
        <v>0</v>
      </c>
      <c r="Y31" s="61">
        <f t="shared" ref="Y31:Z35" si="5">IF(P31=0,Y21,P31+Y21)</f>
        <v>0</v>
      </c>
      <c r="Z31" s="61">
        <f t="shared" si="5"/>
        <v>0</v>
      </c>
      <c r="AA31" s="61">
        <f>IF(R31=" ",AA21,AA21+R31)</f>
        <v>0</v>
      </c>
      <c r="AC31" s="61">
        <f>IF(T31=" ",AC21,T31+AC21)</f>
        <v>0</v>
      </c>
      <c r="AD31" s="98"/>
      <c r="AE31" s="112">
        <f>IF(E31=" ",0,IF(D31="BR",0,IF(D31="D",0,IF(D31="NT",V31,LOOKUP(D31,Free!A:A,Free!B:B)*E$29/52))))</f>
        <v>0</v>
      </c>
      <c r="AF31" s="95">
        <f>IF(E31=" ",0,V31-AE31)</f>
        <v>0</v>
      </c>
      <c r="AG31" s="95">
        <f>AF31*AG$7</f>
        <v>0</v>
      </c>
      <c r="AH31" s="95">
        <f>IF(D31="D",AF31*AH$7,IF(AF31&gt;LOOKUP(E$29,HR!A:A,HR!B:B),(AF31-LOOKUP(E$29,HR!A:A,HR!B:B))*AH$7,0))</f>
        <v>0</v>
      </c>
      <c r="AI31" s="95">
        <f>IF(AF31&lt;1,0,AG31+AH31)</f>
        <v>0</v>
      </c>
      <c r="AJ31" s="95">
        <f>IF(E31=" ",0,IF(D31="BR",0,IF(D31="D",0,IF(D31="NT",M31,LOOKUP(D31,Free!A:A,Free!B:B)*1/52))))</f>
        <v>0</v>
      </c>
      <c r="AK31" s="95">
        <f>IF(E31=" ",0,SUM(M31)-AJ31)</f>
        <v>0</v>
      </c>
      <c r="AL31" s="95">
        <f>AK31*AL$7</f>
        <v>0</v>
      </c>
      <c r="AM31" s="95">
        <f>IF(D31="D",AK31*AM$7,IF(AK31&gt;LOOKUP(1,HR!A:A,HR!B:B),(AK31-LOOKUP(1,HR!A:A,HR!B:B))*AH$7,0))</f>
        <v>0</v>
      </c>
      <c r="AN31" s="95">
        <f>IF(AK31&lt;1,0,AL31+AM31)</f>
        <v>0</v>
      </c>
      <c r="AO31" s="98"/>
      <c r="AP31" s="63"/>
      <c r="AQ31" s="95">
        <f>IF(G31="SSP",H31,0)</f>
        <v>0</v>
      </c>
      <c r="AR31" s="95">
        <f>IF(G31="SMP",H31,0)</f>
        <v>0</v>
      </c>
      <c r="AS31" s="95">
        <f>IF(G31="SPP",H31,0)</f>
        <v>0</v>
      </c>
      <c r="AT31" s="95">
        <f>IF(G31="SAP",H31,0)</f>
        <v>0</v>
      </c>
      <c r="AU31" s="63"/>
    </row>
    <row r="32" spans="1:47" ht="18" customHeight="1" x14ac:dyDescent="0.2">
      <c r="A32" s="45"/>
      <c r="B32" s="145" t="str">
        <f>IF(E32=" "," ",IF(Employee!F$50&gt;E$29," ",IF(Employee!F$52&lt;E$29," ",Employee!D$56)))</f>
        <v xml:space="preserve"> </v>
      </c>
      <c r="C32" s="32" t="str">
        <f>IF(E32=Employee!D$55,LOOKUP(E$29,Nitable!A:A,Nitable!E:E)," ")</f>
        <v xml:space="preserve"> </v>
      </c>
      <c r="D32" s="32" t="str">
        <f>IF(E32=Employee!D$55,LOOKUP(E$29,Taxcode!A:A,Taxcode!M:M)," ")</f>
        <v xml:space="preserve"> </v>
      </c>
      <c r="E32" s="146" t="str">
        <f>IF(Employee!D$54="m"," ",IF(Employee!F$50&gt;E$29," ",IF(Employee!F$52&lt;E$29," ",Employee!D$55)))</f>
        <v xml:space="preserve"> </v>
      </c>
      <c r="F32" s="39" t="str">
        <f>IF(E32=" "," ",IF(Employee!F$50&gt;E$29," ",IF(Employee!F$52&lt;E$29," ",Employee!D$41)))</f>
        <v xml:space="preserve"> </v>
      </c>
      <c r="G32" s="162"/>
      <c r="H32" s="124">
        <f>IF(T$29="Y",H22,0)</f>
        <v>0</v>
      </c>
      <c r="I32" s="119">
        <f>IF(T$29="Y",I22,0)</f>
        <v>0</v>
      </c>
      <c r="J32" s="119">
        <f>IF(T$29="Y",J22,0)</f>
        <v>0</v>
      </c>
      <c r="K32" s="119">
        <f>IF(T$29="Y",K22,I32*J32)</f>
        <v>0</v>
      </c>
      <c r="L32" s="155">
        <f>IF(T$29="Y",L22,0)</f>
        <v>0</v>
      </c>
      <c r="M32" s="141" t="str">
        <f>IF(E32=" "," ",IF(T$29="Y",M22,IF((H32+K32+L32)&gt;0,H32+K32+L32," ")))</f>
        <v xml:space="preserve"> </v>
      </c>
      <c r="N32" s="121" t="str">
        <f>IF(M32=" "," ",IF(M32=0," ",IF(Employee!O$50="W1",AN32,AI32-W22)))</f>
        <v xml:space="preserve"> </v>
      </c>
      <c r="O32" s="130" t="str">
        <f>IF(M32=" "," ",IF(M32=0," ",IF(Employee!P$43&gt;E$29,0,IF(C32="A",WNI!E209,IF(C32="B",WNI!F209,IF(C32="C",WNI!G209,IF(C32="J",WNI!H209," ")))))))</f>
        <v xml:space="preserve"> </v>
      </c>
      <c r="P32" s="121"/>
      <c r="Q32" s="121"/>
      <c r="R32" s="134" t="str">
        <f>IF(M32=" "," ",IF(M32=0," ",M32-SUM(N32:Q32)))</f>
        <v xml:space="preserve"> </v>
      </c>
      <c r="S32" s="121"/>
      <c r="T32" s="122" t="str">
        <f>IF(M32=" "," ",IF(M32=0," ",WNI!I209))</f>
        <v xml:space="preserve"> </v>
      </c>
      <c r="U32" s="50"/>
      <c r="V32" s="61">
        <f>IF(Employee!H$60=E$29,Employee!D$60+SUM(M32)+V22,SUM(M32)+V22)</f>
        <v>0</v>
      </c>
      <c r="W32" s="61">
        <f>IF(Employee!H$60=E$29,Employee!D$61+SUM(N32)+W22,SUM(N32)+W22)</f>
        <v>0</v>
      </c>
      <c r="X32" s="61">
        <f>IF(O32=" ",X22,O32+X22)</f>
        <v>0</v>
      </c>
      <c r="Y32" s="61">
        <f t="shared" si="5"/>
        <v>0</v>
      </c>
      <c r="Z32" s="61">
        <f t="shared" si="5"/>
        <v>0</v>
      </c>
      <c r="AA32" s="61">
        <f>IF(R32=" ",AA22,AA22+R32)</f>
        <v>0</v>
      </c>
      <c r="AC32" s="61">
        <f>IF(T32=" ",AC22,T32+AC22)</f>
        <v>0</v>
      </c>
      <c r="AD32" s="98"/>
      <c r="AE32" s="112">
        <f>IF(E32=" ",0,IF(D32="BR",0,IF(D32="D",0,IF(D32="NT",V32,LOOKUP(D32,Free!A:A,Free!B:B)*E$29/52))))</f>
        <v>0</v>
      </c>
      <c r="AF32" s="95">
        <f>IF(E32=" ",0,V32-AE32)</f>
        <v>0</v>
      </c>
      <c r="AG32" s="95">
        <f>AF32*AG$7</f>
        <v>0</v>
      </c>
      <c r="AH32" s="95">
        <f>IF(D32="D",AF32*AH$7,IF(AF32&gt;LOOKUP(E$29,HR!A:A,HR!B:B),(AF32-LOOKUP(E$29,HR!A:A,HR!B:B))*AH$7,0))</f>
        <v>0</v>
      </c>
      <c r="AI32" s="95">
        <f>IF(AF32&lt;1,0,AG32+AH32)</f>
        <v>0</v>
      </c>
      <c r="AJ32" s="95">
        <f>IF(E32=" ",0,IF(D32="BR",0,IF(D32="D",0,IF(D32="NT",M32,LOOKUP(D32,Free!A:A,Free!B:B)*1/52))))</f>
        <v>0</v>
      </c>
      <c r="AK32" s="95">
        <f>IF(E32=" ",0,SUM(M32)-AJ32)</f>
        <v>0</v>
      </c>
      <c r="AL32" s="95">
        <f>AK32*AL$7</f>
        <v>0</v>
      </c>
      <c r="AM32" s="95">
        <f>IF(D32="D",AK32*AM$7,IF(AK32&gt;LOOKUP(1,HR!A:A,HR!B:B),(AK32-LOOKUP(1,HR!A:A,HR!B:B))*AH$7,0))</f>
        <v>0</v>
      </c>
      <c r="AN32" s="95">
        <f>IF(AK32&lt;1,0,AL32+AM32)</f>
        <v>0</v>
      </c>
      <c r="AO32" s="98"/>
      <c r="AP32" s="63"/>
      <c r="AQ32" s="95">
        <f>IF(G32="SSP",H32,0)</f>
        <v>0</v>
      </c>
      <c r="AR32" s="95">
        <f>IF(G32="SMP",H32,0)</f>
        <v>0</v>
      </c>
      <c r="AS32" s="95">
        <f>IF(G32="SPP",H32,0)</f>
        <v>0</v>
      </c>
      <c r="AT32" s="95">
        <f>IF(G32="SAP",H32,0)</f>
        <v>0</v>
      </c>
      <c r="AU32" s="63"/>
    </row>
    <row r="33" spans="1:47" ht="18" customHeight="1" x14ac:dyDescent="0.2">
      <c r="A33" s="45"/>
      <c r="B33" s="145" t="str">
        <f>IF(E33=" "," ",IF(Employee!F$76&gt;E$29," ",IF(Employee!F$78&lt;E$29," ",Employee!D$82)))</f>
        <v xml:space="preserve"> </v>
      </c>
      <c r="C33" s="32" t="str">
        <f>IF(E33=Employee!D$81,LOOKUP(E$29,Nitable!A:A,Nitable!H:H)," ")</f>
        <v xml:space="preserve"> </v>
      </c>
      <c r="D33" s="32" t="str">
        <f>IF(E33=Employee!D$81,LOOKUP(E$29,Taxcode!A:A,Taxcode!S:S)," ")</f>
        <v xml:space="preserve"> </v>
      </c>
      <c r="E33" s="146" t="str">
        <f>IF(Employee!D$80="m"," ",IF(Employee!F$76&gt;E$29," ",IF(Employee!F$78&lt;E$29," ",Employee!D$81)))</f>
        <v xml:space="preserve"> </v>
      </c>
      <c r="F33" s="39" t="str">
        <f>IF(E33=" "," ",IF(Employee!F$76&gt;E$29," ",IF(Employee!F$78&lt;E$29," ",Employee!D$67)))</f>
        <v xml:space="preserve"> </v>
      </c>
      <c r="G33" s="162"/>
      <c r="H33" s="124">
        <f>IF(T$29="Y",H23,0)</f>
        <v>0</v>
      </c>
      <c r="I33" s="119">
        <f>IF(T$29="Y",I23,0)</f>
        <v>0</v>
      </c>
      <c r="J33" s="119">
        <f>IF(T$29="Y",J23,0)</f>
        <v>0</v>
      </c>
      <c r="K33" s="119">
        <f>IF(T$29="Y",K23,I33*J33)</f>
        <v>0</v>
      </c>
      <c r="L33" s="155">
        <f>IF(T$29="Y",L23,0)</f>
        <v>0</v>
      </c>
      <c r="M33" s="141" t="str">
        <f>IF(E33=" "," ",IF(T$29="Y",M23,IF((H33+K33+L33)&gt;0,H33+K33+L33," ")))</f>
        <v xml:space="preserve"> </v>
      </c>
      <c r="N33" s="121" t="str">
        <f>IF(M33=" "," ",IF(M33=0," ",IF(Employee!O$76="W1",AN33,AI33-W23)))</f>
        <v xml:space="preserve"> </v>
      </c>
      <c r="O33" s="130" t="str">
        <f>IF(M33=" "," ",IF(M33=0," ",IF(Employee!P$69&gt;E$29,0,IF(C33="A",WNI!E210,IF(C33="B",WNI!F210,IF(C33="C",WNI!G210,IF(C33="J",WNI!H210," ")))))))</f>
        <v xml:space="preserve"> </v>
      </c>
      <c r="P33" s="121"/>
      <c r="Q33" s="121"/>
      <c r="R33" s="134" t="str">
        <f>IF(M33=" "," ",IF(M33=0," ",M33-SUM(N33:Q33)))</f>
        <v xml:space="preserve"> </v>
      </c>
      <c r="S33" s="121"/>
      <c r="T33" s="122" t="str">
        <f>IF(M33=" "," ",IF(M33=0," ",WNI!I210))</f>
        <v xml:space="preserve"> </v>
      </c>
      <c r="U33" s="50"/>
      <c r="V33" s="61">
        <f>IF(Employee!H$86=E$29,Employee!D$86+SUM(M33)+V23,SUM(M33)+V23)</f>
        <v>0</v>
      </c>
      <c r="W33" s="61">
        <f>IF(Employee!H$86=E$29,Employee!D$87+SUM(N33)+W23,SUM(N33)+W23)</f>
        <v>0</v>
      </c>
      <c r="X33" s="61">
        <f>IF(O33=" ",X23,O33+X23)</f>
        <v>0</v>
      </c>
      <c r="Y33" s="61">
        <f t="shared" si="5"/>
        <v>0</v>
      </c>
      <c r="Z33" s="61">
        <f t="shared" si="5"/>
        <v>0</v>
      </c>
      <c r="AA33" s="61">
        <f>IF(R33=" ",AA23,AA23+R33)</f>
        <v>0</v>
      </c>
      <c r="AC33" s="61">
        <f>IF(T33=" ",AC23,T33+AC23)</f>
        <v>0</v>
      </c>
      <c r="AD33" s="98"/>
      <c r="AE33" s="112">
        <f>IF(E33=" ",0,IF(D33="BR",0,IF(D33="D",0,IF(D33="NT",V33,LOOKUP(D33,Free!A:A,Free!B:B)*E$29/52))))</f>
        <v>0</v>
      </c>
      <c r="AF33" s="95">
        <f>IF(E33=" ",0,V33-AE33)</f>
        <v>0</v>
      </c>
      <c r="AG33" s="95">
        <f>AF33*AG$7</f>
        <v>0</v>
      </c>
      <c r="AH33" s="95">
        <f>IF(D33="D",AF33*AH$7,IF(AF33&gt;LOOKUP(E$29,HR!A:A,HR!B:B),(AF33-LOOKUP(E$29,HR!A:A,HR!B:B))*AH$7,0))</f>
        <v>0</v>
      </c>
      <c r="AI33" s="95">
        <f>IF(AF33&lt;1,0,AG33+AH33)</f>
        <v>0</v>
      </c>
      <c r="AJ33" s="95">
        <f>IF(E33=" ",0,IF(D33="BR",0,IF(D33="D",0,IF(D33="NT",M33,LOOKUP(D33,Free!A:A,Free!B:B)*1/52))))</f>
        <v>0</v>
      </c>
      <c r="AK33" s="95">
        <f>IF(E33=" ",0,SUM(M33)-AJ33)</f>
        <v>0</v>
      </c>
      <c r="AL33" s="95">
        <f>AK33*AL$7</f>
        <v>0</v>
      </c>
      <c r="AM33" s="95">
        <f>IF(D33="D",AK33*AM$7,IF(AK33&gt;LOOKUP(1,HR!A:A,HR!B:B),(AK33-LOOKUP(1,HR!A:A,HR!B:B))*AH$7,0))</f>
        <v>0</v>
      </c>
      <c r="AN33" s="95">
        <f>IF(AK33&lt;1,0,AL33+AM33)</f>
        <v>0</v>
      </c>
      <c r="AO33" s="98"/>
      <c r="AP33" s="63"/>
      <c r="AQ33" s="95">
        <f>IF(G33="SSP",H33,0)</f>
        <v>0</v>
      </c>
      <c r="AR33" s="95">
        <f>IF(G33="SMP",H33,0)</f>
        <v>0</v>
      </c>
      <c r="AS33" s="95">
        <f>IF(G33="SPP",H33,0)</f>
        <v>0</v>
      </c>
      <c r="AT33" s="95">
        <f>IF(G33="SAP",H33,0)</f>
        <v>0</v>
      </c>
      <c r="AU33" s="63"/>
    </row>
    <row r="34" spans="1:47" ht="18" customHeight="1" x14ac:dyDescent="0.2">
      <c r="A34" s="45"/>
      <c r="B34" s="145" t="str">
        <f>IF(E34=" "," ",IF(Employee!F$102&gt;E$29," ",IF(Employee!F$104&lt;E$29," ",Employee!D$108)))</f>
        <v xml:space="preserve"> </v>
      </c>
      <c r="C34" s="32" t="str">
        <f>IF(E34=Employee!D$107,LOOKUP(E$29,Nitable!A:A,Nitable!K:K)," ")</f>
        <v xml:space="preserve"> </v>
      </c>
      <c r="D34" s="32" t="str">
        <f>IF(E34=Employee!D$107,LOOKUP(E$29,Taxcode!A:A,Taxcode!Y:Y)," ")</f>
        <v xml:space="preserve"> </v>
      </c>
      <c r="E34" s="146" t="str">
        <f>IF(Employee!D$106="m"," ",IF(Employee!F$102&gt;E$29," ",IF(Employee!F$104&lt;E$29," ",Employee!D$107)))</f>
        <v xml:space="preserve"> </v>
      </c>
      <c r="F34" s="39" t="str">
        <f>IF(E34=" "," ",IF(Employee!F$102&gt;E$29," ",IF(Employee!F$104&lt;E$29," ",Employee!D$93)))</f>
        <v xml:space="preserve"> </v>
      </c>
      <c r="G34" s="162"/>
      <c r="H34" s="124">
        <f>IF(T$29="Y",H24,0)</f>
        <v>0</v>
      </c>
      <c r="I34" s="119">
        <f>IF(T$29="Y",I24,0)</f>
        <v>0</v>
      </c>
      <c r="J34" s="119">
        <f>IF(T$29="Y",J24,0)</f>
        <v>0</v>
      </c>
      <c r="K34" s="119">
        <f>IF(T$29="Y",K24,I34*J34)</f>
        <v>0</v>
      </c>
      <c r="L34" s="155">
        <f>IF(T$29="Y",L24,0)</f>
        <v>0</v>
      </c>
      <c r="M34" s="141" t="str">
        <f>IF(E34=" "," ",IF(T$29="Y",M24,IF((H34+K34+L34)&gt;0,H34+K34+L34," ")))</f>
        <v xml:space="preserve"> </v>
      </c>
      <c r="N34" s="121" t="str">
        <f>IF(M34=" "," ",IF(M34=0," ",IF(Employee!O$102="W1",AN34,AI34-W24)))</f>
        <v xml:space="preserve"> </v>
      </c>
      <c r="O34" s="130" t="str">
        <f>IF(M34=" "," ",IF(M34=0," ",IF(Employee!P$95&gt;E$29,0,IF(C34="A",WNI!E211,IF(C34="B",WNI!F211,IF(C34="C",WNI!G211,IF(C34="J",WNI!H211," ")))))))</f>
        <v xml:space="preserve"> </v>
      </c>
      <c r="P34" s="121"/>
      <c r="Q34" s="121"/>
      <c r="R34" s="134" t="str">
        <f>IF(M34=" "," ",IF(M34=0," ",M34-SUM(N34:Q34)))</f>
        <v xml:space="preserve"> </v>
      </c>
      <c r="S34" s="121"/>
      <c r="T34" s="122" t="str">
        <f>IF(M34=" "," ",IF(M34=0," ",WNI!I211))</f>
        <v xml:space="preserve"> </v>
      </c>
      <c r="U34" s="50"/>
      <c r="V34" s="61">
        <f>IF(Employee!H$112=E$29,Employee!D$112+SUM(M34)+V24,SUM(M34)+V24)</f>
        <v>0</v>
      </c>
      <c r="W34" s="61">
        <f>IF(Employee!H$112=E$29,Employee!D$113+SUM(N34)+W24,SUM(N34)+W24)</f>
        <v>0</v>
      </c>
      <c r="X34" s="61">
        <f>IF(O34=" ",X24,O34+X24)</f>
        <v>0</v>
      </c>
      <c r="Y34" s="61">
        <f t="shared" si="5"/>
        <v>0</v>
      </c>
      <c r="Z34" s="61">
        <f t="shared" si="5"/>
        <v>0</v>
      </c>
      <c r="AA34" s="61">
        <f>IF(R34=" ",AA24,AA24+R34)</f>
        <v>0</v>
      </c>
      <c r="AC34" s="61">
        <f>IF(T34=" ",AC24,T34+AC24)</f>
        <v>0</v>
      </c>
      <c r="AD34" s="98"/>
      <c r="AE34" s="112">
        <f>IF(E34=" ",0,IF(D34="BR",0,IF(D34="D",0,IF(D34="NT",V34,LOOKUP(D34,Free!A:A,Free!B:B)*E$29/52))))</f>
        <v>0</v>
      </c>
      <c r="AF34" s="95">
        <f>IF(E34=" ",0,V34-AE34)</f>
        <v>0</v>
      </c>
      <c r="AG34" s="95">
        <f>AF34*AG$7</f>
        <v>0</v>
      </c>
      <c r="AH34" s="95">
        <f>IF(D34="D",AF34*AH$7,IF(AF34&gt;LOOKUP(E$29,HR!A:A,HR!B:B),(AF34-LOOKUP(E$29,HR!A:A,HR!B:B))*AH$7,0))</f>
        <v>0</v>
      </c>
      <c r="AI34" s="95">
        <f>IF(AF34&lt;1,0,AG34+AH34)</f>
        <v>0</v>
      </c>
      <c r="AJ34" s="95">
        <f>IF(E34=" ",0,IF(D34="BR",0,IF(D34="D",0,IF(D34="NT",M34,LOOKUP(D34,Free!A:A,Free!B:B)*1/52))))</f>
        <v>0</v>
      </c>
      <c r="AK34" s="95">
        <f>IF(E34=" ",0,SUM(M34)-AJ34)</f>
        <v>0</v>
      </c>
      <c r="AL34" s="95">
        <f>AK34*AL$7</f>
        <v>0</v>
      </c>
      <c r="AM34" s="95">
        <f>IF(D34="D",AK34*AM$7,IF(AK34&gt;LOOKUP(1,HR!A:A,HR!B:B),(AK34-LOOKUP(1,HR!A:A,HR!B:B))*AH$7,0))</f>
        <v>0</v>
      </c>
      <c r="AN34" s="95">
        <f>IF(AK34&lt;1,0,AL34+AM34)</f>
        <v>0</v>
      </c>
      <c r="AO34" s="98"/>
      <c r="AP34" s="63"/>
      <c r="AQ34" s="95">
        <f>IF(G34="SSP",H34,0)</f>
        <v>0</v>
      </c>
      <c r="AR34" s="95">
        <f>IF(G34="SMP",H34,0)</f>
        <v>0</v>
      </c>
      <c r="AS34" s="95">
        <f>IF(G34="SPP",H34,0)</f>
        <v>0</v>
      </c>
      <c r="AT34" s="95">
        <f>IF(G34="SAP",H34,0)</f>
        <v>0</v>
      </c>
      <c r="AU34" s="63"/>
    </row>
    <row r="35" spans="1:47" ht="18" customHeight="1" thickBot="1" x14ac:dyDescent="0.25">
      <c r="A35" s="45"/>
      <c r="B35" s="145" t="str">
        <f>IF(E35=" "," ",IF(Employee!F$128&gt;E$29," ",IF(Employee!F$130&lt;E$29," ",Employee!D$134)))</f>
        <v xml:space="preserve"> </v>
      </c>
      <c r="C35" s="32" t="str">
        <f>IF(E35=Employee!D$133,LOOKUP(E$29,Nitable!A:A,Nitable!N:N)," ")</f>
        <v xml:space="preserve"> </v>
      </c>
      <c r="D35" s="32" t="str">
        <f>IF(E35=Employee!D$133,LOOKUP(E$29,Taxcode!A:A,Taxcode!AE:AE)," ")</f>
        <v xml:space="preserve"> </v>
      </c>
      <c r="E35" s="146" t="str">
        <f>IF(Employee!D$132="m"," ",IF(Employee!F$128&gt;E$29," ",IF(Employee!F$130&lt;E$29," ",Employee!D$133)))</f>
        <v xml:space="preserve"> </v>
      </c>
      <c r="F35" s="39" t="str">
        <f>IF(E35=" "," ",IF(Employee!F$128&gt;E$29," ",IF(Employee!F$130&lt;E$29," ",Employee!D$119)))</f>
        <v xml:space="preserve"> </v>
      </c>
      <c r="G35" s="162"/>
      <c r="H35" s="124">
        <f>IF(T$29="Y",H25,0)</f>
        <v>0</v>
      </c>
      <c r="I35" s="119">
        <f>IF(T$29="Y",I25,0)</f>
        <v>0</v>
      </c>
      <c r="J35" s="119">
        <f>IF(T$29="Y",J25,0)</f>
        <v>0</v>
      </c>
      <c r="K35" s="119">
        <f>IF(T$29="Y",K25,I35*J35)</f>
        <v>0</v>
      </c>
      <c r="L35" s="155">
        <f>IF(T$29="Y",L25,0)</f>
        <v>0</v>
      </c>
      <c r="M35" s="141" t="str">
        <f>IF(E35=" "," ",IF(T$29="Y",M25,IF((H35+K35+L35)&gt;0,H35+K35+L35," ")))</f>
        <v xml:space="preserve"> </v>
      </c>
      <c r="N35" s="121" t="str">
        <f>IF(M35=" "," ",IF(M35=0," ",IF(Employee!O$128="W1",AN35,AI35-W25)))</f>
        <v xml:space="preserve"> </v>
      </c>
      <c r="O35" s="130" t="str">
        <f>IF(M35=" "," ",IF(M35=0," ",IF(Employee!P$121&gt;E$29,0,IF(C35="A",WNI!E212,IF(C35="B",WNI!F212,IF(C35="C",WNI!G212,IF(C35="J",WNI!H212," ")))))))</f>
        <v xml:space="preserve"> </v>
      </c>
      <c r="P35" s="121"/>
      <c r="Q35" s="121"/>
      <c r="R35" s="134" t="str">
        <f>IF(M35=" "," ",IF(M35=0," ",M35-SUM(N35:Q35)))</f>
        <v xml:space="preserve"> </v>
      </c>
      <c r="S35" s="121"/>
      <c r="T35" s="266" t="str">
        <f>IF(M35=" "," ",IF(M35=0," ",WNI!I212))</f>
        <v xml:space="preserve"> </v>
      </c>
      <c r="U35" s="50"/>
      <c r="V35" s="61">
        <f>IF(Employee!H$138=E$29,Employee!D$138+SUM(M35)+V25,SUM(M35)+V25)</f>
        <v>0</v>
      </c>
      <c r="W35" s="61">
        <f>IF(Employee!H$138=E$29,Employee!D$139+SUM(N35)+W25,SUM(N35)+W25)</f>
        <v>0</v>
      </c>
      <c r="X35" s="61">
        <f>IF(O35=" ",X25,O35+X25)</f>
        <v>0</v>
      </c>
      <c r="Y35" s="61">
        <f t="shared" si="5"/>
        <v>0</v>
      </c>
      <c r="Z35" s="61">
        <f t="shared" si="5"/>
        <v>0</v>
      </c>
      <c r="AA35" s="61">
        <f>IF(R35=" ",AA25,AA25+R35)</f>
        <v>0</v>
      </c>
      <c r="AC35" s="61">
        <f>IF(T35=" ",AC25,T35+AC25)</f>
        <v>0</v>
      </c>
      <c r="AD35" s="98"/>
      <c r="AE35" s="112">
        <f>IF(E35=" ",0,IF(D35="BR",0,IF(D35="D",0,IF(D35="NT",V35,LOOKUP(D35,Free!A:A,Free!B:B)*E$29/52))))</f>
        <v>0</v>
      </c>
      <c r="AF35" s="95">
        <f>IF(E35=" ",0,V35-AE35)</f>
        <v>0</v>
      </c>
      <c r="AG35" s="95">
        <f>AF35*AG$7</f>
        <v>0</v>
      </c>
      <c r="AH35" s="95">
        <f>IF(D35="D",AF35*AH$7,IF(AF35&gt;LOOKUP(E$29,HR!A:A,HR!B:B),(AF35-LOOKUP(E$29,HR!A:A,HR!B:B))*AH$7,0))</f>
        <v>0</v>
      </c>
      <c r="AI35" s="95">
        <f>IF(AF35&lt;1,0,AG35+AH35)</f>
        <v>0</v>
      </c>
      <c r="AJ35" s="95">
        <f>IF(E35=" ",0,IF(D35="BR",0,IF(D35="D",0,IF(D35="NT",M35,LOOKUP(D35,Free!A:A,Free!B:B)*1/52))))</f>
        <v>0</v>
      </c>
      <c r="AK35" s="95">
        <f>IF(E35=" ",0,SUM(M35)-AJ35)</f>
        <v>0</v>
      </c>
      <c r="AL35" s="95">
        <f>AK35*AL$7</f>
        <v>0</v>
      </c>
      <c r="AM35" s="95">
        <f>IF(D35="D",AK35*AM$7,IF(AK35&gt;LOOKUP(1,HR!A:A,HR!B:B),(AK35-LOOKUP(1,HR!A:A,HR!B:B))*AH$7,0))</f>
        <v>0</v>
      </c>
      <c r="AN35" s="95">
        <f>IF(AK35&lt;1,0,AL35+AM35)</f>
        <v>0</v>
      </c>
      <c r="AO35" s="98"/>
      <c r="AP35" s="63"/>
      <c r="AQ35" s="95">
        <f>IF(G35="SSP",H35,0)</f>
        <v>0</v>
      </c>
      <c r="AR35" s="95">
        <f>IF(G35="SMP",H35,0)</f>
        <v>0</v>
      </c>
      <c r="AS35" s="95">
        <f>IF(G35="SPP",H35,0)</f>
        <v>0</v>
      </c>
      <c r="AT35" s="95">
        <f>IF(G35="SAP",H35,0)</f>
        <v>0</v>
      </c>
      <c r="AU35" s="63"/>
    </row>
    <row r="36" spans="1:47" ht="18" customHeight="1" thickTop="1" thickBot="1" x14ac:dyDescent="0.25">
      <c r="A36" s="49"/>
      <c r="B36" s="153"/>
      <c r="C36" s="151"/>
      <c r="D36" s="151"/>
      <c r="E36" s="152"/>
      <c r="F36" s="400" t="s">
        <v>7</v>
      </c>
      <c r="G36" s="398"/>
      <c r="H36" s="156"/>
      <c r="I36" s="157"/>
      <c r="J36" s="157"/>
      <c r="K36" s="158"/>
      <c r="L36" s="158"/>
      <c r="M36" s="159">
        <f t="shared" ref="M36:R36" si="6">SUM(M31:M35)</f>
        <v>0</v>
      </c>
      <c r="N36" s="159">
        <f t="shared" si="6"/>
        <v>0</v>
      </c>
      <c r="O36" s="159">
        <f t="shared" si="6"/>
        <v>0</v>
      </c>
      <c r="P36" s="159">
        <f t="shared" si="6"/>
        <v>0</v>
      </c>
      <c r="Q36" s="159">
        <f t="shared" si="6"/>
        <v>0</v>
      </c>
      <c r="R36" s="159">
        <f t="shared" si="6"/>
        <v>0</v>
      </c>
      <c r="S36" s="121"/>
      <c r="T36" s="159">
        <f>SUM(T31:T35)</f>
        <v>0</v>
      </c>
      <c r="U36" s="51"/>
      <c r="V36" s="61"/>
      <c r="AD36" s="98"/>
      <c r="AE36" s="112"/>
      <c r="AO36" s="98"/>
      <c r="AP36" s="63"/>
      <c r="AU36" s="63"/>
    </row>
    <row r="37" spans="1:47" s="54" customFormat="1" ht="24" customHeight="1" thickBot="1" x14ac:dyDescent="0.25">
      <c r="A37" s="138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81"/>
      <c r="P37" s="381"/>
      <c r="Q37" s="381"/>
      <c r="R37" s="381"/>
      <c r="S37" s="381"/>
      <c r="T37" s="381"/>
      <c r="U37" s="218"/>
      <c r="V37" s="84"/>
      <c r="W37" s="84"/>
      <c r="X37" s="84"/>
      <c r="Y37" s="219"/>
      <c r="Z37" s="84"/>
      <c r="AA37" s="84"/>
      <c r="AB37" s="85"/>
      <c r="AC37" s="84"/>
      <c r="AD37" s="97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7"/>
      <c r="AP37" s="212"/>
      <c r="AQ37" s="94"/>
      <c r="AR37" s="94"/>
      <c r="AS37" s="94"/>
      <c r="AT37" s="94"/>
      <c r="AU37" s="212"/>
    </row>
    <row r="38" spans="1:47" ht="18" customHeight="1" thickTop="1" thickBot="1" x14ac:dyDescent="0.25">
      <c r="A38" s="41"/>
      <c r="B38" s="396" t="s">
        <v>34</v>
      </c>
      <c r="C38" s="440"/>
      <c r="D38" s="440"/>
      <c r="E38" s="441"/>
      <c r="F38" s="42"/>
      <c r="G38" s="42"/>
      <c r="H38" s="43"/>
      <c r="I38" s="43"/>
      <c r="J38" s="43"/>
      <c r="K38" s="58"/>
      <c r="L38" s="58"/>
      <c r="M38" s="55"/>
      <c r="N38" s="43"/>
      <c r="O38" s="378" t="s">
        <v>39</v>
      </c>
      <c r="P38" s="379"/>
      <c r="Q38" s="380"/>
      <c r="R38" s="376"/>
      <c r="S38" s="377"/>
      <c r="T38" s="377"/>
      <c r="U38" s="44"/>
      <c r="AD38" s="98"/>
      <c r="AE38" s="112"/>
      <c r="AO38" s="98"/>
      <c r="AP38" s="63"/>
      <c r="AU38" s="63"/>
    </row>
    <row r="39" spans="1:47" ht="18" customHeight="1" thickTop="1" thickBot="1" x14ac:dyDescent="0.25">
      <c r="A39" s="45"/>
      <c r="B39" s="399" t="s">
        <v>9</v>
      </c>
      <c r="C39" s="442"/>
      <c r="D39" s="443"/>
      <c r="E39" s="206">
        <v>43</v>
      </c>
      <c r="F39" s="63"/>
      <c r="G39" s="63"/>
      <c r="H39" s="399" t="s">
        <v>39</v>
      </c>
      <c r="I39" s="442"/>
      <c r="J39" s="443"/>
      <c r="K39" s="272">
        <f>Admin!B296</f>
        <v>40203</v>
      </c>
      <c r="L39" s="271" t="s">
        <v>208</v>
      </c>
      <c r="M39" s="273">
        <f>Admin!B302</f>
        <v>40209</v>
      </c>
      <c r="N39" s="28"/>
      <c r="O39" s="401" t="s">
        <v>109</v>
      </c>
      <c r="P39" s="437"/>
      <c r="Q39" s="437"/>
      <c r="R39" s="438"/>
      <c r="S39" s="46"/>
      <c r="T39" s="217"/>
      <c r="U39" s="48"/>
      <c r="AD39" s="98"/>
      <c r="AE39" s="112"/>
      <c r="AO39" s="98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4"/>
      <c r="O40" s="56"/>
      <c r="P40" s="56"/>
      <c r="Q40" s="56"/>
      <c r="R40" s="56"/>
      <c r="S40" s="46"/>
      <c r="T40" s="56"/>
      <c r="U40" s="48"/>
      <c r="AD40" s="98"/>
      <c r="AE40" s="112"/>
      <c r="AO40" s="98"/>
      <c r="AP40" s="63"/>
      <c r="AU40" s="63"/>
    </row>
    <row r="41" spans="1:47" ht="18" customHeight="1" x14ac:dyDescent="0.2">
      <c r="A41" s="45"/>
      <c r="B41" s="143" t="str">
        <f>IF(E41=" "," ",IF(Employee!F$24&gt;E$39," ",IF(Employee!F$26&lt;E$39," ",Employee!D$30)))</f>
        <v xml:space="preserve"> </v>
      </c>
      <c r="C41" s="109" t="str">
        <f>IF(E41=Employee!D$29,LOOKUP(E$39,Nitable!A:A,Nitable!B:B)," ")</f>
        <v xml:space="preserve"> </v>
      </c>
      <c r="D41" s="109" t="str">
        <f>IF(E41=Employee!D$29,LOOKUP(E$39,Taxcode!A:A,Taxcode!G:G)," ")</f>
        <v xml:space="preserve"> </v>
      </c>
      <c r="E41" s="150" t="str">
        <f>IF(Employee!D$28="m"," ",IF(Employee!F$24&gt;E$39," ",IF(Employee!F$26&lt;E$39," ",Employee!D$29)))</f>
        <v xml:space="preserve"> </v>
      </c>
      <c r="F41" s="147" t="str">
        <f>IF(E41=" "," ",IF(Employee!F$24&gt;E$39," ",IF(Employee!F$26&lt;E$39," ",Employee!D$15)))</f>
        <v xml:space="preserve"> </v>
      </c>
      <c r="G41" s="162"/>
      <c r="H41" s="123">
        <f>IF(T$39="Y",H31,0)</f>
        <v>0</v>
      </c>
      <c r="I41" s="115">
        <f>IF(T$39="Y",I31,0)</f>
        <v>0</v>
      </c>
      <c r="J41" s="115">
        <f>IF(T$39="Y",J31,0)</f>
        <v>0</v>
      </c>
      <c r="K41" s="115">
        <f>IF(T$39="Y",K31,I41*J41)</f>
        <v>0</v>
      </c>
      <c r="L41" s="115">
        <f>IF(T$39="Y",L31,0)</f>
        <v>0</v>
      </c>
      <c r="M41" s="127" t="str">
        <f>IF(E41=" "," ",IF(T$39="Y",M31,IF((H41+K41+L41)&gt;0,H41+K41+L41," ")))</f>
        <v xml:space="preserve"> </v>
      </c>
      <c r="N41" s="117" t="str">
        <f>IF(M41=" "," ",IF(M41=0," ",IF(Employee!O$24="W1",AN41,AI41-W31)))</f>
        <v xml:space="preserve"> </v>
      </c>
      <c r="O41" s="128" t="str">
        <f>IF(M41=" "," ",IF(M41=0," ",IF(Employee!P$17&gt;E$39,0,IF(C41="A",WNI!E213,IF(C41="B",WNI!F213,IF(C41="C",WNI!G213,IF(C41="J",WNI!H213," ")))))))</f>
        <v xml:space="preserve"> </v>
      </c>
      <c r="P41" s="117"/>
      <c r="Q41" s="117"/>
      <c r="R41" s="133" t="str">
        <f>IF(M41=" "," ",IF(M41=0," ",M41-SUM(N41:Q41)))</f>
        <v xml:space="preserve"> </v>
      </c>
      <c r="S41" s="121"/>
      <c r="T41" s="118" t="str">
        <f>IF(M41=" "," ",IF(M41=0," ",WNI!I213))</f>
        <v xml:space="preserve"> </v>
      </c>
      <c r="U41" s="50"/>
      <c r="V41" s="61">
        <f>IF(Employee!H$34=E$39,Employee!D$34+SUM(M41)+V31,SUM(M41)+V31)</f>
        <v>0</v>
      </c>
      <c r="W41" s="61">
        <f>IF(Employee!H$34=E$39,Employee!D$35+SUM(N41)+W31,SUM(N41)+W31)</f>
        <v>0</v>
      </c>
      <c r="X41" s="61">
        <f>IF(O41=" ",X31,O41+X31)</f>
        <v>0</v>
      </c>
      <c r="Y41" s="61">
        <f t="shared" ref="Y41:Z45" si="7">IF(P41=0,Y31,P41+Y31)</f>
        <v>0</v>
      </c>
      <c r="Z41" s="61">
        <f t="shared" si="7"/>
        <v>0</v>
      </c>
      <c r="AA41" s="61">
        <f>IF(R41=" ",AA31,AA31+R41)</f>
        <v>0</v>
      </c>
      <c r="AC41" s="61">
        <f>IF(T41=" ",AC31,T41+AC31)</f>
        <v>0</v>
      </c>
      <c r="AD41" s="98"/>
      <c r="AE41" s="112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8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45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IF(E42=Employee!D$55,LOOKUP(E$39,Taxcode!A:A,Taxcode!M:M)," ")</f>
        <v xml:space="preserve"> </v>
      </c>
      <c r="E42" s="142" t="str">
        <f>IF(Employee!D$54="m"," ",IF(Employee!F$50&gt;E$39," ",IF(Employee!F$52&lt;E$39," ",Employee!D$55)))</f>
        <v xml:space="preserve"> </v>
      </c>
      <c r="F42" s="148" t="str">
        <f>IF(E42=" "," ",IF(Employee!F$50&gt;E$39," ",IF(Employee!F$52&lt;E$39," ",Employee!D$41)))</f>
        <v xml:space="preserve"> </v>
      </c>
      <c r="G42" s="162"/>
      <c r="H42" s="124">
        <f>IF(T$39="Y",H32,0)</f>
        <v>0</v>
      </c>
      <c r="I42" s="119">
        <f>IF(T$39="Y",I32,0)</f>
        <v>0</v>
      </c>
      <c r="J42" s="119">
        <f>IF(T$39="Y",J32,0)</f>
        <v>0</v>
      </c>
      <c r="K42" s="119">
        <f>IF(T$39="Y",K32,I42*J42)</f>
        <v>0</v>
      </c>
      <c r="L42" s="119">
        <f>IF(T$39="Y",L32,0)</f>
        <v>0</v>
      </c>
      <c r="M42" s="129" t="str">
        <f>IF(E42=" "," ",IF(T$39="Y",M32,IF((H42+K42+L42)&gt;0,H42+K42+L42," ")))</f>
        <v xml:space="preserve"> </v>
      </c>
      <c r="N42" s="121" t="str">
        <f>IF(M42=" "," ",IF(M42=0," ",IF(Employee!O$50="W1",AN42,AI42-W32)))</f>
        <v xml:space="preserve"> </v>
      </c>
      <c r="O42" s="130" t="str">
        <f>IF(M42=" "," ",IF(M42=0," ",IF(Employee!P$41&gt;E$39,0,IF(C42="A",WNI!E214,IF(C42="B",WNI!F214,IF(C42="C",WNI!G214,IF(C42="J",WNI!H214," ")))))))</f>
        <v xml:space="preserve"> </v>
      </c>
      <c r="P42" s="121"/>
      <c r="Q42" s="121"/>
      <c r="R42" s="134" t="str">
        <f>IF(M42=" "," ",IF(M42=0," ",M42-SUM(N42:Q42)))</f>
        <v xml:space="preserve"> </v>
      </c>
      <c r="S42" s="121"/>
      <c r="T42" s="122" t="str">
        <f>IF(M42=" "," ",IF(M42=0," ",WNI!I214))</f>
        <v xml:space="preserve"> </v>
      </c>
      <c r="U42" s="50"/>
      <c r="V42" s="61">
        <f>IF(Employee!H$60=E$39,Employee!D$60+SUM(M42)+V32,SUM(M42)+V32)</f>
        <v>0</v>
      </c>
      <c r="W42" s="61">
        <f>IF(Employee!H$60=E$39,Employee!D$61+SUM(N42)+W32,SUM(N42)+W32)</f>
        <v>0</v>
      </c>
      <c r="X42" s="61">
        <f>IF(O42=" ",X32,O42+X32)</f>
        <v>0</v>
      </c>
      <c r="Y42" s="61">
        <f t="shared" si="7"/>
        <v>0</v>
      </c>
      <c r="Z42" s="61">
        <f t="shared" si="7"/>
        <v>0</v>
      </c>
      <c r="AA42" s="61">
        <f>IF(R42=" ",AA32,AA32+R42)</f>
        <v>0</v>
      </c>
      <c r="AC42" s="61">
        <f>IF(T42=" ",AC32,T42+AC32)</f>
        <v>0</v>
      </c>
      <c r="AD42" s="98"/>
      <c r="AE42" s="112">
        <f>IF(E42=" ",0,IF(D42="BR",0,IF(D42="D",0,IF(D42="NT",V42,LOOKUP(D42,Free!A:A,Free!B:B)*E$39/52))))</f>
        <v>0</v>
      </c>
      <c r="AF42" s="95">
        <f>IF(E42=" ",0,V42-AE42)</f>
        <v>0</v>
      </c>
      <c r="AG42" s="95">
        <f>AF42*AG$7</f>
        <v>0</v>
      </c>
      <c r="AH42" s="95">
        <f>IF(D42="D",AF42*AH$7,IF(AF42&gt;LOOKUP(E$39,HR!A:A,HR!B:B),(AF42-LOOKUP(E$39,HR!A:A,HR!B:B))*AH$7,0))</f>
        <v>0</v>
      </c>
      <c r="AI42" s="95">
        <f>IF(AF42&lt;1,0,AG42+AH42)</f>
        <v>0</v>
      </c>
      <c r="AJ42" s="95">
        <f>IF(E42=" ",0,IF(D42="BR",0,IF(D42="D",0,IF(D42="NT",M42,LOOKUP(D42,Free!A:A,Free!B:B)*1/52))))</f>
        <v>0</v>
      </c>
      <c r="AK42" s="95">
        <f>IF(E42=" ",0,SUM(M42)-AJ42)</f>
        <v>0</v>
      </c>
      <c r="AL42" s="95">
        <f>AK42*AL$7</f>
        <v>0</v>
      </c>
      <c r="AM42" s="95">
        <f>IF(D42="D",AK42*AM$7,IF(AK42&gt;LOOKUP(1,HR!A:A,HR!B:B),(AK42-LOOKUP(1,HR!A:A,HR!B:B))*AH$7,0))</f>
        <v>0</v>
      </c>
      <c r="AN42" s="95">
        <f>IF(AK42&lt;1,0,AL42+AM42)</f>
        <v>0</v>
      </c>
      <c r="AO42" s="98"/>
      <c r="AP42" s="63"/>
      <c r="AQ42" s="95">
        <f>IF(G42="SSP",H42,0)</f>
        <v>0</v>
      </c>
      <c r="AR42" s="95">
        <f>IF(G42="SMP",H42,0)</f>
        <v>0</v>
      </c>
      <c r="AS42" s="95">
        <f>IF(G42="SPP",H42,0)</f>
        <v>0</v>
      </c>
      <c r="AT42" s="95">
        <f>IF(G42="SAP",H42,0)</f>
        <v>0</v>
      </c>
      <c r="AU42" s="63"/>
    </row>
    <row r="43" spans="1:47" ht="18" customHeight="1" x14ac:dyDescent="0.2">
      <c r="A43" s="45"/>
      <c r="B43" s="145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IF(E43=Employee!D$81,LOOKUP(E$39,Taxcode!A:A,Taxcode!S:S)," ")</f>
        <v xml:space="preserve"> </v>
      </c>
      <c r="E43" s="142" t="str">
        <f>IF(Employee!D$80="m"," ",IF(Employee!F$76&gt;E$39," ",IF(Employee!F$78&lt;E$39," ",Employee!D$81)))</f>
        <v xml:space="preserve"> </v>
      </c>
      <c r="F43" s="148" t="str">
        <f>IF(E43=" "," ",IF(Employee!F$76&gt;E$39," ",IF(Employee!F$78&lt;E$39," ",Employee!D$67)))</f>
        <v xml:space="preserve"> </v>
      </c>
      <c r="G43" s="162"/>
      <c r="H43" s="124">
        <f>IF(T$39="Y",H33,0)</f>
        <v>0</v>
      </c>
      <c r="I43" s="119">
        <f>IF(T$39="Y",I33,0)</f>
        <v>0</v>
      </c>
      <c r="J43" s="119">
        <f>IF(T$39="Y",J33,0)</f>
        <v>0</v>
      </c>
      <c r="K43" s="119">
        <f>IF(T$39="Y",K33,I43*J43)</f>
        <v>0</v>
      </c>
      <c r="L43" s="119">
        <f>IF(T$39="Y",L33,0)</f>
        <v>0</v>
      </c>
      <c r="M43" s="129" t="str">
        <f>IF(E43=" "," ",IF(T$39="Y",M33,IF((H43+K43+L43)&gt;0,H43+K43+L43," ")))</f>
        <v xml:space="preserve"> </v>
      </c>
      <c r="N43" s="121" t="str">
        <f>IF(M43=" "," ",IF(M43=0," ",IF(Employee!O$76="W1",AN43,AI43-W33)))</f>
        <v xml:space="preserve"> </v>
      </c>
      <c r="O43" s="130" t="str">
        <f>IF(M43=" "," ",IF(M43=0," ",IF(Employee!P$69&gt;E$39,0,IF(C43="A",WNI!E215,IF(C43="B",WNI!F215,IF(C43="C",WNI!G215,IF(C43="J",WNI!H215," ")))))))</f>
        <v xml:space="preserve"> </v>
      </c>
      <c r="P43" s="121"/>
      <c r="Q43" s="121"/>
      <c r="R43" s="134" t="str">
        <f>IF(M43=" "," ",IF(M43=0," ",M43-SUM(N43:Q43)))</f>
        <v xml:space="preserve"> </v>
      </c>
      <c r="S43" s="121"/>
      <c r="T43" s="122" t="str">
        <f>IF(M43=" "," ",IF(M43=0," ",WNI!I215))</f>
        <v xml:space="preserve"> </v>
      </c>
      <c r="U43" s="50"/>
      <c r="V43" s="61">
        <f>IF(Employee!H$86=E$39,Employee!D$86+SUM(M43)+V33,SUM(M43)+V33)</f>
        <v>0</v>
      </c>
      <c r="W43" s="61">
        <f>IF(Employee!H$86=E$39,Employee!D$87+SUM(N43)+W33,SUM(N43)+W33)</f>
        <v>0</v>
      </c>
      <c r="X43" s="61">
        <f>IF(O43=" ",X33,O43+X33)</f>
        <v>0</v>
      </c>
      <c r="Y43" s="61">
        <f t="shared" si="7"/>
        <v>0</v>
      </c>
      <c r="Z43" s="61">
        <f t="shared" si="7"/>
        <v>0</v>
      </c>
      <c r="AA43" s="61">
        <f>IF(R43=" ",AA33,AA33+R43)</f>
        <v>0</v>
      </c>
      <c r="AC43" s="61">
        <f>IF(T43=" ",AC33,T43+AC33)</f>
        <v>0</v>
      </c>
      <c r="AD43" s="98"/>
      <c r="AE43" s="112">
        <f>IF(E43=" ",0,IF(D43="BR",0,IF(D43="D",0,IF(D43="NT",V43,LOOKUP(D43,Free!A:A,Free!B:B)*E$39/52))))</f>
        <v>0</v>
      </c>
      <c r="AF43" s="95">
        <f>IF(E43=" ",0,V43-AE43)</f>
        <v>0</v>
      </c>
      <c r="AG43" s="95">
        <f>AF43*AG$7</f>
        <v>0</v>
      </c>
      <c r="AH43" s="95">
        <f>IF(D43="D",AF43*AH$7,IF(AF43&gt;LOOKUP(E$39,HR!A:A,HR!B:B),(AF43-LOOKUP(E$39,HR!A:A,HR!B:B))*AH$7,0))</f>
        <v>0</v>
      </c>
      <c r="AI43" s="95">
        <f>IF(AF43&lt;1,0,AG43+AH43)</f>
        <v>0</v>
      </c>
      <c r="AJ43" s="95">
        <f>IF(E43=" ",0,IF(D43="BR",0,IF(D43="D",0,IF(D43="NT",M43,LOOKUP(D43,Free!A:A,Free!B:B)*1/52))))</f>
        <v>0</v>
      </c>
      <c r="AK43" s="95">
        <f>IF(E43=" ",0,SUM(M43)-AJ43)</f>
        <v>0</v>
      </c>
      <c r="AL43" s="95">
        <f>AK43*AL$7</f>
        <v>0</v>
      </c>
      <c r="AM43" s="95">
        <f>IF(D43="D",AK43*AM$7,IF(AK43&gt;LOOKUP(1,HR!A:A,HR!B:B),(AK43-LOOKUP(1,HR!A:A,HR!B:B))*AH$7,0))</f>
        <v>0</v>
      </c>
      <c r="AN43" s="95">
        <f>IF(AK43&lt;1,0,AL43+AM43)</f>
        <v>0</v>
      </c>
      <c r="AO43" s="98"/>
      <c r="AP43" s="63"/>
      <c r="AQ43" s="95">
        <f>IF(G43="SSP",H43,0)</f>
        <v>0</v>
      </c>
      <c r="AR43" s="95">
        <f>IF(G43="SMP",H43,0)</f>
        <v>0</v>
      </c>
      <c r="AS43" s="95">
        <f>IF(G43="SPP",H43,0)</f>
        <v>0</v>
      </c>
      <c r="AT43" s="95">
        <f>IF(G43="SAP",H43,0)</f>
        <v>0</v>
      </c>
      <c r="AU43" s="63"/>
    </row>
    <row r="44" spans="1:47" ht="18" customHeight="1" x14ac:dyDescent="0.2">
      <c r="A44" s="45"/>
      <c r="B44" s="145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IF(E44=Employee!D$107,LOOKUP(E$39,Taxcode!A:A,Taxcode!Y:Y)," ")</f>
        <v xml:space="preserve"> </v>
      </c>
      <c r="E44" s="142" t="str">
        <f>IF(Employee!D$106="m"," ",IF(Employee!F$102&gt;E$39," ",IF(Employee!F$104&lt;E$39," ",Employee!D$107)))</f>
        <v xml:space="preserve"> </v>
      </c>
      <c r="F44" s="148" t="str">
        <f>IF(E44=" "," ",IF(Employee!F$102&gt;E$39," ",IF(Employee!F$104&lt;E$39," ",Employee!D$93)))</f>
        <v xml:space="preserve"> </v>
      </c>
      <c r="G44" s="162"/>
      <c r="H44" s="124">
        <f>IF(T$39="Y",H34,0)</f>
        <v>0</v>
      </c>
      <c r="I44" s="119">
        <f>IF(T$39="Y",I34,0)</f>
        <v>0</v>
      </c>
      <c r="J44" s="119">
        <f>IF(T$39="Y",J34,0)</f>
        <v>0</v>
      </c>
      <c r="K44" s="119">
        <f>IF(T$39="Y",K34,I44*J44)</f>
        <v>0</v>
      </c>
      <c r="L44" s="119">
        <f>IF(T$39="Y",L34,0)</f>
        <v>0</v>
      </c>
      <c r="M44" s="129" t="str">
        <f>IF(E44=" "," ",IF(T$39="Y",M34,IF((H44+K44+L44)&gt;0,H44+K44+L44," ")))</f>
        <v xml:space="preserve"> </v>
      </c>
      <c r="N44" s="121" t="str">
        <f>IF(M44=" "," ",IF(M44=0," ",IF(Employee!O$102="W1",AN44,AI44-W34)))</f>
        <v xml:space="preserve"> </v>
      </c>
      <c r="O44" s="130" t="str">
        <f>IF(M44=" "," ",IF(M44=0," ",IF(Employee!P$95&gt;E$39,0,IF(C44="A",WNI!E216,IF(C44="B",WNI!F216,IF(C44="C",WNI!G216,IF(C44="J",WNI!H216," ")))))))</f>
        <v xml:space="preserve"> </v>
      </c>
      <c r="P44" s="121"/>
      <c r="Q44" s="121"/>
      <c r="R44" s="134" t="str">
        <f>IF(M44=" "," ",IF(M44=0," ",M44-SUM(N44:Q44)))</f>
        <v xml:space="preserve"> </v>
      </c>
      <c r="S44" s="121"/>
      <c r="T44" s="122" t="str">
        <f>IF(M44=" "," ",IF(M44=0," ",WNI!I216))</f>
        <v xml:space="preserve"> </v>
      </c>
      <c r="U44" s="50"/>
      <c r="V44" s="61">
        <f>IF(Employee!H$112=E$39,Employee!D$112+SUM(M44)+V34,SUM(M44)+V34)</f>
        <v>0</v>
      </c>
      <c r="W44" s="61">
        <f>IF(Employee!H$112=E$39,Employee!D$113+SUM(N44)+W34,SUM(N44)+W34)</f>
        <v>0</v>
      </c>
      <c r="X44" s="61">
        <f>IF(O44=" ",X34,O44+X34)</f>
        <v>0</v>
      </c>
      <c r="Y44" s="61">
        <f t="shared" si="7"/>
        <v>0</v>
      </c>
      <c r="Z44" s="61">
        <f t="shared" si="7"/>
        <v>0</v>
      </c>
      <c r="AA44" s="61">
        <f>IF(R44=" ",AA34,AA34+R44)</f>
        <v>0</v>
      </c>
      <c r="AC44" s="61">
        <f>IF(T44=" ",AC34,T44+AC34)</f>
        <v>0</v>
      </c>
      <c r="AD44" s="98"/>
      <c r="AE44" s="112">
        <f>IF(E44=" ",0,IF(D44="BR",0,IF(D44="D",0,IF(D44="NT",V44,LOOKUP(D44,Free!A:A,Free!B:B)*E$39/52))))</f>
        <v>0</v>
      </c>
      <c r="AF44" s="95">
        <f>IF(E44=" ",0,V44-AE44)</f>
        <v>0</v>
      </c>
      <c r="AG44" s="95">
        <f>AF44*AG$7</f>
        <v>0</v>
      </c>
      <c r="AH44" s="95">
        <f>IF(D44="D",AF44*AH$7,IF(AF44&gt;LOOKUP(E$39,HR!A:A,HR!B:B),(AF44-LOOKUP(E$39,HR!A:A,HR!B:B))*AH$7,0))</f>
        <v>0</v>
      </c>
      <c r="AI44" s="95">
        <f>IF(AF44&lt;1,0,AG44+AH44)</f>
        <v>0</v>
      </c>
      <c r="AJ44" s="95">
        <f>IF(E44=" ",0,IF(D44="BR",0,IF(D44="D",0,IF(D44="NT",M44,LOOKUP(D44,Free!A:A,Free!B:B)*1/52))))</f>
        <v>0</v>
      </c>
      <c r="AK44" s="95">
        <f>IF(E44=" ",0,SUM(M44)-AJ44)</f>
        <v>0</v>
      </c>
      <c r="AL44" s="95">
        <f>AK44*AL$7</f>
        <v>0</v>
      </c>
      <c r="AM44" s="95">
        <f>IF(D44="D",AK44*AM$7,IF(AK44&gt;LOOKUP(1,HR!A:A,HR!B:B),(AK44-LOOKUP(1,HR!A:A,HR!B:B))*AH$7,0))</f>
        <v>0</v>
      </c>
      <c r="AN44" s="95">
        <f>IF(AK44&lt;1,0,AL44+AM44)</f>
        <v>0</v>
      </c>
      <c r="AO44" s="98"/>
      <c r="AP44" s="63"/>
      <c r="AQ44" s="95">
        <f>IF(G44="SSP",H44,0)</f>
        <v>0</v>
      </c>
      <c r="AR44" s="95">
        <f>IF(G44="SMP",H44,0)</f>
        <v>0</v>
      </c>
      <c r="AS44" s="95">
        <f>IF(G44="SPP",H44,0)</f>
        <v>0</v>
      </c>
      <c r="AT44" s="95">
        <f>IF(G44="SAP",H44,0)</f>
        <v>0</v>
      </c>
      <c r="AU44" s="63"/>
    </row>
    <row r="45" spans="1:47" ht="18" customHeight="1" thickBot="1" x14ac:dyDescent="0.25">
      <c r="A45" s="45"/>
      <c r="B45" s="145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IF(E45=Employee!D$133,LOOKUP(E$39,Taxcode!A:A,Taxcode!AE:AE)," ")</f>
        <v xml:space="preserve"> </v>
      </c>
      <c r="E45" s="142" t="str">
        <f>IF(Employee!D$132="m"," ",IF(Employee!F$128&gt;E$39," ",IF(Employee!F$130&lt;E$39," ",Employee!D$133)))</f>
        <v xml:space="preserve"> </v>
      </c>
      <c r="F45" s="148" t="str">
        <f>IF(E45=" "," ",IF(Employee!F$128&gt;E$39," ",IF(Employee!F$130&lt;E$39," ",Employee!D$119)))</f>
        <v xml:space="preserve"> </v>
      </c>
      <c r="G45" s="162"/>
      <c r="H45" s="124">
        <f>IF(T$39="Y",H35,0)</f>
        <v>0</v>
      </c>
      <c r="I45" s="119">
        <f>IF(T$39="Y",I35,0)</f>
        <v>0</v>
      </c>
      <c r="J45" s="119">
        <f>IF(T$39="Y",J35,0)</f>
        <v>0</v>
      </c>
      <c r="K45" s="119">
        <f>IF(T$39="Y",K35,I45*J45)</f>
        <v>0</v>
      </c>
      <c r="L45" s="119">
        <f>IF(T$39="Y",L35,0)</f>
        <v>0</v>
      </c>
      <c r="M45" s="129" t="str">
        <f>IF(E45=" "," ",IF(T$39="Y",M35,IF((H45+K45+L45)&gt;0,H45+K45+L45," ")))</f>
        <v xml:space="preserve"> </v>
      </c>
      <c r="N45" s="121" t="str">
        <f>IF(M45=" "," ",IF(M45=0," ",IF(Employee!O$128="W1",AN45,AI45-W35)))</f>
        <v xml:space="preserve"> </v>
      </c>
      <c r="O45" s="130" t="str">
        <f>IF(M45=" "," ",IF(M45=0," ",IF(Employee!P$121&gt;E$39,0,IF(C45="A",WNI!E217,IF(C45="B",WNI!F217,IF(C45="C",WNI!G217,IF(C45="J",WNI!H217," ")))))))</f>
        <v xml:space="preserve"> </v>
      </c>
      <c r="P45" s="121"/>
      <c r="Q45" s="121"/>
      <c r="R45" s="134" t="str">
        <f>IF(M45=" "," ",IF(M45=0," ",M45-SUM(N45:Q45)))</f>
        <v xml:space="preserve"> </v>
      </c>
      <c r="S45" s="121"/>
      <c r="T45" s="266" t="str">
        <f>IF(M45=" "," ",IF(M45=0," ",WNI!I217))</f>
        <v xml:space="preserve"> </v>
      </c>
      <c r="U45" s="50"/>
      <c r="V45" s="61">
        <f>IF(Employee!H$138=E$39,Employee!D$138+SUM(M45)+V35,SUM(M45)+V35)</f>
        <v>0</v>
      </c>
      <c r="W45" s="61">
        <f>IF(Employee!H$138=E$39,Employee!D$139+SUM(N45)+W35,SUM(N45)+W35)</f>
        <v>0</v>
      </c>
      <c r="X45" s="61">
        <f>IF(O45=" ",X35,O45+X35)</f>
        <v>0</v>
      </c>
      <c r="Y45" s="61">
        <f t="shared" si="7"/>
        <v>0</v>
      </c>
      <c r="Z45" s="61">
        <f t="shared" si="7"/>
        <v>0</v>
      </c>
      <c r="AA45" s="61">
        <f>IF(R45=" ",AA35,AA35+R45)</f>
        <v>0</v>
      </c>
      <c r="AC45" s="61">
        <f>IF(T45=" ",AC35,T45+AC35)</f>
        <v>0</v>
      </c>
      <c r="AD45" s="98"/>
      <c r="AE45" s="112">
        <f>IF(E45=" ",0,IF(D45="BR",0,IF(D45="D",0,IF(D45="NT",V45,LOOKUP(D45,Free!A:A,Free!B:B)*E$39/52))))</f>
        <v>0</v>
      </c>
      <c r="AF45" s="95">
        <f>IF(E45=" ",0,V45-AE45)</f>
        <v>0</v>
      </c>
      <c r="AG45" s="95">
        <f>AF45*AG$7</f>
        <v>0</v>
      </c>
      <c r="AH45" s="95">
        <f>IF(D45="D",AF45*AH$7,IF(AF45&gt;LOOKUP(E$39,HR!A:A,HR!B:B),(AF45-LOOKUP(E$39,HR!A:A,HR!B:B))*AH$7,0))</f>
        <v>0</v>
      </c>
      <c r="AI45" s="95">
        <f>IF(AF45&lt;1,0,AG45+AH45)</f>
        <v>0</v>
      </c>
      <c r="AJ45" s="95">
        <f>IF(E45=" ",0,IF(D45="BR",0,IF(D45="D",0,IF(D45="NT",M45,LOOKUP(D45,Free!A:A,Free!B:B)*1/52))))</f>
        <v>0</v>
      </c>
      <c r="AK45" s="95">
        <f>IF(E45=" ",0,SUM(M45)-AJ45)</f>
        <v>0</v>
      </c>
      <c r="AL45" s="95">
        <f>AK45*AL$7</f>
        <v>0</v>
      </c>
      <c r="AM45" s="95">
        <f>IF(D45="D",AK45*AM$7,IF(AK45&gt;LOOKUP(1,HR!A:A,HR!B:B),(AK45-LOOKUP(1,HR!A:A,HR!B:B))*AH$7,0))</f>
        <v>0</v>
      </c>
      <c r="AN45" s="95">
        <f>IF(AK45&lt;1,0,AL45+AM45)</f>
        <v>0</v>
      </c>
      <c r="AO45" s="98"/>
      <c r="AP45" s="63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3"/>
    </row>
    <row r="46" spans="1:47" ht="18" customHeight="1" thickTop="1" thickBot="1" x14ac:dyDescent="0.25">
      <c r="A46" s="49"/>
      <c r="B46" s="153"/>
      <c r="C46" s="151"/>
      <c r="D46" s="151"/>
      <c r="E46" s="152"/>
      <c r="F46" s="400" t="s">
        <v>7</v>
      </c>
      <c r="G46" s="439"/>
      <c r="H46" s="156"/>
      <c r="I46" s="157"/>
      <c r="J46" s="157"/>
      <c r="K46" s="158"/>
      <c r="L46" s="158"/>
      <c r="M46" s="159">
        <f t="shared" ref="M46:R46" si="8">SUM(M41:M45)</f>
        <v>0</v>
      </c>
      <c r="N46" s="159">
        <f t="shared" si="8"/>
        <v>0</v>
      </c>
      <c r="O46" s="159">
        <f t="shared" si="8"/>
        <v>0</v>
      </c>
      <c r="P46" s="159">
        <f t="shared" si="8"/>
        <v>0</v>
      </c>
      <c r="Q46" s="159">
        <f t="shared" si="8"/>
        <v>0</v>
      </c>
      <c r="R46" s="159">
        <f t="shared" si="8"/>
        <v>0</v>
      </c>
      <c r="S46" s="121"/>
      <c r="T46" s="159">
        <f>SUM(T41:T45)</f>
        <v>0</v>
      </c>
      <c r="U46" s="51"/>
      <c r="V46" s="61"/>
      <c r="AD46" s="98"/>
      <c r="AO46" s="98"/>
      <c r="AP46" s="63"/>
      <c r="AU46" s="63"/>
    </row>
    <row r="47" spans="1:47" s="54" customFormat="1" ht="24" customHeight="1" thickBot="1" x14ac:dyDescent="0.25">
      <c r="A47" s="138"/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218"/>
      <c r="V47" s="84"/>
      <c r="W47" s="84"/>
      <c r="X47" s="84"/>
      <c r="Y47" s="219"/>
      <c r="Z47" s="84"/>
      <c r="AA47" s="84"/>
      <c r="AB47" s="85"/>
      <c r="AC47" s="84"/>
      <c r="AD47" s="97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7"/>
      <c r="AP47" s="212"/>
      <c r="AQ47" s="94"/>
      <c r="AR47" s="94"/>
      <c r="AS47" s="94"/>
      <c r="AT47" s="94"/>
      <c r="AU47" s="212"/>
    </row>
    <row r="48" spans="1:47" ht="18" customHeight="1" thickTop="1" thickBot="1" x14ac:dyDescent="0.25">
      <c r="A48" s="41"/>
      <c r="B48" s="396" t="s">
        <v>35</v>
      </c>
      <c r="C48" s="397"/>
      <c r="D48" s="397"/>
      <c r="E48" s="398"/>
      <c r="F48" s="42"/>
      <c r="G48" s="42"/>
      <c r="H48" s="55"/>
      <c r="I48" s="55"/>
      <c r="J48" s="55"/>
      <c r="K48" s="58"/>
      <c r="L48" s="58"/>
      <c r="M48" s="55"/>
      <c r="N48" s="43"/>
      <c r="O48" s="378" t="s">
        <v>39</v>
      </c>
      <c r="P48" s="379"/>
      <c r="Q48" s="380"/>
      <c r="R48" s="376"/>
      <c r="S48" s="377"/>
      <c r="T48" s="377"/>
      <c r="U48" s="44"/>
      <c r="AD48" s="98"/>
      <c r="AO48" s="98"/>
      <c r="AP48" s="63"/>
      <c r="AU48" s="63"/>
    </row>
    <row r="49" spans="1:47" ht="18" customHeight="1" thickTop="1" thickBot="1" x14ac:dyDescent="0.25">
      <c r="A49" s="45"/>
      <c r="B49" s="399" t="s">
        <v>10</v>
      </c>
      <c r="C49" s="397"/>
      <c r="D49" s="398"/>
      <c r="E49" s="206">
        <v>10</v>
      </c>
      <c r="F49" s="63"/>
      <c r="G49" s="63"/>
      <c r="H49" s="399" t="s">
        <v>39</v>
      </c>
      <c r="I49" s="397"/>
      <c r="J49" s="398"/>
      <c r="K49" s="272">
        <f>Admin!B277</f>
        <v>40184</v>
      </c>
      <c r="L49" s="271" t="s">
        <v>208</v>
      </c>
      <c r="M49" s="273">
        <f>Admin!B307</f>
        <v>40214</v>
      </c>
      <c r="N49" s="28"/>
      <c r="O49" s="401" t="s">
        <v>110</v>
      </c>
      <c r="P49" s="402"/>
      <c r="Q49" s="402"/>
      <c r="R49" s="403"/>
      <c r="S49" s="46"/>
      <c r="T49" s="166"/>
      <c r="U49" s="48"/>
      <c r="AD49" s="98"/>
      <c r="AO49" s="98"/>
      <c r="AP49" s="63"/>
      <c r="AU49" s="63"/>
    </row>
    <row r="50" spans="1:47" ht="18" customHeight="1" thickTop="1" x14ac:dyDescent="0.2">
      <c r="A50" s="45"/>
      <c r="B50" s="91"/>
      <c r="C50" s="32"/>
      <c r="D50" s="32"/>
      <c r="E50" s="47"/>
      <c r="F50" s="46"/>
      <c r="G50" s="46"/>
      <c r="H50" s="56"/>
      <c r="I50" s="56"/>
      <c r="J50" s="56"/>
      <c r="K50" s="59"/>
      <c r="L50" s="59"/>
      <c r="M50" s="56"/>
      <c r="N50" s="114"/>
      <c r="O50" s="56"/>
      <c r="P50" s="56"/>
      <c r="Q50" s="56"/>
      <c r="R50" s="56"/>
      <c r="S50" s="46"/>
      <c r="T50" s="56"/>
      <c r="U50" s="48"/>
      <c r="AD50" s="98"/>
      <c r="AI50" s="112"/>
      <c r="AO50" s="98"/>
      <c r="AP50" s="63"/>
      <c r="AU50" s="63"/>
    </row>
    <row r="51" spans="1:47" ht="18" customHeight="1" x14ac:dyDescent="0.2">
      <c r="A51" s="45"/>
      <c r="B51" s="143" t="str">
        <f>IF(E51=" "," ",IF(Employee!F$24&gt;E$49," ",IF(Employee!F$26&lt;E$49," ",Employee!D$30)))</f>
        <v xml:space="preserve"> </v>
      </c>
      <c r="C51" s="109" t="str">
        <f>IF(E51=Employee!D$29,LOOKUP(E$49,Nitable!A:A,Nitable!C:C)," ")</f>
        <v xml:space="preserve"> </v>
      </c>
      <c r="D51" s="109" t="str">
        <f>IF(E51=Employee!D$29,LOOKUP(E$49,Taxcode!A:A,Taxcode!G:G)," ")</f>
        <v xml:space="preserve"> </v>
      </c>
      <c r="E51" s="150" t="str">
        <f>IF(Employee!D$28="w"," ",IF(Employee!F$24&gt;E$49," ",IF(Employee!F$26&lt;E$49," ",Employee!D$29)))</f>
        <v xml:space="preserve"> </v>
      </c>
      <c r="F51" s="147" t="str">
        <f>IF(E51=" "," ",IF(Employee!F$24&gt;E$49," ",IF(Employee!F$26&lt;E$49," ",Employee!D$15)))</f>
        <v xml:space="preserve"> </v>
      </c>
      <c r="G51" s="162"/>
      <c r="H51" s="123">
        <f>IF(T$49="Y",'Dec09'!H61,0)</f>
        <v>0</v>
      </c>
      <c r="I51" s="115">
        <f>IF(T$49="Y",'Dec09'!I61,0)</f>
        <v>0</v>
      </c>
      <c r="J51" s="115">
        <f>IF(T$49="Y",'Dec09'!J61,0)</f>
        <v>0</v>
      </c>
      <c r="K51" s="115">
        <f>IF(T$49="Y",'Dec09'!K61,I51*J51)</f>
        <v>0</v>
      </c>
      <c r="L51" s="115">
        <f>IF(T$49="Y",'Dec09'!L61,0)</f>
        <v>0</v>
      </c>
      <c r="M51" s="127" t="str">
        <f>IF(E51=" "," ",IF(T$49="Y",'Dec09'!M61,IF((H51+K51+L51)&gt;0,H51+K51+L51," ")))</f>
        <v xml:space="preserve"> </v>
      </c>
      <c r="N51" s="227" t="str">
        <f>IF(M51=" "," ",IF(M51=0," ",IF(Employee!O$24="M1",AN51,AI51-'Dec09'!W61)))</f>
        <v xml:space="preserve"> </v>
      </c>
      <c r="O51" s="128" t="str">
        <f>IF(M51=" "," ",IF(M51=0," ",IF(Employee!P$17&gt;E$49,0,IF(C51="A",MNI!E48,IF(C51="B",MNI!F48,IF(C51="C",MNI!G48,IF(C51="J",MNI!H48," ")))))))</f>
        <v xml:space="preserve"> </v>
      </c>
      <c r="P51" s="117"/>
      <c r="Q51" s="117"/>
      <c r="R51" s="228" t="str">
        <f>IF(M51=" "," ",IF(M51=0," ",M51-SUM(N51:Q51)))</f>
        <v xml:space="preserve"> </v>
      </c>
      <c r="S51" s="121"/>
      <c r="T51" s="118" t="str">
        <f>IF(M51=" "," ",IF(M51=0," ",MNI!I48))</f>
        <v xml:space="preserve"> </v>
      </c>
      <c r="U51" s="50"/>
      <c r="V51" s="61">
        <f>IF(Employee!H$35=E$49,Employee!D$34+SUM(M51)+'Dec09'!V61,SUM(M51)+'Dec09'!V61)</f>
        <v>0</v>
      </c>
      <c r="W51" s="61">
        <f>IF(Employee!H$35=E$49,Employee!D$35+SUM(N51)+'Dec09'!W61,SUM(N51)+'Dec09'!W61)</f>
        <v>0</v>
      </c>
      <c r="X51" s="61">
        <f>IF(O51=" ",'Dec09'!X61,O51+'Dec09'!X61)</f>
        <v>0</v>
      </c>
      <c r="Y51" s="61">
        <f>IF(P51=" ",'Dec09'!Y61,P51+'Dec09'!Y61)</f>
        <v>0</v>
      </c>
      <c r="Z51" s="61">
        <f>IF(Q51=" ",'Dec09'!Z61,Q51+'Dec09'!Z61)</f>
        <v>0</v>
      </c>
      <c r="AA51" s="61">
        <f>IF(R51=" ",'Dec09'!AA61,R51+'Dec09'!AA61)</f>
        <v>0</v>
      </c>
      <c r="AB51" s="62"/>
      <c r="AC51" s="61">
        <f>IF(T51=" ",'Dec09'!AC61,T51+'Dec09'!AC61)</f>
        <v>0</v>
      </c>
      <c r="AD51" s="98"/>
      <c r="AE51" s="112">
        <f>IF(E51=" ",0,IF(D51="BR",0,IF(D51="D",0,IF(D51="NT",V51,LOOKUP(D51,Free!A:A,Free!C:C)*E$49/12))))</f>
        <v>0</v>
      </c>
      <c r="AF51" s="95">
        <f>IF(E51=" ",0,V51-AE51)</f>
        <v>0</v>
      </c>
      <c r="AG51" s="95">
        <f>AF51*AG$7</f>
        <v>0</v>
      </c>
      <c r="AH51" s="95">
        <f>IF(D51="D",AF51*AH$7,IF(AF51&gt;LOOKUP(E$49,HR!A:A,HR!C:C),(AF51-LOOKUP(E$49,HR!A:A,HR!C:C))*AH$7,0))</f>
        <v>0</v>
      </c>
      <c r="AI51" s="95">
        <f>IF(AF51&lt;1,0,AG51+AH51)</f>
        <v>0</v>
      </c>
      <c r="AJ51" s="95">
        <f>IF(E51=" ",0,IF(D51="BR",0,IF(D51="D",0,IF(D51="NT",M51,LOOKUP(D51,Free!A:A,Free!C:C)*1/12))))</f>
        <v>0</v>
      </c>
      <c r="AK51" s="95">
        <f>IF(E51=" ",0,SUM(M51)-AJ51)</f>
        <v>0</v>
      </c>
      <c r="AL51" s="95">
        <f>AK51*AL$7</f>
        <v>0</v>
      </c>
      <c r="AM51" s="95">
        <f>IF(D51="D",AK51*AM$7,IF(AK51&gt;LOOKUP(1,HR!A:A,HR!C:C),(AK51-LOOKUP(1,HR!A:A,HR!C:C))*AH$7,0))</f>
        <v>0</v>
      </c>
      <c r="AN51" s="95">
        <f>IF(AK51&lt;1,0,AL51+AM51)</f>
        <v>0</v>
      </c>
      <c r="AO51" s="98"/>
      <c r="AP51" s="63"/>
      <c r="AQ51" s="95">
        <f>IF(G51="SSP",H51,0)</f>
        <v>0</v>
      </c>
      <c r="AR51" s="95">
        <f>IF(G51="SMP",H51,0)</f>
        <v>0</v>
      </c>
      <c r="AS51" s="95">
        <f>IF(G51="SPP",H51,0)</f>
        <v>0</v>
      </c>
      <c r="AT51" s="95">
        <f>IF(G51="SAP",H51,0)</f>
        <v>0</v>
      </c>
      <c r="AU51" s="63"/>
    </row>
    <row r="52" spans="1:47" ht="18" customHeight="1" x14ac:dyDescent="0.2">
      <c r="A52" s="45"/>
      <c r="B52" s="145" t="str">
        <f>IF(E52=" "," ",IF(Employee!F$50&gt;E$49," ",IF(Employee!F$52&lt;E$49," ",Employee!D$56)))</f>
        <v xml:space="preserve"> </v>
      </c>
      <c r="C52" s="32" t="str">
        <f>IF(E52=Employee!D$55,LOOKUP(E$49,Nitable!A:A,Nitable!F:F)," ")</f>
        <v xml:space="preserve"> </v>
      </c>
      <c r="D52" s="32" t="str">
        <f>IF(E52=Employee!D$55,LOOKUP(E$49,Taxcode!A:A,Taxcode!M:M)," ")</f>
        <v xml:space="preserve"> </v>
      </c>
      <c r="E52" s="142" t="str">
        <f>IF(Employee!D$54="w"," ",IF(Employee!F$50&gt;E$49," ",IF(Employee!F$52&lt;E$49," ",Employee!D$55)))</f>
        <v xml:space="preserve"> </v>
      </c>
      <c r="F52" s="148" t="str">
        <f>IF(E52=" "," ",IF(Employee!F$50&gt;E$49," ",IF(Employee!F$52&lt;E$49," ",Employee!D$41)))</f>
        <v xml:space="preserve"> </v>
      </c>
      <c r="G52" s="162"/>
      <c r="H52" s="124">
        <f>IF(T$49="Y",'Dec09'!H62,0)</f>
        <v>0</v>
      </c>
      <c r="I52" s="119">
        <f>IF(T$49="Y",'Dec09'!I62,0)</f>
        <v>0</v>
      </c>
      <c r="J52" s="119">
        <f>IF(T$49="Y",'Dec09'!J62,0)</f>
        <v>0</v>
      </c>
      <c r="K52" s="119">
        <f>IF(T$49="Y",'Dec09'!K62,I52*J52)</f>
        <v>0</v>
      </c>
      <c r="L52" s="119">
        <f>IF(T$49="Y",'Dec09'!L62,0)</f>
        <v>0</v>
      </c>
      <c r="M52" s="129" t="str">
        <f>IF(E52=" "," ",IF(T$49="Y",'Dec09'!M62,IF((H52+K52+L52)&gt;0,H52+K52+L52," ")))</f>
        <v xml:space="preserve"> </v>
      </c>
      <c r="N52" s="229" t="str">
        <f>IF(M52=" "," ",IF(M52=0," ",IF(Employee!O$50="M1",AN52,AI52-'Dec09'!W62)))</f>
        <v xml:space="preserve"> </v>
      </c>
      <c r="O52" s="130" t="str">
        <f>IF(M52=" "," ",IF(M52=0," ",IF(Employee!P$43&gt;E$49,0,IF(C52="A",MNI!E49,IF(C52="B",MNI!F49,IF(C52="C",MNI!G49,IF(C52="J",MNI!H49," ")))))))</f>
        <v xml:space="preserve"> </v>
      </c>
      <c r="P52" s="121"/>
      <c r="Q52" s="121"/>
      <c r="R52" s="230" t="str">
        <f>IF(M52=" "," ",IF(M52=0," ",M52-SUM(N52:Q52)))</f>
        <v xml:space="preserve"> </v>
      </c>
      <c r="S52" s="121"/>
      <c r="T52" s="122" t="str">
        <f>IF(M52=" "," ",IF(M52=0," ",MNI!I49))</f>
        <v xml:space="preserve"> </v>
      </c>
      <c r="U52" s="50"/>
      <c r="V52" s="61">
        <f>IF(Employee!H$61=E$49,Employee!D$60+SUM(M52)+'Dec09'!V62,SUM(M52)+'Dec09'!V62)</f>
        <v>0</v>
      </c>
      <c r="W52" s="61">
        <f>IF(Employee!H$61=E$49,Employee!D$61+SUM(N52)+'Dec09'!W62,SUM(N52)+'Dec09'!W62)</f>
        <v>0</v>
      </c>
      <c r="X52" s="61">
        <f>IF(O52=" ",'Dec09'!X62,O52+'Dec09'!X62)</f>
        <v>0</v>
      </c>
      <c r="Y52" s="61">
        <f>IF(P52=" ",'Dec09'!Y62,P52+'Dec09'!Y62)</f>
        <v>0</v>
      </c>
      <c r="Z52" s="61">
        <f>IF(Q52=" ",'Dec09'!Z62,Q52+'Dec09'!Z62)</f>
        <v>0</v>
      </c>
      <c r="AA52" s="61">
        <f>IF(R52=" ",'Dec09'!AA62,R52+'Dec09'!AA62)</f>
        <v>0</v>
      </c>
      <c r="AB52" s="62"/>
      <c r="AC52" s="61">
        <f>IF(T52=" ",'Dec09'!AC62,T52+'Dec09'!AC62)</f>
        <v>0</v>
      </c>
      <c r="AD52" s="98"/>
      <c r="AE52" s="112">
        <f>IF(E52=" ",0,IF(D52="BR",0,IF(D52="D",0,IF(D52="NT",V52,LOOKUP(D52,Free!A:A,Free!C:C)*E$49/12))))</f>
        <v>0</v>
      </c>
      <c r="AF52" s="95">
        <f>IF(E52=" ",0,V52-AE52)</f>
        <v>0</v>
      </c>
      <c r="AG52" s="95">
        <f>AF52*AG$7</f>
        <v>0</v>
      </c>
      <c r="AH52" s="95">
        <f>IF(D52="D",AF52*AH$7,IF(AF52&gt;LOOKUP(E$49,HR!A:A,HR!C:C),(AF52-LOOKUP(E$49,HR!A:A,HR!C:C))*AH$7,0))</f>
        <v>0</v>
      </c>
      <c r="AI52" s="95">
        <f>IF(AF52&lt;1,0,AG52+AH52)</f>
        <v>0</v>
      </c>
      <c r="AJ52" s="95">
        <f>IF(E52=" ",0,IF(D52="BR",0,IF(D52="D",0,IF(D52="NT",M52,LOOKUP(D52,Free!A:A,Free!C:C)*1/12))))</f>
        <v>0</v>
      </c>
      <c r="AK52" s="95">
        <f>IF(E52=" ",0,SUM(M52)-AJ52)</f>
        <v>0</v>
      </c>
      <c r="AL52" s="95">
        <f>AK52*AL$7</f>
        <v>0</v>
      </c>
      <c r="AM52" s="95">
        <f>IF(D52="D",AK52*AM$7,IF(AK52&gt;LOOKUP(1,HR!A:A,HR!C:C),(AK52-LOOKUP(1,HR!A:A,HR!C:C))*AH$7,0))</f>
        <v>0</v>
      </c>
      <c r="AN52" s="95">
        <f>IF(AK52&lt;1,0,AL52+AM52)</f>
        <v>0</v>
      </c>
      <c r="AO52" s="98"/>
      <c r="AP52" s="63"/>
      <c r="AQ52" s="95">
        <f>IF(G52="SSP",H52,0)</f>
        <v>0</v>
      </c>
      <c r="AR52" s="95">
        <f>IF(G52="SMP",H52,0)</f>
        <v>0</v>
      </c>
      <c r="AS52" s="95">
        <f>IF(G52="SPP",H52,0)</f>
        <v>0</v>
      </c>
      <c r="AT52" s="95">
        <f>IF(G52="SAP",H52,0)</f>
        <v>0</v>
      </c>
      <c r="AU52" s="63"/>
    </row>
    <row r="53" spans="1:47" ht="18" customHeight="1" x14ac:dyDescent="0.2">
      <c r="A53" s="45"/>
      <c r="B53" s="145" t="str">
        <f>IF(E53=" "," ",IF(Employee!F$76&gt;E$49," ",IF(Employee!F$78&lt;E$49," ",Employee!D$82)))</f>
        <v xml:space="preserve"> </v>
      </c>
      <c r="C53" s="32" t="str">
        <f>IF(E53=Employee!D$81,LOOKUP(E$49,Nitable!A:A,Nitable!I:I)," ")</f>
        <v xml:space="preserve"> </v>
      </c>
      <c r="D53" s="32" t="str">
        <f>IF(E53=Employee!D$81,LOOKUP(E$49,Taxcode!A:A,Taxcode!S:S)," ")</f>
        <v xml:space="preserve"> </v>
      </c>
      <c r="E53" s="142" t="str">
        <f>IF(Employee!D$80="w"," ",IF(Employee!F$76&gt;E$49," ",IF(Employee!F$78&lt;E$49," ",Employee!D$81)))</f>
        <v xml:space="preserve"> </v>
      </c>
      <c r="F53" s="148" t="str">
        <f>IF(E53=" "," ",IF(Employee!F$76&gt;E$49," ",IF(Employee!F$78&lt;E$49," ",Employee!D$67)))</f>
        <v xml:space="preserve"> </v>
      </c>
      <c r="G53" s="162"/>
      <c r="H53" s="124">
        <f>IF(T$49="Y",'Dec09'!H63,0)</f>
        <v>0</v>
      </c>
      <c r="I53" s="119">
        <f>IF(T$49="Y",'Dec09'!I63,0)</f>
        <v>0</v>
      </c>
      <c r="J53" s="119">
        <f>IF(T$49="Y",'Dec09'!J63,0)</f>
        <v>0</v>
      </c>
      <c r="K53" s="119">
        <f>IF(T$49="Y",'Dec09'!K63,I53*J53)</f>
        <v>0</v>
      </c>
      <c r="L53" s="119">
        <f>IF(T$49="Y",'Dec09'!L63,0)</f>
        <v>0</v>
      </c>
      <c r="M53" s="129" t="str">
        <f>IF(E53=" "," ",IF(T$49="Y",'Dec09'!M63,IF((H53+K53+L53)&gt;0,H53+K53+L53," ")))</f>
        <v xml:space="preserve"> </v>
      </c>
      <c r="N53" s="229" t="str">
        <f>IF(M53=" "," ",IF(M53=0," ",IF(Employee!O$76="M1",AN53,AI53-'Dec09'!W63)))</f>
        <v xml:space="preserve"> </v>
      </c>
      <c r="O53" s="130" t="str">
        <f>IF(M53=" "," ",IF(M53=0," ",IF(Employee!P$69&gt;E$49,0,IF(C53="A",MNI!E50,IF(C53="B",MNI!F50,IF(C53="C",MNI!G50,IF(C53="J",MNI!H50," ")))))))</f>
        <v xml:space="preserve"> </v>
      </c>
      <c r="P53" s="121"/>
      <c r="Q53" s="121"/>
      <c r="R53" s="230" t="str">
        <f>IF(M53=" "," ",IF(M53=0," ",M53-SUM(N53:Q53)))</f>
        <v xml:space="preserve"> </v>
      </c>
      <c r="S53" s="121"/>
      <c r="T53" s="122" t="str">
        <f>IF(M53=" "," ",IF(M53=0," ",MNI!I50))</f>
        <v xml:space="preserve"> </v>
      </c>
      <c r="U53" s="50"/>
      <c r="V53" s="61">
        <f>IF(Employee!H$87=E$49,Employee!D$86+SUM(M53)+'Dec09'!V63,SUM(M53)+'Dec09'!V63)</f>
        <v>0</v>
      </c>
      <c r="W53" s="61">
        <f>IF(Employee!H$87=E$49,Employee!D$87+SUM(N53)+'Dec09'!W63,SUM(N53)+'Dec09'!W63)</f>
        <v>0</v>
      </c>
      <c r="X53" s="61">
        <f>IF(O53=" ",'Dec09'!X63,O53+'Dec09'!X63)</f>
        <v>0</v>
      </c>
      <c r="Y53" s="61">
        <f>IF(P53=" ",'Dec09'!Y63,P53+'Dec09'!Y63)</f>
        <v>0</v>
      </c>
      <c r="Z53" s="61">
        <f>IF(Q53=" ",'Dec09'!Z63,Q53+'Dec09'!Z63)</f>
        <v>0</v>
      </c>
      <c r="AA53" s="61">
        <f>IF(R53=" ",'Dec09'!AA63,R53+'Dec09'!AA63)</f>
        <v>0</v>
      </c>
      <c r="AB53" s="62"/>
      <c r="AC53" s="61">
        <f>IF(T53=" ",'Dec09'!AC63,T53+'Dec09'!AC63)</f>
        <v>0</v>
      </c>
      <c r="AD53" s="98"/>
      <c r="AE53" s="112">
        <f>IF(E53=" ",0,IF(D53="BR",0,IF(D53="D",0,IF(D53="NT",V53,LOOKUP(D53,Free!A:A,Free!C:C)*E$49/12))))</f>
        <v>0</v>
      </c>
      <c r="AF53" s="95">
        <f>IF(E53=" ",0,V53-AE53)</f>
        <v>0</v>
      </c>
      <c r="AG53" s="95">
        <f>AF53*AG$7</f>
        <v>0</v>
      </c>
      <c r="AH53" s="95">
        <f>IF(D53="D",AF53*AH$7,IF(AF53&gt;LOOKUP(E$49,HR!A:A,HR!C:C),(AF53-LOOKUP(E$49,HR!A:A,HR!C:C))*AH$7,0))</f>
        <v>0</v>
      </c>
      <c r="AI53" s="95">
        <f>IF(AF53&lt;1,0,AG53+AH53)</f>
        <v>0</v>
      </c>
      <c r="AJ53" s="95">
        <f>IF(E53=" ",0,IF(D53="BR",0,IF(D53="D",0,IF(D53="NT",M53,LOOKUP(D53,Free!A:A,Free!C:C)*1/12))))</f>
        <v>0</v>
      </c>
      <c r="AK53" s="95">
        <f>IF(E53=" ",0,SUM(M53)-AJ53)</f>
        <v>0</v>
      </c>
      <c r="AL53" s="95">
        <f>AK53*AL$7</f>
        <v>0</v>
      </c>
      <c r="AM53" s="95">
        <f>IF(D53="D",AK53*AM$7,IF(AK53&gt;LOOKUP(1,HR!A:A,HR!C:C),(AK53-LOOKUP(1,HR!A:A,HR!C:C))*AH$7,0))</f>
        <v>0</v>
      </c>
      <c r="AN53" s="95">
        <f>IF(AK53&lt;1,0,AL53+AM53)</f>
        <v>0</v>
      </c>
      <c r="AO53" s="98"/>
      <c r="AP53" s="63"/>
      <c r="AQ53" s="95">
        <f>IF(G53="SSP",H53,0)</f>
        <v>0</v>
      </c>
      <c r="AR53" s="95">
        <f>IF(G53="SMP",H53,0)</f>
        <v>0</v>
      </c>
      <c r="AS53" s="95">
        <f>IF(G53="SPP",H53,0)</f>
        <v>0</v>
      </c>
      <c r="AT53" s="95">
        <f>IF(G53="SAP",H53,0)</f>
        <v>0</v>
      </c>
      <c r="AU53" s="63"/>
    </row>
    <row r="54" spans="1:47" ht="18" customHeight="1" x14ac:dyDescent="0.2">
      <c r="A54" s="45"/>
      <c r="B54" s="145" t="str">
        <f>IF(E54=" "," ",IF(Employee!F$102&gt;E$49," ",IF(Employee!F$104&lt;E$49," ",Employee!D$108)))</f>
        <v xml:space="preserve"> </v>
      </c>
      <c r="C54" s="32" t="str">
        <f>IF(E54=Employee!D$107,LOOKUP(E$49,Nitable!A:A,Nitable!L:L)," ")</f>
        <v xml:space="preserve"> </v>
      </c>
      <c r="D54" s="32" t="str">
        <f>IF(E54=Employee!D$107,LOOKUP(E$49,Taxcode!A:A,Taxcode!Y:Y)," ")</f>
        <v xml:space="preserve"> </v>
      </c>
      <c r="E54" s="142" t="str">
        <f>IF(Employee!D$106="w"," ",IF(Employee!F$102&gt;E$49," ",IF(Employee!F$104&lt;E$49," ",Employee!D$107)))</f>
        <v xml:space="preserve"> </v>
      </c>
      <c r="F54" s="148" t="str">
        <f>IF(E54=" "," ",IF(Employee!F$102&gt;E$49," ",IF(Employee!F$104&lt;E$49," ",Employee!D$93)))</f>
        <v xml:space="preserve"> </v>
      </c>
      <c r="G54" s="162"/>
      <c r="H54" s="124">
        <f>IF(T$49="Y",'Dec09'!H64,0)</f>
        <v>0</v>
      </c>
      <c r="I54" s="119">
        <f>IF(T$49="Y",'Dec09'!I64,0)</f>
        <v>0</v>
      </c>
      <c r="J54" s="119">
        <f>IF(T$49="Y",'Dec09'!J64,0)</f>
        <v>0</v>
      </c>
      <c r="K54" s="119">
        <f>IF(T$49="Y",'Dec09'!K64,I54*J54)</f>
        <v>0</v>
      </c>
      <c r="L54" s="119">
        <f>IF(T$49="Y",'Dec09'!L64,0)</f>
        <v>0</v>
      </c>
      <c r="M54" s="129" t="str">
        <f>IF(E54=" "," ",IF(T$49="Y",'Dec09'!M64,IF((H54+K54+L54)&gt;0,H54+K54+L54," ")))</f>
        <v xml:space="preserve"> </v>
      </c>
      <c r="N54" s="229" t="str">
        <f>IF(M54=" "," ",IF(M54=0," ",IF(Employee!O$102="M1",AN54,AI54-'Dec09'!W64)))</f>
        <v xml:space="preserve"> </v>
      </c>
      <c r="O54" s="130" t="str">
        <f>IF(M54=" "," ",IF(M54=0," ",IF(Employee!P$95&gt;E$49,0,IF(C54="A",MNI!E51,IF(C54="B",MNI!F51,IF(C54="C",MNI!G51,IF(C54="J",MNI!H51," ")))))))</f>
        <v xml:space="preserve"> </v>
      </c>
      <c r="P54" s="121"/>
      <c r="Q54" s="121"/>
      <c r="R54" s="230" t="str">
        <f>IF(M54=" "," ",IF(M54=0," ",M54-SUM(N54:Q54)))</f>
        <v xml:space="preserve"> </v>
      </c>
      <c r="S54" s="121"/>
      <c r="T54" s="122" t="str">
        <f>IF(M54=" "," ",IF(M54=0," ",MNI!I51))</f>
        <v xml:space="preserve"> </v>
      </c>
      <c r="U54" s="50"/>
      <c r="V54" s="61">
        <f>IF(Employee!H$113=E$49,Employee!D$112+SUM(M54)+'Dec09'!V64,SUM(M54)+'Dec09'!V64)</f>
        <v>0</v>
      </c>
      <c r="W54" s="61">
        <f>IF(Employee!H$113=E$49,Employee!D$113+SUM(N54)+'Dec09'!W64,SUM(N54)+'Dec09'!W64)</f>
        <v>0</v>
      </c>
      <c r="X54" s="61">
        <f>IF(O54=" ",'Dec09'!X64,O54+'Dec09'!X64)</f>
        <v>0</v>
      </c>
      <c r="Y54" s="61">
        <f>IF(P54=" ",'Dec09'!Y64,P54+'Dec09'!Y64)</f>
        <v>0</v>
      </c>
      <c r="Z54" s="61">
        <f>IF(Q54=" ",'Dec09'!Z64,Q54+'Dec09'!Z64)</f>
        <v>0</v>
      </c>
      <c r="AA54" s="61">
        <f>IF(R54=" ",'Dec09'!AA64,R54+'Dec09'!AA64)</f>
        <v>0</v>
      </c>
      <c r="AB54" s="62"/>
      <c r="AC54" s="61">
        <f>IF(T54=" ",'Dec09'!AC64,T54+'Dec09'!AC64)</f>
        <v>0</v>
      </c>
      <c r="AD54" s="98"/>
      <c r="AE54" s="112">
        <f>IF(E54=" ",0,IF(D54="BR",0,IF(D54="D",0,IF(D54="NT",V54,LOOKUP(D54,Free!A:A,Free!C:C)*E$49/12))))</f>
        <v>0</v>
      </c>
      <c r="AF54" s="95">
        <f>IF(E54=" ",0,V54-AE54)</f>
        <v>0</v>
      </c>
      <c r="AG54" s="95">
        <f>AF54*AG$7</f>
        <v>0</v>
      </c>
      <c r="AH54" s="95">
        <f>IF(D54="D",AF54*AH$7,IF(AF54&gt;LOOKUP(E$49,HR!A:A,HR!C:C),(AF54-LOOKUP(E$49,HR!A:A,HR!C:C))*AH$7,0))</f>
        <v>0</v>
      </c>
      <c r="AI54" s="95">
        <f>IF(AF54&lt;1,0,AG54+AH54)</f>
        <v>0</v>
      </c>
      <c r="AJ54" s="95">
        <f>IF(E54=" ",0,IF(D54="BR",0,IF(D54="D",0,IF(D54="NT",M54,LOOKUP(D54,Free!A:A,Free!C:C)*1/12))))</f>
        <v>0</v>
      </c>
      <c r="AK54" s="95">
        <f>IF(E54=" ",0,SUM(M54)-AJ54)</f>
        <v>0</v>
      </c>
      <c r="AL54" s="95">
        <f>AK54*AL$7</f>
        <v>0</v>
      </c>
      <c r="AM54" s="95">
        <f>IF(D54="D",AK54*AM$7,IF(AK54&gt;LOOKUP(1,HR!A:A,HR!C:C),(AK54-LOOKUP(1,HR!A:A,HR!C:C))*AH$7,0))</f>
        <v>0</v>
      </c>
      <c r="AN54" s="95">
        <f>IF(AK54&lt;1,0,AL54+AM54)</f>
        <v>0</v>
      </c>
      <c r="AO54" s="98"/>
      <c r="AP54" s="63"/>
      <c r="AQ54" s="95">
        <f>IF(G54="SSP",H54,0)</f>
        <v>0</v>
      </c>
      <c r="AR54" s="95">
        <f>IF(G54="SMP",H54,0)</f>
        <v>0</v>
      </c>
      <c r="AS54" s="95">
        <f>IF(G54="SPP",H54,0)</f>
        <v>0</v>
      </c>
      <c r="AT54" s="95">
        <f>IF(G54="SAP",H54,0)</f>
        <v>0</v>
      </c>
      <c r="AU54" s="63"/>
    </row>
    <row r="55" spans="1:47" ht="18" customHeight="1" thickBot="1" x14ac:dyDescent="0.25">
      <c r="A55" s="45"/>
      <c r="B55" s="145" t="str">
        <f>IF(E55=" "," ",IF(Employee!F$128&gt;E$49," ",IF(Employee!F$130&lt;E$49," ",Employee!D$134)))</f>
        <v xml:space="preserve"> </v>
      </c>
      <c r="C55" s="32" t="str">
        <f>IF(E55=Employee!D$133,LOOKUP(E$49,Nitable!A:A,Nitable!O:O)," ")</f>
        <v xml:space="preserve"> </v>
      </c>
      <c r="D55" s="32" t="str">
        <f>IF(E55=Employee!D$133,LOOKUP(E$49,Taxcode!A:A,Taxcode!AE:AE)," ")</f>
        <v xml:space="preserve"> </v>
      </c>
      <c r="E55" s="142" t="str">
        <f>IF(Employee!D$132="w"," ",IF(Employee!F$128&gt;E$49," ",IF(Employee!F$130&lt;E$49," ",Employee!D$133)))</f>
        <v xml:space="preserve"> </v>
      </c>
      <c r="F55" s="148" t="str">
        <f>IF(E55=" "," ",IF(Employee!F$128&gt;E$49," ",IF(Employee!F$130&lt;E$49," ",Employee!D$119)))</f>
        <v xml:space="preserve"> </v>
      </c>
      <c r="G55" s="162"/>
      <c r="H55" s="124">
        <f>IF(T$49="Y",'Dec09'!H65,0)</f>
        <v>0</v>
      </c>
      <c r="I55" s="119">
        <f>IF(T$49="Y",'Dec09'!I65,0)</f>
        <v>0</v>
      </c>
      <c r="J55" s="119">
        <f>IF(T$49="Y",'Dec09'!J65,0)</f>
        <v>0</v>
      </c>
      <c r="K55" s="119">
        <f>IF(T$49="Y",'Dec09'!K65,I55*J55)</f>
        <v>0</v>
      </c>
      <c r="L55" s="119">
        <f>IF(T$49="Y",'Dec09'!L65,0)</f>
        <v>0</v>
      </c>
      <c r="M55" s="129" t="str">
        <f>IF(E55=" "," ",IF(T$49="Y",'Dec09'!M65,IF((H55+K55+L55)&gt;0,H55+K55+L55," ")))</f>
        <v xml:space="preserve"> </v>
      </c>
      <c r="N55" s="229" t="str">
        <f>IF(M55=" "," ",IF(M55=0," ",IF(Employee!O$128="M1",AN55,AI55-'Dec09'!W65)))</f>
        <v xml:space="preserve"> </v>
      </c>
      <c r="O55" s="130" t="str">
        <f>IF(M55=" "," ",IF(M55=0," ",IF(Employee!P$121&gt;E$49,0,IF(C55="A",MNI!E52,IF(C55="B",MNI!F52,IF(C55="C",MNI!G52,IF(C55="J",MNI!H52," ")))))))</f>
        <v xml:space="preserve"> </v>
      </c>
      <c r="P55" s="121"/>
      <c r="Q55" s="121"/>
      <c r="R55" s="230" t="str">
        <f>IF(M55=" "," ",IF(M55=0," ",M55-SUM(N55:Q55)))</f>
        <v xml:space="preserve"> </v>
      </c>
      <c r="S55" s="121"/>
      <c r="T55" s="266" t="str">
        <f>IF(M55=" "," ",IF(M55=0," ",MNI!I52))</f>
        <v xml:space="preserve"> </v>
      </c>
      <c r="U55" s="50"/>
      <c r="V55" s="61">
        <f>IF(Employee!H$139=E$49,Employee!D$138+SUM(M55)+'Dec09'!V65,SUM(M55)+'Dec09'!V65)</f>
        <v>0</v>
      </c>
      <c r="W55" s="61">
        <f>IF(Employee!H$139=E$49,Employee!D$139+SUM(N55)+'Dec09'!W65,SUM(N55)+'Dec09'!W65)</f>
        <v>0</v>
      </c>
      <c r="X55" s="61">
        <f>IF(O55=" ",'Dec09'!X65,O55+'Dec09'!X65)</f>
        <v>0</v>
      </c>
      <c r="Y55" s="61">
        <f>IF(P55=" ",'Dec09'!Y65,P55+'Dec09'!Y65)</f>
        <v>0</v>
      </c>
      <c r="Z55" s="61">
        <f>IF(Q55=" ",'Dec09'!Z65,Q55+'Dec09'!Z65)</f>
        <v>0</v>
      </c>
      <c r="AA55" s="61">
        <f>IF(R55=" ",'Dec09'!AA65,R55+'Dec09'!AA65)</f>
        <v>0</v>
      </c>
      <c r="AB55" s="62"/>
      <c r="AC55" s="61">
        <f>IF(T55=" ",'Dec09'!AC65,T55+'Dec09'!AC65)</f>
        <v>0</v>
      </c>
      <c r="AD55" s="98"/>
      <c r="AE55" s="112">
        <f>IF(E55=" ",0,IF(D55="BR",0,IF(D55="D",0,IF(D55="NT",V55,LOOKUP(D55,Free!A:A,Free!C:C)*E$49/12))))</f>
        <v>0</v>
      </c>
      <c r="AF55" s="95">
        <f>IF(E55=" ",0,V55-AE55)</f>
        <v>0</v>
      </c>
      <c r="AG55" s="95">
        <f>AF55*AG$7</f>
        <v>0</v>
      </c>
      <c r="AH55" s="95">
        <f>IF(D55="D",AF55*AH$7,IF(AF55&gt;LOOKUP(E$49,HR!A:A,HR!C:C),(AF55-LOOKUP(E$49,HR!A:A,HR!C:C))*AH$7,0))</f>
        <v>0</v>
      </c>
      <c r="AI55" s="95">
        <f>IF(AF55&lt;1,0,AG55+AH55)</f>
        <v>0</v>
      </c>
      <c r="AJ55" s="95">
        <f>IF(E55=" ",0,IF(D55="BR",0,IF(D55="D",0,IF(D55="NT",M55,LOOKUP(D55,Free!A:A,Free!C:C)*1/12))))</f>
        <v>0</v>
      </c>
      <c r="AK55" s="95">
        <f>IF(E55=" ",0,SUM(M55)-AJ55)</f>
        <v>0</v>
      </c>
      <c r="AL55" s="95">
        <f>AK55*AL$7</f>
        <v>0</v>
      </c>
      <c r="AM55" s="95">
        <f>IF(D55="D",AK55*AM$7,IF(AK55&gt;LOOKUP(1,HR!A:A,HR!C:C),(AK55-LOOKUP(1,HR!A:A,HR!C:C))*AH$7,0))</f>
        <v>0</v>
      </c>
      <c r="AN55" s="95">
        <f>IF(AK55&lt;1,0,AL55+AM55)</f>
        <v>0</v>
      </c>
      <c r="AO55" s="98"/>
      <c r="AP55" s="63"/>
      <c r="AQ55" s="95">
        <f>IF(G55="SSP",H55,0)</f>
        <v>0</v>
      </c>
      <c r="AR55" s="95">
        <f>IF(G55="SMP",H55,0)</f>
        <v>0</v>
      </c>
      <c r="AS55" s="95">
        <f>IF(G55="SPP",H55,0)</f>
        <v>0</v>
      </c>
      <c r="AT55" s="95">
        <f>IF(G55="SAP",H55,0)</f>
        <v>0</v>
      </c>
      <c r="AU55" s="63"/>
    </row>
    <row r="56" spans="1:47" ht="18" customHeight="1" thickTop="1" thickBot="1" x14ac:dyDescent="0.25">
      <c r="A56" s="49"/>
      <c r="B56" s="153"/>
      <c r="C56" s="151"/>
      <c r="D56" s="151"/>
      <c r="E56" s="152"/>
      <c r="F56" s="400" t="s">
        <v>7</v>
      </c>
      <c r="G56" s="398"/>
      <c r="H56" s="131"/>
      <c r="I56" s="132"/>
      <c r="J56" s="132"/>
      <c r="K56" s="168"/>
      <c r="L56" s="168"/>
      <c r="M56" s="159">
        <f t="shared" ref="M56:R56" si="9">SUM(M51:M55)</f>
        <v>0</v>
      </c>
      <c r="N56" s="159">
        <f t="shared" si="9"/>
        <v>0</v>
      </c>
      <c r="O56" s="159">
        <f t="shared" si="9"/>
        <v>0</v>
      </c>
      <c r="P56" s="159">
        <f t="shared" si="9"/>
        <v>0</v>
      </c>
      <c r="Q56" s="159">
        <f t="shared" si="9"/>
        <v>0</v>
      </c>
      <c r="R56" s="159">
        <f t="shared" si="9"/>
        <v>0</v>
      </c>
      <c r="S56" s="121"/>
      <c r="T56" s="159">
        <f>SUM(T51:T55)</f>
        <v>0</v>
      </c>
      <c r="U56" s="51"/>
      <c r="V56" s="61"/>
      <c r="AD56" s="98"/>
      <c r="AO56" s="98"/>
      <c r="AP56" s="63"/>
      <c r="AU56" s="63"/>
    </row>
    <row r="57" spans="1:47" ht="24" customHeight="1" x14ac:dyDescent="0.2">
      <c r="A57" s="243"/>
      <c r="B57" s="381"/>
      <c r="C57" s="381"/>
      <c r="D57" s="381"/>
      <c r="E57" s="381"/>
      <c r="F57" s="381"/>
      <c r="G57" s="381"/>
      <c r="H57" s="381"/>
      <c r="I57" s="381"/>
      <c r="J57" s="381"/>
      <c r="K57" s="381"/>
      <c r="L57" s="381"/>
      <c r="M57" s="381"/>
      <c r="N57" s="381"/>
      <c r="O57" s="381"/>
      <c r="P57" s="381"/>
      <c r="Q57" s="381"/>
      <c r="R57" s="381"/>
      <c r="S57" s="381"/>
      <c r="T57" s="381"/>
      <c r="U57" s="46"/>
    </row>
    <row r="58" spans="1:47" ht="12.75" customHeight="1" x14ac:dyDescent="0.2">
      <c r="AK58" s="436" t="s">
        <v>104</v>
      </c>
      <c r="AL58" s="341"/>
      <c r="AM58" s="341"/>
      <c r="AN58" s="425"/>
      <c r="AQ58" s="207">
        <f>SUM(AQ11:AQ56)</f>
        <v>0</v>
      </c>
      <c r="AR58" s="207">
        <f>SUM(AR11:AR56)</f>
        <v>0</v>
      </c>
      <c r="AS58" s="207">
        <f>SUM(AS11:AS56)</f>
        <v>0</v>
      </c>
      <c r="AT58" s="207">
        <f>SUM(AT11:AT56)</f>
        <v>0</v>
      </c>
    </row>
    <row r="59" spans="1:47" ht="13.5" customHeight="1" thickBot="1" x14ac:dyDescent="0.25">
      <c r="F59" s="244" t="s">
        <v>157</v>
      </c>
      <c r="G59" s="242"/>
      <c r="H59" s="242"/>
      <c r="M59" s="364" t="s">
        <v>160</v>
      </c>
      <c r="N59" s="365"/>
      <c r="O59" s="365"/>
      <c r="P59" s="365"/>
      <c r="Q59" s="365"/>
      <c r="R59" s="365"/>
      <c r="T59" s="246"/>
    </row>
    <row r="60" spans="1:47" ht="12.75" customHeight="1" x14ac:dyDescent="0.2">
      <c r="F60" s="261" t="str">
        <f>IF(B51="D",Employee!D15," ")</f>
        <v xml:space="preserve"> </v>
      </c>
      <c r="M60" s="248" t="str">
        <f>IF(B51="D",M51," ")</f>
        <v xml:space="preserve"> </v>
      </c>
      <c r="N60" s="249" t="str">
        <f>IF(B51="D",N51," ")</f>
        <v xml:space="preserve"> </v>
      </c>
      <c r="O60" s="249" t="str">
        <f>IF(B51="D",O51," ")</f>
        <v xml:space="preserve"> </v>
      </c>
      <c r="P60" s="249" t="str">
        <f>IF(B51="D",P51," ")</f>
        <v xml:space="preserve"> </v>
      </c>
      <c r="Q60" s="249" t="str">
        <f>IF(B51="D",Q51," ")</f>
        <v xml:space="preserve"> </v>
      </c>
      <c r="R60" s="250" t="str">
        <f>IF(B51="D",R51," ")</f>
        <v xml:space="preserve"> </v>
      </c>
      <c r="S60" s="251"/>
      <c r="T60" s="252" t="str">
        <f>IF(B51="D",T51," ")</f>
        <v xml:space="preserve"> </v>
      </c>
      <c r="AK60" s="435" t="s">
        <v>105</v>
      </c>
      <c r="AL60" s="341"/>
      <c r="AM60" s="341"/>
      <c r="AN60" s="425"/>
      <c r="AQ60" s="209">
        <f>IF((AQ58-(O1+T1)*0.13)&gt;0,AQ58-(Q1+T1)*0.13,0)</f>
        <v>0</v>
      </c>
      <c r="AR60" s="209">
        <f>AR58</f>
        <v>0</v>
      </c>
      <c r="AS60" s="209">
        <f>AS58</f>
        <v>0</v>
      </c>
      <c r="AT60" s="209">
        <f>AT58</f>
        <v>0</v>
      </c>
    </row>
    <row r="61" spans="1:47" x14ac:dyDescent="0.2">
      <c r="F61" s="261" t="str">
        <f>IF(B52="D",Employee!D41," ")</f>
        <v xml:space="preserve"> </v>
      </c>
      <c r="M61" s="253" t="str">
        <f>IF(B52="D",M52," ")</f>
        <v xml:space="preserve"> </v>
      </c>
      <c r="N61" s="254" t="str">
        <f>IF(B52="D",N52," ")</f>
        <v xml:space="preserve"> </v>
      </c>
      <c r="O61" s="254" t="str">
        <f>IF(B52="D",O52," ")</f>
        <v xml:space="preserve"> </v>
      </c>
      <c r="P61" s="254" t="str">
        <f>IF(B52="D",P52," ")</f>
        <v xml:space="preserve"> </v>
      </c>
      <c r="Q61" s="254" t="str">
        <f>IF(B52="D",Q52," ")</f>
        <v xml:space="preserve"> </v>
      </c>
      <c r="R61" s="255" t="str">
        <f>IF(B52="D",R52," ")</f>
        <v xml:space="preserve"> </v>
      </c>
      <c r="S61" s="251"/>
      <c r="T61" s="256" t="str">
        <f>IF(B52="D",T52," ")</f>
        <v xml:space="preserve"> </v>
      </c>
    </row>
    <row r="62" spans="1:47" ht="12.75" customHeight="1" x14ac:dyDescent="0.2">
      <c r="F62" s="261" t="str">
        <f>IF(B53="D",Employee!D67," ")</f>
        <v xml:space="preserve"> </v>
      </c>
      <c r="M62" s="253" t="str">
        <f>IF(B53="D",M53," ")</f>
        <v xml:space="preserve"> </v>
      </c>
      <c r="N62" s="254" t="str">
        <f>IF(B53="D",N53," ")</f>
        <v xml:space="preserve"> </v>
      </c>
      <c r="O62" s="254" t="str">
        <f>IF(B53="D",O53," ")</f>
        <v xml:space="preserve"> </v>
      </c>
      <c r="P62" s="254" t="str">
        <f>IF(B53="D",P53," ")</f>
        <v xml:space="preserve"> </v>
      </c>
      <c r="Q62" s="254" t="str">
        <f>IF(B53="D",Q53," ")</f>
        <v xml:space="preserve"> </v>
      </c>
      <c r="R62" s="255" t="str">
        <f>IF(B53="D",R53," ")</f>
        <v xml:space="preserve"> </v>
      </c>
      <c r="S62" s="251"/>
      <c r="T62" s="256" t="str">
        <f>IF(B53="D",T53," ")</f>
        <v xml:space="preserve"> </v>
      </c>
      <c r="AK62" s="435" t="s">
        <v>106</v>
      </c>
      <c r="AL62" s="341"/>
      <c r="AM62" s="341"/>
      <c r="AN62" s="425"/>
      <c r="AQ62" s="215"/>
      <c r="AR62" s="209">
        <f>AR60*0.045</f>
        <v>0</v>
      </c>
      <c r="AS62" s="209">
        <f>AS60*0.045</f>
        <v>0</v>
      </c>
      <c r="AT62" s="209">
        <f>AT60*0.045</f>
        <v>0</v>
      </c>
    </row>
    <row r="63" spans="1:47" x14ac:dyDescent="0.2">
      <c r="F63" s="261" t="str">
        <f>IF(B54="D",Employee!D93," ")</f>
        <v xml:space="preserve"> </v>
      </c>
      <c r="M63" s="253" t="str">
        <f>IF(B54="D",M54," ")</f>
        <v xml:space="preserve"> </v>
      </c>
      <c r="N63" s="254" t="str">
        <f>IF(B54="D",N54," ")</f>
        <v xml:space="preserve"> </v>
      </c>
      <c r="O63" s="254" t="str">
        <f>IF(B54="D",O54," ")</f>
        <v xml:space="preserve"> </v>
      </c>
      <c r="P63" s="254" t="str">
        <f>IF(B54="D",P54," ")</f>
        <v xml:space="preserve"> </v>
      </c>
      <c r="Q63" s="254" t="str">
        <f>IF(B54="D",Q54," ")</f>
        <v xml:space="preserve"> </v>
      </c>
      <c r="R63" s="255" t="str">
        <f>IF(B54="D",R54," ")</f>
        <v xml:space="preserve"> </v>
      </c>
      <c r="S63" s="251"/>
      <c r="T63" s="256" t="str">
        <f>IF(B54="D",T54," ")</f>
        <v xml:space="preserve"> </v>
      </c>
    </row>
    <row r="64" spans="1:47" ht="13.5" thickBot="1" x14ac:dyDescent="0.25">
      <c r="F64" s="261" t="str">
        <f>IF(B55="D",Employee!D119," ")</f>
        <v xml:space="preserve"> </v>
      </c>
      <c r="M64" s="257" t="str">
        <f>IF(B55="D",M55," ")</f>
        <v xml:space="preserve"> </v>
      </c>
      <c r="N64" s="258" t="str">
        <f>IF(B55="D",N55," ")</f>
        <v xml:space="preserve"> </v>
      </c>
      <c r="O64" s="258" t="str">
        <f>IF(B55="D",O55," ")</f>
        <v xml:space="preserve"> </v>
      </c>
      <c r="P64" s="258" t="str">
        <f>IF(B55="D",P55," ")</f>
        <v xml:space="preserve"> </v>
      </c>
      <c r="Q64" s="258" t="str">
        <f>IF(B55="D",Q55," ")</f>
        <v xml:space="preserve"> </v>
      </c>
      <c r="R64" s="259" t="str">
        <f>IF(B55="D",R55," ")</f>
        <v xml:space="preserve"> </v>
      </c>
      <c r="S64" s="251"/>
      <c r="T64" s="260" t="str">
        <f>IF(B55="D",T55," ")</f>
        <v xml:space="preserve"> </v>
      </c>
    </row>
    <row r="65" spans="6:46" ht="13.5" thickBot="1" x14ac:dyDescent="0.25">
      <c r="F65" s="245" t="s">
        <v>159</v>
      </c>
      <c r="M65" s="247">
        <f t="shared" ref="M65:R65" si="10">SUM(M60:M64)</f>
        <v>0</v>
      </c>
      <c r="N65" s="247">
        <f t="shared" si="10"/>
        <v>0</v>
      </c>
      <c r="O65" s="247">
        <f t="shared" si="10"/>
        <v>0</v>
      </c>
      <c r="P65" s="247">
        <f t="shared" si="10"/>
        <v>0</v>
      </c>
      <c r="Q65" s="247">
        <f t="shared" si="10"/>
        <v>0</v>
      </c>
      <c r="R65" s="247">
        <f t="shared" si="10"/>
        <v>0</v>
      </c>
      <c r="S65" s="251"/>
      <c r="T65" s="247">
        <f>SUM(T60:T64)</f>
        <v>0</v>
      </c>
      <c r="AK65" s="424" t="s">
        <v>107</v>
      </c>
      <c r="AL65" s="341"/>
      <c r="AM65" s="341"/>
      <c r="AN65" s="425"/>
      <c r="AQ65" s="208">
        <f>AQ60+'Dec09'!AQ75</f>
        <v>0</v>
      </c>
      <c r="AR65" s="208">
        <f>AR60+'Dec09'!AR75</f>
        <v>0</v>
      </c>
      <c r="AS65" s="208">
        <f>AS60+'Dec09'!AS75</f>
        <v>0</v>
      </c>
      <c r="AT65" s="208">
        <f>AT60+'Dec09'!AT75</f>
        <v>0</v>
      </c>
    </row>
    <row r="66" spans="6:46" ht="13.5" thickTop="1" x14ac:dyDescent="0.2"/>
    <row r="67" spans="6:46" x14ac:dyDescent="0.2">
      <c r="AK67" s="424" t="s">
        <v>108</v>
      </c>
      <c r="AL67" s="341"/>
      <c r="AM67" s="341"/>
      <c r="AN67" s="425"/>
      <c r="AQ67" s="215"/>
      <c r="AR67" s="208">
        <f>AR62+'Dec09'!AR77</f>
        <v>0</v>
      </c>
      <c r="AS67" s="208">
        <f>AS62+'Dec09'!AS77</f>
        <v>0</v>
      </c>
      <c r="AT67" s="208">
        <f>AT62+'Dec09'!AT77</f>
        <v>0</v>
      </c>
    </row>
  </sheetData>
  <sheetCalcPr fullCalcOnLoad="1"/>
  <mergeCells count="95">
    <mergeCell ref="AK67:AN67"/>
    <mergeCell ref="AK58:AN58"/>
    <mergeCell ref="AK60:AN60"/>
    <mergeCell ref="AK62:AN62"/>
    <mergeCell ref="AK65:AN65"/>
    <mergeCell ref="G1:H1"/>
    <mergeCell ref="I1:L1"/>
    <mergeCell ref="G2:H2"/>
    <mergeCell ref="I2:L2"/>
    <mergeCell ref="F3:F6"/>
    <mergeCell ref="H3:H6"/>
    <mergeCell ref="I3:I6"/>
    <mergeCell ref="W3:W6"/>
    <mergeCell ref="U1:U6"/>
    <mergeCell ref="X3:X6"/>
    <mergeCell ref="A1:A6"/>
    <mergeCell ref="B3:B6"/>
    <mergeCell ref="C3:C6"/>
    <mergeCell ref="D3:D6"/>
    <mergeCell ref="E3:E6"/>
    <mergeCell ref="N3:N6"/>
    <mergeCell ref="O3:O6"/>
    <mergeCell ref="AJ3:AJ6"/>
    <mergeCell ref="K3:K6"/>
    <mergeCell ref="L3:L6"/>
    <mergeCell ref="M3:M6"/>
    <mergeCell ref="P3:P6"/>
    <mergeCell ref="Q3:Q6"/>
    <mergeCell ref="Z3:Z6"/>
    <mergeCell ref="AA3:AA6"/>
    <mergeCell ref="V3:V6"/>
    <mergeCell ref="Y3:Y6"/>
    <mergeCell ref="H9:J9"/>
    <mergeCell ref="O9:R9"/>
    <mergeCell ref="AK3:AK6"/>
    <mergeCell ref="AC3:AC6"/>
    <mergeCell ref="AE3:AE6"/>
    <mergeCell ref="AF3:AF6"/>
    <mergeCell ref="AG3:AG6"/>
    <mergeCell ref="R3:R6"/>
    <mergeCell ref="T3:T6"/>
    <mergeCell ref="J3:J6"/>
    <mergeCell ref="F16:G16"/>
    <mergeCell ref="B17:T17"/>
    <mergeCell ref="B18:E18"/>
    <mergeCell ref="B19:D19"/>
    <mergeCell ref="H19:J19"/>
    <mergeCell ref="O19:R19"/>
    <mergeCell ref="R38:T38"/>
    <mergeCell ref="F26:G26"/>
    <mergeCell ref="B27:T27"/>
    <mergeCell ref="B28:E28"/>
    <mergeCell ref="B29:D29"/>
    <mergeCell ref="H29:J29"/>
    <mergeCell ref="O29:R29"/>
    <mergeCell ref="O28:Q28"/>
    <mergeCell ref="R28:T28"/>
    <mergeCell ref="B57:T57"/>
    <mergeCell ref="F46:G46"/>
    <mergeCell ref="B47:T47"/>
    <mergeCell ref="B48:E48"/>
    <mergeCell ref="B49:D49"/>
    <mergeCell ref="H49:J49"/>
    <mergeCell ref="O49:R49"/>
    <mergeCell ref="O48:Q48"/>
    <mergeCell ref="O18:Q18"/>
    <mergeCell ref="R18:T18"/>
    <mergeCell ref="F56:G56"/>
    <mergeCell ref="F36:G36"/>
    <mergeCell ref="B37:T37"/>
    <mergeCell ref="B38:E38"/>
    <mergeCell ref="B39:D39"/>
    <mergeCell ref="H39:J39"/>
    <mergeCell ref="O39:R39"/>
    <mergeCell ref="O38:Q38"/>
    <mergeCell ref="AQ1:AT2"/>
    <mergeCell ref="AQ3:AQ6"/>
    <mergeCell ref="AR3:AR6"/>
    <mergeCell ref="AS3:AS6"/>
    <mergeCell ref="AT3:AT6"/>
    <mergeCell ref="R8:T8"/>
    <mergeCell ref="AL3:AL6"/>
    <mergeCell ref="AM3:AM6"/>
    <mergeCell ref="AH3:AH6"/>
    <mergeCell ref="AI3:AI6"/>
    <mergeCell ref="M59:R59"/>
    <mergeCell ref="B1:F2"/>
    <mergeCell ref="V1:AC2"/>
    <mergeCell ref="AE1:AN2"/>
    <mergeCell ref="R48:T48"/>
    <mergeCell ref="AN3:AN6"/>
    <mergeCell ref="B7:T7"/>
    <mergeCell ref="B8:E8"/>
    <mergeCell ref="B9:D9"/>
    <mergeCell ref="O8:Q8"/>
  </mergeCells>
  <phoneticPr fontId="4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U67"/>
  <sheetViews>
    <sheetView topLeftCell="U1" workbookViewId="0">
      <pane ySplit="6" topLeftCell="A52" activePane="bottomLeft" state="frozen"/>
      <selection pane="bottomLeft" activeCell="AQ65" sqref="AQ65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241" customFormat="1" ht="14.25" customHeight="1" thickTop="1" x14ac:dyDescent="0.2">
      <c r="A1" s="434"/>
      <c r="B1" s="358" t="s">
        <v>113</v>
      </c>
      <c r="C1" s="359"/>
      <c r="D1" s="359"/>
      <c r="E1" s="359"/>
      <c r="F1" s="360"/>
      <c r="G1" s="383">
        <f>SUM(AQ60:AT60)+SUM(AR62:AT62)</f>
        <v>0</v>
      </c>
      <c r="H1" s="384"/>
      <c r="I1" s="418" t="s">
        <v>4</v>
      </c>
      <c r="J1" s="419"/>
      <c r="K1" s="419"/>
      <c r="L1" s="420"/>
      <c r="M1" s="237">
        <f t="shared" ref="M1:R1" si="0">M16+M26+M36+M46+M56</f>
        <v>0</v>
      </c>
      <c r="N1" s="237">
        <f t="shared" si="0"/>
        <v>0</v>
      </c>
      <c r="O1" s="237">
        <f t="shared" si="0"/>
        <v>0</v>
      </c>
      <c r="P1" s="237">
        <f t="shared" si="0"/>
        <v>0</v>
      </c>
      <c r="Q1" s="237">
        <f t="shared" si="0"/>
        <v>0</v>
      </c>
      <c r="R1" s="237">
        <f t="shared" si="0"/>
        <v>0</v>
      </c>
      <c r="S1" s="238"/>
      <c r="T1" s="237">
        <f>T16+T26+T36+T46+T56</f>
        <v>0</v>
      </c>
      <c r="U1" s="406"/>
      <c r="V1" s="366" t="s">
        <v>36</v>
      </c>
      <c r="W1" s="367"/>
      <c r="X1" s="367"/>
      <c r="Y1" s="367"/>
      <c r="Z1" s="367"/>
      <c r="AA1" s="367"/>
      <c r="AB1" s="367"/>
      <c r="AC1" s="368"/>
      <c r="AD1" s="239"/>
      <c r="AE1" s="372" t="s">
        <v>59</v>
      </c>
      <c r="AF1" s="373"/>
      <c r="AG1" s="373"/>
      <c r="AH1" s="373"/>
      <c r="AI1" s="373"/>
      <c r="AJ1" s="373"/>
      <c r="AK1" s="373"/>
      <c r="AL1" s="373"/>
      <c r="AM1" s="373"/>
      <c r="AN1" s="373"/>
      <c r="AO1" s="239"/>
      <c r="AP1" s="240"/>
      <c r="AQ1" s="382" t="s">
        <v>103</v>
      </c>
      <c r="AR1" s="382"/>
      <c r="AS1" s="382"/>
      <c r="AT1" s="382"/>
      <c r="AU1" s="240"/>
    </row>
    <row r="2" spans="1:47" s="241" customFormat="1" ht="14.25" customHeight="1" thickBot="1" x14ac:dyDescent="0.25">
      <c r="A2" s="434"/>
      <c r="B2" s="361"/>
      <c r="C2" s="362"/>
      <c r="D2" s="362"/>
      <c r="E2" s="362"/>
      <c r="F2" s="363"/>
      <c r="G2" s="383"/>
      <c r="H2" s="384"/>
      <c r="I2" s="385" t="s">
        <v>156</v>
      </c>
      <c r="J2" s="385"/>
      <c r="K2" s="385"/>
      <c r="L2" s="386"/>
      <c r="M2" s="237">
        <f>M65</f>
        <v>0</v>
      </c>
      <c r="N2" s="237">
        <f t="shared" ref="N2:T2" si="1">N65</f>
        <v>0</v>
      </c>
      <c r="O2" s="237">
        <f t="shared" si="1"/>
        <v>0</v>
      </c>
      <c r="P2" s="237">
        <f t="shared" si="1"/>
        <v>0</v>
      </c>
      <c r="Q2" s="237">
        <f t="shared" si="1"/>
        <v>0</v>
      </c>
      <c r="R2" s="237">
        <f t="shared" si="1"/>
        <v>0</v>
      </c>
      <c r="S2" s="237">
        <f t="shared" si="1"/>
        <v>0</v>
      </c>
      <c r="T2" s="237">
        <f t="shared" si="1"/>
        <v>0</v>
      </c>
      <c r="U2" s="406"/>
      <c r="V2" s="369"/>
      <c r="W2" s="370"/>
      <c r="X2" s="370"/>
      <c r="Y2" s="370"/>
      <c r="Z2" s="370"/>
      <c r="AA2" s="370"/>
      <c r="AB2" s="370"/>
      <c r="AC2" s="371"/>
      <c r="AD2" s="239"/>
      <c r="AE2" s="369"/>
      <c r="AF2" s="370"/>
      <c r="AG2" s="370"/>
      <c r="AH2" s="370"/>
      <c r="AI2" s="370"/>
      <c r="AJ2" s="370"/>
      <c r="AK2" s="370"/>
      <c r="AL2" s="370"/>
      <c r="AM2" s="370"/>
      <c r="AN2" s="370"/>
      <c r="AO2" s="239"/>
      <c r="AP2" s="240"/>
      <c r="AQ2" s="370"/>
      <c r="AR2" s="370"/>
      <c r="AS2" s="370"/>
      <c r="AT2" s="370"/>
      <c r="AU2" s="240"/>
    </row>
    <row r="3" spans="1:47" s="13" customFormat="1" ht="15" customHeight="1" thickTop="1" x14ac:dyDescent="0.2">
      <c r="A3" s="417"/>
      <c r="B3" s="421" t="s">
        <v>158</v>
      </c>
      <c r="C3" s="421" t="s">
        <v>80</v>
      </c>
      <c r="D3" s="421" t="s">
        <v>6</v>
      </c>
      <c r="E3" s="387" t="s">
        <v>72</v>
      </c>
      <c r="F3" s="430" t="s">
        <v>0</v>
      </c>
      <c r="G3" s="135" t="s">
        <v>74</v>
      </c>
      <c r="H3" s="393" t="s">
        <v>84</v>
      </c>
      <c r="I3" s="393" t="s">
        <v>78</v>
      </c>
      <c r="J3" s="393" t="s">
        <v>79</v>
      </c>
      <c r="K3" s="390" t="s">
        <v>83</v>
      </c>
      <c r="L3" s="390" t="s">
        <v>56</v>
      </c>
      <c r="M3" s="408" t="s">
        <v>81</v>
      </c>
      <c r="N3" s="393" t="s">
        <v>1</v>
      </c>
      <c r="O3" s="410" t="s">
        <v>37</v>
      </c>
      <c r="P3" s="393" t="s">
        <v>85</v>
      </c>
      <c r="Q3" s="410" t="s">
        <v>2</v>
      </c>
      <c r="R3" s="408" t="s">
        <v>82</v>
      </c>
      <c r="S3" s="53"/>
      <c r="T3" s="410" t="s">
        <v>38</v>
      </c>
      <c r="U3" s="407"/>
      <c r="V3" s="404" t="s">
        <v>5</v>
      </c>
      <c r="W3" s="404" t="s">
        <v>1</v>
      </c>
      <c r="X3" s="404" t="s">
        <v>37</v>
      </c>
      <c r="Y3" s="411" t="s">
        <v>32</v>
      </c>
      <c r="Z3" s="404" t="s">
        <v>2</v>
      </c>
      <c r="AA3" s="404" t="s">
        <v>3</v>
      </c>
      <c r="AB3" s="53"/>
      <c r="AC3" s="404" t="s">
        <v>38</v>
      </c>
      <c r="AD3" s="96"/>
      <c r="AE3" s="374" t="s">
        <v>60</v>
      </c>
      <c r="AF3" s="374" t="s">
        <v>61</v>
      </c>
      <c r="AG3" s="374" t="s">
        <v>199</v>
      </c>
      <c r="AH3" s="374" t="s">
        <v>202</v>
      </c>
      <c r="AI3" s="426" t="s">
        <v>70</v>
      </c>
      <c r="AJ3" s="374" t="s">
        <v>62</v>
      </c>
      <c r="AK3" s="355" t="s">
        <v>68</v>
      </c>
      <c r="AL3" s="355" t="s">
        <v>200</v>
      </c>
      <c r="AM3" s="355" t="s">
        <v>201</v>
      </c>
      <c r="AN3" s="426" t="s">
        <v>71</v>
      </c>
      <c r="AO3" s="96"/>
      <c r="AP3" s="211"/>
      <c r="AQ3" s="355" t="s">
        <v>99</v>
      </c>
      <c r="AR3" s="355" t="s">
        <v>100</v>
      </c>
      <c r="AS3" s="355" t="s">
        <v>101</v>
      </c>
      <c r="AT3" s="355" t="s">
        <v>102</v>
      </c>
      <c r="AU3" s="211"/>
    </row>
    <row r="4" spans="1:47" s="14" customFormat="1" ht="15" customHeight="1" x14ac:dyDescent="0.2">
      <c r="A4" s="417"/>
      <c r="B4" s="422"/>
      <c r="C4" s="422"/>
      <c r="D4" s="422"/>
      <c r="E4" s="388"/>
      <c r="F4" s="405"/>
      <c r="G4" s="136" t="s">
        <v>75</v>
      </c>
      <c r="H4" s="394"/>
      <c r="I4" s="414"/>
      <c r="J4" s="414"/>
      <c r="K4" s="391"/>
      <c r="L4" s="391"/>
      <c r="M4" s="409"/>
      <c r="N4" s="394"/>
      <c r="O4" s="405"/>
      <c r="P4" s="394"/>
      <c r="Q4" s="405"/>
      <c r="R4" s="409"/>
      <c r="S4" s="53"/>
      <c r="T4" s="405"/>
      <c r="U4" s="407"/>
      <c r="V4" s="405"/>
      <c r="W4" s="405"/>
      <c r="X4" s="405"/>
      <c r="Y4" s="412"/>
      <c r="Z4" s="405"/>
      <c r="AA4" s="405"/>
      <c r="AB4" s="53"/>
      <c r="AC4" s="405"/>
      <c r="AD4" s="96"/>
      <c r="AE4" s="375"/>
      <c r="AF4" s="375"/>
      <c r="AG4" s="375"/>
      <c r="AH4" s="375"/>
      <c r="AI4" s="427"/>
      <c r="AJ4" s="375"/>
      <c r="AK4" s="357"/>
      <c r="AL4" s="356"/>
      <c r="AM4" s="356"/>
      <c r="AN4" s="427"/>
      <c r="AO4" s="96"/>
      <c r="AP4" s="211"/>
      <c r="AQ4" s="356"/>
      <c r="AR4" s="356"/>
      <c r="AS4" s="356"/>
      <c r="AT4" s="356"/>
      <c r="AU4" s="211"/>
    </row>
    <row r="5" spans="1:47" s="14" customFormat="1" ht="15" customHeight="1" x14ac:dyDescent="0.2">
      <c r="A5" s="417"/>
      <c r="B5" s="422"/>
      <c r="C5" s="422"/>
      <c r="D5" s="422"/>
      <c r="E5" s="388"/>
      <c r="F5" s="405"/>
      <c r="G5" s="136" t="s">
        <v>76</v>
      </c>
      <c r="H5" s="394"/>
      <c r="I5" s="414"/>
      <c r="J5" s="414"/>
      <c r="K5" s="391"/>
      <c r="L5" s="391"/>
      <c r="M5" s="409"/>
      <c r="N5" s="394"/>
      <c r="O5" s="405"/>
      <c r="P5" s="394"/>
      <c r="Q5" s="405"/>
      <c r="R5" s="409"/>
      <c r="S5" s="53"/>
      <c r="T5" s="405"/>
      <c r="U5" s="407"/>
      <c r="V5" s="405"/>
      <c r="W5" s="405"/>
      <c r="X5" s="405"/>
      <c r="Y5" s="412"/>
      <c r="Z5" s="405"/>
      <c r="AA5" s="405"/>
      <c r="AB5" s="53"/>
      <c r="AC5" s="405"/>
      <c r="AD5" s="96"/>
      <c r="AE5" s="375"/>
      <c r="AF5" s="375"/>
      <c r="AG5" s="375"/>
      <c r="AH5" s="375"/>
      <c r="AI5" s="427"/>
      <c r="AJ5" s="375"/>
      <c r="AK5" s="357"/>
      <c r="AL5" s="356"/>
      <c r="AM5" s="356"/>
      <c r="AN5" s="427"/>
      <c r="AO5" s="96"/>
      <c r="AP5" s="211"/>
      <c r="AQ5" s="356"/>
      <c r="AR5" s="356"/>
      <c r="AS5" s="356"/>
      <c r="AT5" s="356"/>
      <c r="AU5" s="211"/>
    </row>
    <row r="6" spans="1:47" s="15" customFormat="1" ht="15" customHeight="1" x14ac:dyDescent="0.2">
      <c r="A6" s="417"/>
      <c r="B6" s="423"/>
      <c r="C6" s="423"/>
      <c r="D6" s="423"/>
      <c r="E6" s="389"/>
      <c r="F6" s="405"/>
      <c r="G6" s="137" t="s">
        <v>77</v>
      </c>
      <c r="H6" s="395"/>
      <c r="I6" s="415"/>
      <c r="J6" s="415"/>
      <c r="K6" s="392"/>
      <c r="L6" s="392"/>
      <c r="M6" s="409"/>
      <c r="N6" s="395"/>
      <c r="O6" s="405"/>
      <c r="P6" s="395"/>
      <c r="Q6" s="405"/>
      <c r="R6" s="409"/>
      <c r="S6" s="52"/>
      <c r="T6" s="405"/>
      <c r="U6" s="407"/>
      <c r="V6" s="405"/>
      <c r="W6" s="405"/>
      <c r="X6" s="405"/>
      <c r="Y6" s="413"/>
      <c r="Z6" s="405"/>
      <c r="AA6" s="405"/>
      <c r="AB6" s="52"/>
      <c r="AC6" s="405"/>
      <c r="AD6" s="97"/>
      <c r="AE6" s="375"/>
      <c r="AF6" s="375"/>
      <c r="AG6" s="375"/>
      <c r="AH6" s="375"/>
      <c r="AI6" s="427"/>
      <c r="AJ6" s="375"/>
      <c r="AK6" s="357"/>
      <c r="AL6" s="356"/>
      <c r="AM6" s="356"/>
      <c r="AN6" s="427"/>
      <c r="AO6" s="97"/>
      <c r="AP6" s="212"/>
      <c r="AQ6" s="357"/>
      <c r="AR6" s="357"/>
      <c r="AS6" s="357"/>
      <c r="AT6" s="357"/>
      <c r="AU6" s="212"/>
    </row>
    <row r="7" spans="1:47" s="54" customFormat="1" ht="24" customHeight="1" thickBot="1" x14ac:dyDescent="0.25">
      <c r="A7" s="160"/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218"/>
      <c r="V7" s="84"/>
      <c r="W7" s="84"/>
      <c r="X7" s="84"/>
      <c r="Y7" s="219"/>
      <c r="Z7" s="84"/>
      <c r="AA7" s="84"/>
      <c r="AB7" s="85"/>
      <c r="AC7" s="84"/>
      <c r="AD7" s="97"/>
      <c r="AE7" s="94"/>
      <c r="AF7" s="94"/>
      <c r="AG7" s="267">
        <f>Admin!N$21/100</f>
        <v>0.2</v>
      </c>
      <c r="AH7" s="267">
        <f>(Admin!N$22-Admin!N$21)/100</f>
        <v>0.2</v>
      </c>
      <c r="AI7" s="94"/>
      <c r="AJ7" s="94"/>
      <c r="AK7" s="94"/>
      <c r="AL7" s="267">
        <f>Admin!N$21/100</f>
        <v>0.2</v>
      </c>
      <c r="AM7" s="267">
        <f>(Admin!N$22-Admin!N$21)/100</f>
        <v>0.2</v>
      </c>
      <c r="AN7" s="94"/>
      <c r="AO7" s="97"/>
      <c r="AP7" s="212"/>
      <c r="AQ7" s="94"/>
      <c r="AR7" s="94"/>
      <c r="AS7" s="94"/>
      <c r="AT7" s="94"/>
      <c r="AU7" s="212"/>
    </row>
    <row r="8" spans="1:47" ht="18" customHeight="1" thickTop="1" thickBot="1" x14ac:dyDescent="0.25">
      <c r="A8" s="41"/>
      <c r="B8" s="396" t="s">
        <v>34</v>
      </c>
      <c r="C8" s="397"/>
      <c r="D8" s="397"/>
      <c r="E8" s="398"/>
      <c r="F8" s="42"/>
      <c r="G8" s="110"/>
      <c r="H8" s="111"/>
      <c r="I8" s="111"/>
      <c r="J8" s="111"/>
      <c r="K8" s="58"/>
      <c r="L8" s="58"/>
      <c r="M8" s="55"/>
      <c r="N8" s="43"/>
      <c r="O8" s="378" t="s">
        <v>39</v>
      </c>
      <c r="P8" s="379"/>
      <c r="Q8" s="380"/>
      <c r="R8" s="376"/>
      <c r="S8" s="377"/>
      <c r="T8" s="377"/>
      <c r="U8" s="44"/>
      <c r="AD8" s="98"/>
      <c r="AO8" s="98"/>
      <c r="AP8" s="63"/>
      <c r="AU8" s="63"/>
    </row>
    <row r="9" spans="1:47" ht="18" customHeight="1" thickTop="1" thickBot="1" x14ac:dyDescent="0.25">
      <c r="A9" s="45"/>
      <c r="B9" s="399" t="s">
        <v>9</v>
      </c>
      <c r="C9" s="397"/>
      <c r="D9" s="398"/>
      <c r="E9" s="206">
        <v>44</v>
      </c>
      <c r="F9" s="63"/>
      <c r="G9" s="63"/>
      <c r="H9" s="399" t="s">
        <v>39</v>
      </c>
      <c r="I9" s="397"/>
      <c r="J9" s="398"/>
      <c r="K9" s="272">
        <f>Admin!B303</f>
        <v>40210</v>
      </c>
      <c r="L9" s="271" t="s">
        <v>208</v>
      </c>
      <c r="M9" s="273">
        <f>Admin!B309</f>
        <v>40216</v>
      </c>
      <c r="N9" s="28"/>
      <c r="O9" s="401" t="s">
        <v>109</v>
      </c>
      <c r="P9" s="402"/>
      <c r="Q9" s="402"/>
      <c r="R9" s="403"/>
      <c r="S9" s="46"/>
      <c r="T9" s="217"/>
      <c r="U9" s="48"/>
      <c r="AD9" s="98"/>
      <c r="AO9" s="98"/>
      <c r="AP9" s="63"/>
      <c r="AU9" s="63"/>
    </row>
    <row r="10" spans="1:47" ht="18" customHeight="1" thickTop="1" x14ac:dyDescent="0.2">
      <c r="A10" s="45"/>
      <c r="B10" s="220"/>
      <c r="C10" s="221"/>
      <c r="D10" s="222"/>
      <c r="E10" s="221"/>
      <c r="F10" s="221"/>
      <c r="G10" s="221"/>
      <c r="H10" s="56"/>
      <c r="I10" s="56"/>
      <c r="J10" s="56"/>
      <c r="K10" s="59"/>
      <c r="L10" s="59"/>
      <c r="M10" s="56"/>
      <c r="N10" s="114"/>
      <c r="O10" s="56"/>
      <c r="P10" s="56"/>
      <c r="Q10" s="56"/>
      <c r="R10" s="56"/>
      <c r="S10" s="46"/>
      <c r="T10" s="56"/>
      <c r="U10" s="48"/>
      <c r="AD10" s="98"/>
      <c r="AF10" s="112"/>
      <c r="AO10" s="98"/>
      <c r="AP10" s="63"/>
      <c r="AU10" s="63"/>
    </row>
    <row r="11" spans="1:47" ht="18" customHeight="1" x14ac:dyDescent="0.2">
      <c r="A11" s="45"/>
      <c r="B11" s="143" t="str">
        <f>IF(E11=" "," ",IF(Employee!F$24&gt;E$9," ",IF(Employee!F$26&lt;E$9," ",Employee!D$30)))</f>
        <v xml:space="preserve"> </v>
      </c>
      <c r="C11" s="109" t="str">
        <f>IF(E11=Employee!D$29,LOOKUP(E$9,Nitable!A:A,Nitable!B:B)," ")</f>
        <v xml:space="preserve"> </v>
      </c>
      <c r="D11" s="109" t="str">
        <f>IF(E11=Employee!D$29,LOOKUP(E$9,Taxcode!A:A,Taxcode!G:G)," ")</f>
        <v xml:space="preserve"> </v>
      </c>
      <c r="E11" s="144" t="str">
        <f>IF(Employee!D$28="m"," ",IF(Employee!F$24&gt;E$9," ",IF(Employee!F$26&lt;E$9," ",Employee!D$29)))</f>
        <v xml:space="preserve"> </v>
      </c>
      <c r="F11" s="147" t="str">
        <f>IF(E11=" "," ",IF(Employee!F$24&gt;E$9," ",IF(Employee!F$26&lt;E$9," ",Employee!D$15)))</f>
        <v xml:space="preserve"> </v>
      </c>
      <c r="G11" s="162"/>
      <c r="H11" s="123">
        <f>IF(T$9="Y",'Jan10'!H41,0)</f>
        <v>0</v>
      </c>
      <c r="I11" s="115">
        <f>IF(T$9="Y",'Jan10'!I41,0)</f>
        <v>0</v>
      </c>
      <c r="J11" s="115">
        <f>IF(T$9="Y",'Jan10'!J41,0)</f>
        <v>0</v>
      </c>
      <c r="K11" s="115">
        <f>IF(T$9="Y",'Jan10'!K41,I11*J11)</f>
        <v>0</v>
      </c>
      <c r="L11" s="115">
        <f>IF(T$9="Y",'Jan10'!L41,0)</f>
        <v>0</v>
      </c>
      <c r="M11" s="140" t="str">
        <f>IF(E11=" "," ",IF(T$9="Y",'Jan10'!M41,IF((H11+K11+L11)&gt;0,H11+K11+L11," ")))</f>
        <v xml:space="preserve"> </v>
      </c>
      <c r="N11" s="117" t="str">
        <f>IF(M11=" "," ",IF(M11=0," ",IF(Employee!O$24="W1",AN11,AI11-'Jan10'!W41)))</f>
        <v xml:space="preserve"> </v>
      </c>
      <c r="O11" s="128" t="str">
        <f>IF(M11=" "," ",IF(M11=0," ",IF(Employee!P$17&gt;E$9,0,IF(C11="A",WNI!E218,IF(C11="B",WNI!F218,IF(C11="C",WNI!G218,IF(C11="J",WNI!H218," ")))))))</f>
        <v xml:space="preserve"> </v>
      </c>
      <c r="P11" s="117"/>
      <c r="Q11" s="117"/>
      <c r="R11" s="133" t="str">
        <f>IF(M11=" "," ",IF(M11=0," ",M11-SUM(N11:Q11)))</f>
        <v xml:space="preserve"> </v>
      </c>
      <c r="S11" s="121"/>
      <c r="T11" s="118" t="str">
        <f>IF(M11=" "," ",IF(M11=0," ",WNI!I218))</f>
        <v xml:space="preserve"> </v>
      </c>
      <c r="U11" s="50"/>
      <c r="V11" s="61">
        <f>IF(Employee!H$34=E$9,Employee!D$34+SUM(M11)+'Jan10'!V41,SUM(M11)+'Jan10'!V41)</f>
        <v>0</v>
      </c>
      <c r="W11" s="61">
        <f>IF(Employee!H$34=E$9,Employee!D$35+SUM(N11)+'Jan10'!W41,SUM(N11)+'Jan10'!W41)</f>
        <v>0</v>
      </c>
      <c r="X11" s="61">
        <f>IF(O11=" ",'Jan10'!X41,O11+'Jan10'!X41)</f>
        <v>0</v>
      </c>
      <c r="Y11" s="61">
        <f>IF(P11=" ",'Jan10'!Y41,P11+'Jan10'!Y41)</f>
        <v>0</v>
      </c>
      <c r="Z11" s="61">
        <f>IF(Q11=" ",'Jan10'!Z41,Q11+'Jan10'!Z41)</f>
        <v>0</v>
      </c>
      <c r="AA11" s="61">
        <f>IF(R11=" ",'Jan10'!AA41,R11+'Jan10'!AA41)</f>
        <v>0</v>
      </c>
      <c r="AB11" s="62"/>
      <c r="AC11" s="61">
        <f>IF(T11=" ",'Jan10'!AC41,T11+'Jan10'!AC41)</f>
        <v>0</v>
      </c>
      <c r="AD11" s="98"/>
      <c r="AE11" s="112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8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45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IF(E12=Employee!D$55,LOOKUP(E$9,Taxcode!A:A,Taxcode!M:M)," ")</f>
        <v xml:space="preserve"> </v>
      </c>
      <c r="E12" s="146" t="str">
        <f>IF(Employee!D$54="m"," ",IF(Employee!F$50&gt;E$9," ",IF(Employee!F$52&lt;E$9," ",Employee!D$55)))</f>
        <v xml:space="preserve"> </v>
      </c>
      <c r="F12" s="148" t="str">
        <f>IF(E12=" "," ",IF(Employee!F$50&gt;E$9," ",IF(Employee!F$52&lt;E$9," ",Employee!D$41)))</f>
        <v xml:space="preserve"> </v>
      </c>
      <c r="G12" s="162"/>
      <c r="H12" s="124">
        <f>IF(T$9="Y",'Jan10'!H42,0)</f>
        <v>0</v>
      </c>
      <c r="I12" s="119">
        <f>IF(T$9="Y",'Jan10'!I42,0)</f>
        <v>0</v>
      </c>
      <c r="J12" s="119">
        <f>IF(T$9="Y",'Jan10'!J42,0)</f>
        <v>0</v>
      </c>
      <c r="K12" s="119">
        <f>IF(T$9="Y",'Jan10'!K42,I12*J12)</f>
        <v>0</v>
      </c>
      <c r="L12" s="119">
        <f>IF(T$9="Y",'Jan10'!L42,0)</f>
        <v>0</v>
      </c>
      <c r="M12" s="141" t="str">
        <f>IF(E12=" "," ",IF(T$9="Y",'Jan10'!M42,IF((H12+K12+L12)&gt;0,H12+K12+L12," ")))</f>
        <v xml:space="preserve"> </v>
      </c>
      <c r="N12" s="121" t="str">
        <f>IF(M12=" "," ",IF(M12=0," ",IF(Employee!O$50="W1",AN12,AI12-'Jan10'!W42)))</f>
        <v xml:space="preserve"> </v>
      </c>
      <c r="O12" s="130" t="str">
        <f>IF(M12=" "," ",IF(M12=0," ",IF(Employee!P$43&gt;E$9,0,IF(C12="A",WNI!E219,IF(C12="B",WNI!F219,IF(C12="C",WNI!G219,IF(C12="J",WNI!H219," ")))))))</f>
        <v xml:space="preserve"> </v>
      </c>
      <c r="P12" s="121"/>
      <c r="Q12" s="121"/>
      <c r="R12" s="134" t="str">
        <f>IF(M12=" "," ",IF(M12=0," ",M12-SUM(N12:Q12)))</f>
        <v xml:space="preserve"> </v>
      </c>
      <c r="S12" s="121"/>
      <c r="T12" s="122" t="str">
        <f>IF(M12=" "," ",IF(M12=0," ",WNI!I219))</f>
        <v xml:space="preserve"> </v>
      </c>
      <c r="U12" s="50"/>
      <c r="V12" s="61">
        <f>IF(Employee!H$60=E$9,Employee!D$60+SUM(M12)+'Jan10'!V42,SUM(M12)+'Jan10'!V42)</f>
        <v>0</v>
      </c>
      <c r="W12" s="61">
        <f>IF(Employee!H$60=E$9,Employee!D$61+SUM(N12)+'Jan10'!W42,SUM(N12)+'Jan10'!W42)</f>
        <v>0</v>
      </c>
      <c r="X12" s="61">
        <f>IF(O12=" ",'Jan10'!X42,O12+'Jan10'!X42)</f>
        <v>0</v>
      </c>
      <c r="Y12" s="61">
        <f>IF(P12=" ",'Jan10'!Y42,P12+'Jan10'!Y42)</f>
        <v>0</v>
      </c>
      <c r="Z12" s="61">
        <f>IF(Q12=" ",'Jan10'!Z42,Q12+'Jan10'!Z42)</f>
        <v>0</v>
      </c>
      <c r="AA12" s="61">
        <f>IF(R12=" ",'Jan10'!AA42,R12+'Jan10'!AA42)</f>
        <v>0</v>
      </c>
      <c r="AB12" s="62"/>
      <c r="AC12" s="61">
        <f>IF(T12=" ",'Jan10'!AC42,T12+'Jan10'!AC42)</f>
        <v>0</v>
      </c>
      <c r="AD12" s="98"/>
      <c r="AE12" s="112">
        <f>IF(E12=" ",0,IF(D12="BR",0,IF(D12="D",0,IF(D12="NT",V12,LOOKUP(D12,Free!A:A,Free!B:B)*E$9/52))))</f>
        <v>0</v>
      </c>
      <c r="AF12" s="95">
        <f>IF(E12=" ",0,V12-AE12)</f>
        <v>0</v>
      </c>
      <c r="AG12" s="95">
        <f>AF12*AG$7</f>
        <v>0</v>
      </c>
      <c r="AH12" s="95">
        <f>IF(D12="D",AF12*AH$7,IF(AF12&gt;LOOKUP(E$9,HR!A:A,HR!B:B),(AF12-LOOKUP(E$9,HR!A:A,HR!B:B))*AH$7,0))</f>
        <v>0</v>
      </c>
      <c r="AI12" s="95">
        <f>IF(AF12&lt;1,0,AG12+AH12)</f>
        <v>0</v>
      </c>
      <c r="AJ12" s="95">
        <f>IF(E12=" ",0,IF(D12="BR",0,IF(D12="D",0,IF(D12="NT",M12,LOOKUP(D12,Free!A:A,Free!B:B)*1/52))))</f>
        <v>0</v>
      </c>
      <c r="AK12" s="95">
        <f>IF(E12=" ",0,SUM(M12)-AJ12)</f>
        <v>0</v>
      </c>
      <c r="AL12" s="95">
        <f>AK12*AL$7</f>
        <v>0</v>
      </c>
      <c r="AM12" s="95">
        <f>IF(D12="D",AK12*AM$7,IF(AK12&gt;LOOKUP(1,HR!A:A,HR!B:B),(AK12-LOOKUP(1,HR!A:A,HR!B:B))*AH$7,0))</f>
        <v>0</v>
      </c>
      <c r="AN12" s="95">
        <f>IF(AK12&lt;1,0,AL12+AM12)</f>
        <v>0</v>
      </c>
      <c r="AO12" s="98"/>
      <c r="AP12" s="63"/>
      <c r="AQ12" s="95">
        <f>IF(G12="SSP",H12,0)</f>
        <v>0</v>
      </c>
      <c r="AR12" s="95">
        <f>IF(G12="SMP",H12,0)</f>
        <v>0</v>
      </c>
      <c r="AS12" s="95">
        <f>IF(G12="SPP",H12,0)</f>
        <v>0</v>
      </c>
      <c r="AT12" s="95">
        <f>IF(G12="SAP",H12,0)</f>
        <v>0</v>
      </c>
      <c r="AU12" s="63"/>
    </row>
    <row r="13" spans="1:47" ht="18" customHeight="1" x14ac:dyDescent="0.2">
      <c r="A13" s="45"/>
      <c r="B13" s="145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IF(E13=Employee!D$81,LOOKUP(E$9,Taxcode!A:A,Taxcode!S:S)," ")</f>
        <v xml:space="preserve"> </v>
      </c>
      <c r="E13" s="146" t="str">
        <f>IF(Employee!D$80="m"," ",IF(Employee!F$76&gt;E$9," ",IF(Employee!F$78&lt;E$9," ",Employee!D$81)))</f>
        <v xml:space="preserve"> </v>
      </c>
      <c r="F13" s="148" t="str">
        <f>IF(E13=" "," ",IF(Employee!F$76&gt;E$9," ",IF(Employee!F$78&lt;E$9," ",Employee!D$67)))</f>
        <v xml:space="preserve"> </v>
      </c>
      <c r="G13" s="162"/>
      <c r="H13" s="124">
        <f>IF(T$9="Y",'Jan10'!H43,0)</f>
        <v>0</v>
      </c>
      <c r="I13" s="119">
        <f>IF(T$9="Y",'Jan10'!I43,0)</f>
        <v>0</v>
      </c>
      <c r="J13" s="119">
        <f>IF(T$9="Y",'Jan10'!J43,0)</f>
        <v>0</v>
      </c>
      <c r="K13" s="119">
        <f>IF(T$9="Y",'Jan10'!K43,I13*J13)</f>
        <v>0</v>
      </c>
      <c r="L13" s="119">
        <f>IF(T$9="Y",'Jan10'!L43,0)</f>
        <v>0</v>
      </c>
      <c r="M13" s="141" t="str">
        <f>IF(E13=" "," ",IF(T$9="Y",'Jan10'!M43,IF((H13+K13+L13)&gt;0,H13+K13+L13," ")))</f>
        <v xml:space="preserve"> </v>
      </c>
      <c r="N13" s="121" t="str">
        <f>IF(M13=" "," ",IF(M13=0," ",IF(Employee!O$76="W1",AN13,AI13-'Jan10'!W43)))</f>
        <v xml:space="preserve"> </v>
      </c>
      <c r="O13" s="130" t="str">
        <f>IF(M13=" "," ",IF(M13=0," ",IF(Employee!P$69&gt;E$9,0,IF(C13="A",WNI!E220,IF(C13="B",WNI!F220,IF(C13="C",WNI!G220,IF(C13="J",WNI!H220," ")))))))</f>
        <v xml:space="preserve"> </v>
      </c>
      <c r="P13" s="121"/>
      <c r="Q13" s="121"/>
      <c r="R13" s="134" t="str">
        <f>IF(M13=" "," ",IF(M13=0," ",M13-SUM(N13:Q13)))</f>
        <v xml:space="preserve"> </v>
      </c>
      <c r="S13" s="121"/>
      <c r="T13" s="122" t="str">
        <f>IF(M13=" "," ",IF(M13=0," ",WNI!I220))</f>
        <v xml:space="preserve"> </v>
      </c>
      <c r="U13" s="50"/>
      <c r="V13" s="61">
        <f>IF(Employee!H$86=E$9,Employee!D$86+SUM(M13)+'Jan10'!V43,SUM(M13)+'Jan10'!V43)</f>
        <v>0</v>
      </c>
      <c r="W13" s="61">
        <f>IF(Employee!H$86=E$9,Employee!D$87+SUM(N13)+'Jan10'!W43,SUM(N13)+'Jan10'!W43)</f>
        <v>0</v>
      </c>
      <c r="X13" s="61">
        <f>IF(O13=" ",'Jan10'!X43,O13+'Jan10'!X43)</f>
        <v>0</v>
      </c>
      <c r="Y13" s="61">
        <f>IF(P13=" ",'Jan10'!Y43,P13+'Jan10'!Y43)</f>
        <v>0</v>
      </c>
      <c r="Z13" s="61">
        <f>IF(Q13=" ",'Jan10'!Z43,Q13+'Jan10'!Z43)</f>
        <v>0</v>
      </c>
      <c r="AA13" s="61">
        <f>IF(R13=" ",'Jan10'!AA43,R13+'Jan10'!AA43)</f>
        <v>0</v>
      </c>
      <c r="AB13" s="62"/>
      <c r="AC13" s="61">
        <f>IF(T13=" ",'Jan10'!AC43,T13+'Jan10'!AC43)</f>
        <v>0</v>
      </c>
      <c r="AD13" s="98"/>
      <c r="AE13" s="112">
        <f>IF(E13=" ",0,IF(D13="BR",0,IF(D13="D",0,IF(D13="NT",V13,LOOKUP(D13,Free!A:A,Free!B:B)*E$9/52))))</f>
        <v>0</v>
      </c>
      <c r="AF13" s="95">
        <f>IF(E13=" ",0,V13-AE13)</f>
        <v>0</v>
      </c>
      <c r="AG13" s="95">
        <f>AF13*AG$7</f>
        <v>0</v>
      </c>
      <c r="AH13" s="95">
        <f>IF(D13="D",AF13*AH$7,IF(AF13&gt;LOOKUP(E$9,HR!A:A,HR!B:B),(AF13-LOOKUP(E$9,HR!A:A,HR!B:B))*AH$7,0))</f>
        <v>0</v>
      </c>
      <c r="AI13" s="95">
        <f>IF(AF13&lt;1,0,AG13+AH13)</f>
        <v>0</v>
      </c>
      <c r="AJ13" s="95">
        <f>IF(E13=" ",0,IF(D13="BR",0,IF(D13="D",0,IF(D13="NT",M13,LOOKUP(D13,Free!A:A,Free!B:B)*1/52))))</f>
        <v>0</v>
      </c>
      <c r="AK13" s="95">
        <f>IF(E13=" ",0,SUM(M13)-AJ13)</f>
        <v>0</v>
      </c>
      <c r="AL13" s="95">
        <f>AK13*AL$7</f>
        <v>0</v>
      </c>
      <c r="AM13" s="95">
        <f>IF(D13="D",AK13*AM$7,IF(AK13&gt;LOOKUP(1,HR!A:A,HR!B:B),(AK13-LOOKUP(1,HR!A:A,HR!B:B))*AH$7,0))</f>
        <v>0</v>
      </c>
      <c r="AN13" s="95">
        <f>IF(AK13&lt;1,0,AL13+AM13)</f>
        <v>0</v>
      </c>
      <c r="AO13" s="98"/>
      <c r="AP13" s="63"/>
      <c r="AQ13" s="95">
        <f>IF(G13="SSP",H13,0)</f>
        <v>0</v>
      </c>
      <c r="AR13" s="95">
        <f>IF(G13="SMP",H13,0)</f>
        <v>0</v>
      </c>
      <c r="AS13" s="95">
        <f>IF(G13="SPP",H13,0)</f>
        <v>0</v>
      </c>
      <c r="AT13" s="95">
        <f>IF(G13="SAP",H13,0)</f>
        <v>0</v>
      </c>
      <c r="AU13" s="63"/>
    </row>
    <row r="14" spans="1:47" ht="18" customHeight="1" x14ac:dyDescent="0.2">
      <c r="A14" s="45"/>
      <c r="B14" s="145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IF(E14=Employee!D$107,LOOKUP(E$9,Taxcode!A:A,Taxcode!Y:Y)," ")</f>
        <v xml:space="preserve"> </v>
      </c>
      <c r="E14" s="146" t="str">
        <f>IF(Employee!D$106="m"," ",IF(Employee!F$102&gt;E$9," ",IF(Employee!F$104&lt;E$9," ",Employee!D$107)))</f>
        <v xml:space="preserve"> </v>
      </c>
      <c r="F14" s="148" t="str">
        <f>IF(E14=" "," ",IF(Employee!F$102&gt;E$9," ",IF(Employee!F$104&lt;E$9," ",Employee!D$93)))</f>
        <v xml:space="preserve"> </v>
      </c>
      <c r="G14" s="162"/>
      <c r="H14" s="124">
        <f>IF(T$9="Y",'Jan10'!H44,0)</f>
        <v>0</v>
      </c>
      <c r="I14" s="119">
        <f>IF(T$9="Y",'Jan10'!I44,0)</f>
        <v>0</v>
      </c>
      <c r="J14" s="119">
        <f>IF(T$9="Y",'Jan10'!J44,0)</f>
        <v>0</v>
      </c>
      <c r="K14" s="119">
        <f>IF(T$9="Y",'Jan10'!K44,I14*J14)</f>
        <v>0</v>
      </c>
      <c r="L14" s="119">
        <f>IF(T$9="Y",'Jan10'!L44,0)</f>
        <v>0</v>
      </c>
      <c r="M14" s="141" t="str">
        <f>IF(E14=" "," ",IF(T$9="Y",'Jan10'!M44,IF((H14+K14+L14)&gt;0,H14+K14+L14," ")))</f>
        <v xml:space="preserve"> </v>
      </c>
      <c r="N14" s="121" t="str">
        <f>IF(M14=" "," ",IF(M14=0," ",IF(Employee!O$102="W1",AN14,AI14-'Jan10'!W44)))</f>
        <v xml:space="preserve"> </v>
      </c>
      <c r="O14" s="130" t="str">
        <f>IF(M14=" "," ",IF(M14=0," ",IF(Employee!P$95&gt;E$9,0,IF(C14="A",WNI!E221,IF(C14="B",WNI!F221,IF(C14="C",WNI!G221,IF(C14="J",WNI!H221," ")))))))</f>
        <v xml:space="preserve"> </v>
      </c>
      <c r="P14" s="121"/>
      <c r="Q14" s="121"/>
      <c r="R14" s="134" t="str">
        <f>IF(M14=" "," ",IF(M14=0," ",M14-SUM(N14:Q14)))</f>
        <v xml:space="preserve"> </v>
      </c>
      <c r="S14" s="121"/>
      <c r="T14" s="122" t="str">
        <f>IF(M14=" "," ",IF(M14=0," ",WNI!I221))</f>
        <v xml:space="preserve"> </v>
      </c>
      <c r="U14" s="50"/>
      <c r="V14" s="61">
        <f>IF(Employee!H$112=E$9,Employee!D$112+SUM(M14)+'Jan10'!V44,SUM(M14)+'Jan10'!V44)</f>
        <v>0</v>
      </c>
      <c r="W14" s="61">
        <f>IF(Employee!H$112=E$9,Employee!D$113+SUM(N14)+'Jan10'!W44,SUM(N14)+'Jan10'!W44)</f>
        <v>0</v>
      </c>
      <c r="X14" s="61">
        <f>IF(O14=" ",'Jan10'!X44,O14+'Jan10'!X44)</f>
        <v>0</v>
      </c>
      <c r="Y14" s="61">
        <f>IF(P14=" ",'Jan10'!Y44,P14+'Jan10'!Y44)</f>
        <v>0</v>
      </c>
      <c r="Z14" s="61">
        <f>IF(Q14=" ",'Jan10'!Z44,Q14+'Jan10'!Z44)</f>
        <v>0</v>
      </c>
      <c r="AA14" s="61">
        <f>IF(R14=" ",'Jan10'!AA44,R14+'Jan10'!AA44)</f>
        <v>0</v>
      </c>
      <c r="AB14" s="62"/>
      <c r="AC14" s="61">
        <f>IF(T14=" ",'Jan10'!AC44,T14+'Jan10'!AC44)</f>
        <v>0</v>
      </c>
      <c r="AD14" s="98"/>
      <c r="AE14" s="112">
        <f>IF(E14=" ",0,IF(D14="BR",0,IF(D14="D",0,IF(D14="NT",V14,LOOKUP(D14,Free!A:A,Free!B:B)*E$9/52))))</f>
        <v>0</v>
      </c>
      <c r="AF14" s="95">
        <f>IF(E14=" ",0,V14-AE14)</f>
        <v>0</v>
      </c>
      <c r="AG14" s="95">
        <f>AF14*AG$7</f>
        <v>0</v>
      </c>
      <c r="AH14" s="95">
        <f>IF(D14="D",AF14*AH$7,IF(AF14&gt;LOOKUP(E$9,HR!A:A,HR!B:B),(AF14-LOOKUP(E$9,HR!A:A,HR!B:B))*AH$7,0))</f>
        <v>0</v>
      </c>
      <c r="AI14" s="95">
        <f>IF(AF14&lt;1,0,AG14+AH14)</f>
        <v>0</v>
      </c>
      <c r="AJ14" s="95">
        <f>IF(E14=" ",0,IF(D14="BR",0,IF(D14="D",0,IF(D14="NT",M14,LOOKUP(D14,Free!A:A,Free!B:B)*1/52))))</f>
        <v>0</v>
      </c>
      <c r="AK14" s="95">
        <f>IF(E14=" ",0,SUM(M14)-AJ14)</f>
        <v>0</v>
      </c>
      <c r="AL14" s="95">
        <f>AK14*AL$7</f>
        <v>0</v>
      </c>
      <c r="AM14" s="95">
        <f>IF(D14="D",AK14*AM$7,IF(AK14&gt;LOOKUP(1,HR!A:A,HR!B:B),(AK14-LOOKUP(1,HR!A:A,HR!B:B))*AH$7,0))</f>
        <v>0</v>
      </c>
      <c r="AN14" s="95">
        <f>IF(AK14&lt;1,0,AL14+AM14)</f>
        <v>0</v>
      </c>
      <c r="AO14" s="98"/>
      <c r="AP14" s="63"/>
      <c r="AQ14" s="95">
        <f>IF(G14="SSP",H14,0)</f>
        <v>0</v>
      </c>
      <c r="AR14" s="95">
        <f>IF(G14="SMP",H14,0)</f>
        <v>0</v>
      </c>
      <c r="AS14" s="95">
        <f>IF(G14="SPP",H14,0)</f>
        <v>0</v>
      </c>
      <c r="AT14" s="95">
        <f>IF(G14="SAP",H14,0)</f>
        <v>0</v>
      </c>
      <c r="AU14" s="63"/>
    </row>
    <row r="15" spans="1:47" ht="18" customHeight="1" thickBot="1" x14ac:dyDescent="0.25">
      <c r="A15" s="45"/>
      <c r="B15" s="145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IF(E15=Employee!D$133,LOOKUP(E$9,Taxcode!A:A,Taxcode!AE:AE)," ")</f>
        <v xml:space="preserve"> </v>
      </c>
      <c r="E15" s="146" t="str">
        <f>IF(Employee!D$132="m"," ",IF(Employee!F$128&gt;E$9," ",IF(Employee!F$130&lt;E$9," ",Employee!D$133)))</f>
        <v xml:space="preserve"> </v>
      </c>
      <c r="F15" s="148" t="str">
        <f>IF(E15=" "," ",IF(Employee!F$128&gt;E$9," ",IF(Employee!F$130&lt;E$9," ",Employee!D$119)))</f>
        <v xml:space="preserve"> </v>
      </c>
      <c r="G15" s="162"/>
      <c r="H15" s="124">
        <f>IF(T$9="Y",'Jan10'!H45,0)</f>
        <v>0</v>
      </c>
      <c r="I15" s="119">
        <f>IF(T$9="Y",'Jan10'!I45,0)</f>
        <v>0</v>
      </c>
      <c r="J15" s="119">
        <f>IF(T$9="Y",'Jan10'!J45,0)</f>
        <v>0</v>
      </c>
      <c r="K15" s="119">
        <f>IF(T$9="Y",'Jan10'!K45,I15*J15)</f>
        <v>0</v>
      </c>
      <c r="L15" s="119">
        <f>IF(T$19="Y",'Jan10'!L45,0)</f>
        <v>0</v>
      </c>
      <c r="M15" s="141" t="str">
        <f>IF(E15=" "," ",IF(T$9="Y",'Jan10'!M45,IF((H15+K15+L15)&gt;0,H15+K15+L15," ")))</f>
        <v xml:space="preserve"> </v>
      </c>
      <c r="N15" s="121" t="str">
        <f>IF(M15=" "," ",IF(M15=0," ",IF(Employee!O$128="W1",AN15,AI15-'Jan10'!W45)))</f>
        <v xml:space="preserve"> </v>
      </c>
      <c r="O15" s="130" t="str">
        <f>IF(M15=" "," ",IF(M15=0," ",IF(Employee!P$121&gt;E$9,0,IF(C15="A",WNI!E222,IF(C15="B",WNI!F222,IF(C15="C",WNI!G222,IF(C15="J",WNI!H222," ")))))))</f>
        <v xml:space="preserve"> </v>
      </c>
      <c r="P15" s="121"/>
      <c r="Q15" s="121"/>
      <c r="R15" s="134" t="str">
        <f>IF(M15=" "," ",IF(M15=0," ",M15-SUM(N15:Q15)))</f>
        <v xml:space="preserve"> </v>
      </c>
      <c r="S15" s="121"/>
      <c r="T15" s="266" t="str">
        <f>IF(M15=" "," ",IF(M15=0," ",WNI!I222))</f>
        <v xml:space="preserve"> </v>
      </c>
      <c r="U15" s="50"/>
      <c r="V15" s="61">
        <f>IF(Employee!H$138=E$9,Employee!D$138+SUM(M15)+'Jan10'!V45,SUM(M15)+'Jan10'!V45)</f>
        <v>0</v>
      </c>
      <c r="W15" s="61">
        <f>IF(Employee!H$138=E$9,Employee!D$139+SUM(N15)+'Jan10'!W45,SUM(N15)+'Jan10'!W45)</f>
        <v>0</v>
      </c>
      <c r="X15" s="61">
        <f>IF(O15=" ",'Jan10'!X45,O15+'Jan10'!X45)</f>
        <v>0</v>
      </c>
      <c r="Y15" s="61">
        <f>IF(P15=" ",'Jan10'!Y45,P15+'Jan10'!Y45)</f>
        <v>0</v>
      </c>
      <c r="Z15" s="61">
        <f>IF(Q15=" ",'Jan10'!Z45,Q15+'Jan10'!Z45)</f>
        <v>0</v>
      </c>
      <c r="AA15" s="61">
        <f>IF(R15=" ",'Jan10'!AA45,R15+'Jan10'!AA45)</f>
        <v>0</v>
      </c>
      <c r="AB15" s="62"/>
      <c r="AC15" s="61">
        <f>IF(T15=" ",'Jan10'!AC45,T15+'Jan10'!AC45)</f>
        <v>0</v>
      </c>
      <c r="AD15" s="98"/>
      <c r="AE15" s="112">
        <f>IF(E15=" ",0,IF(D15="BR",0,IF(D15="D",0,IF(D15="NT",V15,LOOKUP(D15,Free!A:A,Free!B:B)*E$9/52))))</f>
        <v>0</v>
      </c>
      <c r="AF15" s="95">
        <f>IF(E15=" ",0,V15-AE15)</f>
        <v>0</v>
      </c>
      <c r="AG15" s="95">
        <f>AF15*AG$7</f>
        <v>0</v>
      </c>
      <c r="AH15" s="95">
        <f>IF(D15="D",AF15*AH$7,IF(AF15&gt;LOOKUP(E$9,HR!A:A,HR!B:B),(AF15-LOOKUP(E$9,HR!A:A,HR!B:B))*AH$7,0))</f>
        <v>0</v>
      </c>
      <c r="AI15" s="95">
        <f>IF(AF15&lt;1,0,AG15+AH15)</f>
        <v>0</v>
      </c>
      <c r="AJ15" s="95">
        <f>IF(E15=" ",0,IF(D15="BR",0,IF(D15="D",0,IF(D15="NT",M15,LOOKUP(D15,Free!A:A,Free!B:B)*1/52))))</f>
        <v>0</v>
      </c>
      <c r="AK15" s="95">
        <f>IF(E15=" ",0,SUM(M15)-AJ15)</f>
        <v>0</v>
      </c>
      <c r="AL15" s="95">
        <f>AK15*AL$7</f>
        <v>0</v>
      </c>
      <c r="AM15" s="95">
        <f>IF(D15="D",AK15*AM$7,IF(AK15&gt;LOOKUP(1,HR!A:A,HR!B:B),(AK15-LOOKUP(1,HR!A:A,HR!B:B))*AH$7,0))</f>
        <v>0</v>
      </c>
      <c r="AN15" s="95">
        <f>IF(AK15&lt;1,0,AL15+AM15)</f>
        <v>0</v>
      </c>
      <c r="AO15" s="98"/>
      <c r="AP15" s="63"/>
      <c r="AQ15" s="95">
        <f>IF(G15="SSP",H15,0)</f>
        <v>0</v>
      </c>
      <c r="AR15" s="95">
        <f>IF(G15="SMP",H15,0)</f>
        <v>0</v>
      </c>
      <c r="AS15" s="95">
        <f>IF(G15="SPP",H15,0)</f>
        <v>0</v>
      </c>
      <c r="AT15" s="95">
        <f>IF(G15="SAP",H15,0)</f>
        <v>0</v>
      </c>
      <c r="AU15" s="63"/>
    </row>
    <row r="16" spans="1:47" ht="18" customHeight="1" thickTop="1" thickBot="1" x14ac:dyDescent="0.25">
      <c r="A16" s="49"/>
      <c r="B16" s="153"/>
      <c r="C16" s="151"/>
      <c r="D16" s="151"/>
      <c r="E16" s="152"/>
      <c r="F16" s="400" t="s">
        <v>7</v>
      </c>
      <c r="G16" s="397"/>
      <c r="H16" s="131"/>
      <c r="I16" s="132"/>
      <c r="J16" s="132"/>
      <c r="K16" s="168"/>
      <c r="L16" s="168"/>
      <c r="M16" s="167">
        <f t="shared" ref="M16:R16" si="2">SUM(M11:M15)</f>
        <v>0</v>
      </c>
      <c r="N16" s="159">
        <f t="shared" si="2"/>
        <v>0</v>
      </c>
      <c r="O16" s="159">
        <f t="shared" si="2"/>
        <v>0</v>
      </c>
      <c r="P16" s="159">
        <f t="shared" si="2"/>
        <v>0</v>
      </c>
      <c r="Q16" s="159">
        <f t="shared" si="2"/>
        <v>0</v>
      </c>
      <c r="R16" s="159">
        <f t="shared" si="2"/>
        <v>0</v>
      </c>
      <c r="S16" s="121"/>
      <c r="T16" s="159">
        <f>SUM(T11:T15)</f>
        <v>0</v>
      </c>
      <c r="U16" s="51"/>
      <c r="V16" s="61"/>
      <c r="AD16" s="98"/>
      <c r="AE16" s="112"/>
      <c r="AO16" s="98"/>
      <c r="AP16" s="63"/>
      <c r="AU16" s="63"/>
    </row>
    <row r="17" spans="1:47" s="54" customFormat="1" ht="24" customHeight="1" thickBot="1" x14ac:dyDescent="0.25">
      <c r="A17" s="138"/>
      <c r="B17" s="381"/>
      <c r="C17" s="381"/>
      <c r="D17" s="381"/>
      <c r="E17" s="381"/>
      <c r="F17" s="381"/>
      <c r="G17" s="381"/>
      <c r="H17" s="381"/>
      <c r="I17" s="381"/>
      <c r="J17" s="381"/>
      <c r="K17" s="381"/>
      <c r="L17" s="381"/>
      <c r="M17" s="381"/>
      <c r="N17" s="381"/>
      <c r="O17" s="381"/>
      <c r="P17" s="381"/>
      <c r="Q17" s="381"/>
      <c r="R17" s="381"/>
      <c r="S17" s="381"/>
      <c r="T17" s="381"/>
      <c r="U17" s="218"/>
      <c r="V17" s="84"/>
      <c r="W17" s="84"/>
      <c r="X17" s="84"/>
      <c r="Y17" s="219"/>
      <c r="Z17" s="84"/>
      <c r="AA17" s="84"/>
      <c r="AB17" s="85"/>
      <c r="AC17" s="84"/>
      <c r="AD17" s="97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7"/>
      <c r="AP17" s="212"/>
      <c r="AQ17" s="94"/>
      <c r="AR17" s="94"/>
      <c r="AS17" s="94"/>
      <c r="AT17" s="94"/>
      <c r="AU17" s="212"/>
    </row>
    <row r="18" spans="1:47" ht="18" customHeight="1" thickTop="1" thickBot="1" x14ac:dyDescent="0.25">
      <c r="A18" s="41"/>
      <c r="B18" s="396" t="s">
        <v>34</v>
      </c>
      <c r="C18" s="397"/>
      <c r="D18" s="397"/>
      <c r="E18" s="398"/>
      <c r="F18" s="42"/>
      <c r="G18" s="42"/>
      <c r="H18" s="55"/>
      <c r="I18" s="55"/>
      <c r="J18" s="55"/>
      <c r="K18" s="58"/>
      <c r="L18" s="58"/>
      <c r="M18" s="55"/>
      <c r="N18" s="43"/>
      <c r="O18" s="378" t="s">
        <v>39</v>
      </c>
      <c r="P18" s="379"/>
      <c r="Q18" s="380"/>
      <c r="R18" s="376"/>
      <c r="S18" s="377"/>
      <c r="T18" s="377"/>
      <c r="U18" s="44"/>
      <c r="AD18" s="98"/>
      <c r="AE18" s="112"/>
      <c r="AO18" s="98"/>
      <c r="AP18" s="63"/>
      <c r="AU18" s="63"/>
    </row>
    <row r="19" spans="1:47" ht="18" customHeight="1" thickTop="1" thickBot="1" x14ac:dyDescent="0.25">
      <c r="A19" s="45"/>
      <c r="B19" s="399" t="s">
        <v>9</v>
      </c>
      <c r="C19" s="397"/>
      <c r="D19" s="398"/>
      <c r="E19" s="206">
        <v>45</v>
      </c>
      <c r="F19" s="63"/>
      <c r="G19" s="63"/>
      <c r="H19" s="399" t="s">
        <v>39</v>
      </c>
      <c r="I19" s="397"/>
      <c r="J19" s="398"/>
      <c r="K19" s="272">
        <f>Admin!B310</f>
        <v>40217</v>
      </c>
      <c r="L19" s="271" t="s">
        <v>208</v>
      </c>
      <c r="M19" s="273">
        <f>Admin!B316</f>
        <v>40223</v>
      </c>
      <c r="N19" s="28"/>
      <c r="O19" s="401" t="s">
        <v>109</v>
      </c>
      <c r="P19" s="402"/>
      <c r="Q19" s="402"/>
      <c r="R19" s="403"/>
      <c r="S19" s="46"/>
      <c r="T19" s="217"/>
      <c r="U19" s="48"/>
      <c r="AD19" s="98"/>
      <c r="AE19" s="112"/>
      <c r="AO19" s="98"/>
      <c r="AP19" s="63"/>
      <c r="AU19" s="63"/>
    </row>
    <row r="20" spans="1:47" ht="18" customHeight="1" thickTop="1" x14ac:dyDescent="0.2">
      <c r="A20" s="45"/>
      <c r="B20" s="93"/>
      <c r="C20" s="223"/>
      <c r="D20" s="149"/>
      <c r="E20" s="223"/>
      <c r="F20" s="224"/>
      <c r="G20" s="223"/>
      <c r="H20" s="56"/>
      <c r="I20" s="56"/>
      <c r="J20" s="56"/>
      <c r="K20" s="59"/>
      <c r="L20" s="59"/>
      <c r="M20" s="56"/>
      <c r="N20" s="114"/>
      <c r="O20" s="56"/>
      <c r="P20" s="56"/>
      <c r="Q20" s="56"/>
      <c r="R20" s="56"/>
      <c r="S20" s="46"/>
      <c r="T20" s="56"/>
      <c r="U20" s="48"/>
      <c r="AD20" s="98"/>
      <c r="AE20" s="112"/>
      <c r="AO20" s="98"/>
      <c r="AP20" s="63"/>
      <c r="AU20" s="63"/>
    </row>
    <row r="21" spans="1:47" ht="18" customHeight="1" x14ac:dyDescent="0.2">
      <c r="A21" s="45"/>
      <c r="B21" s="143" t="str">
        <f>IF(E21=" "," ",IF(Employee!F$24&gt;E$19," ",IF(Employee!F$26&lt;E$19," ",Employee!D$30)))</f>
        <v xml:space="preserve"> </v>
      </c>
      <c r="C21" s="109" t="str">
        <f>IF(E21=Employee!D$29,LOOKUP(E$19,Nitable!A:A,Nitable!B:B)," ")</f>
        <v xml:space="preserve"> </v>
      </c>
      <c r="D21" s="109" t="str">
        <f>IF(E21=Employee!D$29,LOOKUP(E$19,Taxcode!A:A,Taxcode!G:G)," ")</f>
        <v xml:space="preserve"> </v>
      </c>
      <c r="E21" s="144" t="str">
        <f>IF(Employee!D$28="m"," ",IF(Employee!F$24&gt;E$19," ",IF(Employee!F$26&lt;E$19," ",Employee!D$29)))</f>
        <v xml:space="preserve"> </v>
      </c>
      <c r="F21" s="126" t="str">
        <f>IF(E21=" "," ",IF(Employee!F$24&gt;E$19," ",IF(Employee!F$26&lt;E$19," ",Employee!D$15)))</f>
        <v xml:space="preserve"> </v>
      </c>
      <c r="G21" s="161"/>
      <c r="H21" s="123">
        <f>IF(T$19="Y",H11,0)</f>
        <v>0</v>
      </c>
      <c r="I21" s="115">
        <f>IF(T$19="Y",I11,0)</f>
        <v>0</v>
      </c>
      <c r="J21" s="115">
        <f>IF(T$19="Y",J11,0)</f>
        <v>0</v>
      </c>
      <c r="K21" s="115">
        <f>IF(T$19="Y",K11,I21*J21)</f>
        <v>0</v>
      </c>
      <c r="L21" s="115">
        <f>IF(T$19="Y",L11,0)</f>
        <v>0</v>
      </c>
      <c r="M21" s="127" t="str">
        <f>IF(E21=" "," ",IF(T$19="Y",M11,IF((H21+K21+L21)&gt;0,H21+K21+L21," ")))</f>
        <v xml:space="preserve"> </v>
      </c>
      <c r="N21" s="117" t="str">
        <f>IF(M21=" "," ",IF(M21=0," ",IF(Employee!O$24="W1",AN21,AI21-W11)))</f>
        <v xml:space="preserve"> </v>
      </c>
      <c r="O21" s="128" t="str">
        <f>IF(M21=" "," ",IF(M21=0," ",IF(Employee!P$17&gt;E$19,0,IF(C21="A",WNI!E223,IF(C21="B",WNI!F223,IF(C21="C",WNI!G223,IF(C21="J",WNI!H223," ")))))))</f>
        <v xml:space="preserve"> </v>
      </c>
      <c r="P21" s="117"/>
      <c r="Q21" s="117"/>
      <c r="R21" s="133" t="str">
        <f>IF(M21=" "," ",IF(M21=0," ",M21-SUM(N21:Q21)))</f>
        <v xml:space="preserve"> </v>
      </c>
      <c r="S21" s="121"/>
      <c r="T21" s="118" t="str">
        <f>IF(M21=" "," ",IF(M21=0," ",WNI!I223))</f>
        <v xml:space="preserve"> </v>
      </c>
      <c r="U21" s="50"/>
      <c r="V21" s="61">
        <f>IF(Employee!H$34=E$19,Employee!D$34+SUM(M21)+V11,SUM(M21)+V11)</f>
        <v>0</v>
      </c>
      <c r="W21" s="61">
        <f>IF(Employee!H$34=E$19,Employee!D$35+SUM(N21)+W11,SUM(N21)+W11)</f>
        <v>0</v>
      </c>
      <c r="X21" s="61">
        <f>IF(O21=" ",X11,O21+X11)</f>
        <v>0</v>
      </c>
      <c r="Y21" s="61">
        <f t="shared" ref="Y21:Z25" si="3">IF(P21=0,Y11,P21+Y11)</f>
        <v>0</v>
      </c>
      <c r="Z21" s="61">
        <f t="shared" si="3"/>
        <v>0</v>
      </c>
      <c r="AA21" s="61">
        <f>IF(R21=" ",AA11,AA11+R21)</f>
        <v>0</v>
      </c>
      <c r="AC21" s="61">
        <f>IF(T21=" ",AC11,T21+AC11)</f>
        <v>0</v>
      </c>
      <c r="AD21" s="98"/>
      <c r="AE21" s="112">
        <f>IF(E21=" ",0,IF(D21="BR",0,IF(D21="D",0,IF(D21="NT",V21,LOOKUP(D21,Free!A:A,Free!B:B)*E$19/52))))</f>
        <v>0</v>
      </c>
      <c r="AF21" s="95">
        <f>IF(E21=" ",0,V21-AE21)</f>
        <v>0</v>
      </c>
      <c r="AG21" s="95">
        <f>AF21*AG$7</f>
        <v>0</v>
      </c>
      <c r="AH21" s="95">
        <f>IF(D21="D",AF21*AH$7,IF(AF21&gt;LOOKUP(E$19,HR!A:A,HR!B:B),(AF21-LOOKUP(E$19,HR!A:A,HR!B:B))*AH$7,0))</f>
        <v>0</v>
      </c>
      <c r="AI21" s="95">
        <f>IF(AF21&lt;1,0,AG21+AH21)</f>
        <v>0</v>
      </c>
      <c r="AJ21" s="95">
        <f>IF(E21=" ",0,IF(D21="BR",0,IF(D21="D",0,IF(D21="NT",M21,LOOKUP(D21,Free!A:A,Free!B:B)*1/52))))</f>
        <v>0</v>
      </c>
      <c r="AK21" s="95">
        <f>IF(E21=" ",0,SUM(M21)-AJ21)</f>
        <v>0</v>
      </c>
      <c r="AL21" s="95">
        <f>AK21*AL$7</f>
        <v>0</v>
      </c>
      <c r="AM21" s="95">
        <f>IF(D21="D",AK21*AM$7,IF(AK21&gt;LOOKUP(1,HR!A:A,HR!B:B),(AK21-LOOKUP(1,HR!A:A,HR!B:B))*AH$7,0))</f>
        <v>0</v>
      </c>
      <c r="AN21" s="95">
        <f>IF(AK21&lt;1,0,AL21+AM21)</f>
        <v>0</v>
      </c>
      <c r="AO21" s="98"/>
      <c r="AP21" s="63"/>
      <c r="AQ21" s="95">
        <f>IF(G21="SSP",H21,0)</f>
        <v>0</v>
      </c>
      <c r="AR21" s="95">
        <f>IF(G21="SMP",H21,0)</f>
        <v>0</v>
      </c>
      <c r="AS21" s="95">
        <f>IF(G21="SPP",H21,0)</f>
        <v>0</v>
      </c>
      <c r="AT21" s="95">
        <f>IF(G21="SAP",H21,0)</f>
        <v>0</v>
      </c>
      <c r="AU21" s="63"/>
    </row>
    <row r="22" spans="1:47" ht="18" customHeight="1" x14ac:dyDescent="0.2">
      <c r="A22" s="45"/>
      <c r="B22" s="145" t="str">
        <f>IF(E22=" "," ",IF(Employee!F$50&gt;E$19," ",IF(Employee!F$52&lt;E$19," ",Employee!D$56)))</f>
        <v xml:space="preserve"> </v>
      </c>
      <c r="C22" s="32" t="str">
        <f>IF(E22=Employee!D$55,LOOKUP(E$19,Nitable!A:A,Nitable!E:E)," ")</f>
        <v xml:space="preserve"> </v>
      </c>
      <c r="D22" s="32" t="str">
        <f>IF(E22=Employee!D$55,LOOKUP(E$19,Taxcode!A:A,Taxcode!M:M)," ")</f>
        <v xml:space="preserve"> </v>
      </c>
      <c r="E22" s="146" t="str">
        <f>IF(Employee!D$54="m"," ",IF(Employee!F$50&gt;E$19," ",IF(Employee!F$52&lt;E$19," ",Employee!D$55)))</f>
        <v xml:space="preserve"> </v>
      </c>
      <c r="F22" s="39" t="str">
        <f>IF(E22=" "," ",IF(Employee!F$50&gt;E$19," ",IF(Employee!F$52&lt;E$19," ",Employee!D$41)))</f>
        <v xml:space="preserve"> </v>
      </c>
      <c r="G22" s="161"/>
      <c r="H22" s="124">
        <f>IF(T$19="Y",H12,0)</f>
        <v>0</v>
      </c>
      <c r="I22" s="119">
        <f>IF(T$19="Y",I12,0)</f>
        <v>0</v>
      </c>
      <c r="J22" s="119">
        <f>IF(T$19="Y",J12,0)</f>
        <v>0</v>
      </c>
      <c r="K22" s="119">
        <f>IF(T$19="Y",K12,I22*J22)</f>
        <v>0</v>
      </c>
      <c r="L22" s="119">
        <f>IF(T$19="Y",L12,0)</f>
        <v>0</v>
      </c>
      <c r="M22" s="129" t="str">
        <f>IF(E22=" "," ",IF(T$19="Y",M12,IF((H22+K22+L22)&gt;0,H22+K22+L22," ")))</f>
        <v xml:space="preserve"> </v>
      </c>
      <c r="N22" s="121" t="str">
        <f>IF(M22=" "," ",IF(M22=0," ",IF(Employee!O$50="W1",AN22,AI22-W12)))</f>
        <v xml:space="preserve"> </v>
      </c>
      <c r="O22" s="130" t="str">
        <f>IF(M22=" "," ",IF(M22=0," ",IF(Employee!P$43&gt;E$19,0,IF(C22="A",WNI!E224,IF(C22="B",WNI!F224,IF(C22="C",WNI!G224,IF(C22="J",WNI!H224," ")))))))</f>
        <v xml:space="preserve"> </v>
      </c>
      <c r="P22" s="121"/>
      <c r="Q22" s="121"/>
      <c r="R22" s="134" t="str">
        <f>IF(M22=" "," ",IF(M22=0," ",M22-SUM(N22:Q22)))</f>
        <v xml:space="preserve"> </v>
      </c>
      <c r="S22" s="121"/>
      <c r="T22" s="122" t="str">
        <f>IF(M22=" "," ",IF(M22=0," ",WNI!I224))</f>
        <v xml:space="preserve"> </v>
      </c>
      <c r="U22" s="50"/>
      <c r="V22" s="61">
        <f>IF(Employee!H$60=E$19,Employee!D$60+SUM(M22)+V12,SUM(M22)+V12)</f>
        <v>0</v>
      </c>
      <c r="W22" s="61">
        <f>IF(Employee!H$60=E$19,Employee!D$61+SUM(N22)+W12,SUM(N22)+W12)</f>
        <v>0</v>
      </c>
      <c r="X22" s="61">
        <f>IF(O22=" ",X12,O22+X12)</f>
        <v>0</v>
      </c>
      <c r="Y22" s="61">
        <f t="shared" si="3"/>
        <v>0</v>
      </c>
      <c r="Z22" s="61">
        <f t="shared" si="3"/>
        <v>0</v>
      </c>
      <c r="AA22" s="61">
        <f>IF(R22=" ",AA12,AA12+R22)</f>
        <v>0</v>
      </c>
      <c r="AC22" s="61">
        <f>IF(T22=" ",AC12,T22+AC12)</f>
        <v>0</v>
      </c>
      <c r="AD22" s="98"/>
      <c r="AE22" s="112">
        <f>IF(E22=" ",0,IF(D22="BR",0,IF(D22="D",0,IF(D22="NT",V22,LOOKUP(D22,Free!A:A,Free!B:B)*E$19/52))))</f>
        <v>0</v>
      </c>
      <c r="AF22" s="95">
        <f>IF(E22=" ",0,V22-AE22)</f>
        <v>0</v>
      </c>
      <c r="AG22" s="95">
        <f>AF22*AG$7</f>
        <v>0</v>
      </c>
      <c r="AH22" s="95">
        <f>IF(D22="D",AF22*AH$7,IF(AF22&gt;LOOKUP(E$19,HR!A:A,HR!B:B),(AF22-LOOKUP(E$19,HR!A:A,HR!B:B))*AH$7,0))</f>
        <v>0</v>
      </c>
      <c r="AI22" s="95">
        <f>IF(AF22&lt;1,0,AG22+AH22)</f>
        <v>0</v>
      </c>
      <c r="AJ22" s="95">
        <f>IF(E22=" ",0,IF(D22="BR",0,IF(D22="D",0,IF(D22="NT",M22,LOOKUP(D22,Free!A:A,Free!B:B)*1/52))))</f>
        <v>0</v>
      </c>
      <c r="AK22" s="95">
        <f>IF(E22=" ",0,SUM(M22)-AJ22)</f>
        <v>0</v>
      </c>
      <c r="AL22" s="95">
        <f>AK22*AL$7</f>
        <v>0</v>
      </c>
      <c r="AM22" s="95">
        <f>IF(D22="D",AK22*AM$7,IF(AK22&gt;LOOKUP(1,HR!A:A,HR!B:B),(AK22-LOOKUP(1,HR!A:A,HR!B:B))*AH$7,0))</f>
        <v>0</v>
      </c>
      <c r="AN22" s="95">
        <f>IF(AK22&lt;1,0,AL22+AM22)</f>
        <v>0</v>
      </c>
      <c r="AO22" s="98"/>
      <c r="AP22" s="63"/>
      <c r="AQ22" s="95">
        <f>IF(G22="SSP",H22,0)</f>
        <v>0</v>
      </c>
      <c r="AR22" s="95">
        <f>IF(G22="SMP",H22,0)</f>
        <v>0</v>
      </c>
      <c r="AS22" s="95">
        <f>IF(G22="SPP",H22,0)</f>
        <v>0</v>
      </c>
      <c r="AT22" s="95">
        <f>IF(G22="SAP",H22,0)</f>
        <v>0</v>
      </c>
      <c r="AU22" s="63"/>
    </row>
    <row r="23" spans="1:47" ht="18" customHeight="1" x14ac:dyDescent="0.2">
      <c r="A23" s="45"/>
      <c r="B23" s="145" t="str">
        <f>IF(E23=" "," ",IF(Employee!F$76&gt;E$19," ",IF(Employee!F$78&lt;E$19," ",Employee!D$82)))</f>
        <v xml:space="preserve"> </v>
      </c>
      <c r="C23" s="32" t="str">
        <f>IF(E23=Employee!D$81,LOOKUP(E$19,Nitable!A:A,Nitable!H:H)," ")</f>
        <v xml:space="preserve"> </v>
      </c>
      <c r="D23" s="32" t="str">
        <f>IF(E23=Employee!D$81,LOOKUP(E$19,Taxcode!A:A,Taxcode!S:S)," ")</f>
        <v xml:space="preserve"> </v>
      </c>
      <c r="E23" s="146" t="str">
        <f>IF(Employee!D$80="m"," ",IF(Employee!F$76&gt;E$19," ",IF(Employee!F$78&lt;E$19," ",Employee!D$81)))</f>
        <v xml:space="preserve"> </v>
      </c>
      <c r="F23" s="39" t="str">
        <f>IF(E23=" "," ",IF(Employee!F$76&gt;E$19," ",IF(Employee!F$78&lt;E$19," ",Employee!D$67)))</f>
        <v xml:space="preserve"> </v>
      </c>
      <c r="G23" s="161"/>
      <c r="H23" s="124">
        <f>IF(T$19="Y",H13,0)</f>
        <v>0</v>
      </c>
      <c r="I23" s="119">
        <f>IF(T$19="Y",I13,0)</f>
        <v>0</v>
      </c>
      <c r="J23" s="119">
        <f>IF(T$19="Y",J13,0)</f>
        <v>0</v>
      </c>
      <c r="K23" s="119">
        <f>IF(T$19="Y",K13,I23*J23)</f>
        <v>0</v>
      </c>
      <c r="L23" s="119">
        <f>IF(T$19="Y",L13,0)</f>
        <v>0</v>
      </c>
      <c r="M23" s="129" t="str">
        <f>IF(E23=" "," ",IF(T$19="Y",M13,IF((H23+K23+L23)&gt;0,H23+K23+L23," ")))</f>
        <v xml:space="preserve"> </v>
      </c>
      <c r="N23" s="121" t="str">
        <f>IF(M23=" "," ",IF(M23=0," ",IF(Employee!O$76="W1",AN23,AI23-W13)))</f>
        <v xml:space="preserve"> </v>
      </c>
      <c r="O23" s="130" t="str">
        <f>IF(M23=" "," ",IF(M23=0," ",IF(Employee!P$69&gt;E$19,0,IF(C23="A",WNI!E225,IF(C23="B",WNI!F225,IF(C23="C",WNI!G225,IF(C23="J",WNI!H225," ")))))))</f>
        <v xml:space="preserve"> </v>
      </c>
      <c r="P23" s="121"/>
      <c r="Q23" s="121"/>
      <c r="R23" s="134" t="str">
        <f>IF(M23=" "," ",IF(M23=0," ",M23-SUM(N23:Q23)))</f>
        <v xml:space="preserve"> </v>
      </c>
      <c r="S23" s="121"/>
      <c r="T23" s="122" t="str">
        <f>IF(M23=" "," ",IF(M23=0," ",WNI!I225))</f>
        <v xml:space="preserve"> </v>
      </c>
      <c r="U23" s="50"/>
      <c r="V23" s="61">
        <f>IF(Employee!H$86=E$19,Employee!D$86+SUM(M23)+V13,SUM(M23)+V13)</f>
        <v>0</v>
      </c>
      <c r="W23" s="61">
        <f>IF(Employee!H$86=E$19,Employee!D$87+SUM(N23)+W13,SUM(N23)+W13)</f>
        <v>0</v>
      </c>
      <c r="X23" s="61">
        <f>IF(O23=" ",X13,O23+X13)</f>
        <v>0</v>
      </c>
      <c r="Y23" s="61">
        <f t="shared" si="3"/>
        <v>0</v>
      </c>
      <c r="Z23" s="61">
        <f t="shared" si="3"/>
        <v>0</v>
      </c>
      <c r="AA23" s="61">
        <f>IF(R23=" ",AA13,AA13+R23)</f>
        <v>0</v>
      </c>
      <c r="AC23" s="61">
        <f>IF(T23=" ",AC13,T23+AC13)</f>
        <v>0</v>
      </c>
      <c r="AD23" s="98"/>
      <c r="AE23" s="112">
        <f>IF(E23=" ",0,IF(D23="BR",0,IF(D23="D",0,IF(D23="NT",V23,LOOKUP(D23,Free!A:A,Free!B:B)*E$19/52))))</f>
        <v>0</v>
      </c>
      <c r="AF23" s="95">
        <f>IF(E23=" ",0,V23-AE23)</f>
        <v>0</v>
      </c>
      <c r="AG23" s="95">
        <f>AF23*AG$7</f>
        <v>0</v>
      </c>
      <c r="AH23" s="95">
        <f>IF(D23="D",AF23*AH$7,IF(AF23&gt;LOOKUP(E$19,HR!A:A,HR!B:B),(AF23-LOOKUP(E$19,HR!A:A,HR!B:B))*AH$7,0))</f>
        <v>0</v>
      </c>
      <c r="AI23" s="95">
        <f>IF(AF23&lt;1,0,AG23+AH23)</f>
        <v>0</v>
      </c>
      <c r="AJ23" s="95">
        <f>IF(E23=" ",0,IF(D23="BR",0,IF(D23="D",0,IF(D23="NT",M23,LOOKUP(D23,Free!A:A,Free!B:B)*1/52))))</f>
        <v>0</v>
      </c>
      <c r="AK23" s="95">
        <f>IF(E23=" ",0,SUM(M23)-AJ23)</f>
        <v>0</v>
      </c>
      <c r="AL23" s="95">
        <f>AK23*AL$7</f>
        <v>0</v>
      </c>
      <c r="AM23" s="95">
        <f>IF(D23="D",AK23*AM$7,IF(AK23&gt;LOOKUP(1,HR!A:A,HR!B:B),(AK23-LOOKUP(1,HR!A:A,HR!B:B))*AH$7,0))</f>
        <v>0</v>
      </c>
      <c r="AN23" s="95">
        <f>IF(AK23&lt;1,0,AL23+AM23)</f>
        <v>0</v>
      </c>
      <c r="AO23" s="98"/>
      <c r="AP23" s="63"/>
      <c r="AQ23" s="95">
        <f>IF(G23="SSP",H23,0)</f>
        <v>0</v>
      </c>
      <c r="AR23" s="95">
        <f>IF(G23="SMP",H23,0)</f>
        <v>0</v>
      </c>
      <c r="AS23" s="95">
        <f>IF(G23="SPP",H23,0)</f>
        <v>0</v>
      </c>
      <c r="AT23" s="95">
        <f>IF(G23="SAP",H23,0)</f>
        <v>0</v>
      </c>
      <c r="AU23" s="63"/>
    </row>
    <row r="24" spans="1:47" ht="18" customHeight="1" x14ac:dyDescent="0.2">
      <c r="A24" s="45"/>
      <c r="B24" s="145" t="str">
        <f>IF(E24=" "," ",IF(Employee!F$102&gt;E$19," ",IF(Employee!F$104&lt;E$19," ",Employee!D$108)))</f>
        <v xml:space="preserve"> </v>
      </c>
      <c r="C24" s="32" t="str">
        <f>IF(E24=Employee!D$107,LOOKUP(E$19,Nitable!A:A,Nitable!K:K)," ")</f>
        <v xml:space="preserve"> </v>
      </c>
      <c r="D24" s="32" t="str">
        <f>IF(E24=Employee!D$107,LOOKUP(E$19,Taxcode!A:A,Taxcode!Y:Y)," ")</f>
        <v xml:space="preserve"> </v>
      </c>
      <c r="E24" s="146" t="str">
        <f>IF(Employee!D$106="m"," ",IF(Employee!F$102&gt;E$19," ",IF(Employee!F$104&lt;E$19," ",Employee!D$107)))</f>
        <v xml:space="preserve"> </v>
      </c>
      <c r="F24" s="39" t="str">
        <f>IF(E24=" "," ",IF(Employee!F$102&gt;E$19," ",IF(Employee!F$104&lt;E$19," ",Employee!D$93)))</f>
        <v xml:space="preserve"> </v>
      </c>
      <c r="G24" s="161"/>
      <c r="H24" s="124">
        <f>IF(T$19="Y",H14,0)</f>
        <v>0</v>
      </c>
      <c r="I24" s="119">
        <f>IF(T$19="Y",I14,0)</f>
        <v>0</v>
      </c>
      <c r="J24" s="119">
        <f>IF(T$19="Y",J14,0)</f>
        <v>0</v>
      </c>
      <c r="K24" s="119">
        <f>IF(T$19="Y",K14,I24*J24)</f>
        <v>0</v>
      </c>
      <c r="L24" s="119">
        <f>IF(T$19="Y",L14,0)</f>
        <v>0</v>
      </c>
      <c r="M24" s="129" t="str">
        <f>IF(E24=" "," ",IF(T$19="Y",M14,IF((H24+K24+L24)&gt;0,H24+K24+L24," ")))</f>
        <v xml:space="preserve"> </v>
      </c>
      <c r="N24" s="121" t="str">
        <f>IF(M24=" "," ",IF(M24=0," ",IF(Employee!O$102="W1",AN24,AI24-W14)))</f>
        <v xml:space="preserve"> </v>
      </c>
      <c r="O24" s="130" t="str">
        <f>IF(M24=" "," ",IF(M24=0," ",IF(Employee!P$95&gt;E$19,0,IF(C24="A",WNI!E226,IF(C24="B",WNI!F226,IF(C24="C",WNI!G226,IF(C24="J",WNI!H226," ")))))))</f>
        <v xml:space="preserve"> </v>
      </c>
      <c r="P24" s="121"/>
      <c r="Q24" s="121"/>
      <c r="R24" s="134" t="str">
        <f>IF(M24=" "," ",IF(M24=0," ",M24-SUM(N24:Q24)))</f>
        <v xml:space="preserve"> </v>
      </c>
      <c r="S24" s="121"/>
      <c r="T24" s="122" t="str">
        <f>IF(M24=" "," ",IF(M24=0," ",WNI!I226))</f>
        <v xml:space="preserve"> </v>
      </c>
      <c r="U24" s="50"/>
      <c r="V24" s="61">
        <f>IF(Employee!H$112=E$19,Employee!D$112+SUM(M24)+V14,SUM(M24)+V14)</f>
        <v>0</v>
      </c>
      <c r="W24" s="61">
        <f>IF(Employee!H$112=E$19,Employee!D$113+SUM(N24)+W14,SUM(N24)+W14)</f>
        <v>0</v>
      </c>
      <c r="X24" s="61">
        <f>IF(O24=" ",X14,O24+X14)</f>
        <v>0</v>
      </c>
      <c r="Y24" s="61">
        <f t="shared" si="3"/>
        <v>0</v>
      </c>
      <c r="Z24" s="61">
        <f t="shared" si="3"/>
        <v>0</v>
      </c>
      <c r="AA24" s="61">
        <f>IF(R24=" ",AA14,AA14+R24)</f>
        <v>0</v>
      </c>
      <c r="AC24" s="61">
        <f>IF(T24=" ",AC14,T24+AC14)</f>
        <v>0</v>
      </c>
      <c r="AD24" s="98"/>
      <c r="AE24" s="112">
        <f>IF(E24=" ",0,IF(D24="BR",0,IF(D24="D",0,IF(D24="NT",V24,LOOKUP(D24,Free!A:A,Free!B:B)*E$19/52))))</f>
        <v>0</v>
      </c>
      <c r="AF24" s="95">
        <f>IF(E24=" ",0,V24-AE24)</f>
        <v>0</v>
      </c>
      <c r="AG24" s="95">
        <f>AF24*AG$7</f>
        <v>0</v>
      </c>
      <c r="AH24" s="95">
        <f>IF(D24="D",AF24*AH$7,IF(AF24&gt;LOOKUP(E$19,HR!A:A,HR!B:B),(AF24-LOOKUP(E$19,HR!A:A,HR!B:B))*AH$7,0))</f>
        <v>0</v>
      </c>
      <c r="AI24" s="95">
        <f>IF(AF24&lt;1,0,AG24+AH24)</f>
        <v>0</v>
      </c>
      <c r="AJ24" s="95">
        <f>IF(E24=" ",0,IF(D24="BR",0,IF(D24="D",0,IF(D24="NT",M24,LOOKUP(D24,Free!A:A,Free!B:B)*1/52))))</f>
        <v>0</v>
      </c>
      <c r="AK24" s="95">
        <f>IF(E24=" ",0,SUM(M24)-AJ24)</f>
        <v>0</v>
      </c>
      <c r="AL24" s="95">
        <f>AK24*AL$7</f>
        <v>0</v>
      </c>
      <c r="AM24" s="95">
        <f>IF(D24="D",AK24*AM$7,IF(AK24&gt;LOOKUP(1,HR!A:A,HR!B:B),(AK24-LOOKUP(1,HR!A:A,HR!B:B))*AH$7,0))</f>
        <v>0</v>
      </c>
      <c r="AN24" s="95">
        <f>IF(AK24&lt;1,0,AL24+AM24)</f>
        <v>0</v>
      </c>
      <c r="AO24" s="98"/>
      <c r="AP24" s="63"/>
      <c r="AQ24" s="95">
        <f>IF(G24="SSP",H24,0)</f>
        <v>0</v>
      </c>
      <c r="AR24" s="95">
        <f>IF(G24="SMP",H24,0)</f>
        <v>0</v>
      </c>
      <c r="AS24" s="95">
        <f>IF(G24="SPP",H24,0)</f>
        <v>0</v>
      </c>
      <c r="AT24" s="95">
        <f>IF(G24="SAP",H24,0)</f>
        <v>0</v>
      </c>
      <c r="AU24" s="63"/>
    </row>
    <row r="25" spans="1:47" ht="18" customHeight="1" thickBot="1" x14ac:dyDescent="0.25">
      <c r="A25" s="45"/>
      <c r="B25" s="145" t="str">
        <f>IF(E25=" "," ",IF(Employee!F$128&gt;E$19," ",IF(Employee!F$130&lt;E$19," ",Employee!D$134)))</f>
        <v xml:space="preserve"> </v>
      </c>
      <c r="C25" s="32" t="str">
        <f>IF(E25=Employee!D$133,LOOKUP(E$19,Nitable!A:A,Nitable!N:N)," ")</f>
        <v xml:space="preserve"> </v>
      </c>
      <c r="D25" s="32" t="str">
        <f>IF(E25=Employee!D$133,LOOKUP(E$19,Taxcode!A:A,Taxcode!AE:AE)," ")</f>
        <v xml:space="preserve"> </v>
      </c>
      <c r="E25" s="146" t="str">
        <f>IF(Employee!D$132="m"," ",IF(Employee!F$128&gt;E$19," ",IF(Employee!F$130&lt;E$19," ",Employee!D$133)))</f>
        <v xml:space="preserve"> </v>
      </c>
      <c r="F25" s="39" t="str">
        <f>IF(E25=" "," ",IF(Employee!F$128&gt;E$19," ",IF(Employee!F$130&lt;E$19," ",Employee!D$119)))</f>
        <v xml:space="preserve"> </v>
      </c>
      <c r="G25" s="161"/>
      <c r="H25" s="124">
        <f>IF(T$19="Y",H15,0)</f>
        <v>0</v>
      </c>
      <c r="I25" s="119">
        <f>IF(T$19="Y",I15,0)</f>
        <v>0</v>
      </c>
      <c r="J25" s="119">
        <f>IF(T$19="Y",J15,0)</f>
        <v>0</v>
      </c>
      <c r="K25" s="119">
        <f>IF(T$19="Y",K15,I25*J25)</f>
        <v>0</v>
      </c>
      <c r="L25" s="119">
        <f>IF(T$19="Y",L15,0)</f>
        <v>0</v>
      </c>
      <c r="M25" s="129" t="str">
        <f>IF(E25=" "," ",IF(T$19="Y",M15,IF((H25+K25+L25)&gt;0,H25+K25+L25," ")))</f>
        <v xml:space="preserve"> </v>
      </c>
      <c r="N25" s="121" t="str">
        <f>IF(M25=" "," ",IF(M25=0," ",IF(Employee!O$128="W1",AN25,AI25-W15)))</f>
        <v xml:space="preserve"> </v>
      </c>
      <c r="O25" s="130" t="str">
        <f>IF(M25=" "," ",IF(M25=0," ",IF(Employee!P$121&gt;E$19,0,IF(C25="A",WNI!E227,IF(C25="B",WNI!F227,IF(C25="C",WNI!G227,IF(C25="J",WNI!H227," ")))))))</f>
        <v xml:space="preserve"> </v>
      </c>
      <c r="P25" s="121"/>
      <c r="Q25" s="121"/>
      <c r="R25" s="134" t="str">
        <f>IF(M25=" "," ",IF(M25=0," ",M25-SUM(N25:Q25)))</f>
        <v xml:space="preserve"> </v>
      </c>
      <c r="S25" s="121"/>
      <c r="T25" s="266" t="str">
        <f>IF(M25=" "," ",IF(M25=0," ",WNI!I227))</f>
        <v xml:space="preserve"> </v>
      </c>
      <c r="U25" s="50"/>
      <c r="V25" s="61">
        <f>IF(Employee!H$138=E$19,Employee!D$138+SUM(M25)+V15,SUM(M25)+V15)</f>
        <v>0</v>
      </c>
      <c r="W25" s="61">
        <f>IF(Employee!H$138=E$19,Employee!D$139+SUM(N25)+W15,SUM(N25)+W15)</f>
        <v>0</v>
      </c>
      <c r="X25" s="61">
        <f>IF(O25=" ",X15,O25+X15)</f>
        <v>0</v>
      </c>
      <c r="Y25" s="61">
        <f t="shared" si="3"/>
        <v>0</v>
      </c>
      <c r="Z25" s="61">
        <f t="shared" si="3"/>
        <v>0</v>
      </c>
      <c r="AA25" s="61">
        <f>IF(R25=" ",AA15,AA15+R25)</f>
        <v>0</v>
      </c>
      <c r="AC25" s="61">
        <f>IF(T25=" ",AC15,T25+AC15)</f>
        <v>0</v>
      </c>
      <c r="AD25" s="98"/>
      <c r="AE25" s="112">
        <f>IF(E25=" ",0,IF(D25="BR",0,IF(D25="D",0,IF(D25="NT",V25,LOOKUP(D25,Free!A:A,Free!B:B)*E$19/52))))</f>
        <v>0</v>
      </c>
      <c r="AF25" s="95">
        <f>IF(E25=" ",0,V25-AE25)</f>
        <v>0</v>
      </c>
      <c r="AG25" s="95">
        <f>AF25*AG$7</f>
        <v>0</v>
      </c>
      <c r="AH25" s="95">
        <f>IF(D25="D",AF25*AH$7,IF(AF25&gt;LOOKUP(E$19,HR!A:A,HR!B:B),(AF25-LOOKUP(E$19,HR!A:A,HR!B:B))*AH$7,0))</f>
        <v>0</v>
      </c>
      <c r="AI25" s="95">
        <f>IF(AF25&lt;1,0,AG25+AH25)</f>
        <v>0</v>
      </c>
      <c r="AJ25" s="95">
        <f>IF(E25=" ",0,IF(D25="BR",0,IF(D25="D",0,IF(D25="NT",M25,LOOKUP(D25,Free!A:A,Free!B:B)*1/52))))</f>
        <v>0</v>
      </c>
      <c r="AK25" s="95">
        <f>IF(E25=" ",0,SUM(M25)-AJ25)</f>
        <v>0</v>
      </c>
      <c r="AL25" s="95">
        <f>AK25*AL$7</f>
        <v>0</v>
      </c>
      <c r="AM25" s="95">
        <f>IF(D25="D",AK25*AM$7,IF(AK25&gt;LOOKUP(1,HR!A:A,HR!B:B),(AK25-LOOKUP(1,HR!A:A,HR!B:B))*AH$7,0))</f>
        <v>0</v>
      </c>
      <c r="AN25" s="95">
        <f>IF(AK25&lt;1,0,AL25+AM25)</f>
        <v>0</v>
      </c>
      <c r="AO25" s="98"/>
      <c r="AP25" s="63"/>
      <c r="AQ25" s="95">
        <f>IF(G25="SSP",H25,0)</f>
        <v>0</v>
      </c>
      <c r="AR25" s="95">
        <f>IF(G25="SMP",H25,0)</f>
        <v>0</v>
      </c>
      <c r="AS25" s="95">
        <f>IF(G25="SPP",H25,0)</f>
        <v>0</v>
      </c>
      <c r="AT25" s="95">
        <f>IF(G25="SAP",H25,0)</f>
        <v>0</v>
      </c>
      <c r="AU25" s="63"/>
    </row>
    <row r="26" spans="1:47" ht="18" customHeight="1" thickTop="1" thickBot="1" x14ac:dyDescent="0.25">
      <c r="A26" s="49"/>
      <c r="B26" s="153"/>
      <c r="C26" s="151"/>
      <c r="D26" s="151"/>
      <c r="E26" s="152"/>
      <c r="F26" s="400" t="s">
        <v>7</v>
      </c>
      <c r="G26" s="398"/>
      <c r="H26" s="156"/>
      <c r="I26" s="157"/>
      <c r="J26" s="157"/>
      <c r="K26" s="158"/>
      <c r="L26" s="158"/>
      <c r="M26" s="159">
        <f t="shared" ref="M26:R26" si="4">SUM(M21:M25)</f>
        <v>0</v>
      </c>
      <c r="N26" s="159">
        <f t="shared" si="4"/>
        <v>0</v>
      </c>
      <c r="O26" s="159">
        <f t="shared" si="4"/>
        <v>0</v>
      </c>
      <c r="P26" s="159">
        <f t="shared" si="4"/>
        <v>0</v>
      </c>
      <c r="Q26" s="159">
        <f t="shared" si="4"/>
        <v>0</v>
      </c>
      <c r="R26" s="159">
        <f t="shared" si="4"/>
        <v>0</v>
      </c>
      <c r="S26" s="121"/>
      <c r="T26" s="159">
        <f>SUM(T21:T25)</f>
        <v>0</v>
      </c>
      <c r="U26" s="51"/>
      <c r="V26" s="61"/>
      <c r="AD26" s="98"/>
      <c r="AE26" s="112"/>
      <c r="AO26" s="98"/>
      <c r="AP26" s="63"/>
      <c r="AU26" s="63"/>
    </row>
    <row r="27" spans="1:47" s="54" customFormat="1" ht="24" customHeight="1" thickBot="1" x14ac:dyDescent="0.25">
      <c r="A27" s="138"/>
      <c r="B27" s="381"/>
      <c r="C27" s="381"/>
      <c r="D27" s="381"/>
      <c r="E27" s="381"/>
      <c r="F27" s="381"/>
      <c r="G27" s="381"/>
      <c r="H27" s="381"/>
      <c r="I27" s="381"/>
      <c r="J27" s="381"/>
      <c r="K27" s="381"/>
      <c r="L27" s="381"/>
      <c r="M27" s="381"/>
      <c r="N27" s="381"/>
      <c r="O27" s="381"/>
      <c r="P27" s="381"/>
      <c r="Q27" s="381"/>
      <c r="R27" s="381"/>
      <c r="S27" s="381"/>
      <c r="T27" s="381"/>
      <c r="U27" s="218"/>
      <c r="V27" s="84"/>
      <c r="W27" s="84"/>
      <c r="X27" s="84"/>
      <c r="Y27" s="219"/>
      <c r="Z27" s="84"/>
      <c r="AA27" s="84"/>
      <c r="AB27" s="85"/>
      <c r="AC27" s="84"/>
      <c r="AD27" s="97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7"/>
      <c r="AP27" s="212"/>
      <c r="AQ27" s="94"/>
      <c r="AR27" s="94"/>
      <c r="AS27" s="94"/>
      <c r="AT27" s="94"/>
      <c r="AU27" s="212"/>
    </row>
    <row r="28" spans="1:47" ht="18" customHeight="1" thickTop="1" thickBot="1" x14ac:dyDescent="0.25">
      <c r="A28" s="41"/>
      <c r="B28" s="396" t="s">
        <v>34</v>
      </c>
      <c r="C28" s="397"/>
      <c r="D28" s="397"/>
      <c r="E28" s="398"/>
      <c r="F28" s="42"/>
      <c r="G28" s="42"/>
      <c r="H28" s="55"/>
      <c r="I28" s="55"/>
      <c r="J28" s="55"/>
      <c r="K28" s="58"/>
      <c r="L28" s="58"/>
      <c r="M28" s="55"/>
      <c r="N28" s="43"/>
      <c r="O28" s="378" t="s">
        <v>39</v>
      </c>
      <c r="P28" s="379"/>
      <c r="Q28" s="380"/>
      <c r="R28" s="376"/>
      <c r="S28" s="377"/>
      <c r="T28" s="377"/>
      <c r="U28" s="44"/>
      <c r="AD28" s="98"/>
      <c r="AE28" s="112"/>
      <c r="AO28" s="98"/>
      <c r="AP28" s="63"/>
      <c r="AU28" s="63"/>
    </row>
    <row r="29" spans="1:47" ht="18" customHeight="1" thickTop="1" thickBot="1" x14ac:dyDescent="0.25">
      <c r="A29" s="45"/>
      <c r="B29" s="399" t="s">
        <v>9</v>
      </c>
      <c r="C29" s="397"/>
      <c r="D29" s="398"/>
      <c r="E29" s="206">
        <v>46</v>
      </c>
      <c r="F29" s="63"/>
      <c r="G29" s="63"/>
      <c r="H29" s="399" t="s">
        <v>39</v>
      </c>
      <c r="I29" s="397"/>
      <c r="J29" s="398"/>
      <c r="K29" s="272">
        <f>Admin!B317</f>
        <v>40224</v>
      </c>
      <c r="L29" s="271" t="s">
        <v>208</v>
      </c>
      <c r="M29" s="273">
        <f>Admin!B323</f>
        <v>40230</v>
      </c>
      <c r="N29" s="28"/>
      <c r="O29" s="401" t="s">
        <v>109</v>
      </c>
      <c r="P29" s="402"/>
      <c r="Q29" s="402"/>
      <c r="R29" s="403"/>
      <c r="S29" s="46"/>
      <c r="T29" s="217"/>
      <c r="U29" s="48"/>
      <c r="AD29" s="98"/>
      <c r="AE29" s="112"/>
      <c r="AO29" s="98"/>
      <c r="AP29" s="63"/>
      <c r="AU29" s="63"/>
    </row>
    <row r="30" spans="1:47" ht="18" customHeight="1" thickTop="1" x14ac:dyDescent="0.2">
      <c r="A30" s="45"/>
      <c r="B30" s="91"/>
      <c r="C30" s="32"/>
      <c r="D30" s="32"/>
      <c r="E30" s="47"/>
      <c r="F30" s="46"/>
      <c r="G30" s="46"/>
      <c r="H30" s="56"/>
      <c r="I30" s="56"/>
      <c r="J30" s="56"/>
      <c r="K30" s="59"/>
      <c r="L30" s="59"/>
      <c r="M30" s="56"/>
      <c r="N30" s="114"/>
      <c r="O30" s="56"/>
      <c r="P30" s="56"/>
      <c r="Q30" s="56"/>
      <c r="R30" s="56"/>
      <c r="S30" s="46"/>
      <c r="T30" s="56"/>
      <c r="U30" s="48"/>
      <c r="AD30" s="98"/>
      <c r="AE30" s="112"/>
      <c r="AO30" s="98"/>
      <c r="AP30" s="63"/>
      <c r="AU30" s="63"/>
    </row>
    <row r="31" spans="1:47" ht="18" customHeight="1" x14ac:dyDescent="0.2">
      <c r="A31" s="45"/>
      <c r="B31" s="143" t="str">
        <f>IF(E31=" "," ",IF(Employee!F$24&gt;E$29," ",IF(Employee!F$26&lt;E$29," ",Employee!D$30)))</f>
        <v xml:space="preserve"> </v>
      </c>
      <c r="C31" s="109" t="str">
        <f>IF(E31=Employee!D$29,LOOKUP(E$29,Nitable!A:A,Nitable!B:B)," ")</f>
        <v xml:space="preserve"> </v>
      </c>
      <c r="D31" s="109" t="str">
        <f>IF(E31=Employee!D$29,LOOKUP(E$29,Taxcode!A:A,Taxcode!G:G)," ")</f>
        <v xml:space="preserve"> </v>
      </c>
      <c r="E31" s="144" t="str">
        <f>IF(Employee!D$28="m"," ",IF(Employee!F$24&gt;E$29," ",IF(Employee!F$26&lt;E$29," ",Employee!D$29)))</f>
        <v xml:space="preserve"> </v>
      </c>
      <c r="F31" s="126" t="str">
        <f>IF(E31=" "," ",IF(Employee!F$24&gt;E$29," ",IF(Employee!F$26&lt;E$29," ",Employee!D$15)))</f>
        <v xml:space="preserve"> </v>
      </c>
      <c r="G31" s="162"/>
      <c r="H31" s="123">
        <f>IF(T$29="Y",H21,0)</f>
        <v>0</v>
      </c>
      <c r="I31" s="115">
        <f>IF(T$29="Y",I21,0)</f>
        <v>0</v>
      </c>
      <c r="J31" s="115">
        <f>IF(T$29="Y",J21,0)</f>
        <v>0</v>
      </c>
      <c r="K31" s="115">
        <f>IF(T$29="Y",K21,I31*J31)</f>
        <v>0</v>
      </c>
      <c r="L31" s="154">
        <f>IF(T$29="Y",L21,0)</f>
        <v>0</v>
      </c>
      <c r="M31" s="140" t="str">
        <f>IF(E31=" "," ",IF(T$29="Y",M21,IF((H31+K31+L31)&gt;0,H31+K31+L31," ")))</f>
        <v xml:space="preserve"> </v>
      </c>
      <c r="N31" s="117" t="str">
        <f>IF(M31=" "," ",IF(M31=0," ",IF(Employee!O$24="W1",AN31,AI31-W21)))</f>
        <v xml:space="preserve"> </v>
      </c>
      <c r="O31" s="128" t="str">
        <f>IF(M31=" "," ",IF(M31=0," ",IF(Employee!P$17&gt;E$29,0,IF(C31="A",WNI!E228,IF(C31="B",WNI!F228,IF(C31="C",WNI!G228,IF(C31="J",WNI!H228," ")))))))</f>
        <v xml:space="preserve"> </v>
      </c>
      <c r="P31" s="117"/>
      <c r="Q31" s="117"/>
      <c r="R31" s="133" t="str">
        <f>IF(M31=" "," ",IF(M31=0," ",M31-SUM(N31:Q31)))</f>
        <v xml:space="preserve"> </v>
      </c>
      <c r="S31" s="121"/>
      <c r="T31" s="118" t="str">
        <f>IF(M31=" "," ",IF(M31=0," ",WNI!I228))</f>
        <v xml:space="preserve"> </v>
      </c>
      <c r="U31" s="50"/>
      <c r="V31" s="61">
        <f>IF(Employee!H$34=E$29,Employee!D$34+SUM(M31)+V21,SUM(M31)+V21)</f>
        <v>0</v>
      </c>
      <c r="W31" s="61">
        <f>IF(Employee!H$34=E$29,Employee!D$35+SUM(N31)+W21,SUM(N31)+W21)</f>
        <v>0</v>
      </c>
      <c r="X31" s="61">
        <f>IF(O31=" ",X21,O31+X21)</f>
        <v>0</v>
      </c>
      <c r="Y31" s="61">
        <f t="shared" ref="Y31:Z35" si="5">IF(P31=0,Y21,P31+Y21)</f>
        <v>0</v>
      </c>
      <c r="Z31" s="61">
        <f t="shared" si="5"/>
        <v>0</v>
      </c>
      <c r="AA31" s="61">
        <f>IF(R31=" ",AA21,AA21+R31)</f>
        <v>0</v>
      </c>
      <c r="AC31" s="61">
        <f>IF(T31=" ",AC21,T31+AC21)</f>
        <v>0</v>
      </c>
      <c r="AD31" s="98"/>
      <c r="AE31" s="112">
        <f>IF(E31=" ",0,IF(D31="BR",0,IF(D31="D",0,IF(D31="NT",V31,LOOKUP(D31,Free!A:A,Free!B:B)*E$29/52))))</f>
        <v>0</v>
      </c>
      <c r="AF31" s="95">
        <f>IF(E31=" ",0,V31-AE31)</f>
        <v>0</v>
      </c>
      <c r="AG31" s="95">
        <f>AF31*AG$7</f>
        <v>0</v>
      </c>
      <c r="AH31" s="95">
        <f>IF(D31="D",AF31*AH$7,IF(AF31&gt;LOOKUP(E$29,HR!A:A,HR!B:B),(AF31-LOOKUP(E$29,HR!A:A,HR!B:B))*AH$7,0))</f>
        <v>0</v>
      </c>
      <c r="AI31" s="95">
        <f>IF(AF31&lt;1,0,AG31+AH31)</f>
        <v>0</v>
      </c>
      <c r="AJ31" s="95">
        <f>IF(E31=" ",0,IF(D31="BR",0,IF(D31="D",0,IF(D31="NT",M31,LOOKUP(D31,Free!A:A,Free!B:B)*1/52))))</f>
        <v>0</v>
      </c>
      <c r="AK31" s="95">
        <f>IF(E31=" ",0,SUM(M31)-AJ31)</f>
        <v>0</v>
      </c>
      <c r="AL31" s="95">
        <f>AK31*AL$7</f>
        <v>0</v>
      </c>
      <c r="AM31" s="95">
        <f>IF(D31="D",AK31*AM$7,IF(AK31&gt;LOOKUP(1,HR!A:A,HR!B:B),(AK31-LOOKUP(1,HR!A:A,HR!B:B))*AH$7,0))</f>
        <v>0</v>
      </c>
      <c r="AN31" s="95">
        <f>IF(AK31&lt;1,0,AL31+AM31)</f>
        <v>0</v>
      </c>
      <c r="AO31" s="98"/>
      <c r="AP31" s="63"/>
      <c r="AQ31" s="95">
        <f>IF(G31="SSP",H31,0)</f>
        <v>0</v>
      </c>
      <c r="AR31" s="95">
        <f>IF(G31="SMP",H31,0)</f>
        <v>0</v>
      </c>
      <c r="AS31" s="95">
        <f>IF(G31="SPP",H31,0)</f>
        <v>0</v>
      </c>
      <c r="AT31" s="95">
        <f>IF(G31="SAP",H31,0)</f>
        <v>0</v>
      </c>
      <c r="AU31" s="63"/>
    </row>
    <row r="32" spans="1:47" ht="18" customHeight="1" x14ac:dyDescent="0.2">
      <c r="A32" s="45"/>
      <c r="B32" s="145" t="str">
        <f>IF(E32=" "," ",IF(Employee!F$50&gt;E$29," ",IF(Employee!F$52&lt;E$29," ",Employee!D$56)))</f>
        <v xml:space="preserve"> </v>
      </c>
      <c r="C32" s="32" t="str">
        <f>IF(E32=Employee!D$55,LOOKUP(E$29,Nitable!A:A,Nitable!E:E)," ")</f>
        <v xml:space="preserve"> </v>
      </c>
      <c r="D32" s="32" t="str">
        <f>IF(E32=Employee!D$55,LOOKUP(E$29,Taxcode!A:A,Taxcode!M:M)," ")</f>
        <v xml:space="preserve"> </v>
      </c>
      <c r="E32" s="146" t="str">
        <f>IF(Employee!D$54="m"," ",IF(Employee!F$50&gt;E$29," ",IF(Employee!F$52&lt;E$29," ",Employee!D$55)))</f>
        <v xml:space="preserve"> </v>
      </c>
      <c r="F32" s="39" t="str">
        <f>IF(E32=" "," ",IF(Employee!F$50&gt;E$29," ",IF(Employee!F$52&lt;E$29," ",Employee!D$41)))</f>
        <v xml:space="preserve"> </v>
      </c>
      <c r="G32" s="162"/>
      <c r="H32" s="124">
        <f>IF(T$29="Y",H22,0)</f>
        <v>0</v>
      </c>
      <c r="I32" s="119">
        <f>IF(T$29="Y",I22,0)</f>
        <v>0</v>
      </c>
      <c r="J32" s="119">
        <f>IF(T$29="Y",J22,0)</f>
        <v>0</v>
      </c>
      <c r="K32" s="119">
        <f>IF(T$29="Y",K22,I32*J32)</f>
        <v>0</v>
      </c>
      <c r="L32" s="155">
        <f>IF(T$29="Y",L22,0)</f>
        <v>0</v>
      </c>
      <c r="M32" s="141" t="str">
        <f>IF(E32=" "," ",IF(T$29="Y",M22,IF((H32+K32+L32)&gt;0,H32+K32+L32," ")))</f>
        <v xml:space="preserve"> </v>
      </c>
      <c r="N32" s="121" t="str">
        <f>IF(M32=" "," ",IF(M32=0," ",IF(Employee!O$50="W1",AN32,AI32-W22)))</f>
        <v xml:space="preserve"> </v>
      </c>
      <c r="O32" s="130" t="str">
        <f>IF(M32=" "," ",IF(M32=0," ",IF(Employee!P$43&gt;E$29,0,IF(C32="A",WNI!E229,IF(C32="B",WNI!F229,IF(C32="C",WNI!G229,IF(C32="J",WNI!H229," ")))))))</f>
        <v xml:space="preserve"> </v>
      </c>
      <c r="P32" s="121"/>
      <c r="Q32" s="121"/>
      <c r="R32" s="134" t="str">
        <f>IF(M32=" "," ",IF(M32=0," ",M32-SUM(N32:Q32)))</f>
        <v xml:space="preserve"> </v>
      </c>
      <c r="S32" s="121"/>
      <c r="T32" s="122" t="str">
        <f>IF(M32=" "," ",IF(M32=0," ",WNI!I229))</f>
        <v xml:space="preserve"> </v>
      </c>
      <c r="U32" s="50"/>
      <c r="V32" s="61">
        <f>IF(Employee!H$60=E$29,Employee!D$60+SUM(M32)+V22,SUM(M32)+V22)</f>
        <v>0</v>
      </c>
      <c r="W32" s="61">
        <f>IF(Employee!H$60=E$29,Employee!D$61+SUM(N32)+W22,SUM(N32)+W22)</f>
        <v>0</v>
      </c>
      <c r="X32" s="61">
        <f>IF(O32=" ",X22,O32+X22)</f>
        <v>0</v>
      </c>
      <c r="Y32" s="61">
        <f t="shared" si="5"/>
        <v>0</v>
      </c>
      <c r="Z32" s="61">
        <f t="shared" si="5"/>
        <v>0</v>
      </c>
      <c r="AA32" s="61">
        <f>IF(R32=" ",AA22,AA22+R32)</f>
        <v>0</v>
      </c>
      <c r="AC32" s="61">
        <f>IF(T32=" ",AC22,T32+AC22)</f>
        <v>0</v>
      </c>
      <c r="AD32" s="98"/>
      <c r="AE32" s="112">
        <f>IF(E32=" ",0,IF(D32="BR",0,IF(D32="D",0,IF(D32="NT",V32,LOOKUP(D32,Free!A:A,Free!B:B)*E$29/52))))</f>
        <v>0</v>
      </c>
      <c r="AF32" s="95">
        <f>IF(E32=" ",0,V32-AE32)</f>
        <v>0</v>
      </c>
      <c r="AG32" s="95">
        <f>AF32*AG$7</f>
        <v>0</v>
      </c>
      <c r="AH32" s="95">
        <f>IF(D32="D",AF32*AH$7,IF(AF32&gt;LOOKUP(E$29,HR!A:A,HR!B:B),(AF32-LOOKUP(E$29,HR!A:A,HR!B:B))*AH$7,0))</f>
        <v>0</v>
      </c>
      <c r="AI32" s="95">
        <f>IF(AF32&lt;1,0,AG32+AH32)</f>
        <v>0</v>
      </c>
      <c r="AJ32" s="95">
        <f>IF(E32=" ",0,IF(D32="BR",0,IF(D32="D",0,IF(D32="NT",M32,LOOKUP(D32,Free!A:A,Free!B:B)*1/52))))</f>
        <v>0</v>
      </c>
      <c r="AK32" s="95">
        <f>IF(E32=" ",0,SUM(M32)-AJ32)</f>
        <v>0</v>
      </c>
      <c r="AL32" s="95">
        <f>AK32*AL$7</f>
        <v>0</v>
      </c>
      <c r="AM32" s="95">
        <f>IF(D32="D",AK32*AM$7,IF(AK32&gt;LOOKUP(1,HR!A:A,HR!B:B),(AK32-LOOKUP(1,HR!A:A,HR!B:B))*AH$7,0))</f>
        <v>0</v>
      </c>
      <c r="AN32" s="95">
        <f>IF(AK32&lt;1,0,AL32+AM32)</f>
        <v>0</v>
      </c>
      <c r="AO32" s="98"/>
      <c r="AP32" s="63"/>
      <c r="AQ32" s="95">
        <f>IF(G32="SSP",H32,0)</f>
        <v>0</v>
      </c>
      <c r="AR32" s="95">
        <f>IF(G32="SMP",H32,0)</f>
        <v>0</v>
      </c>
      <c r="AS32" s="95">
        <f>IF(G32="SPP",H32,0)</f>
        <v>0</v>
      </c>
      <c r="AT32" s="95">
        <f>IF(G32="SAP",H32,0)</f>
        <v>0</v>
      </c>
      <c r="AU32" s="63"/>
    </row>
    <row r="33" spans="1:47" ht="18" customHeight="1" x14ac:dyDescent="0.2">
      <c r="A33" s="45"/>
      <c r="B33" s="145" t="str">
        <f>IF(E33=" "," ",IF(Employee!F$76&gt;E$29," ",IF(Employee!F$78&lt;E$29," ",Employee!D$82)))</f>
        <v xml:space="preserve"> </v>
      </c>
      <c r="C33" s="32" t="str">
        <f>IF(E33=Employee!D$81,LOOKUP(E$29,Nitable!A:A,Nitable!H:H)," ")</f>
        <v xml:space="preserve"> </v>
      </c>
      <c r="D33" s="32" t="str">
        <f>IF(E33=Employee!D$81,LOOKUP(E$29,Taxcode!A:A,Taxcode!S:S)," ")</f>
        <v xml:space="preserve"> </v>
      </c>
      <c r="E33" s="146" t="str">
        <f>IF(Employee!D$80="m"," ",IF(Employee!F$76&gt;E$29," ",IF(Employee!F$78&lt;E$29," ",Employee!D$81)))</f>
        <v xml:space="preserve"> </v>
      </c>
      <c r="F33" s="39" t="str">
        <f>IF(E33=" "," ",IF(Employee!F$76&gt;E$29," ",IF(Employee!F$78&lt;E$29," ",Employee!D$67)))</f>
        <v xml:space="preserve"> </v>
      </c>
      <c r="G33" s="162"/>
      <c r="H33" s="124">
        <f>IF(T$29="Y",H23,0)</f>
        <v>0</v>
      </c>
      <c r="I33" s="119">
        <f>IF(T$29="Y",I23,0)</f>
        <v>0</v>
      </c>
      <c r="J33" s="119">
        <f>IF(T$29="Y",J23,0)</f>
        <v>0</v>
      </c>
      <c r="K33" s="119">
        <f>IF(T$29="Y",K23,I33*J33)</f>
        <v>0</v>
      </c>
      <c r="L33" s="155">
        <f>IF(T$29="Y",L23,0)</f>
        <v>0</v>
      </c>
      <c r="M33" s="141" t="str">
        <f>IF(E33=" "," ",IF(T$29="Y",M23,IF((H33+K33+L33)&gt;0,H33+K33+L33," ")))</f>
        <v xml:space="preserve"> </v>
      </c>
      <c r="N33" s="121" t="str">
        <f>IF(M33=" "," ",IF(M33=0," ",IF(Employee!O$76="W1",AN33,AI33-W23)))</f>
        <v xml:space="preserve"> </v>
      </c>
      <c r="O33" s="130" t="str">
        <f>IF(M33=" "," ",IF(M33=0," ",IF(Employee!P$69&gt;E$29,0,IF(C33="A",WNI!E230,IF(C33="B",WNI!F230,IF(C33="C",WNI!G230,IF(C33="J",WNI!H230," ")))))))</f>
        <v xml:space="preserve"> </v>
      </c>
      <c r="P33" s="121"/>
      <c r="Q33" s="121"/>
      <c r="R33" s="134" t="str">
        <f>IF(M33=" "," ",IF(M33=0," ",M33-SUM(N33:Q33)))</f>
        <v xml:space="preserve"> </v>
      </c>
      <c r="S33" s="121"/>
      <c r="T33" s="122" t="str">
        <f>IF(M33=" "," ",IF(M33=0," ",WNI!I230))</f>
        <v xml:space="preserve"> </v>
      </c>
      <c r="U33" s="50"/>
      <c r="V33" s="61">
        <f>IF(Employee!H$86=E$29,Employee!D$86+SUM(M33)+V23,SUM(M33)+V23)</f>
        <v>0</v>
      </c>
      <c r="W33" s="61">
        <f>IF(Employee!H$86=E$29,Employee!D$87+SUM(N33)+W23,SUM(N33)+W23)</f>
        <v>0</v>
      </c>
      <c r="X33" s="61">
        <f>IF(O33=" ",X23,O33+X23)</f>
        <v>0</v>
      </c>
      <c r="Y33" s="61">
        <f t="shared" si="5"/>
        <v>0</v>
      </c>
      <c r="Z33" s="61">
        <f t="shared" si="5"/>
        <v>0</v>
      </c>
      <c r="AA33" s="61">
        <f>IF(R33=" ",AA23,AA23+R33)</f>
        <v>0</v>
      </c>
      <c r="AC33" s="61">
        <f>IF(T33=" ",AC23,T33+AC23)</f>
        <v>0</v>
      </c>
      <c r="AD33" s="98"/>
      <c r="AE33" s="112">
        <f>IF(E33=" ",0,IF(D33="BR",0,IF(D33="D",0,IF(D33="NT",V33,LOOKUP(D33,Free!A:A,Free!B:B)*E$29/52))))</f>
        <v>0</v>
      </c>
      <c r="AF33" s="95">
        <f>IF(E33=" ",0,V33-AE33)</f>
        <v>0</v>
      </c>
      <c r="AG33" s="95">
        <f>AF33*AG$7</f>
        <v>0</v>
      </c>
      <c r="AH33" s="95">
        <f>IF(D33="D",AF33*AH$7,IF(AF33&gt;LOOKUP(E$29,HR!A:A,HR!B:B),(AF33-LOOKUP(E$29,HR!A:A,HR!B:B))*AH$7,0))</f>
        <v>0</v>
      </c>
      <c r="AI33" s="95">
        <f>IF(AF33&lt;1,0,AG33+AH33)</f>
        <v>0</v>
      </c>
      <c r="AJ33" s="95">
        <f>IF(E33=" ",0,IF(D33="BR",0,IF(D33="D",0,IF(D33="NT",M33,LOOKUP(D33,Free!A:A,Free!B:B)*1/52))))</f>
        <v>0</v>
      </c>
      <c r="AK33" s="95">
        <f>IF(E33=" ",0,SUM(M33)-AJ33)</f>
        <v>0</v>
      </c>
      <c r="AL33" s="95">
        <f>AK33*AL$7</f>
        <v>0</v>
      </c>
      <c r="AM33" s="95">
        <f>IF(D33="D",AK33*AM$7,IF(AK33&gt;LOOKUP(1,HR!A:A,HR!B:B),(AK33-LOOKUP(1,HR!A:A,HR!B:B))*AH$7,0))</f>
        <v>0</v>
      </c>
      <c r="AN33" s="95">
        <f>IF(AK33&lt;1,0,AL33+AM33)</f>
        <v>0</v>
      </c>
      <c r="AO33" s="98"/>
      <c r="AP33" s="63"/>
      <c r="AQ33" s="95">
        <f>IF(G33="SSP",H33,0)</f>
        <v>0</v>
      </c>
      <c r="AR33" s="95">
        <f>IF(G33="SMP",H33,0)</f>
        <v>0</v>
      </c>
      <c r="AS33" s="95">
        <f>IF(G33="SPP",H33,0)</f>
        <v>0</v>
      </c>
      <c r="AT33" s="95">
        <f>IF(G33="SAP",H33,0)</f>
        <v>0</v>
      </c>
      <c r="AU33" s="63"/>
    </row>
    <row r="34" spans="1:47" ht="18" customHeight="1" x14ac:dyDescent="0.2">
      <c r="A34" s="45"/>
      <c r="B34" s="145" t="str">
        <f>IF(E34=" "," ",IF(Employee!F$102&gt;E$29," ",IF(Employee!F$104&lt;E$29," ",Employee!D$108)))</f>
        <v xml:space="preserve"> </v>
      </c>
      <c r="C34" s="32" t="str">
        <f>IF(E34=Employee!D$107,LOOKUP(E$29,Nitable!A:A,Nitable!K:K)," ")</f>
        <v xml:space="preserve"> </v>
      </c>
      <c r="D34" s="32" t="str">
        <f>IF(E34=Employee!D$107,LOOKUP(E$29,Taxcode!A:A,Taxcode!Y:Y)," ")</f>
        <v xml:space="preserve"> </v>
      </c>
      <c r="E34" s="146" t="str">
        <f>IF(Employee!D$106="m"," ",IF(Employee!F$102&gt;E$29," ",IF(Employee!F$104&lt;E$29," ",Employee!D$107)))</f>
        <v xml:space="preserve"> </v>
      </c>
      <c r="F34" s="39" t="str">
        <f>IF(E34=" "," ",IF(Employee!F$102&gt;E$29," ",IF(Employee!F$104&lt;E$29," ",Employee!D$93)))</f>
        <v xml:space="preserve"> </v>
      </c>
      <c r="G34" s="162"/>
      <c r="H34" s="124">
        <f>IF(T$29="Y",H24,0)</f>
        <v>0</v>
      </c>
      <c r="I34" s="119">
        <f>IF(T$29="Y",I24,0)</f>
        <v>0</v>
      </c>
      <c r="J34" s="119">
        <f>IF(T$29="Y",J24,0)</f>
        <v>0</v>
      </c>
      <c r="K34" s="119">
        <f>IF(T$29="Y",K24,I34*J34)</f>
        <v>0</v>
      </c>
      <c r="L34" s="155">
        <f>IF(T$29="Y",L24,0)</f>
        <v>0</v>
      </c>
      <c r="M34" s="141" t="str">
        <f>IF(E34=" "," ",IF(T$29="Y",M24,IF((H34+K34+L34)&gt;0,H34+K34+L34," ")))</f>
        <v xml:space="preserve"> </v>
      </c>
      <c r="N34" s="121" t="str">
        <f>IF(M34=" "," ",IF(M34=0," ",IF(Employee!O$102="W1",AN34,AI34-W24)))</f>
        <v xml:space="preserve"> </v>
      </c>
      <c r="O34" s="130" t="str">
        <f>IF(M34=" "," ",IF(M34=0," ",IF(Employee!P$95&gt;E$29,0,IF(C34="A",WNI!E231,IF(C34="B",WNI!F231,IF(C34="C",WNI!G231,IF(C34="J",WNI!H231," ")))))))</f>
        <v xml:space="preserve"> </v>
      </c>
      <c r="P34" s="121"/>
      <c r="Q34" s="121"/>
      <c r="R34" s="134" t="str">
        <f>IF(M34=" "," ",IF(M34=0," ",M34-SUM(N34:Q34)))</f>
        <v xml:space="preserve"> </v>
      </c>
      <c r="S34" s="121"/>
      <c r="T34" s="122" t="str">
        <f>IF(M34=" "," ",IF(M34=0," ",WNI!I231))</f>
        <v xml:space="preserve"> </v>
      </c>
      <c r="U34" s="50"/>
      <c r="V34" s="61">
        <f>IF(Employee!H$112=E$29,Employee!D$112+SUM(M34)+V24,SUM(M34)+V24)</f>
        <v>0</v>
      </c>
      <c r="W34" s="61">
        <f>IF(Employee!H$112=E$29,Employee!D$113+SUM(N34)+W24,SUM(N34)+W24)</f>
        <v>0</v>
      </c>
      <c r="X34" s="61">
        <f>IF(O34=" ",X24,O34+X24)</f>
        <v>0</v>
      </c>
      <c r="Y34" s="61">
        <f t="shared" si="5"/>
        <v>0</v>
      </c>
      <c r="Z34" s="61">
        <f t="shared" si="5"/>
        <v>0</v>
      </c>
      <c r="AA34" s="61">
        <f>IF(R34=" ",AA24,AA24+R34)</f>
        <v>0</v>
      </c>
      <c r="AC34" s="61">
        <f>IF(T34=" ",AC24,T34+AC24)</f>
        <v>0</v>
      </c>
      <c r="AD34" s="98"/>
      <c r="AE34" s="112">
        <f>IF(E34=" ",0,IF(D34="BR",0,IF(D34="D",0,IF(D34="NT",V34,LOOKUP(D34,Free!A:A,Free!B:B)*E$29/52))))</f>
        <v>0</v>
      </c>
      <c r="AF34" s="95">
        <f>IF(E34=" ",0,V34-AE34)</f>
        <v>0</v>
      </c>
      <c r="AG34" s="95">
        <f>AF34*AG$7</f>
        <v>0</v>
      </c>
      <c r="AH34" s="95">
        <f>IF(D34="D",AF34*AH$7,IF(AF34&gt;LOOKUP(E$29,HR!A:A,HR!B:B),(AF34-LOOKUP(E$29,HR!A:A,HR!B:B))*AH$7,0))</f>
        <v>0</v>
      </c>
      <c r="AI34" s="95">
        <f>IF(AF34&lt;1,0,AG34+AH34)</f>
        <v>0</v>
      </c>
      <c r="AJ34" s="95">
        <f>IF(E34=" ",0,IF(D34="BR",0,IF(D34="D",0,IF(D34="NT",M34,LOOKUP(D34,Free!A:A,Free!B:B)*1/52))))</f>
        <v>0</v>
      </c>
      <c r="AK34" s="95">
        <f>IF(E34=" ",0,SUM(M34)-AJ34)</f>
        <v>0</v>
      </c>
      <c r="AL34" s="95">
        <f>AK34*AL$7</f>
        <v>0</v>
      </c>
      <c r="AM34" s="95">
        <f>IF(D34="D",AK34*AM$7,IF(AK34&gt;LOOKUP(1,HR!A:A,HR!B:B),(AK34-LOOKUP(1,HR!A:A,HR!B:B))*AH$7,0))</f>
        <v>0</v>
      </c>
      <c r="AN34" s="95">
        <f>IF(AK34&lt;1,0,AL34+AM34)</f>
        <v>0</v>
      </c>
      <c r="AO34" s="98"/>
      <c r="AP34" s="63"/>
      <c r="AQ34" s="95">
        <f>IF(G34="SSP",H34,0)</f>
        <v>0</v>
      </c>
      <c r="AR34" s="95">
        <f>IF(G34="SMP",H34,0)</f>
        <v>0</v>
      </c>
      <c r="AS34" s="95">
        <f>IF(G34="SPP",H34,0)</f>
        <v>0</v>
      </c>
      <c r="AT34" s="95">
        <f>IF(G34="SAP",H34,0)</f>
        <v>0</v>
      </c>
      <c r="AU34" s="63"/>
    </row>
    <row r="35" spans="1:47" ht="18" customHeight="1" thickBot="1" x14ac:dyDescent="0.25">
      <c r="A35" s="45"/>
      <c r="B35" s="145" t="str">
        <f>IF(E35=" "," ",IF(Employee!F$128&gt;E$29," ",IF(Employee!F$130&lt;E$29," ",Employee!D$134)))</f>
        <v xml:space="preserve"> </v>
      </c>
      <c r="C35" s="32" t="str">
        <f>IF(E35=Employee!D$133,LOOKUP(E$29,Nitable!A:A,Nitable!N:N)," ")</f>
        <v xml:space="preserve"> </v>
      </c>
      <c r="D35" s="32" t="str">
        <f>IF(E35=Employee!D$133,LOOKUP(E$29,Taxcode!A:A,Taxcode!AE:AE)," ")</f>
        <v xml:space="preserve"> </v>
      </c>
      <c r="E35" s="146" t="str">
        <f>IF(Employee!D$132="m"," ",IF(Employee!F$128&gt;E$29," ",IF(Employee!F$130&lt;E$29," ",Employee!D$133)))</f>
        <v xml:space="preserve"> </v>
      </c>
      <c r="F35" s="39" t="str">
        <f>IF(E35=" "," ",IF(Employee!F$128&gt;E$29," ",IF(Employee!F$130&lt;E$29," ",Employee!D$119)))</f>
        <v xml:space="preserve"> </v>
      </c>
      <c r="G35" s="162"/>
      <c r="H35" s="124">
        <f>IF(T$29="Y",H25,0)</f>
        <v>0</v>
      </c>
      <c r="I35" s="119">
        <f>IF(T$29="Y",I25,0)</f>
        <v>0</v>
      </c>
      <c r="J35" s="119">
        <f>IF(T$29="Y",J25,0)</f>
        <v>0</v>
      </c>
      <c r="K35" s="119">
        <f>IF(T$29="Y",K25,I35*J35)</f>
        <v>0</v>
      </c>
      <c r="L35" s="155">
        <f>IF(T$29="Y",L25,0)</f>
        <v>0</v>
      </c>
      <c r="M35" s="141" t="str">
        <f>IF(E35=" "," ",IF(T$29="Y",M25,IF((H35+K35+L35)&gt;0,H35+K35+L35," ")))</f>
        <v xml:space="preserve"> </v>
      </c>
      <c r="N35" s="121" t="str">
        <f>IF(M35=" "," ",IF(M35=0," ",IF(Employee!O$128="W1",AN35,AI35-W25)))</f>
        <v xml:space="preserve"> </v>
      </c>
      <c r="O35" s="130" t="str">
        <f>IF(M35=" "," ",IF(M35=0," ",IF(Employee!P$121&gt;E$29,0,IF(C35="A",WNI!E232,IF(C35="B",WNI!F232,IF(C35="C",WNI!G232,IF(C35="J",WNI!H232," ")))))))</f>
        <v xml:space="preserve"> </v>
      </c>
      <c r="P35" s="121"/>
      <c r="Q35" s="121"/>
      <c r="R35" s="134" t="str">
        <f>IF(M35=" "," ",IF(M35=0," ",M35-SUM(N35:Q35)))</f>
        <v xml:space="preserve"> </v>
      </c>
      <c r="S35" s="121"/>
      <c r="T35" s="266" t="str">
        <f>IF(M35=" "," ",IF(M35=0," ",WNI!I232))</f>
        <v xml:space="preserve"> </v>
      </c>
      <c r="U35" s="50"/>
      <c r="V35" s="61">
        <f>IF(Employee!H$138=E$29,Employee!D$138+SUM(M35)+V25,SUM(M35)+V25)</f>
        <v>0</v>
      </c>
      <c r="W35" s="61">
        <f>IF(Employee!H$138=E$29,Employee!D$139+SUM(N35)+W25,SUM(N35)+W25)</f>
        <v>0</v>
      </c>
      <c r="X35" s="61">
        <f>IF(O35=" ",X25,O35+X25)</f>
        <v>0</v>
      </c>
      <c r="Y35" s="61">
        <f t="shared" si="5"/>
        <v>0</v>
      </c>
      <c r="Z35" s="61">
        <f t="shared" si="5"/>
        <v>0</v>
      </c>
      <c r="AA35" s="61">
        <f>IF(R35=" ",AA25,AA25+R35)</f>
        <v>0</v>
      </c>
      <c r="AC35" s="61">
        <f>IF(T35=" ",AC25,T35+AC25)</f>
        <v>0</v>
      </c>
      <c r="AD35" s="98"/>
      <c r="AE35" s="112">
        <f>IF(E35=" ",0,IF(D35="BR",0,IF(D35="D",0,IF(D35="NT",V35,LOOKUP(D35,Free!A:A,Free!B:B)*E$29/52))))</f>
        <v>0</v>
      </c>
      <c r="AF35" s="95">
        <f>IF(E35=" ",0,V35-AE35)</f>
        <v>0</v>
      </c>
      <c r="AG35" s="95">
        <f>AF35*AG$7</f>
        <v>0</v>
      </c>
      <c r="AH35" s="95">
        <f>IF(D35="D",AF35*AH$7,IF(AF35&gt;LOOKUP(E$29,HR!A:A,HR!B:B),(AF35-LOOKUP(E$29,HR!A:A,HR!B:B))*AH$7,0))</f>
        <v>0</v>
      </c>
      <c r="AI35" s="95">
        <f>IF(AF35&lt;1,0,AG35+AH35)</f>
        <v>0</v>
      </c>
      <c r="AJ35" s="95">
        <f>IF(E35=" ",0,IF(D35="BR",0,IF(D35="D",0,IF(D35="NT",M35,LOOKUP(D35,Free!A:A,Free!B:B)*1/52))))</f>
        <v>0</v>
      </c>
      <c r="AK35" s="95">
        <f>IF(E35=" ",0,SUM(M35)-AJ35)</f>
        <v>0</v>
      </c>
      <c r="AL35" s="95">
        <f>AK35*AL$7</f>
        <v>0</v>
      </c>
      <c r="AM35" s="95">
        <f>IF(D35="D",AK35*AM$7,IF(AK35&gt;LOOKUP(1,HR!A:A,HR!B:B),(AK35-LOOKUP(1,HR!A:A,HR!B:B))*AH$7,0))</f>
        <v>0</v>
      </c>
      <c r="AN35" s="95">
        <f>IF(AK35&lt;1,0,AL35+AM35)</f>
        <v>0</v>
      </c>
      <c r="AO35" s="98"/>
      <c r="AP35" s="63"/>
      <c r="AQ35" s="95">
        <f>IF(G35="SSP",H35,0)</f>
        <v>0</v>
      </c>
      <c r="AR35" s="95">
        <f>IF(G35="SMP",H35,0)</f>
        <v>0</v>
      </c>
      <c r="AS35" s="95">
        <f>IF(G35="SPP",H35,0)</f>
        <v>0</v>
      </c>
      <c r="AT35" s="95">
        <f>IF(G35="SAP",H35,0)</f>
        <v>0</v>
      </c>
      <c r="AU35" s="63"/>
    </row>
    <row r="36" spans="1:47" ht="18" customHeight="1" thickTop="1" thickBot="1" x14ac:dyDescent="0.25">
      <c r="A36" s="49"/>
      <c r="B36" s="153"/>
      <c r="C36" s="151"/>
      <c r="D36" s="151"/>
      <c r="E36" s="152"/>
      <c r="F36" s="400" t="s">
        <v>7</v>
      </c>
      <c r="G36" s="398"/>
      <c r="H36" s="156"/>
      <c r="I36" s="157"/>
      <c r="J36" s="157"/>
      <c r="K36" s="158"/>
      <c r="L36" s="158"/>
      <c r="M36" s="159">
        <f t="shared" ref="M36:R36" si="6">SUM(M31:M35)</f>
        <v>0</v>
      </c>
      <c r="N36" s="159">
        <f t="shared" si="6"/>
        <v>0</v>
      </c>
      <c r="O36" s="159">
        <f t="shared" si="6"/>
        <v>0</v>
      </c>
      <c r="P36" s="159">
        <f t="shared" si="6"/>
        <v>0</v>
      </c>
      <c r="Q36" s="159">
        <f t="shared" si="6"/>
        <v>0</v>
      </c>
      <c r="R36" s="159">
        <f t="shared" si="6"/>
        <v>0</v>
      </c>
      <c r="S36" s="121"/>
      <c r="T36" s="159">
        <f>SUM(T31:T35)</f>
        <v>0</v>
      </c>
      <c r="U36" s="51"/>
      <c r="V36" s="61"/>
      <c r="AD36" s="98"/>
      <c r="AE36" s="112"/>
      <c r="AO36" s="98"/>
      <c r="AP36" s="63"/>
      <c r="AU36" s="63"/>
    </row>
    <row r="37" spans="1:47" s="54" customFormat="1" ht="24" customHeight="1" thickBot="1" x14ac:dyDescent="0.25">
      <c r="A37" s="138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81"/>
      <c r="P37" s="381"/>
      <c r="Q37" s="381"/>
      <c r="R37" s="381"/>
      <c r="S37" s="381"/>
      <c r="T37" s="381"/>
      <c r="U37" s="218"/>
      <c r="V37" s="84"/>
      <c r="W37" s="84"/>
      <c r="X37" s="84"/>
      <c r="Y37" s="219"/>
      <c r="Z37" s="84"/>
      <c r="AA37" s="84"/>
      <c r="AB37" s="85"/>
      <c r="AC37" s="84"/>
      <c r="AD37" s="97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7"/>
      <c r="AP37" s="212"/>
      <c r="AQ37" s="94"/>
      <c r="AR37" s="94"/>
      <c r="AS37" s="94"/>
      <c r="AT37" s="94"/>
      <c r="AU37" s="212"/>
    </row>
    <row r="38" spans="1:47" ht="18" customHeight="1" thickTop="1" thickBot="1" x14ac:dyDescent="0.25">
      <c r="A38" s="41"/>
      <c r="B38" s="396" t="s">
        <v>34</v>
      </c>
      <c r="C38" s="440"/>
      <c r="D38" s="440"/>
      <c r="E38" s="441"/>
      <c r="F38" s="42"/>
      <c r="G38" s="42"/>
      <c r="H38" s="43"/>
      <c r="I38" s="43"/>
      <c r="J38" s="43"/>
      <c r="K38" s="58"/>
      <c r="L38" s="58"/>
      <c r="M38" s="55"/>
      <c r="N38" s="43"/>
      <c r="O38" s="378" t="s">
        <v>39</v>
      </c>
      <c r="P38" s="379"/>
      <c r="Q38" s="380"/>
      <c r="R38" s="376"/>
      <c r="S38" s="377"/>
      <c r="T38" s="377"/>
      <c r="U38" s="44"/>
      <c r="AD38" s="98"/>
      <c r="AE38" s="112"/>
      <c r="AO38" s="98"/>
      <c r="AP38" s="63"/>
      <c r="AU38" s="63"/>
    </row>
    <row r="39" spans="1:47" ht="18" customHeight="1" thickTop="1" thickBot="1" x14ac:dyDescent="0.25">
      <c r="A39" s="45"/>
      <c r="B39" s="399" t="s">
        <v>9</v>
      </c>
      <c r="C39" s="442"/>
      <c r="D39" s="443"/>
      <c r="E39" s="206">
        <v>47</v>
      </c>
      <c r="F39" s="63"/>
      <c r="G39" s="63"/>
      <c r="H39" s="399" t="s">
        <v>39</v>
      </c>
      <c r="I39" s="442"/>
      <c r="J39" s="443"/>
      <c r="K39" s="272">
        <f>Admin!B324</f>
        <v>40231</v>
      </c>
      <c r="L39" s="271" t="s">
        <v>208</v>
      </c>
      <c r="M39" s="273">
        <f>Admin!B330</f>
        <v>40237</v>
      </c>
      <c r="N39" s="28"/>
      <c r="O39" s="401" t="s">
        <v>109</v>
      </c>
      <c r="P39" s="437"/>
      <c r="Q39" s="437"/>
      <c r="R39" s="438"/>
      <c r="S39" s="46"/>
      <c r="T39" s="217"/>
      <c r="U39" s="48"/>
      <c r="AD39" s="98"/>
      <c r="AE39" s="112"/>
      <c r="AO39" s="98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4"/>
      <c r="O40" s="56"/>
      <c r="P40" s="56"/>
      <c r="Q40" s="56"/>
      <c r="R40" s="56"/>
      <c r="S40" s="46"/>
      <c r="T40" s="56"/>
      <c r="U40" s="48"/>
      <c r="AD40" s="98"/>
      <c r="AE40" s="112"/>
      <c r="AO40" s="98"/>
      <c r="AP40" s="63"/>
      <c r="AU40" s="63"/>
    </row>
    <row r="41" spans="1:47" ht="18" customHeight="1" x14ac:dyDescent="0.2">
      <c r="A41" s="45"/>
      <c r="B41" s="143" t="str">
        <f>IF(E41=" "," ",IF(Employee!F$24&gt;E$39," ",IF(Employee!F$26&lt;E$39," ",Employee!D$30)))</f>
        <v xml:space="preserve"> </v>
      </c>
      <c r="C41" s="109" t="str">
        <f>IF(E41=Employee!D$29,LOOKUP(E$39,Nitable!A:A,Nitable!B:B)," ")</f>
        <v xml:space="preserve"> </v>
      </c>
      <c r="D41" s="109" t="str">
        <f>IF(E41=Employee!D$29,LOOKUP(E$39,Taxcode!A:A,Taxcode!G:G)," ")</f>
        <v xml:space="preserve"> </v>
      </c>
      <c r="E41" s="150" t="str">
        <f>IF(Employee!D$28="m"," ",IF(Employee!F$24&gt;E$39," ",IF(Employee!F$26&lt;E$39," ",Employee!D$29)))</f>
        <v xml:space="preserve"> </v>
      </c>
      <c r="F41" s="147" t="str">
        <f>IF(E41=" "," ",IF(Employee!F$24&gt;E$39," ",IF(Employee!F$26&lt;E$39," ",Employee!D$15)))</f>
        <v xml:space="preserve"> </v>
      </c>
      <c r="G41" s="162"/>
      <c r="H41" s="123">
        <f>IF(T$39="Y",H31,0)</f>
        <v>0</v>
      </c>
      <c r="I41" s="115">
        <f>IF(T$39="Y",I31,0)</f>
        <v>0</v>
      </c>
      <c r="J41" s="115">
        <f>IF(T$39="Y",J31,0)</f>
        <v>0</v>
      </c>
      <c r="K41" s="115">
        <f>IF(T$39="Y",K31,I41*J41)</f>
        <v>0</v>
      </c>
      <c r="L41" s="115">
        <f>IF(T$39="Y",L31,0)</f>
        <v>0</v>
      </c>
      <c r="M41" s="127" t="str">
        <f>IF(E41=" "," ",IF(T$39="Y",M31,IF((H41+K41+L41)&gt;0,H41+K41+L41," ")))</f>
        <v xml:space="preserve"> </v>
      </c>
      <c r="N41" s="117" t="str">
        <f>IF(M41=" "," ",IF(M41=0," ",IF(Employee!O$24="W1",AN41,AI41-W31)))</f>
        <v xml:space="preserve"> </v>
      </c>
      <c r="O41" s="128" t="str">
        <f>IF(M41=" "," ",IF(M41=0," ",IF(Employee!P$17&gt;E$39,0,IF(C41="A",WNI!E233,IF(C41="B",WNI!F233,IF(C41="C",WNI!G233,IF(C41="J",WNI!H233," ")))))))</f>
        <v xml:space="preserve"> </v>
      </c>
      <c r="P41" s="117"/>
      <c r="Q41" s="117"/>
      <c r="R41" s="133" t="str">
        <f>IF(M41=" "," ",IF(M41=0," ",M41-SUM(N41:Q41)))</f>
        <v xml:space="preserve"> </v>
      </c>
      <c r="S41" s="121"/>
      <c r="T41" s="118" t="str">
        <f>IF(M41=" "," ",IF(M41=0," ",WNI!I233))</f>
        <v xml:space="preserve"> </v>
      </c>
      <c r="U41" s="50"/>
      <c r="V41" s="61">
        <f>IF(Employee!H$34=E$39,Employee!D$34+SUM(M41)+V31,SUM(M41)+V31)</f>
        <v>0</v>
      </c>
      <c r="W41" s="61">
        <f>IF(Employee!H$34=E$39,Employee!D$35+SUM(N41)+W31,SUM(N41)+W31)</f>
        <v>0</v>
      </c>
      <c r="X41" s="61">
        <f>IF(O41=" ",X31,O41+X31)</f>
        <v>0</v>
      </c>
      <c r="Y41" s="61">
        <f t="shared" ref="Y41:Z45" si="7">IF(P41=0,Y31,P41+Y31)</f>
        <v>0</v>
      </c>
      <c r="Z41" s="61">
        <f t="shared" si="7"/>
        <v>0</v>
      </c>
      <c r="AA41" s="61">
        <f>IF(R41=" ",AA31,AA31+R41)</f>
        <v>0</v>
      </c>
      <c r="AC41" s="61">
        <f>IF(T41=" ",AC31,T41+AC31)</f>
        <v>0</v>
      </c>
      <c r="AD41" s="98"/>
      <c r="AE41" s="112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8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45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IF(E42=Employee!D$55,LOOKUP(E$39,Taxcode!A:A,Taxcode!M:M)," ")</f>
        <v xml:space="preserve"> </v>
      </c>
      <c r="E42" s="142" t="str">
        <f>IF(Employee!D$54="m"," ",IF(Employee!F$50&gt;E$39," ",IF(Employee!F$52&lt;E$39," ",Employee!D$55)))</f>
        <v xml:space="preserve"> </v>
      </c>
      <c r="F42" s="148" t="str">
        <f>IF(E42=" "," ",IF(Employee!F$50&gt;E$39," ",IF(Employee!F$52&lt;E$39," ",Employee!D$41)))</f>
        <v xml:space="preserve"> </v>
      </c>
      <c r="G42" s="162"/>
      <c r="H42" s="124">
        <f>IF(T$39="Y",H32,0)</f>
        <v>0</v>
      </c>
      <c r="I42" s="119">
        <f>IF(T$39="Y",I32,0)</f>
        <v>0</v>
      </c>
      <c r="J42" s="119">
        <f>IF(T$39="Y",J32,0)</f>
        <v>0</v>
      </c>
      <c r="K42" s="119">
        <f>IF(T$39="Y",K32,I42*J42)</f>
        <v>0</v>
      </c>
      <c r="L42" s="119">
        <f>IF(T$39="Y",L32,0)</f>
        <v>0</v>
      </c>
      <c r="M42" s="129" t="str">
        <f>IF(E42=" "," ",IF(T$39="Y",M32,IF((H42+K42+L42)&gt;0,H42+K42+L42," ")))</f>
        <v xml:space="preserve"> </v>
      </c>
      <c r="N42" s="121" t="str">
        <f>IF(M42=" "," ",IF(M42=0," ",IF(Employee!O$50="W1",AN42,AI42-W32)))</f>
        <v xml:space="preserve"> </v>
      </c>
      <c r="O42" s="130" t="str">
        <f>IF(M42=" "," ",IF(M42=0," ",IF(Employee!P$43&gt;E$39,0,IF(C42="A",WNI!E234,IF(C42="B",WNI!F234,IF(C42="C",WNI!G234,IF(C42="J",WNI!H234," ")))))))</f>
        <v xml:space="preserve"> </v>
      </c>
      <c r="P42" s="121"/>
      <c r="Q42" s="121"/>
      <c r="R42" s="134" t="str">
        <f>IF(M42=" "," ",IF(M42=0," ",M42-SUM(N42:Q42)))</f>
        <v xml:space="preserve"> </v>
      </c>
      <c r="S42" s="121"/>
      <c r="T42" s="122" t="str">
        <f>IF(M42=" "," ",IF(M42=0," ",WNI!I234))</f>
        <v xml:space="preserve"> </v>
      </c>
      <c r="U42" s="50"/>
      <c r="V42" s="61">
        <f>IF(Employee!H$60=E$39,Employee!D$60+SUM(M42)+V32,SUM(M42)+V32)</f>
        <v>0</v>
      </c>
      <c r="W42" s="61">
        <f>IF(Employee!H$60=E$39,Employee!D$61+SUM(N42)+W32,SUM(N42)+W32)</f>
        <v>0</v>
      </c>
      <c r="X42" s="61">
        <f>IF(O42=" ",X32,O42+X32)</f>
        <v>0</v>
      </c>
      <c r="Y42" s="61">
        <f t="shared" si="7"/>
        <v>0</v>
      </c>
      <c r="Z42" s="61">
        <f t="shared" si="7"/>
        <v>0</v>
      </c>
      <c r="AA42" s="61">
        <f>IF(R42=" ",AA32,AA32+R42)</f>
        <v>0</v>
      </c>
      <c r="AC42" s="61">
        <f>IF(T42=" ",AC32,T42+AC32)</f>
        <v>0</v>
      </c>
      <c r="AD42" s="98"/>
      <c r="AE42" s="112">
        <f>IF(E42=" ",0,IF(D42="BR",0,IF(D42="D",0,IF(D42="NT",V42,LOOKUP(D42,Free!A:A,Free!B:B)*E$39/52))))</f>
        <v>0</v>
      </c>
      <c r="AF42" s="95">
        <f>IF(E42=" ",0,V42-AE42)</f>
        <v>0</v>
      </c>
      <c r="AG42" s="95">
        <f>AF42*AG$7</f>
        <v>0</v>
      </c>
      <c r="AH42" s="95">
        <f>IF(D42="D",AF42*AH$7,IF(AF42&gt;LOOKUP(E$39,HR!A:A,HR!B:B),(AF42-LOOKUP(E$39,HR!A:A,HR!B:B))*AH$7,0))</f>
        <v>0</v>
      </c>
      <c r="AI42" s="95">
        <f>IF(AF42&lt;1,0,AG42+AH42)</f>
        <v>0</v>
      </c>
      <c r="AJ42" s="95">
        <f>IF(E42=" ",0,IF(D42="BR",0,IF(D42="D",0,IF(D42="NT",M42,LOOKUP(D42,Free!A:A,Free!B:B)*1/52))))</f>
        <v>0</v>
      </c>
      <c r="AK42" s="95">
        <f>IF(E42=" ",0,SUM(M42)-AJ42)</f>
        <v>0</v>
      </c>
      <c r="AL42" s="95">
        <f>AK42*AL$7</f>
        <v>0</v>
      </c>
      <c r="AM42" s="95">
        <f>IF(D42="D",AK42*AM$7,IF(AK42&gt;LOOKUP(1,HR!A:A,HR!B:B),(AK42-LOOKUP(1,HR!A:A,HR!B:B))*AH$7,0))</f>
        <v>0</v>
      </c>
      <c r="AN42" s="95">
        <f>IF(AK42&lt;1,0,AL42+AM42)</f>
        <v>0</v>
      </c>
      <c r="AO42" s="98"/>
      <c r="AP42" s="63"/>
      <c r="AQ42" s="95">
        <f>IF(G42="SSP",H42,0)</f>
        <v>0</v>
      </c>
      <c r="AR42" s="95">
        <f>IF(G42="SMP",H42,0)</f>
        <v>0</v>
      </c>
      <c r="AS42" s="95">
        <f>IF(G42="SPP",H42,0)</f>
        <v>0</v>
      </c>
      <c r="AT42" s="95">
        <f>IF(G42="SAP",H42,0)</f>
        <v>0</v>
      </c>
      <c r="AU42" s="63"/>
    </row>
    <row r="43" spans="1:47" ht="18" customHeight="1" x14ac:dyDescent="0.2">
      <c r="A43" s="45"/>
      <c r="B43" s="145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IF(E43=Employee!D$81,LOOKUP(E$39,Taxcode!A:A,Taxcode!S:S)," ")</f>
        <v xml:space="preserve"> </v>
      </c>
      <c r="E43" s="142" t="str">
        <f>IF(Employee!D$80="m"," ",IF(Employee!F$76&gt;E$39," ",IF(Employee!F$78&lt;E$39," ",Employee!D$81)))</f>
        <v xml:space="preserve"> </v>
      </c>
      <c r="F43" s="148" t="str">
        <f>IF(E43=" "," ",IF(Employee!F$76&gt;E$39," ",IF(Employee!F$78&lt;E$39," ",Employee!D$67)))</f>
        <v xml:space="preserve"> </v>
      </c>
      <c r="G43" s="162"/>
      <c r="H43" s="124">
        <f>IF(T$39="Y",H33,0)</f>
        <v>0</v>
      </c>
      <c r="I43" s="119">
        <f>IF(T$39="Y",I33,0)</f>
        <v>0</v>
      </c>
      <c r="J43" s="119">
        <f>IF(T$39="Y",J33,0)</f>
        <v>0</v>
      </c>
      <c r="K43" s="119">
        <f>IF(T$39="Y",K33,I43*J43)</f>
        <v>0</v>
      </c>
      <c r="L43" s="119">
        <f>IF(T$39="Y",L33,0)</f>
        <v>0</v>
      </c>
      <c r="M43" s="129" t="str">
        <f>IF(E43=" "," ",IF(T$39="Y",M33,IF((H43+K43+L43)&gt;0,H43+K43+L43," ")))</f>
        <v xml:space="preserve"> </v>
      </c>
      <c r="N43" s="121" t="str">
        <f>IF(M43=" "," ",IF(M43=0," ",IF(Employee!O$76="W1",AN43,AI43-W33)))</f>
        <v xml:space="preserve"> </v>
      </c>
      <c r="O43" s="130" t="str">
        <f>IF(M43=" "," ",IF(M43=0," ",IF(Employee!P$69&gt;E$39,0,IF(C43="A",WNI!E235,IF(C43="B",WNI!F235,IF(C43="C",WNI!G235,IF(C43="J",WNI!H235," ")))))))</f>
        <v xml:space="preserve"> </v>
      </c>
      <c r="P43" s="121"/>
      <c r="Q43" s="121"/>
      <c r="R43" s="134" t="str">
        <f>IF(M43=" "," ",IF(M43=0," ",M43-SUM(N43:Q43)))</f>
        <v xml:space="preserve"> </v>
      </c>
      <c r="S43" s="121"/>
      <c r="T43" s="122" t="str">
        <f>IF(M43=" "," ",IF(M43=0," ",WNI!I235))</f>
        <v xml:space="preserve"> </v>
      </c>
      <c r="U43" s="50"/>
      <c r="V43" s="61">
        <f>IF(Employee!H$86=E$39,Employee!D$86+SUM(M43)+V33,SUM(M43)+V33)</f>
        <v>0</v>
      </c>
      <c r="W43" s="61">
        <f>IF(Employee!H$86=E$39,Employee!D$87+SUM(N43)+W33,SUM(N43)+W33)</f>
        <v>0</v>
      </c>
      <c r="X43" s="61">
        <f>IF(O43=" ",X33,O43+X33)</f>
        <v>0</v>
      </c>
      <c r="Y43" s="61">
        <f t="shared" si="7"/>
        <v>0</v>
      </c>
      <c r="Z43" s="61">
        <f t="shared" si="7"/>
        <v>0</v>
      </c>
      <c r="AA43" s="61">
        <f>IF(R43=" ",AA33,AA33+R43)</f>
        <v>0</v>
      </c>
      <c r="AC43" s="61">
        <f>IF(T43=" ",AC33,T43+AC33)</f>
        <v>0</v>
      </c>
      <c r="AD43" s="98"/>
      <c r="AE43" s="112">
        <f>IF(E43=" ",0,IF(D43="BR",0,IF(D43="D",0,IF(D43="NT",V43,LOOKUP(D43,Free!A:A,Free!B:B)*E$39/52))))</f>
        <v>0</v>
      </c>
      <c r="AF43" s="95">
        <f>IF(E43=" ",0,V43-AE43)</f>
        <v>0</v>
      </c>
      <c r="AG43" s="95">
        <f>AF43*AG$7</f>
        <v>0</v>
      </c>
      <c r="AH43" s="95">
        <f>IF(D43="D",AF43*AH$7,IF(AF43&gt;LOOKUP(E$39,HR!A:A,HR!B:B),(AF43-LOOKUP(E$39,HR!A:A,HR!B:B))*AH$7,0))</f>
        <v>0</v>
      </c>
      <c r="AI43" s="95">
        <f>IF(AF43&lt;1,0,AG43+AH43)</f>
        <v>0</v>
      </c>
      <c r="AJ43" s="95">
        <f>IF(E43=" ",0,IF(D43="BR",0,IF(D43="D",0,IF(D43="NT",M43,LOOKUP(D43,Free!A:A,Free!B:B)*1/52))))</f>
        <v>0</v>
      </c>
      <c r="AK43" s="95">
        <f>IF(E43=" ",0,SUM(M43)-AJ43)</f>
        <v>0</v>
      </c>
      <c r="AL43" s="95">
        <f>AK43*AL$7</f>
        <v>0</v>
      </c>
      <c r="AM43" s="95">
        <f>IF(D43="D",AK43*AM$7,IF(AK43&gt;LOOKUP(1,HR!A:A,HR!B:B),(AK43-LOOKUP(1,HR!A:A,HR!B:B))*AH$7,0))</f>
        <v>0</v>
      </c>
      <c r="AN43" s="95">
        <f>IF(AK43&lt;1,0,AL43+AM43)</f>
        <v>0</v>
      </c>
      <c r="AO43" s="98"/>
      <c r="AP43" s="63"/>
      <c r="AQ43" s="95">
        <f>IF(G43="SSP",H43,0)</f>
        <v>0</v>
      </c>
      <c r="AR43" s="95">
        <f>IF(G43="SMP",H43,0)</f>
        <v>0</v>
      </c>
      <c r="AS43" s="95">
        <f>IF(G43="SPP",H43,0)</f>
        <v>0</v>
      </c>
      <c r="AT43" s="95">
        <f>IF(G43="SAP",H43,0)</f>
        <v>0</v>
      </c>
      <c r="AU43" s="63"/>
    </row>
    <row r="44" spans="1:47" ht="18" customHeight="1" x14ac:dyDescent="0.2">
      <c r="A44" s="45"/>
      <c r="B44" s="145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IF(E44=Employee!D$107,LOOKUP(E$39,Taxcode!A:A,Taxcode!Y:Y)," ")</f>
        <v xml:space="preserve"> </v>
      </c>
      <c r="E44" s="142" t="str">
        <f>IF(Employee!D$106="m"," ",IF(Employee!F$102&gt;E$39," ",IF(Employee!F$104&lt;E$39," ",Employee!D$107)))</f>
        <v xml:space="preserve"> </v>
      </c>
      <c r="F44" s="148" t="str">
        <f>IF(E44=" "," ",IF(Employee!F$102&gt;E$39," ",IF(Employee!F$104&lt;E$39," ",Employee!D$93)))</f>
        <v xml:space="preserve"> </v>
      </c>
      <c r="G44" s="162"/>
      <c r="H44" s="124">
        <f>IF(T$39="Y",H34,0)</f>
        <v>0</v>
      </c>
      <c r="I44" s="119">
        <f>IF(T$39="Y",I34,0)</f>
        <v>0</v>
      </c>
      <c r="J44" s="119">
        <f>IF(T$39="Y",J34,0)</f>
        <v>0</v>
      </c>
      <c r="K44" s="119">
        <f>IF(T$39="Y",K34,I44*J44)</f>
        <v>0</v>
      </c>
      <c r="L44" s="119">
        <f>IF(T$39="Y",L34,0)</f>
        <v>0</v>
      </c>
      <c r="M44" s="129" t="str">
        <f>IF(E44=" "," ",IF(T$39="Y",M34,IF((H44+K44+L44)&gt;0,H44+K44+L44," ")))</f>
        <v xml:space="preserve"> </v>
      </c>
      <c r="N44" s="121" t="str">
        <f>IF(M44=" "," ",IF(M44=0," ",IF(Employee!O$102="W1",AN44,AI44-W34)))</f>
        <v xml:space="preserve"> </v>
      </c>
      <c r="O44" s="130" t="str">
        <f>IF(M44=" "," ",IF(M44=0," ",IF(Employee!P$95&gt;E$39,0,IF(C44="A",WNI!E236,IF(C44="B",WNI!F236,IF(C44="C",WNI!G236,IF(C44="J",WNI!H236," ")))))))</f>
        <v xml:space="preserve"> </v>
      </c>
      <c r="P44" s="121"/>
      <c r="Q44" s="121"/>
      <c r="R44" s="134" t="str">
        <f>IF(M44=" "," ",IF(M44=0," ",M44-SUM(N44:Q44)))</f>
        <v xml:space="preserve"> </v>
      </c>
      <c r="S44" s="121"/>
      <c r="T44" s="122" t="str">
        <f>IF(M44=" "," ",IF(M44=0," ",WNI!I236))</f>
        <v xml:space="preserve"> </v>
      </c>
      <c r="U44" s="50"/>
      <c r="V44" s="61">
        <f>IF(Employee!H$112=E$39,Employee!D$112+SUM(M44)+V34,SUM(M44)+V34)</f>
        <v>0</v>
      </c>
      <c r="W44" s="61">
        <f>IF(Employee!H$112=E$39,Employee!D$113+SUM(N44)+W34,SUM(N44)+W34)</f>
        <v>0</v>
      </c>
      <c r="X44" s="61">
        <f>IF(O44=" ",X34,O44+X34)</f>
        <v>0</v>
      </c>
      <c r="Y44" s="61">
        <f t="shared" si="7"/>
        <v>0</v>
      </c>
      <c r="Z44" s="61">
        <f t="shared" si="7"/>
        <v>0</v>
      </c>
      <c r="AA44" s="61">
        <f>IF(R44=" ",AA34,AA34+R44)</f>
        <v>0</v>
      </c>
      <c r="AC44" s="61">
        <f>IF(T44=" ",AC34,T44+AC34)</f>
        <v>0</v>
      </c>
      <c r="AD44" s="98"/>
      <c r="AE44" s="112">
        <f>IF(E44=" ",0,IF(D44="BR",0,IF(D44="D",0,IF(D44="NT",V44,LOOKUP(D44,Free!A:A,Free!B:B)*E$39/52))))</f>
        <v>0</v>
      </c>
      <c r="AF44" s="95">
        <f>IF(E44=" ",0,V44-AE44)</f>
        <v>0</v>
      </c>
      <c r="AG44" s="95">
        <f>AF44*AG$7</f>
        <v>0</v>
      </c>
      <c r="AH44" s="95">
        <f>IF(D44="D",AF44*AH$7,IF(AF44&gt;LOOKUP(E$39,HR!A:A,HR!B:B),(AF44-LOOKUP(E$39,HR!A:A,HR!B:B))*AH$7,0))</f>
        <v>0</v>
      </c>
      <c r="AI44" s="95">
        <f>IF(AF44&lt;1,0,AG44+AH44)</f>
        <v>0</v>
      </c>
      <c r="AJ44" s="95">
        <f>IF(E44=" ",0,IF(D44="BR",0,IF(D44="D",0,IF(D44="NT",M44,LOOKUP(D44,Free!A:A,Free!B:B)*1/52))))</f>
        <v>0</v>
      </c>
      <c r="AK44" s="95">
        <f>IF(E44=" ",0,SUM(M44)-AJ44)</f>
        <v>0</v>
      </c>
      <c r="AL44" s="95">
        <f>AK44*AL$7</f>
        <v>0</v>
      </c>
      <c r="AM44" s="95">
        <f>IF(D44="D",AK44*AM$7,IF(AK44&gt;LOOKUP(1,HR!A:A,HR!B:B),(AK44-LOOKUP(1,HR!A:A,HR!B:B))*AH$7,0))</f>
        <v>0</v>
      </c>
      <c r="AN44" s="95">
        <f>IF(AK44&lt;1,0,AL44+AM44)</f>
        <v>0</v>
      </c>
      <c r="AO44" s="98"/>
      <c r="AP44" s="63"/>
      <c r="AQ44" s="95">
        <f>IF(G44="SSP",H44,0)</f>
        <v>0</v>
      </c>
      <c r="AR44" s="95">
        <f>IF(G44="SMP",H44,0)</f>
        <v>0</v>
      </c>
      <c r="AS44" s="95">
        <f>IF(G44="SPP",H44,0)</f>
        <v>0</v>
      </c>
      <c r="AT44" s="95">
        <f>IF(G44="SAP",H44,0)</f>
        <v>0</v>
      </c>
      <c r="AU44" s="63"/>
    </row>
    <row r="45" spans="1:47" ht="18" customHeight="1" thickBot="1" x14ac:dyDescent="0.25">
      <c r="A45" s="45"/>
      <c r="B45" s="145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IF(E45=Employee!D$133,LOOKUP(E$39,Taxcode!A:A,Taxcode!AE:AE)," ")</f>
        <v xml:space="preserve"> </v>
      </c>
      <c r="E45" s="142" t="str">
        <f>IF(Employee!D$132="m"," ",IF(Employee!F$128&gt;E$39," ",IF(Employee!F$130&lt;E$39," ",Employee!D$133)))</f>
        <v xml:space="preserve"> </v>
      </c>
      <c r="F45" s="148" t="str">
        <f>IF(E45=" "," ",IF(Employee!F$128&gt;E$39," ",IF(Employee!F$130&lt;E$39," ",Employee!D$119)))</f>
        <v xml:space="preserve"> </v>
      </c>
      <c r="G45" s="162"/>
      <c r="H45" s="124">
        <f>IF(T$39="Y",H35,0)</f>
        <v>0</v>
      </c>
      <c r="I45" s="119">
        <f>IF(T$39="Y",I35,0)</f>
        <v>0</v>
      </c>
      <c r="J45" s="119">
        <f>IF(T$39="Y",J35,0)</f>
        <v>0</v>
      </c>
      <c r="K45" s="119">
        <f>IF(T$39="Y",K35,I45*J45)</f>
        <v>0</v>
      </c>
      <c r="L45" s="119">
        <f>IF(T$39="Y",L35,0)</f>
        <v>0</v>
      </c>
      <c r="M45" s="129" t="str">
        <f>IF(E45=" "," ",IF(T$39="Y",M35,IF((H45+K45+L45)&gt;0,H45+K45+L45," ")))</f>
        <v xml:space="preserve"> </v>
      </c>
      <c r="N45" s="121" t="str">
        <f>IF(M45=" "," ",IF(M45=0," ",IF(Employee!O$128="W1",AN45,AI45-W35)))</f>
        <v xml:space="preserve"> </v>
      </c>
      <c r="O45" s="130" t="str">
        <f>IF(M45=" "," ",IF(M45=0," ",IF(Employee!P$121&gt;E$39,0,IF(C45="A",WNI!E237,IF(C45="B",WNI!F237,IF(C45="C",WNI!G237,IF(C45="J",WNI!H237," ")))))))</f>
        <v xml:space="preserve"> </v>
      </c>
      <c r="P45" s="121"/>
      <c r="Q45" s="121"/>
      <c r="R45" s="134" t="str">
        <f>IF(M45=" "," ",IF(M45=0," ",M45-SUM(N45:Q45)))</f>
        <v xml:space="preserve"> </v>
      </c>
      <c r="S45" s="121"/>
      <c r="T45" s="266" t="str">
        <f>IF(M45=" "," ",IF(M45=0," ",WNI!I237))</f>
        <v xml:space="preserve"> </v>
      </c>
      <c r="U45" s="50"/>
      <c r="V45" s="61">
        <f>IF(Employee!H$138=E$39,Employee!D$138+SUM(M45)+V35,SUM(M45)+V35)</f>
        <v>0</v>
      </c>
      <c r="W45" s="61">
        <f>IF(Employee!H$138=E$39,Employee!D$139+SUM(N45)+W35,SUM(N45)+W35)</f>
        <v>0</v>
      </c>
      <c r="X45" s="61">
        <f>IF(O45=" ",X35,O45+X35)</f>
        <v>0</v>
      </c>
      <c r="Y45" s="61">
        <f t="shared" si="7"/>
        <v>0</v>
      </c>
      <c r="Z45" s="61">
        <f t="shared" si="7"/>
        <v>0</v>
      </c>
      <c r="AA45" s="61">
        <f>IF(R45=" ",AA35,AA35+R45)</f>
        <v>0</v>
      </c>
      <c r="AC45" s="61">
        <f>IF(T45=" ",AC35,T45+AC35)</f>
        <v>0</v>
      </c>
      <c r="AD45" s="98"/>
      <c r="AE45" s="112">
        <f>IF(E45=" ",0,IF(D45="BR",0,IF(D45="D",0,IF(D45="NT",V45,LOOKUP(D45,Free!A:A,Free!B:B)*E$39/52))))</f>
        <v>0</v>
      </c>
      <c r="AF45" s="95">
        <f>IF(E45=" ",0,V45-AE45)</f>
        <v>0</v>
      </c>
      <c r="AG45" s="95">
        <f>AF45*AG$7</f>
        <v>0</v>
      </c>
      <c r="AH45" s="95">
        <f>IF(D45="D",AF45*AH$7,IF(AF45&gt;LOOKUP(E$39,HR!A:A,HR!B:B),(AF45-LOOKUP(E$39,HR!A:A,HR!B:B))*AH$7,0))</f>
        <v>0</v>
      </c>
      <c r="AI45" s="95">
        <f>IF(AF45&lt;1,0,AG45+AH45)</f>
        <v>0</v>
      </c>
      <c r="AJ45" s="95">
        <f>IF(E45=" ",0,IF(D45="BR",0,IF(D45="D",0,IF(D45="NT",M45,LOOKUP(D45,Free!A:A,Free!B:B)*1/52))))</f>
        <v>0</v>
      </c>
      <c r="AK45" s="95">
        <f>IF(E45=" ",0,SUM(M45)-AJ45)</f>
        <v>0</v>
      </c>
      <c r="AL45" s="95">
        <f>AK45*AL$7</f>
        <v>0</v>
      </c>
      <c r="AM45" s="95">
        <f>IF(D45="D",AK45*AM$7,IF(AK45&gt;LOOKUP(1,HR!A:A,HR!B:B),(AK45-LOOKUP(1,HR!A:A,HR!B:B))*AH$7,0))</f>
        <v>0</v>
      </c>
      <c r="AN45" s="95">
        <f>IF(AK45&lt;1,0,AL45+AM45)</f>
        <v>0</v>
      </c>
      <c r="AO45" s="98"/>
      <c r="AP45" s="63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3"/>
    </row>
    <row r="46" spans="1:47" ht="18" customHeight="1" thickTop="1" thickBot="1" x14ac:dyDescent="0.25">
      <c r="A46" s="49"/>
      <c r="B46" s="153"/>
      <c r="C46" s="151"/>
      <c r="D46" s="151"/>
      <c r="E46" s="152"/>
      <c r="F46" s="400" t="s">
        <v>7</v>
      </c>
      <c r="G46" s="439"/>
      <c r="H46" s="156"/>
      <c r="I46" s="157"/>
      <c r="J46" s="157"/>
      <c r="K46" s="158"/>
      <c r="L46" s="158"/>
      <c r="M46" s="159">
        <f t="shared" ref="M46:R46" si="8">SUM(M41:M45)</f>
        <v>0</v>
      </c>
      <c r="N46" s="159">
        <f t="shared" si="8"/>
        <v>0</v>
      </c>
      <c r="O46" s="159">
        <f t="shared" si="8"/>
        <v>0</v>
      </c>
      <c r="P46" s="159">
        <f t="shared" si="8"/>
        <v>0</v>
      </c>
      <c r="Q46" s="159">
        <f t="shared" si="8"/>
        <v>0</v>
      </c>
      <c r="R46" s="159">
        <f t="shared" si="8"/>
        <v>0</v>
      </c>
      <c r="S46" s="121"/>
      <c r="T46" s="159">
        <f>SUM(T41:T45)</f>
        <v>0</v>
      </c>
      <c r="U46" s="51"/>
      <c r="V46" s="61"/>
      <c r="AD46" s="98"/>
      <c r="AO46" s="98"/>
      <c r="AP46" s="63"/>
      <c r="AU46" s="63"/>
    </row>
    <row r="47" spans="1:47" s="54" customFormat="1" ht="24" customHeight="1" thickBot="1" x14ac:dyDescent="0.25">
      <c r="A47" s="138"/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218"/>
      <c r="V47" s="84"/>
      <c r="W47" s="84"/>
      <c r="X47" s="84"/>
      <c r="Y47" s="219"/>
      <c r="Z47" s="84"/>
      <c r="AA47" s="84"/>
      <c r="AB47" s="85"/>
      <c r="AC47" s="84"/>
      <c r="AD47" s="97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7"/>
      <c r="AP47" s="212"/>
      <c r="AQ47" s="94"/>
      <c r="AR47" s="94"/>
      <c r="AS47" s="94"/>
      <c r="AT47" s="94"/>
      <c r="AU47" s="212"/>
    </row>
    <row r="48" spans="1:47" ht="18" customHeight="1" thickTop="1" thickBot="1" x14ac:dyDescent="0.25">
      <c r="A48" s="41"/>
      <c r="B48" s="396" t="s">
        <v>35</v>
      </c>
      <c r="C48" s="397"/>
      <c r="D48" s="397"/>
      <c r="E48" s="398"/>
      <c r="F48" s="42"/>
      <c r="G48" s="42"/>
      <c r="H48" s="55"/>
      <c r="I48" s="55"/>
      <c r="J48" s="55"/>
      <c r="K48" s="58"/>
      <c r="L48" s="58"/>
      <c r="M48" s="55"/>
      <c r="N48" s="43"/>
      <c r="O48" s="378" t="s">
        <v>39</v>
      </c>
      <c r="P48" s="379"/>
      <c r="Q48" s="380"/>
      <c r="R48" s="376"/>
      <c r="S48" s="377"/>
      <c r="T48" s="377"/>
      <c r="U48" s="44"/>
      <c r="AD48" s="98"/>
      <c r="AO48" s="98"/>
      <c r="AP48" s="63"/>
      <c r="AU48" s="63"/>
    </row>
    <row r="49" spans="1:47" ht="18" customHeight="1" thickTop="1" thickBot="1" x14ac:dyDescent="0.25">
      <c r="A49" s="45"/>
      <c r="B49" s="399" t="s">
        <v>10</v>
      </c>
      <c r="C49" s="397"/>
      <c r="D49" s="398"/>
      <c r="E49" s="206">
        <v>11</v>
      </c>
      <c r="F49" s="63"/>
      <c r="G49" s="63"/>
      <c r="H49" s="399" t="s">
        <v>39</v>
      </c>
      <c r="I49" s="397"/>
      <c r="J49" s="398"/>
      <c r="K49" s="272">
        <f>Admin!B308</f>
        <v>40215</v>
      </c>
      <c r="L49" s="271" t="s">
        <v>208</v>
      </c>
      <c r="M49" s="273">
        <f>Admin!B335</f>
        <v>40242</v>
      </c>
      <c r="N49" s="28"/>
      <c r="O49" s="401" t="s">
        <v>110</v>
      </c>
      <c r="P49" s="402"/>
      <c r="Q49" s="402"/>
      <c r="R49" s="403"/>
      <c r="S49" s="46"/>
      <c r="T49" s="166"/>
      <c r="U49" s="48"/>
      <c r="AD49" s="98"/>
      <c r="AO49" s="98"/>
      <c r="AP49" s="63"/>
      <c r="AU49" s="63"/>
    </row>
    <row r="50" spans="1:47" ht="18" customHeight="1" thickTop="1" x14ac:dyDescent="0.2">
      <c r="A50" s="45"/>
      <c r="B50" s="91"/>
      <c r="C50" s="32"/>
      <c r="D50" s="32"/>
      <c r="E50" s="47"/>
      <c r="F50" s="46"/>
      <c r="G50" s="46"/>
      <c r="H50" s="56"/>
      <c r="I50" s="56"/>
      <c r="J50" s="56"/>
      <c r="K50" s="59"/>
      <c r="L50" s="59"/>
      <c r="M50" s="56"/>
      <c r="N50" s="114"/>
      <c r="O50" s="56"/>
      <c r="P50" s="56"/>
      <c r="Q50" s="56"/>
      <c r="R50" s="56"/>
      <c r="S50" s="46"/>
      <c r="T50" s="56"/>
      <c r="U50" s="48"/>
      <c r="AD50" s="98"/>
      <c r="AI50" s="112"/>
      <c r="AO50" s="98"/>
      <c r="AP50" s="63"/>
      <c r="AU50" s="63"/>
    </row>
    <row r="51" spans="1:47" ht="18" customHeight="1" x14ac:dyDescent="0.2">
      <c r="A51" s="45"/>
      <c r="B51" s="143" t="str">
        <f>IF(E51=" "," ",IF(Employee!F$24&gt;E$49," ",IF(Employee!F$26&lt;E$49," ",Employee!D$30)))</f>
        <v xml:space="preserve"> </v>
      </c>
      <c r="C51" s="109" t="str">
        <f>IF(E51=Employee!D$29,LOOKUP(E$49,Nitable!A:A,Nitable!C:C)," ")</f>
        <v xml:space="preserve"> </v>
      </c>
      <c r="D51" s="109" t="str">
        <f>IF(E51=Employee!D$29,LOOKUP(E$49,Taxcode!A:A,Taxcode!G:G)," ")</f>
        <v xml:space="preserve"> </v>
      </c>
      <c r="E51" s="150" t="str">
        <f>IF(Employee!D$28="w"," ",IF(Employee!F$24&gt;E$49," ",IF(Employee!F$26&lt;E$49," ",Employee!D$29)))</f>
        <v xml:space="preserve"> </v>
      </c>
      <c r="F51" s="147" t="str">
        <f>IF(E51=" "," ",IF(Employee!F$24&gt;E$49," ",IF(Employee!F$26&lt;E$49," ",Employee!D$15)))</f>
        <v xml:space="preserve"> </v>
      </c>
      <c r="G51" s="162"/>
      <c r="H51" s="123">
        <f>IF(T$49="Y",'Jan10'!H51,0)</f>
        <v>0</v>
      </c>
      <c r="I51" s="115">
        <f>IF(T$49="Y",'Jan10'!I51,0)</f>
        <v>0</v>
      </c>
      <c r="J51" s="115">
        <f>IF(T$49="Y",'Jan10'!J51,0)</f>
        <v>0</v>
      </c>
      <c r="K51" s="115">
        <f>IF(T$49="Y",'Jan10'!K51,I51*J51)</f>
        <v>0</v>
      </c>
      <c r="L51" s="154">
        <f>IF(T$49="Y",'Jan10'!L51,0)</f>
        <v>0</v>
      </c>
      <c r="M51" s="127" t="str">
        <f>IF(E51=" "," ",IF(T$49="Y",'Jan10'!M51,IF((H51+K51+L51)&gt;0,H51+K51+L51," ")))</f>
        <v xml:space="preserve"> </v>
      </c>
      <c r="N51" s="227" t="str">
        <f>IF(M51=" "," ",IF(M51=0," ",IF(Employee!O$24="M1",AN51,AI51-'Jan10'!W51)))</f>
        <v xml:space="preserve"> </v>
      </c>
      <c r="O51" s="128" t="str">
        <f>IF(M51=" "," ",IF(M51=0," ",IF(Employee!P$17&gt;E$49,0,IF(C51="A",MNI!E53,IF(C51="B",MNI!F53,IF(C51="C",MNI!G53,IF(C51="J",MNI!H53," ")))))))</f>
        <v xml:space="preserve"> </v>
      </c>
      <c r="P51" s="117"/>
      <c r="Q51" s="117"/>
      <c r="R51" s="228" t="str">
        <f>IF(M51=" "," ",IF(M51=0," ",M51-SUM(N51:Q51)))</f>
        <v xml:space="preserve"> </v>
      </c>
      <c r="S51" s="121"/>
      <c r="T51" s="118" t="str">
        <f>IF(M51=" "," ",IF(M51=0," ",MNI!I53))</f>
        <v xml:space="preserve"> </v>
      </c>
      <c r="U51" s="50"/>
      <c r="V51" s="61">
        <f>IF(Employee!H$35=E$49,Employee!D$34+SUM(M51)+'Jan10'!V51,SUM(M51)+'Jan10'!V51)</f>
        <v>0</v>
      </c>
      <c r="W51" s="61">
        <f>IF(Employee!H$35=E$49,Employee!D$35+SUM(N51)+'Jan10'!W51,SUM(N51)+'Jan10'!W51)</f>
        <v>0</v>
      </c>
      <c r="X51" s="61">
        <f>IF(O51=" ",'Jan10'!X51,O51+'Jan10'!X51)</f>
        <v>0</v>
      </c>
      <c r="Y51" s="61">
        <f>IF(P51=" ",'Jan10'!Y51,P51+'Jan10'!Y51)</f>
        <v>0</v>
      </c>
      <c r="Z51" s="61">
        <f>IF(Q51=" ",'Jan10'!Z51,Q51+'Jan10'!Z51)</f>
        <v>0</v>
      </c>
      <c r="AA51" s="61">
        <f>IF(R51=" ",'Jan10'!AA51,R51+'Jan10'!AA51)</f>
        <v>0</v>
      </c>
      <c r="AB51" s="62"/>
      <c r="AC51" s="61">
        <f>IF(T51=" ",'Jan10'!AC51,T51+'Jan10'!AC51)</f>
        <v>0</v>
      </c>
      <c r="AD51" s="98"/>
      <c r="AE51" s="112">
        <f>IF(E51=" ",0,IF(D51="BR",0,IF(D51="D",0,IF(D51="NT",V51,LOOKUP(D51,Free!A:A,Free!C:C)*E$49/12))))</f>
        <v>0</v>
      </c>
      <c r="AF51" s="95">
        <f>IF(E51=" ",0,V51-AE51)</f>
        <v>0</v>
      </c>
      <c r="AG51" s="95">
        <f>AF51*AG$7</f>
        <v>0</v>
      </c>
      <c r="AH51" s="95">
        <f>IF(D51="D",AF51*AH$7,IF(AF51&gt;LOOKUP(E$49,HR!A:A,HR!C:C),(AF51-LOOKUP(E$49,HR!A:A,HR!C:C))*AH$7,0))</f>
        <v>0</v>
      </c>
      <c r="AI51" s="95">
        <f>IF(AF51&lt;1,0,AG51+AH51)</f>
        <v>0</v>
      </c>
      <c r="AJ51" s="95">
        <f>IF(E51=" ",0,IF(D51="BR",0,IF(D51="D",0,IF(D51="NT",M51,LOOKUP(D51,Free!A:A,Free!C:C)*1/12))))</f>
        <v>0</v>
      </c>
      <c r="AK51" s="95">
        <f>IF(E51=" ",0,SUM(M51)-AJ51)</f>
        <v>0</v>
      </c>
      <c r="AL51" s="95">
        <f>AK51*AL$7</f>
        <v>0</v>
      </c>
      <c r="AM51" s="95">
        <f>IF(D51="D",AK51*AM$7,IF(AK51&gt;LOOKUP(1,HR!A:A,HR!C:C),(AK51-LOOKUP(1,HR!A:A,HR!C:C))*AH$7,0))</f>
        <v>0</v>
      </c>
      <c r="AN51" s="95">
        <f>IF(AK51&lt;1,0,AL51+AM51)</f>
        <v>0</v>
      </c>
      <c r="AO51" s="98"/>
      <c r="AP51" s="63"/>
      <c r="AQ51" s="95">
        <f>IF(G51="SSP",H51,0)</f>
        <v>0</v>
      </c>
      <c r="AR51" s="95">
        <f>IF(G51="SMP",H51,0)</f>
        <v>0</v>
      </c>
      <c r="AS51" s="95">
        <f>IF(G51="SPP",H51,0)</f>
        <v>0</v>
      </c>
      <c r="AT51" s="95">
        <f>IF(G51="SAP",H51,0)</f>
        <v>0</v>
      </c>
      <c r="AU51" s="63"/>
    </row>
    <row r="52" spans="1:47" ht="18" customHeight="1" x14ac:dyDescent="0.2">
      <c r="A52" s="45"/>
      <c r="B52" s="145" t="str">
        <f>IF(E52=" "," ",IF(Employee!F$50&gt;E$49," ",IF(Employee!F$52&lt;E$49," ",Employee!D$56)))</f>
        <v xml:space="preserve"> </v>
      </c>
      <c r="C52" s="32" t="str">
        <f>IF(E52=Employee!D$55,LOOKUP(E$49,Nitable!A:A,Nitable!F:F)," ")</f>
        <v xml:space="preserve"> </v>
      </c>
      <c r="D52" s="32" t="str">
        <f>IF(E52=Employee!D$55,LOOKUP(E$49,Taxcode!A:A,Taxcode!M:M)," ")</f>
        <v xml:space="preserve"> </v>
      </c>
      <c r="E52" s="142" t="str">
        <f>IF(Employee!D$54="w"," ",IF(Employee!F$50&gt;E$49," ",IF(Employee!F$52&lt;E$49," ",Employee!D$55)))</f>
        <v xml:space="preserve"> </v>
      </c>
      <c r="F52" s="148" t="str">
        <f>IF(E52=" "," ",IF(Employee!F$50&gt;E$49," ",IF(Employee!F$52&lt;E$49," ",Employee!D$41)))</f>
        <v xml:space="preserve"> </v>
      </c>
      <c r="G52" s="162"/>
      <c r="H52" s="124">
        <f>IF(T$49="Y",'Jan10'!H52,0)</f>
        <v>0</v>
      </c>
      <c r="I52" s="119">
        <f>IF(T$49="Y",'Jan10'!I52,0)</f>
        <v>0</v>
      </c>
      <c r="J52" s="119">
        <f>IF(T$49="Y",'Jan10'!J52,0)</f>
        <v>0</v>
      </c>
      <c r="K52" s="119">
        <f>IF(T$49="Y",'Jan10'!K52,I52*J52)</f>
        <v>0</v>
      </c>
      <c r="L52" s="155">
        <f>IF(T$49="Y",'Jan10'!L52,0)</f>
        <v>0</v>
      </c>
      <c r="M52" s="129" t="str">
        <f>IF(E52=" "," ",IF(T$49="Y",'Jan10'!M52,IF((H52+K52+L52)&gt;0,H52+K52+L52," ")))</f>
        <v xml:space="preserve"> </v>
      </c>
      <c r="N52" s="229" t="str">
        <f>IF(M52=" "," ",IF(M52=0," ",IF(Employee!O$50="M1",AN52,AI52-'Jan10'!W52)))</f>
        <v xml:space="preserve"> </v>
      </c>
      <c r="O52" s="130" t="str">
        <f>IF(M52=" "," ",IF(M52=0," ",IF(Employee!P$43&gt;E$49,0,IF(C52="A",MNI!E54,IF(C52="B",MNI!F54,IF(C52="C",MNI!G54,IF(C52="J",MNI!H54," ")))))))</f>
        <v xml:space="preserve"> </v>
      </c>
      <c r="P52" s="121"/>
      <c r="Q52" s="121"/>
      <c r="R52" s="230" t="str">
        <f>IF(M52=" "," ",IF(M52=0," ",M52-SUM(N52:Q52)))</f>
        <v xml:space="preserve"> </v>
      </c>
      <c r="S52" s="121"/>
      <c r="T52" s="122" t="str">
        <f>IF(M52=" "," ",IF(M52=0," ",MNI!I54))</f>
        <v xml:space="preserve"> </v>
      </c>
      <c r="U52" s="50"/>
      <c r="V52" s="61">
        <f>IF(Employee!H$61=E$49,Employee!D$60+SUM(M52)+'Jan10'!V52,SUM(M52)+'Jan10'!V52)</f>
        <v>0</v>
      </c>
      <c r="W52" s="61">
        <f>IF(Employee!H$61=E$49,Employee!D$61+SUM(N52)+'Jan10'!W52,SUM(N52)+'Jan10'!W52)</f>
        <v>0</v>
      </c>
      <c r="X52" s="61">
        <f>IF(O52=" ",'Jan10'!X52,O52+'Jan10'!X52)</f>
        <v>0</v>
      </c>
      <c r="Y52" s="61">
        <f>IF(P52=" ",'Jan10'!Y52,P52+'Jan10'!Y52)</f>
        <v>0</v>
      </c>
      <c r="Z52" s="61">
        <f>IF(Q52=" ",'Jan10'!Z52,Q52+'Jan10'!Z52)</f>
        <v>0</v>
      </c>
      <c r="AA52" s="61">
        <f>IF(R52=" ",'Jan10'!AA52,R52+'Jan10'!AA52)</f>
        <v>0</v>
      </c>
      <c r="AB52" s="62"/>
      <c r="AC52" s="61">
        <f>IF(T52=" ",'Jan10'!AC52,T52+'Jan10'!AC52)</f>
        <v>0</v>
      </c>
      <c r="AD52" s="98"/>
      <c r="AE52" s="112">
        <f>IF(E52=" ",0,IF(D52="BR",0,IF(D52="D",0,IF(D52="NT",V52,LOOKUP(D52,Free!A:A,Free!C:C)*E$49/12))))</f>
        <v>0</v>
      </c>
      <c r="AF52" s="95">
        <f>IF(E52=" ",0,V52-AE52)</f>
        <v>0</v>
      </c>
      <c r="AG52" s="95">
        <f>AF52*AG$7</f>
        <v>0</v>
      </c>
      <c r="AH52" s="95">
        <f>IF(D52="D",AF52*AH$7,IF(AF52&gt;LOOKUP(E$49,HR!A:A,HR!C:C),(AF52-LOOKUP(E$49,HR!A:A,HR!C:C))*AH$7,0))</f>
        <v>0</v>
      </c>
      <c r="AI52" s="95">
        <f>IF(AF52&lt;1,0,AG52+AH52)</f>
        <v>0</v>
      </c>
      <c r="AJ52" s="95">
        <f>IF(E52=" ",0,IF(D52="BR",0,IF(D52="D",0,IF(D52="NT",M52,LOOKUP(D52,Free!A:A,Free!C:C)*1/12))))</f>
        <v>0</v>
      </c>
      <c r="AK52" s="95">
        <f>IF(E52=" ",0,SUM(M52)-AJ52)</f>
        <v>0</v>
      </c>
      <c r="AL52" s="95">
        <f>AK52*AL$7</f>
        <v>0</v>
      </c>
      <c r="AM52" s="95">
        <f>IF(D52="D",AK52*AM$7,IF(AK52&gt;LOOKUP(1,HR!A:A,HR!C:C),(AK52-LOOKUP(1,HR!A:A,HR!C:C))*AH$7,0))</f>
        <v>0</v>
      </c>
      <c r="AN52" s="95">
        <f>IF(AK52&lt;1,0,AL52+AM52)</f>
        <v>0</v>
      </c>
      <c r="AO52" s="98"/>
      <c r="AP52" s="63"/>
      <c r="AQ52" s="95">
        <f>IF(G52="SSP",H52,0)</f>
        <v>0</v>
      </c>
      <c r="AR52" s="95">
        <f>IF(G52="SMP",H52,0)</f>
        <v>0</v>
      </c>
      <c r="AS52" s="95">
        <f>IF(G52="SPP",H52,0)</f>
        <v>0</v>
      </c>
      <c r="AT52" s="95">
        <f>IF(G52="SAP",H52,0)</f>
        <v>0</v>
      </c>
      <c r="AU52" s="63"/>
    </row>
    <row r="53" spans="1:47" ht="18" customHeight="1" x14ac:dyDescent="0.2">
      <c r="A53" s="45"/>
      <c r="B53" s="145" t="str">
        <f>IF(E53=" "," ",IF(Employee!F$76&gt;E$49," ",IF(Employee!F$78&lt;E$49," ",Employee!D$82)))</f>
        <v xml:space="preserve"> </v>
      </c>
      <c r="C53" s="32" t="str">
        <f>IF(E53=Employee!D$81,LOOKUP(E$49,Nitable!A:A,Nitable!I:I)," ")</f>
        <v xml:space="preserve"> </v>
      </c>
      <c r="D53" s="32" t="str">
        <f>IF(E53=Employee!D$81,LOOKUP(E$49,Taxcode!A:A,Taxcode!S:S)," ")</f>
        <v xml:space="preserve"> </v>
      </c>
      <c r="E53" s="142" t="str">
        <f>IF(Employee!D$80="w"," ",IF(Employee!F$76&gt;E$49," ",IF(Employee!F$78&lt;E$49," ",Employee!D$81)))</f>
        <v xml:space="preserve"> </v>
      </c>
      <c r="F53" s="148" t="str">
        <f>IF(E53=" "," ",IF(Employee!F$76&gt;E$49," ",IF(Employee!F$78&lt;E$49," ",Employee!D$67)))</f>
        <v xml:space="preserve"> </v>
      </c>
      <c r="G53" s="162"/>
      <c r="H53" s="124">
        <f>IF(T$49="Y",'Jan10'!H53,0)</f>
        <v>0</v>
      </c>
      <c r="I53" s="119">
        <f>IF(T$49="Y",'Jan10'!I53,0)</f>
        <v>0</v>
      </c>
      <c r="J53" s="119">
        <f>IF(T$49="Y",'Jan10'!J53,0)</f>
        <v>0</v>
      </c>
      <c r="K53" s="119">
        <f>IF(T$49="Y",'Jan10'!K53,I53*J53)</f>
        <v>0</v>
      </c>
      <c r="L53" s="155">
        <f>IF(T$49="Y",'Jan10'!L53,0)</f>
        <v>0</v>
      </c>
      <c r="M53" s="129" t="str">
        <f>IF(E53=" "," ",IF(T$49="Y",'Jan10'!M53,IF((H53+K53+L53)&gt;0,H53+K53+L53," ")))</f>
        <v xml:space="preserve"> </v>
      </c>
      <c r="N53" s="229" t="str">
        <f>IF(M53=" "," ",IF(M53=0," ",IF(Employee!O$76="M1",AN53,AI53-'Jan10'!W53)))</f>
        <v xml:space="preserve"> </v>
      </c>
      <c r="O53" s="130" t="str">
        <f>IF(M53=" "," ",IF(M53=0," ",IF(Employee!P$69&gt;E$49,0,IF(C53="A",MNI!E55,IF(C53="B",MNI!F55,IF(C53="C",MNI!G55,IF(C53="J",MNI!H55," ")))))))</f>
        <v xml:space="preserve"> </v>
      </c>
      <c r="P53" s="121"/>
      <c r="Q53" s="121"/>
      <c r="R53" s="230" t="str">
        <f>IF(M53=" "," ",IF(M53=0," ",M53-SUM(N53:Q53)))</f>
        <v xml:space="preserve"> </v>
      </c>
      <c r="S53" s="121"/>
      <c r="T53" s="122" t="str">
        <f>IF(M53=" "," ",IF(M53=0," ",MNI!I55))</f>
        <v xml:space="preserve"> </v>
      </c>
      <c r="U53" s="50"/>
      <c r="V53" s="61">
        <f>IF(Employee!H$87=E$49,Employee!D$86+SUM(M53)+'Jan10'!V53,SUM(M53)+'Jan10'!V53)</f>
        <v>0</v>
      </c>
      <c r="W53" s="61">
        <f>IF(Employee!H$87=E$49,Employee!D$87+SUM(N53)+'Jan10'!W53,SUM(N53)+'Jan10'!W53)</f>
        <v>0</v>
      </c>
      <c r="X53" s="61">
        <f>IF(O53=" ",'Jan10'!X53,O53+'Jan10'!X53)</f>
        <v>0</v>
      </c>
      <c r="Y53" s="61">
        <f>IF(P53=" ",'Jan10'!Y53,P53+'Jan10'!Y53)</f>
        <v>0</v>
      </c>
      <c r="Z53" s="61">
        <f>IF(Q53=" ",'Jan10'!Z53,Q53+'Jan10'!Z53)</f>
        <v>0</v>
      </c>
      <c r="AA53" s="61">
        <f>IF(R53=" ",'Jan10'!AA53,R53+'Jan10'!AA53)</f>
        <v>0</v>
      </c>
      <c r="AB53" s="62"/>
      <c r="AC53" s="61">
        <f>IF(T53=" ",'Jan10'!AC53,T53+'Jan10'!AC53)</f>
        <v>0</v>
      </c>
      <c r="AD53" s="98"/>
      <c r="AE53" s="112">
        <f>IF(E53=" ",0,IF(D53="BR",0,IF(D53="D",0,IF(D53="NT",V53,LOOKUP(D53,Free!A:A,Free!C:C)*E$49/12))))</f>
        <v>0</v>
      </c>
      <c r="AF53" s="95">
        <f>IF(E53=" ",0,V53-AE53)</f>
        <v>0</v>
      </c>
      <c r="AG53" s="95">
        <f>AF53*AG$7</f>
        <v>0</v>
      </c>
      <c r="AH53" s="95">
        <f>IF(D53="D",AF53*AH$7,IF(AF53&gt;LOOKUP(E$49,HR!A:A,HR!C:C),(AF53-LOOKUP(E$49,HR!A:A,HR!C:C))*AH$7,0))</f>
        <v>0</v>
      </c>
      <c r="AI53" s="95">
        <f>IF(AF53&lt;1,0,AG53+AH53)</f>
        <v>0</v>
      </c>
      <c r="AJ53" s="95">
        <f>IF(E53=" ",0,IF(D53="BR",0,IF(D53="D",0,IF(D53="NT",M53,LOOKUP(D53,Free!A:A,Free!C:C)*1/12))))</f>
        <v>0</v>
      </c>
      <c r="AK53" s="95">
        <f>IF(E53=" ",0,SUM(M53)-AJ53)</f>
        <v>0</v>
      </c>
      <c r="AL53" s="95">
        <f>AK53*AL$7</f>
        <v>0</v>
      </c>
      <c r="AM53" s="95">
        <f>IF(D53="D",AK53*AM$7,IF(AK53&gt;LOOKUP(1,HR!A:A,HR!C:C),(AK53-LOOKUP(1,HR!A:A,HR!C:C))*AH$7,0))</f>
        <v>0</v>
      </c>
      <c r="AN53" s="95">
        <f>IF(AK53&lt;1,0,AL53+AM53)</f>
        <v>0</v>
      </c>
      <c r="AO53" s="98"/>
      <c r="AP53" s="63"/>
      <c r="AQ53" s="95">
        <f>IF(G53="SSP",H53,0)</f>
        <v>0</v>
      </c>
      <c r="AR53" s="95">
        <f>IF(G53="SMP",H53,0)</f>
        <v>0</v>
      </c>
      <c r="AS53" s="95">
        <f>IF(G53="SPP",H53,0)</f>
        <v>0</v>
      </c>
      <c r="AT53" s="95">
        <f>IF(G53="SAP",H53,0)</f>
        <v>0</v>
      </c>
      <c r="AU53" s="63"/>
    </row>
    <row r="54" spans="1:47" ht="18" customHeight="1" x14ac:dyDescent="0.2">
      <c r="A54" s="45"/>
      <c r="B54" s="145" t="str">
        <f>IF(E54=" "," ",IF(Employee!F$102&gt;E$49," ",IF(Employee!F$104&lt;E$49," ",Employee!D$108)))</f>
        <v xml:space="preserve"> </v>
      </c>
      <c r="C54" s="32" t="str">
        <f>IF(E54=Employee!D$107,LOOKUP(E$49,Nitable!A:A,Nitable!L:L)," ")</f>
        <v xml:space="preserve"> </v>
      </c>
      <c r="D54" s="32" t="str">
        <f>IF(E54=Employee!D$107,LOOKUP(E$49,Taxcode!A:A,Taxcode!Y:Y)," ")</f>
        <v xml:space="preserve"> </v>
      </c>
      <c r="E54" s="142" t="str">
        <f>IF(Employee!D$106="w"," ",IF(Employee!F$102&gt;E$49," ",IF(Employee!F$104&lt;E$49," ",Employee!D$107)))</f>
        <v xml:space="preserve"> </v>
      </c>
      <c r="F54" s="148" t="str">
        <f>IF(E54=" "," ",IF(Employee!F$102&gt;E$49," ",IF(Employee!F$104&lt;E$49," ",Employee!D$93)))</f>
        <v xml:space="preserve"> </v>
      </c>
      <c r="G54" s="162"/>
      <c r="H54" s="124">
        <f>IF(T$49="Y",'Jan10'!H54,0)</f>
        <v>0</v>
      </c>
      <c r="I54" s="119">
        <f>IF(T$49="Y",'Jan10'!I54,0)</f>
        <v>0</v>
      </c>
      <c r="J54" s="119">
        <f>IF(T$49="Y",'Jan10'!J54,0)</f>
        <v>0</v>
      </c>
      <c r="K54" s="119">
        <f>IF(T$49="Y",'Jan10'!K54,I54*J54)</f>
        <v>0</v>
      </c>
      <c r="L54" s="155">
        <f>IF(T$49="Y",'Jan10'!L54,0)</f>
        <v>0</v>
      </c>
      <c r="M54" s="129" t="str">
        <f>IF(E54=" "," ",IF(T$49="Y",'Jan10'!M54,IF((H54+K54+L54)&gt;0,H54+K54+L54," ")))</f>
        <v xml:space="preserve"> </v>
      </c>
      <c r="N54" s="229" t="str">
        <f>IF(M54=" "," ",IF(M54=0," ",IF(Employee!O$102="M1",AN54,AI54-'Jan10'!W54)))</f>
        <v xml:space="preserve"> </v>
      </c>
      <c r="O54" s="130" t="str">
        <f>IF(M54=" "," ",IF(M54=0," ",IF(Employee!P$95&gt;E$49,0,IF(C54="A",MNI!E56,IF(C54="B",MNI!F56,IF(C54="C",MNI!G56,IF(C54="J",MNI!H56," ")))))))</f>
        <v xml:space="preserve"> </v>
      </c>
      <c r="P54" s="121"/>
      <c r="Q54" s="121"/>
      <c r="R54" s="230" t="str">
        <f>IF(M54=" "," ",IF(M54=0," ",M54-SUM(N54:Q54)))</f>
        <v xml:space="preserve"> </v>
      </c>
      <c r="S54" s="121"/>
      <c r="T54" s="122" t="str">
        <f>IF(M54=" "," ",IF(M54=0," ",MNI!I56))</f>
        <v xml:space="preserve"> </v>
      </c>
      <c r="U54" s="50"/>
      <c r="V54" s="61">
        <f>IF(Employee!H$113=E$49,Employee!D$112+SUM(M54)+'Jan10'!V54,SUM(M54)+'Jan10'!V54)</f>
        <v>0</v>
      </c>
      <c r="W54" s="61">
        <f>IF(Employee!H$113=E$49,Employee!D$113+SUM(N54)+'Jan10'!W54,SUM(N54)+'Jan10'!W54)</f>
        <v>0</v>
      </c>
      <c r="X54" s="61">
        <f>IF(O54=" ",'Jan10'!X54,O54+'Jan10'!X54)</f>
        <v>0</v>
      </c>
      <c r="Y54" s="61">
        <f>IF(P54=" ",'Jan10'!Y54,P54+'Jan10'!Y54)</f>
        <v>0</v>
      </c>
      <c r="Z54" s="61">
        <f>IF(Q54=" ",'Jan10'!Z54,Q54+'Jan10'!Z54)</f>
        <v>0</v>
      </c>
      <c r="AA54" s="61">
        <f>IF(R54=" ",'Jan10'!AA54,R54+'Jan10'!AA54)</f>
        <v>0</v>
      </c>
      <c r="AB54" s="62"/>
      <c r="AC54" s="61">
        <f>IF(T54=" ",'Jan10'!AC54,T54+'Jan10'!AC54)</f>
        <v>0</v>
      </c>
      <c r="AD54" s="98"/>
      <c r="AE54" s="112">
        <f>IF(E54=" ",0,IF(D54="BR",0,IF(D54="D",0,IF(D54="NT",V54,LOOKUP(D54,Free!A:A,Free!C:C)*E$49/12))))</f>
        <v>0</v>
      </c>
      <c r="AF54" s="95">
        <f>IF(E54=" ",0,V54-AE54)</f>
        <v>0</v>
      </c>
      <c r="AG54" s="95">
        <f>AF54*AG$7</f>
        <v>0</v>
      </c>
      <c r="AH54" s="95">
        <f>IF(D54="D",AF54*AH$7,IF(AF54&gt;LOOKUP(E$49,HR!A:A,HR!C:C),(AF54-LOOKUP(E$49,HR!A:A,HR!C:C))*AH$7,0))</f>
        <v>0</v>
      </c>
      <c r="AI54" s="95">
        <f>IF(AF54&lt;1,0,AG54+AH54)</f>
        <v>0</v>
      </c>
      <c r="AJ54" s="95">
        <f>IF(E54=" ",0,IF(D54="BR",0,IF(D54="D",0,IF(D54="NT",M54,LOOKUP(D54,Free!A:A,Free!C:C)*1/12))))</f>
        <v>0</v>
      </c>
      <c r="AK54" s="95">
        <f>IF(E54=" ",0,SUM(M54)-AJ54)</f>
        <v>0</v>
      </c>
      <c r="AL54" s="95">
        <f>AK54*AL$7</f>
        <v>0</v>
      </c>
      <c r="AM54" s="95">
        <f>IF(D54="D",AK54*AM$7,IF(AK54&gt;LOOKUP(1,HR!A:A,HR!C:C),(AK54-LOOKUP(1,HR!A:A,HR!C:C))*AH$7,0))</f>
        <v>0</v>
      </c>
      <c r="AN54" s="95">
        <f>IF(AK54&lt;1,0,AL54+AM54)</f>
        <v>0</v>
      </c>
      <c r="AO54" s="98"/>
      <c r="AP54" s="63"/>
      <c r="AQ54" s="95">
        <f>IF(G54="SSP",H54,0)</f>
        <v>0</v>
      </c>
      <c r="AR54" s="95">
        <f>IF(G54="SMP",H54,0)</f>
        <v>0</v>
      </c>
      <c r="AS54" s="95">
        <f>IF(G54="SPP",H54,0)</f>
        <v>0</v>
      </c>
      <c r="AT54" s="95">
        <f>IF(G54="SAP",H54,0)</f>
        <v>0</v>
      </c>
      <c r="AU54" s="63"/>
    </row>
    <row r="55" spans="1:47" ht="18" customHeight="1" thickBot="1" x14ac:dyDescent="0.25">
      <c r="A55" s="45"/>
      <c r="B55" s="145" t="str">
        <f>IF(E55=" "," ",IF(Employee!F$128&gt;E$49," ",IF(Employee!F$130&lt;E$49," ",Employee!D$134)))</f>
        <v xml:space="preserve"> </v>
      </c>
      <c r="C55" s="32" t="str">
        <f>IF(E55=Employee!D$133,LOOKUP(E$49,Nitable!A:A,Nitable!O:O)," ")</f>
        <v xml:space="preserve"> </v>
      </c>
      <c r="D55" s="32" t="str">
        <f>IF(E55=Employee!D$133,LOOKUP(E$49,Taxcode!A:A,Taxcode!AE:AE)," ")</f>
        <v xml:space="preserve"> </v>
      </c>
      <c r="E55" s="142" t="str">
        <f>IF(Employee!D$132="w"," ",IF(Employee!F$128&gt;E$49," ",IF(Employee!F$130&lt;E$49," ",Employee!D$133)))</f>
        <v xml:space="preserve"> </v>
      </c>
      <c r="F55" s="148" t="str">
        <f>IF(E55=" "," ",IF(Employee!F$128&gt;E$49," ",IF(Employee!F$130&lt;E$49," ",Employee!D$119)))</f>
        <v xml:space="preserve"> </v>
      </c>
      <c r="G55" s="162"/>
      <c r="H55" s="124">
        <f>IF(T$49="Y",'Jan10'!H55,0)</f>
        <v>0</v>
      </c>
      <c r="I55" s="119">
        <f>IF(T$49="Y",'Jan10'!I55,0)</f>
        <v>0</v>
      </c>
      <c r="J55" s="119">
        <f>IF(T$49="Y",'Jan10'!J55,0)</f>
        <v>0</v>
      </c>
      <c r="K55" s="119">
        <f>IF(T$49="Y",'Jan10'!K55,I55*J55)</f>
        <v>0</v>
      </c>
      <c r="L55" s="155">
        <f>IF(T$49="Y",'Jan10'!L55,0)</f>
        <v>0</v>
      </c>
      <c r="M55" s="129" t="str">
        <f>IF(E55=" "," ",IF(T$49="Y",'Jan10'!M55,IF((H55+K55+L55)&gt;0,H55+K55+L55," ")))</f>
        <v xml:space="preserve"> </v>
      </c>
      <c r="N55" s="229" t="str">
        <f>IF(M55=" "," ",IF(M55=0," ",IF(Employee!O$128="M1",AN55,AI55-'Jan10'!W55)))</f>
        <v xml:space="preserve"> </v>
      </c>
      <c r="O55" s="130" t="str">
        <f>IF(M55=" "," ",IF(M55=0," ",IF(Employee!P$121&gt;E$49,0,IF(C55="A",MNI!E57,IF(C55="B",MNI!F57,IF(C55="C",MNI!G57,IF(C55="J",MNI!H57," ")))))))</f>
        <v xml:space="preserve"> </v>
      </c>
      <c r="P55" s="121"/>
      <c r="Q55" s="121"/>
      <c r="R55" s="230" t="str">
        <f>IF(M55=" "," ",IF(M55=0," ",M55-SUM(N55:Q55)))</f>
        <v xml:space="preserve"> </v>
      </c>
      <c r="S55" s="121"/>
      <c r="T55" s="266" t="str">
        <f>IF(M55=" "," ",IF(M55=0," ",MNI!I57))</f>
        <v xml:space="preserve"> </v>
      </c>
      <c r="U55" s="50"/>
      <c r="V55" s="61">
        <f>IF(Employee!H$139=E$49,Employee!D$138+SUM(M55)+'Jan10'!V55,SUM(M55)+'Jan10'!V55)</f>
        <v>0</v>
      </c>
      <c r="W55" s="61">
        <f>IF(Employee!H$139=E$49,Employee!D$139+SUM(N55)+'Jan10'!W55,SUM(N55)+'Jan10'!W55)</f>
        <v>0</v>
      </c>
      <c r="X55" s="61">
        <f>IF(O55=" ",'Jan10'!X55,O55+'Jan10'!X55)</f>
        <v>0</v>
      </c>
      <c r="Y55" s="61">
        <f>IF(P55=" ",'Jan10'!Y55,P55+'Jan10'!Y55)</f>
        <v>0</v>
      </c>
      <c r="Z55" s="61">
        <f>IF(Q55=" ",'Jan10'!Z55,Q55+'Jan10'!Z55)</f>
        <v>0</v>
      </c>
      <c r="AA55" s="61">
        <f>IF(R55=" ",'Jan10'!AA55,R55+'Jan10'!AA55)</f>
        <v>0</v>
      </c>
      <c r="AB55" s="62"/>
      <c r="AC55" s="61">
        <f>IF(T55=" ",'Jan10'!AC55,T55+'Jan10'!AC55)</f>
        <v>0</v>
      </c>
      <c r="AD55" s="98"/>
      <c r="AE55" s="112">
        <f>IF(E55=" ",0,IF(D55="BR",0,IF(D55="D",0,IF(D55="NT",V55,LOOKUP(D55,Free!A:A,Free!C:C)*E$49/12))))</f>
        <v>0</v>
      </c>
      <c r="AF55" s="95">
        <f>IF(E55=" ",0,V55-AE55)</f>
        <v>0</v>
      </c>
      <c r="AG55" s="95">
        <f>AF55*AG$7</f>
        <v>0</v>
      </c>
      <c r="AH55" s="95">
        <f>IF(D55="D",AF55*AH$7,IF(AF55&gt;LOOKUP(E$49,HR!A:A,HR!C:C),(AF55-LOOKUP(E$49,HR!A:A,HR!C:C))*AH$7,0))</f>
        <v>0</v>
      </c>
      <c r="AI55" s="95">
        <f>IF(AF55&lt;1,0,AG55+AH55)</f>
        <v>0</v>
      </c>
      <c r="AJ55" s="95">
        <f>IF(E55=" ",0,IF(D55="BR",0,IF(D55="D",0,IF(D55="NT",M55,LOOKUP(D55,Free!A:A,Free!C:C)*1/12))))</f>
        <v>0</v>
      </c>
      <c r="AK55" s="95">
        <f>IF(E55=" ",0,SUM(M55)-AJ55)</f>
        <v>0</v>
      </c>
      <c r="AL55" s="95">
        <f>AK55*AL$7</f>
        <v>0</v>
      </c>
      <c r="AM55" s="95">
        <f>IF(D55="D",AK55*AM$7,IF(AK55&gt;LOOKUP(1,HR!A:A,HR!C:C),(AK55-LOOKUP(1,HR!A:A,HR!C:C))*AH$7,0))</f>
        <v>0</v>
      </c>
      <c r="AN55" s="95">
        <f>IF(AK55&lt;1,0,AL55+AM55)</f>
        <v>0</v>
      </c>
      <c r="AO55" s="98"/>
      <c r="AP55" s="63"/>
      <c r="AQ55" s="95">
        <f>IF(G55="SSP",H55,0)</f>
        <v>0</v>
      </c>
      <c r="AR55" s="95">
        <f>IF(G55="SMP",H55,0)</f>
        <v>0</v>
      </c>
      <c r="AS55" s="95">
        <f>IF(G55="SPP",H55,0)</f>
        <v>0</v>
      </c>
      <c r="AT55" s="95">
        <f>IF(G55="SAP",H55,0)</f>
        <v>0</v>
      </c>
      <c r="AU55" s="63"/>
    </row>
    <row r="56" spans="1:47" ht="18" customHeight="1" thickTop="1" thickBot="1" x14ac:dyDescent="0.25">
      <c r="A56" s="49"/>
      <c r="B56" s="153"/>
      <c r="C56" s="151"/>
      <c r="D56" s="151"/>
      <c r="E56" s="152"/>
      <c r="F56" s="400" t="s">
        <v>7</v>
      </c>
      <c r="G56" s="398"/>
      <c r="H56" s="131"/>
      <c r="I56" s="132"/>
      <c r="J56" s="132"/>
      <c r="K56" s="168"/>
      <c r="L56" s="168"/>
      <c r="M56" s="159">
        <f t="shared" ref="M56:R56" si="9">SUM(M51:M55)</f>
        <v>0</v>
      </c>
      <c r="N56" s="159">
        <f t="shared" si="9"/>
        <v>0</v>
      </c>
      <c r="O56" s="159">
        <f t="shared" si="9"/>
        <v>0</v>
      </c>
      <c r="P56" s="159">
        <f t="shared" si="9"/>
        <v>0</v>
      </c>
      <c r="Q56" s="159">
        <f t="shared" si="9"/>
        <v>0</v>
      </c>
      <c r="R56" s="159">
        <f t="shared" si="9"/>
        <v>0</v>
      </c>
      <c r="S56" s="121"/>
      <c r="T56" s="159">
        <f>SUM(T51:T55)</f>
        <v>0</v>
      </c>
      <c r="U56" s="51"/>
      <c r="V56" s="61"/>
      <c r="AD56" s="98"/>
      <c r="AO56" s="98"/>
      <c r="AP56" s="63"/>
      <c r="AU56" s="63"/>
    </row>
    <row r="57" spans="1:47" ht="24" customHeight="1" x14ac:dyDescent="0.2">
      <c r="A57" s="243"/>
      <c r="B57" s="381"/>
      <c r="C57" s="381"/>
      <c r="D57" s="381"/>
      <c r="E57" s="381"/>
      <c r="F57" s="381"/>
      <c r="G57" s="381"/>
      <c r="H57" s="381"/>
      <c r="I57" s="381"/>
      <c r="J57" s="381"/>
      <c r="K57" s="381"/>
      <c r="L57" s="381"/>
      <c r="M57" s="381"/>
      <c r="N57" s="381"/>
      <c r="O57" s="381"/>
      <c r="P57" s="381"/>
      <c r="Q57" s="381"/>
      <c r="R57" s="381"/>
      <c r="S57" s="381"/>
      <c r="T57" s="381"/>
      <c r="U57" s="46"/>
    </row>
    <row r="58" spans="1:47" ht="12.75" customHeight="1" x14ac:dyDescent="0.2">
      <c r="AK58" s="436" t="s">
        <v>104</v>
      </c>
      <c r="AL58" s="341"/>
      <c r="AM58" s="341"/>
      <c r="AN58" s="425"/>
      <c r="AQ58" s="207">
        <f>SUM(AQ11:AQ56)</f>
        <v>0</v>
      </c>
      <c r="AR58" s="207">
        <f>SUM(AR11:AR56)</f>
        <v>0</v>
      </c>
      <c r="AS58" s="207">
        <f>SUM(AS11:AS56)</f>
        <v>0</v>
      </c>
      <c r="AT58" s="207">
        <f>SUM(AT11:AT56)</f>
        <v>0</v>
      </c>
    </row>
    <row r="59" spans="1:47" ht="13.5" customHeight="1" thickBot="1" x14ac:dyDescent="0.25">
      <c r="F59" s="244" t="s">
        <v>157</v>
      </c>
      <c r="G59" s="242"/>
      <c r="H59" s="242"/>
      <c r="M59" s="364" t="s">
        <v>160</v>
      </c>
      <c r="N59" s="365"/>
      <c r="O59" s="365"/>
      <c r="P59" s="365"/>
      <c r="Q59" s="365"/>
      <c r="R59" s="365"/>
      <c r="T59" s="246"/>
    </row>
    <row r="60" spans="1:47" ht="12.75" customHeight="1" x14ac:dyDescent="0.2">
      <c r="F60" s="261" t="str">
        <f>IF(B51="D",Employee!D15," ")</f>
        <v xml:space="preserve"> </v>
      </c>
      <c r="M60" s="248" t="str">
        <f>IF(B51="D",M51," ")</f>
        <v xml:space="preserve"> </v>
      </c>
      <c r="N60" s="249" t="str">
        <f>IF(B51="D",N51," ")</f>
        <v xml:space="preserve"> </v>
      </c>
      <c r="O60" s="249" t="str">
        <f>IF(B51="D",O51," ")</f>
        <v xml:space="preserve"> </v>
      </c>
      <c r="P60" s="249" t="str">
        <f>IF(B51="D",P51," ")</f>
        <v xml:space="preserve"> </v>
      </c>
      <c r="Q60" s="249" t="str">
        <f>IF(B51="D",Q51," ")</f>
        <v xml:space="preserve"> </v>
      </c>
      <c r="R60" s="250" t="str">
        <f>IF(B51="D",R51," ")</f>
        <v xml:space="preserve"> </v>
      </c>
      <c r="S60" s="251"/>
      <c r="T60" s="252" t="str">
        <f>IF(B51="D",T51," ")</f>
        <v xml:space="preserve"> </v>
      </c>
      <c r="AK60" s="435" t="s">
        <v>105</v>
      </c>
      <c r="AL60" s="341"/>
      <c r="AM60" s="341"/>
      <c r="AN60" s="425"/>
      <c r="AQ60" s="209">
        <f>IF((AQ58-(O1+T1)*0.13)&gt;0,AQ58-(Q1+T1)*0.13,0)</f>
        <v>0</v>
      </c>
      <c r="AR60" s="209">
        <f>AR58</f>
        <v>0</v>
      </c>
      <c r="AS60" s="209">
        <f>AS58</f>
        <v>0</v>
      </c>
      <c r="AT60" s="209">
        <f>AT58</f>
        <v>0</v>
      </c>
    </row>
    <row r="61" spans="1:47" x14ac:dyDescent="0.2">
      <c r="F61" s="261" t="str">
        <f>IF(B52="D",Employee!D41," ")</f>
        <v xml:space="preserve"> </v>
      </c>
      <c r="M61" s="253" t="str">
        <f>IF(B52="D",M52," ")</f>
        <v xml:space="preserve"> </v>
      </c>
      <c r="N61" s="254" t="str">
        <f>IF(B52="D",N52," ")</f>
        <v xml:space="preserve"> </v>
      </c>
      <c r="O61" s="254" t="str">
        <f>IF(B52="D",O52," ")</f>
        <v xml:space="preserve"> </v>
      </c>
      <c r="P61" s="254" t="str">
        <f>IF(B52="D",P52," ")</f>
        <v xml:space="preserve"> </v>
      </c>
      <c r="Q61" s="254" t="str">
        <f>IF(B52="D",Q52," ")</f>
        <v xml:space="preserve"> </v>
      </c>
      <c r="R61" s="255" t="str">
        <f>IF(B52="D",R52," ")</f>
        <v xml:space="preserve"> </v>
      </c>
      <c r="S61" s="251"/>
      <c r="T61" s="256" t="str">
        <f>IF(B52="D",T52," ")</f>
        <v xml:space="preserve"> </v>
      </c>
    </row>
    <row r="62" spans="1:47" ht="12.75" customHeight="1" x14ac:dyDescent="0.2">
      <c r="F62" s="261" t="str">
        <f>IF(B53="D",Employee!D67," ")</f>
        <v xml:space="preserve"> </v>
      </c>
      <c r="M62" s="253" t="str">
        <f>IF(B53="D",M53," ")</f>
        <v xml:space="preserve"> </v>
      </c>
      <c r="N62" s="254" t="str">
        <f>IF(B53="D",N53," ")</f>
        <v xml:space="preserve"> </v>
      </c>
      <c r="O62" s="254" t="str">
        <f>IF(B53="D",O53," ")</f>
        <v xml:space="preserve"> </v>
      </c>
      <c r="P62" s="254" t="str">
        <f>IF(B53="D",P53," ")</f>
        <v xml:space="preserve"> </v>
      </c>
      <c r="Q62" s="254" t="str">
        <f>IF(B53="D",Q53," ")</f>
        <v xml:space="preserve"> </v>
      </c>
      <c r="R62" s="255" t="str">
        <f>IF(B53="D",R53," ")</f>
        <v xml:space="preserve"> </v>
      </c>
      <c r="S62" s="251"/>
      <c r="T62" s="256" t="str">
        <f>IF(B53="D",T53," ")</f>
        <v xml:space="preserve"> </v>
      </c>
      <c r="AK62" s="435" t="s">
        <v>106</v>
      </c>
      <c r="AL62" s="341"/>
      <c r="AM62" s="341"/>
      <c r="AN62" s="425"/>
      <c r="AQ62" s="215"/>
      <c r="AR62" s="209">
        <f>AR60*0.045</f>
        <v>0</v>
      </c>
      <c r="AS62" s="209">
        <f>AS60*0.045</f>
        <v>0</v>
      </c>
      <c r="AT62" s="209">
        <f>AT60*0.045</f>
        <v>0</v>
      </c>
    </row>
    <row r="63" spans="1:47" x14ac:dyDescent="0.2">
      <c r="F63" s="261" t="str">
        <f>IF(B54="D",Employee!D93," ")</f>
        <v xml:space="preserve"> </v>
      </c>
      <c r="M63" s="253" t="str">
        <f>IF(B54="D",M54," ")</f>
        <v xml:space="preserve"> </v>
      </c>
      <c r="N63" s="254" t="str">
        <f>IF(B54="D",N54," ")</f>
        <v xml:space="preserve"> </v>
      </c>
      <c r="O63" s="254" t="str">
        <f>IF(B54="D",O54," ")</f>
        <v xml:space="preserve"> </v>
      </c>
      <c r="P63" s="254" t="str">
        <f>IF(B54="D",P54," ")</f>
        <v xml:space="preserve"> </v>
      </c>
      <c r="Q63" s="254" t="str">
        <f>IF(B54="D",Q54," ")</f>
        <v xml:space="preserve"> </v>
      </c>
      <c r="R63" s="255" t="str">
        <f>IF(B54="D",R54," ")</f>
        <v xml:space="preserve"> </v>
      </c>
      <c r="S63" s="251"/>
      <c r="T63" s="256" t="str">
        <f>IF(B54="D",T54," ")</f>
        <v xml:space="preserve"> </v>
      </c>
    </row>
    <row r="64" spans="1:47" ht="13.5" thickBot="1" x14ac:dyDescent="0.25">
      <c r="F64" s="261" t="str">
        <f>IF(B55="D",Employee!D119," ")</f>
        <v xml:space="preserve"> </v>
      </c>
      <c r="M64" s="257" t="str">
        <f>IF(B55="D",M55," ")</f>
        <v xml:space="preserve"> </v>
      </c>
      <c r="N64" s="258" t="str">
        <f>IF(B55="D",N55," ")</f>
        <v xml:space="preserve"> </v>
      </c>
      <c r="O64" s="258" t="str">
        <f>IF(B55="D",O55," ")</f>
        <v xml:space="preserve"> </v>
      </c>
      <c r="P64" s="258" t="str">
        <f>IF(B55="D",P55," ")</f>
        <v xml:space="preserve"> </v>
      </c>
      <c r="Q64" s="258" t="str">
        <f>IF(B55="D",Q55," ")</f>
        <v xml:space="preserve"> </v>
      </c>
      <c r="R64" s="259" t="str">
        <f>IF(B55="D",R55," ")</f>
        <v xml:space="preserve"> </v>
      </c>
      <c r="S64" s="251"/>
      <c r="T64" s="260" t="str">
        <f>IF(B55="D",T55," ")</f>
        <v xml:space="preserve"> </v>
      </c>
    </row>
    <row r="65" spans="6:46" ht="13.5" thickBot="1" x14ac:dyDescent="0.25">
      <c r="F65" s="245" t="s">
        <v>159</v>
      </c>
      <c r="M65" s="247">
        <f t="shared" ref="M65:R65" si="10">SUM(M60:M64)</f>
        <v>0</v>
      </c>
      <c r="N65" s="247">
        <f t="shared" si="10"/>
        <v>0</v>
      </c>
      <c r="O65" s="247">
        <f t="shared" si="10"/>
        <v>0</v>
      </c>
      <c r="P65" s="247">
        <f t="shared" si="10"/>
        <v>0</v>
      </c>
      <c r="Q65" s="247">
        <f t="shared" si="10"/>
        <v>0</v>
      </c>
      <c r="R65" s="247">
        <f t="shared" si="10"/>
        <v>0</v>
      </c>
      <c r="S65" s="251"/>
      <c r="T65" s="247">
        <f>SUM(T60:T64)</f>
        <v>0</v>
      </c>
      <c r="AK65" s="424" t="s">
        <v>107</v>
      </c>
      <c r="AL65" s="341"/>
      <c r="AM65" s="341"/>
      <c r="AN65" s="425"/>
      <c r="AQ65" s="208">
        <f>AQ60+'Jan10'!AQ65</f>
        <v>0</v>
      </c>
      <c r="AR65" s="208">
        <f>AR60+'Jan10'!AR65</f>
        <v>0</v>
      </c>
      <c r="AS65" s="208">
        <f>AS60+'Jan10'!AS65</f>
        <v>0</v>
      </c>
      <c r="AT65" s="208">
        <f>AT60+'Jan10'!AT65</f>
        <v>0</v>
      </c>
    </row>
    <row r="66" spans="6:46" ht="13.5" thickTop="1" x14ac:dyDescent="0.2"/>
    <row r="67" spans="6:46" x14ac:dyDescent="0.2">
      <c r="AK67" s="424" t="s">
        <v>108</v>
      </c>
      <c r="AL67" s="341"/>
      <c r="AM67" s="341"/>
      <c r="AN67" s="425"/>
      <c r="AQ67" s="215"/>
      <c r="AR67" s="208">
        <f>AR62+'Jan10'!AR67</f>
        <v>0</v>
      </c>
      <c r="AS67" s="208">
        <f>AS62+'Jan10'!AS67</f>
        <v>0</v>
      </c>
      <c r="AT67" s="208">
        <f>AT62+'Jan10'!AT67</f>
        <v>0</v>
      </c>
    </row>
  </sheetData>
  <sheetCalcPr fullCalcOnLoad="1"/>
  <mergeCells count="95">
    <mergeCell ref="AK67:AN67"/>
    <mergeCell ref="AK58:AN58"/>
    <mergeCell ref="AK60:AN60"/>
    <mergeCell ref="AK62:AN62"/>
    <mergeCell ref="AK65:AN65"/>
    <mergeCell ref="G1:H1"/>
    <mergeCell ref="I1:L1"/>
    <mergeCell ref="G2:H2"/>
    <mergeCell ref="I2:L2"/>
    <mergeCell ref="F3:F6"/>
    <mergeCell ref="H3:H6"/>
    <mergeCell ref="I3:I6"/>
    <mergeCell ref="W3:W6"/>
    <mergeCell ref="U1:U6"/>
    <mergeCell ref="X3:X6"/>
    <mergeCell ref="A1:A6"/>
    <mergeCell ref="B3:B6"/>
    <mergeCell ref="C3:C6"/>
    <mergeCell ref="D3:D6"/>
    <mergeCell ref="E3:E6"/>
    <mergeCell ref="N3:N6"/>
    <mergeCell ref="O3:O6"/>
    <mergeCell ref="AJ3:AJ6"/>
    <mergeCell ref="K3:K6"/>
    <mergeCell ref="L3:L6"/>
    <mergeCell ref="M3:M6"/>
    <mergeCell ref="P3:P6"/>
    <mergeCell ref="Q3:Q6"/>
    <mergeCell ref="Z3:Z6"/>
    <mergeCell ref="AA3:AA6"/>
    <mergeCell ref="V3:V6"/>
    <mergeCell ref="Y3:Y6"/>
    <mergeCell ref="H9:J9"/>
    <mergeCell ref="O9:R9"/>
    <mergeCell ref="AK3:AK6"/>
    <mergeCell ref="AC3:AC6"/>
    <mergeCell ref="AE3:AE6"/>
    <mergeCell ref="AF3:AF6"/>
    <mergeCell ref="AG3:AG6"/>
    <mergeCell ref="R3:R6"/>
    <mergeCell ref="T3:T6"/>
    <mergeCell ref="J3:J6"/>
    <mergeCell ref="F16:G16"/>
    <mergeCell ref="B17:T17"/>
    <mergeCell ref="B18:E18"/>
    <mergeCell ref="B19:D19"/>
    <mergeCell ref="H19:J19"/>
    <mergeCell ref="O19:R19"/>
    <mergeCell ref="R38:T38"/>
    <mergeCell ref="F26:G26"/>
    <mergeCell ref="B27:T27"/>
    <mergeCell ref="B28:E28"/>
    <mergeCell ref="B29:D29"/>
    <mergeCell ref="H29:J29"/>
    <mergeCell ref="O29:R29"/>
    <mergeCell ref="O28:Q28"/>
    <mergeCell ref="R28:T28"/>
    <mergeCell ref="B57:T57"/>
    <mergeCell ref="F46:G46"/>
    <mergeCell ref="B47:T47"/>
    <mergeCell ref="B48:E48"/>
    <mergeCell ref="B49:D49"/>
    <mergeCell ref="H49:J49"/>
    <mergeCell ref="O49:R49"/>
    <mergeCell ref="O48:Q48"/>
    <mergeCell ref="O18:Q18"/>
    <mergeCell ref="R18:T18"/>
    <mergeCell ref="F56:G56"/>
    <mergeCell ref="F36:G36"/>
    <mergeCell ref="B37:T37"/>
    <mergeCell ref="B38:E38"/>
    <mergeCell ref="B39:D39"/>
    <mergeCell ref="H39:J39"/>
    <mergeCell ref="O39:R39"/>
    <mergeCell ref="O38:Q38"/>
    <mergeCell ref="AQ1:AT2"/>
    <mergeCell ref="AQ3:AQ6"/>
    <mergeCell ref="AR3:AR6"/>
    <mergeCell ref="AS3:AS6"/>
    <mergeCell ref="AT3:AT6"/>
    <mergeCell ref="R8:T8"/>
    <mergeCell ref="AL3:AL6"/>
    <mergeCell ref="AM3:AM6"/>
    <mergeCell ref="AH3:AH6"/>
    <mergeCell ref="AI3:AI6"/>
    <mergeCell ref="M59:R59"/>
    <mergeCell ref="B1:F2"/>
    <mergeCell ref="V1:AC2"/>
    <mergeCell ref="AE1:AN2"/>
    <mergeCell ref="R48:T48"/>
    <mergeCell ref="AN3:AN6"/>
    <mergeCell ref="B7:T7"/>
    <mergeCell ref="B8:E8"/>
    <mergeCell ref="B9:D9"/>
    <mergeCell ref="O8:Q8"/>
  </mergeCells>
  <phoneticPr fontId="4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U87"/>
  <sheetViews>
    <sheetView workbookViewId="0">
      <pane ySplit="6" topLeftCell="A7" activePane="bottomLeft" state="frozen"/>
      <selection pane="bottomLeft" activeCell="AR87" sqref="AR87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34"/>
      <c r="B1" s="358" t="s">
        <v>113</v>
      </c>
      <c r="C1" s="359"/>
      <c r="D1" s="359"/>
      <c r="E1" s="359"/>
      <c r="F1" s="360"/>
      <c r="G1" s="444">
        <f>SUM(AQ80:AT80)+SUM(AR82:AT82)</f>
        <v>0</v>
      </c>
      <c r="H1" s="445"/>
      <c r="I1" s="447" t="s">
        <v>4</v>
      </c>
      <c r="J1" s="449"/>
      <c r="K1" s="449"/>
      <c r="L1" s="450"/>
      <c r="M1" s="113">
        <f t="shared" ref="M1:R1" si="0">M16+M26+M36+M46+M56+M66+M76</f>
        <v>0</v>
      </c>
      <c r="N1" s="113">
        <f t="shared" si="0"/>
        <v>0</v>
      </c>
      <c r="O1" s="113">
        <f t="shared" si="0"/>
        <v>0</v>
      </c>
      <c r="P1" s="113">
        <f t="shared" si="0"/>
        <v>0</v>
      </c>
      <c r="Q1" s="113">
        <f t="shared" si="0"/>
        <v>0</v>
      </c>
      <c r="R1" s="113">
        <f t="shared" si="0"/>
        <v>0</v>
      </c>
      <c r="S1" s="139"/>
      <c r="T1" s="113">
        <f>T16+T26+T36+T46+T56+T66+T76</f>
        <v>0</v>
      </c>
      <c r="U1" s="406"/>
      <c r="V1" s="366" t="s">
        <v>36</v>
      </c>
      <c r="W1" s="367"/>
      <c r="X1" s="367"/>
      <c r="Y1" s="367"/>
      <c r="Z1" s="367"/>
      <c r="AA1" s="367"/>
      <c r="AB1" s="367"/>
      <c r="AC1" s="368"/>
      <c r="AD1" s="239"/>
      <c r="AE1" s="372" t="s">
        <v>59</v>
      </c>
      <c r="AF1" s="373"/>
      <c r="AG1" s="373"/>
      <c r="AH1" s="373"/>
      <c r="AI1" s="373"/>
      <c r="AJ1" s="373"/>
      <c r="AK1" s="373"/>
      <c r="AL1" s="373"/>
      <c r="AM1" s="373"/>
      <c r="AN1" s="373"/>
      <c r="AO1" s="239"/>
      <c r="AP1" s="240"/>
      <c r="AQ1" s="382" t="s">
        <v>103</v>
      </c>
      <c r="AR1" s="382"/>
      <c r="AS1" s="382"/>
      <c r="AT1" s="382"/>
      <c r="AU1" s="210"/>
    </row>
    <row r="2" spans="1:47" s="8" customFormat="1" ht="15" customHeight="1" thickBot="1" x14ac:dyDescent="0.25">
      <c r="A2" s="434"/>
      <c r="B2" s="361"/>
      <c r="C2" s="362"/>
      <c r="D2" s="362"/>
      <c r="E2" s="362"/>
      <c r="F2" s="363"/>
      <c r="G2" s="383"/>
      <c r="H2" s="384"/>
      <c r="I2" s="385" t="s">
        <v>156</v>
      </c>
      <c r="J2" s="385"/>
      <c r="K2" s="385"/>
      <c r="L2" s="386"/>
      <c r="M2" s="237">
        <f t="shared" ref="M2:R2" si="1">M85</f>
        <v>0</v>
      </c>
      <c r="N2" s="237">
        <f t="shared" si="1"/>
        <v>0</v>
      </c>
      <c r="O2" s="237">
        <f t="shared" si="1"/>
        <v>0</v>
      </c>
      <c r="P2" s="237">
        <f t="shared" si="1"/>
        <v>0</v>
      </c>
      <c r="Q2" s="237">
        <f t="shared" si="1"/>
        <v>0</v>
      </c>
      <c r="R2" s="237">
        <f t="shared" si="1"/>
        <v>0</v>
      </c>
      <c r="S2" s="237">
        <f>S65</f>
        <v>0</v>
      </c>
      <c r="T2" s="237">
        <f>T85</f>
        <v>0</v>
      </c>
      <c r="U2" s="406"/>
      <c r="V2" s="369"/>
      <c r="W2" s="370"/>
      <c r="X2" s="370"/>
      <c r="Y2" s="370"/>
      <c r="Z2" s="370"/>
      <c r="AA2" s="370"/>
      <c r="AB2" s="370"/>
      <c r="AC2" s="371"/>
      <c r="AD2" s="239"/>
      <c r="AE2" s="369"/>
      <c r="AF2" s="370"/>
      <c r="AG2" s="370"/>
      <c r="AH2" s="370"/>
      <c r="AI2" s="370"/>
      <c r="AJ2" s="370"/>
      <c r="AK2" s="370"/>
      <c r="AL2" s="370"/>
      <c r="AM2" s="370"/>
      <c r="AN2" s="370"/>
      <c r="AO2" s="239"/>
      <c r="AP2" s="240"/>
      <c r="AQ2" s="370"/>
      <c r="AR2" s="370"/>
      <c r="AS2" s="370"/>
      <c r="AT2" s="370"/>
      <c r="AU2" s="210"/>
    </row>
    <row r="3" spans="1:47" s="13" customFormat="1" ht="15" customHeight="1" thickTop="1" x14ac:dyDescent="0.2">
      <c r="A3" s="417"/>
      <c r="B3" s="421" t="s">
        <v>158</v>
      </c>
      <c r="C3" s="421" t="s">
        <v>80</v>
      </c>
      <c r="D3" s="421" t="s">
        <v>6</v>
      </c>
      <c r="E3" s="387" t="s">
        <v>72</v>
      </c>
      <c r="F3" s="430" t="s">
        <v>0</v>
      </c>
      <c r="G3" s="135" t="s">
        <v>74</v>
      </c>
      <c r="H3" s="393" t="s">
        <v>84</v>
      </c>
      <c r="I3" s="393" t="s">
        <v>78</v>
      </c>
      <c r="J3" s="393" t="s">
        <v>79</v>
      </c>
      <c r="K3" s="390" t="s">
        <v>83</v>
      </c>
      <c r="L3" s="390" t="s">
        <v>56</v>
      </c>
      <c r="M3" s="408" t="s">
        <v>81</v>
      </c>
      <c r="N3" s="393" t="s">
        <v>1</v>
      </c>
      <c r="O3" s="410" t="s">
        <v>37</v>
      </c>
      <c r="P3" s="393" t="s">
        <v>85</v>
      </c>
      <c r="Q3" s="410" t="s">
        <v>2</v>
      </c>
      <c r="R3" s="408" t="s">
        <v>82</v>
      </c>
      <c r="S3" s="53"/>
      <c r="T3" s="410" t="s">
        <v>38</v>
      </c>
      <c r="U3" s="407"/>
      <c r="V3" s="404" t="s">
        <v>5</v>
      </c>
      <c r="W3" s="404" t="s">
        <v>1</v>
      </c>
      <c r="X3" s="404" t="s">
        <v>37</v>
      </c>
      <c r="Y3" s="411" t="s">
        <v>32</v>
      </c>
      <c r="Z3" s="404" t="s">
        <v>2</v>
      </c>
      <c r="AA3" s="404" t="s">
        <v>3</v>
      </c>
      <c r="AB3" s="53"/>
      <c r="AC3" s="404" t="s">
        <v>38</v>
      </c>
      <c r="AD3" s="96"/>
      <c r="AE3" s="374" t="s">
        <v>60</v>
      </c>
      <c r="AF3" s="374" t="s">
        <v>61</v>
      </c>
      <c r="AG3" s="374" t="s">
        <v>199</v>
      </c>
      <c r="AH3" s="374" t="s">
        <v>202</v>
      </c>
      <c r="AI3" s="426" t="s">
        <v>70</v>
      </c>
      <c r="AJ3" s="374" t="s">
        <v>62</v>
      </c>
      <c r="AK3" s="355" t="s">
        <v>68</v>
      </c>
      <c r="AL3" s="355" t="s">
        <v>200</v>
      </c>
      <c r="AM3" s="355" t="s">
        <v>201</v>
      </c>
      <c r="AN3" s="426" t="s">
        <v>71</v>
      </c>
      <c r="AO3" s="96"/>
      <c r="AP3" s="211"/>
      <c r="AQ3" s="355" t="s">
        <v>99</v>
      </c>
      <c r="AR3" s="355" t="s">
        <v>100</v>
      </c>
      <c r="AS3" s="355" t="s">
        <v>101</v>
      </c>
      <c r="AT3" s="355" t="s">
        <v>102</v>
      </c>
      <c r="AU3" s="211"/>
    </row>
    <row r="4" spans="1:47" s="14" customFormat="1" ht="15" customHeight="1" x14ac:dyDescent="0.2">
      <c r="A4" s="417"/>
      <c r="B4" s="422"/>
      <c r="C4" s="422"/>
      <c r="D4" s="422"/>
      <c r="E4" s="388"/>
      <c r="F4" s="405"/>
      <c r="G4" s="136" t="s">
        <v>75</v>
      </c>
      <c r="H4" s="394"/>
      <c r="I4" s="414"/>
      <c r="J4" s="414"/>
      <c r="K4" s="391"/>
      <c r="L4" s="391"/>
      <c r="M4" s="409"/>
      <c r="N4" s="394"/>
      <c r="O4" s="405"/>
      <c r="P4" s="394"/>
      <c r="Q4" s="405"/>
      <c r="R4" s="409"/>
      <c r="S4" s="53"/>
      <c r="T4" s="405"/>
      <c r="U4" s="407"/>
      <c r="V4" s="405"/>
      <c r="W4" s="405"/>
      <c r="X4" s="405"/>
      <c r="Y4" s="412"/>
      <c r="Z4" s="405"/>
      <c r="AA4" s="405"/>
      <c r="AB4" s="53"/>
      <c r="AC4" s="405"/>
      <c r="AD4" s="96"/>
      <c r="AE4" s="375"/>
      <c r="AF4" s="375"/>
      <c r="AG4" s="375"/>
      <c r="AH4" s="375"/>
      <c r="AI4" s="427"/>
      <c r="AJ4" s="375"/>
      <c r="AK4" s="357"/>
      <c r="AL4" s="356"/>
      <c r="AM4" s="356"/>
      <c r="AN4" s="427"/>
      <c r="AO4" s="96"/>
      <c r="AP4" s="211"/>
      <c r="AQ4" s="356"/>
      <c r="AR4" s="356"/>
      <c r="AS4" s="356"/>
      <c r="AT4" s="356"/>
      <c r="AU4" s="211"/>
    </row>
    <row r="5" spans="1:47" s="14" customFormat="1" ht="15" customHeight="1" x14ac:dyDescent="0.2">
      <c r="A5" s="417"/>
      <c r="B5" s="422"/>
      <c r="C5" s="422"/>
      <c r="D5" s="422"/>
      <c r="E5" s="388"/>
      <c r="F5" s="405"/>
      <c r="G5" s="136" t="s">
        <v>76</v>
      </c>
      <c r="H5" s="394"/>
      <c r="I5" s="414"/>
      <c r="J5" s="414"/>
      <c r="K5" s="391"/>
      <c r="L5" s="391"/>
      <c r="M5" s="409"/>
      <c r="N5" s="394"/>
      <c r="O5" s="405"/>
      <c r="P5" s="394"/>
      <c r="Q5" s="405"/>
      <c r="R5" s="409"/>
      <c r="S5" s="53"/>
      <c r="T5" s="405"/>
      <c r="U5" s="407"/>
      <c r="V5" s="405"/>
      <c r="W5" s="405"/>
      <c r="X5" s="405"/>
      <c r="Y5" s="412"/>
      <c r="Z5" s="405"/>
      <c r="AA5" s="405"/>
      <c r="AB5" s="53"/>
      <c r="AC5" s="405"/>
      <c r="AD5" s="96"/>
      <c r="AE5" s="375"/>
      <c r="AF5" s="375"/>
      <c r="AG5" s="375"/>
      <c r="AH5" s="375"/>
      <c r="AI5" s="427"/>
      <c r="AJ5" s="375"/>
      <c r="AK5" s="357"/>
      <c r="AL5" s="356"/>
      <c r="AM5" s="356"/>
      <c r="AN5" s="427"/>
      <c r="AO5" s="96"/>
      <c r="AP5" s="211"/>
      <c r="AQ5" s="356"/>
      <c r="AR5" s="356"/>
      <c r="AS5" s="356"/>
      <c r="AT5" s="356"/>
      <c r="AU5" s="211"/>
    </row>
    <row r="6" spans="1:47" s="15" customFormat="1" ht="15" customHeight="1" x14ac:dyDescent="0.2">
      <c r="A6" s="417"/>
      <c r="B6" s="423"/>
      <c r="C6" s="423"/>
      <c r="D6" s="423"/>
      <c r="E6" s="389"/>
      <c r="F6" s="405"/>
      <c r="G6" s="137" t="s">
        <v>77</v>
      </c>
      <c r="H6" s="395"/>
      <c r="I6" s="415"/>
      <c r="J6" s="415"/>
      <c r="K6" s="392"/>
      <c r="L6" s="392"/>
      <c r="M6" s="409"/>
      <c r="N6" s="395"/>
      <c r="O6" s="405"/>
      <c r="P6" s="395"/>
      <c r="Q6" s="405"/>
      <c r="R6" s="409"/>
      <c r="S6" s="52"/>
      <c r="T6" s="405"/>
      <c r="U6" s="407"/>
      <c r="V6" s="405"/>
      <c r="W6" s="405"/>
      <c r="X6" s="405"/>
      <c r="Y6" s="413"/>
      <c r="Z6" s="405"/>
      <c r="AA6" s="405"/>
      <c r="AB6" s="52"/>
      <c r="AC6" s="405"/>
      <c r="AD6" s="97"/>
      <c r="AE6" s="375"/>
      <c r="AF6" s="375"/>
      <c r="AG6" s="375"/>
      <c r="AH6" s="375"/>
      <c r="AI6" s="427"/>
      <c r="AJ6" s="375"/>
      <c r="AK6" s="357"/>
      <c r="AL6" s="356"/>
      <c r="AM6" s="356"/>
      <c r="AN6" s="427"/>
      <c r="AO6" s="97"/>
      <c r="AP6" s="212"/>
      <c r="AQ6" s="357"/>
      <c r="AR6" s="357"/>
      <c r="AS6" s="357"/>
      <c r="AT6" s="357"/>
      <c r="AU6" s="212"/>
    </row>
    <row r="7" spans="1:47" s="54" customFormat="1" ht="24" customHeight="1" thickBot="1" x14ac:dyDescent="0.25">
      <c r="A7" s="160"/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218"/>
      <c r="V7" s="84"/>
      <c r="W7" s="84"/>
      <c r="X7" s="84"/>
      <c r="Y7" s="219"/>
      <c r="Z7" s="84"/>
      <c r="AA7" s="84"/>
      <c r="AB7" s="85"/>
      <c r="AC7" s="84"/>
      <c r="AD7" s="97"/>
      <c r="AE7" s="94"/>
      <c r="AF7" s="94"/>
      <c r="AG7" s="267">
        <f>Admin!N$21/100</f>
        <v>0.2</v>
      </c>
      <c r="AH7" s="267">
        <f>(Admin!N$22-Admin!N$21)/100</f>
        <v>0.2</v>
      </c>
      <c r="AI7" s="94"/>
      <c r="AJ7" s="94"/>
      <c r="AK7" s="94"/>
      <c r="AL7" s="267">
        <f>Admin!N$21/100</f>
        <v>0.2</v>
      </c>
      <c r="AM7" s="267">
        <f>(Admin!N$22-Admin!N$21)/100</f>
        <v>0.2</v>
      </c>
      <c r="AN7" s="94"/>
      <c r="AO7" s="97"/>
      <c r="AP7" s="212"/>
      <c r="AQ7" s="94"/>
      <c r="AR7" s="94"/>
      <c r="AS7" s="94"/>
      <c r="AT7" s="94"/>
      <c r="AU7" s="212"/>
    </row>
    <row r="8" spans="1:47" ht="18" customHeight="1" thickTop="1" thickBot="1" x14ac:dyDescent="0.25">
      <c r="A8" s="41"/>
      <c r="B8" s="396" t="s">
        <v>34</v>
      </c>
      <c r="C8" s="397"/>
      <c r="D8" s="397"/>
      <c r="E8" s="398"/>
      <c r="F8" s="42"/>
      <c r="G8" s="110"/>
      <c r="H8" s="111"/>
      <c r="I8" s="111"/>
      <c r="J8" s="111"/>
      <c r="K8" s="58"/>
      <c r="L8" s="58"/>
      <c r="M8" s="55"/>
      <c r="N8" s="43"/>
      <c r="O8" s="378" t="s">
        <v>39</v>
      </c>
      <c r="P8" s="379"/>
      <c r="Q8" s="380"/>
      <c r="R8" s="376"/>
      <c r="S8" s="377"/>
      <c r="T8" s="377"/>
      <c r="U8" s="44"/>
      <c r="AD8" s="98"/>
      <c r="AO8" s="98"/>
      <c r="AP8" s="63"/>
      <c r="AU8" s="63"/>
    </row>
    <row r="9" spans="1:47" ht="18" customHeight="1" thickTop="1" thickBot="1" x14ac:dyDescent="0.25">
      <c r="A9" s="45"/>
      <c r="B9" s="399" t="s">
        <v>9</v>
      </c>
      <c r="C9" s="397"/>
      <c r="D9" s="398"/>
      <c r="E9" s="206">
        <v>48</v>
      </c>
      <c r="F9" s="63"/>
      <c r="G9" s="63"/>
      <c r="H9" s="399" t="s">
        <v>39</v>
      </c>
      <c r="I9" s="397"/>
      <c r="J9" s="398"/>
      <c r="K9" s="272">
        <f>Admin!B331</f>
        <v>40238</v>
      </c>
      <c r="L9" s="271" t="s">
        <v>208</v>
      </c>
      <c r="M9" s="273">
        <f>Admin!B337</f>
        <v>40244</v>
      </c>
      <c r="N9" s="28"/>
      <c r="O9" s="401" t="s">
        <v>109</v>
      </c>
      <c r="P9" s="402"/>
      <c r="Q9" s="402"/>
      <c r="R9" s="403"/>
      <c r="S9" s="46"/>
      <c r="T9" s="217"/>
      <c r="U9" s="48"/>
      <c r="AD9" s="98"/>
      <c r="AO9" s="98"/>
      <c r="AP9" s="63"/>
      <c r="AU9" s="63"/>
    </row>
    <row r="10" spans="1:47" ht="18" customHeight="1" thickTop="1" x14ac:dyDescent="0.2">
      <c r="A10" s="45"/>
      <c r="B10" s="220"/>
      <c r="C10" s="221"/>
      <c r="D10" s="222"/>
      <c r="E10" s="221"/>
      <c r="F10" s="221"/>
      <c r="G10" s="221"/>
      <c r="H10" s="56"/>
      <c r="I10" s="56"/>
      <c r="J10" s="56"/>
      <c r="K10" s="59"/>
      <c r="L10" s="59"/>
      <c r="M10" s="56"/>
      <c r="N10" s="114"/>
      <c r="O10" s="56"/>
      <c r="P10" s="56"/>
      <c r="Q10" s="56"/>
      <c r="R10" s="56"/>
      <c r="S10" s="46"/>
      <c r="T10" s="56"/>
      <c r="U10" s="48"/>
      <c r="AD10" s="98"/>
      <c r="AF10" s="112"/>
      <c r="AO10" s="98"/>
      <c r="AP10" s="63"/>
      <c r="AU10" s="63"/>
    </row>
    <row r="11" spans="1:47" ht="18" customHeight="1" x14ac:dyDescent="0.2">
      <c r="A11" s="45"/>
      <c r="B11" s="143" t="str">
        <f>IF(E11=" "," ",IF(Employee!F$24&gt;E$9," ",IF(Employee!F$26&lt;E$9," ",Employee!D$30)))</f>
        <v xml:space="preserve"> </v>
      </c>
      <c r="C11" s="109" t="str">
        <f>IF(E11=Employee!D$29,LOOKUP(E$9,Nitable!A:A,Nitable!B:B)," ")</f>
        <v xml:space="preserve"> </v>
      </c>
      <c r="D11" s="109" t="str">
        <f>IF(E11=Employee!D$29,LOOKUP(E$9,Taxcode!A:A,Taxcode!G:G)," ")</f>
        <v xml:space="preserve"> </v>
      </c>
      <c r="E11" s="144" t="str">
        <f>IF(Employee!D$28="m"," ",IF(Employee!F$24&gt;E$9," ",IF(Employee!F$26&lt;E$9," ",Employee!D$29)))</f>
        <v xml:space="preserve"> </v>
      </c>
      <c r="F11" s="147" t="str">
        <f>IF(E11=" "," ",IF(Employee!F$24&gt;E$9," ",IF(Employee!F$26&lt;E$9," ",Employee!D$15)))</f>
        <v xml:space="preserve"> </v>
      </c>
      <c r="G11" s="162"/>
      <c r="H11" s="123">
        <f>IF(T$9="Y",'Feb10'!H41,0)</f>
        <v>0</v>
      </c>
      <c r="I11" s="115">
        <f>IF(T$9="Y",'Feb10'!I41,0)</f>
        <v>0</v>
      </c>
      <c r="J11" s="115">
        <f>IF(T$9="Y",'Feb10'!J41,0)</f>
        <v>0</v>
      </c>
      <c r="K11" s="115">
        <f>IF(T$9="Y",'Feb10'!K41,I11*J11)</f>
        <v>0</v>
      </c>
      <c r="L11" s="154">
        <f>IF(T$9="Y",'Feb10'!L41,0)</f>
        <v>0</v>
      </c>
      <c r="M11" s="140" t="str">
        <f>IF(E11=" "," ",IF(T$9="Y",'Feb10'!M41,IF((H11+K11+L11)&gt;0,H11+K11+L11," ")))</f>
        <v xml:space="preserve"> </v>
      </c>
      <c r="N11" s="117" t="str">
        <f>IF(M11=" "," ",IF(M11=0," ",IF(Employee!O$24="W1",AN11,AI11-'Feb10'!W41)))</f>
        <v xml:space="preserve"> </v>
      </c>
      <c r="O11" s="128" t="str">
        <f>IF(M11=" "," ",IF(M11=0," ",IF(Employee!P$17&gt;E$9,0,IF(C11="A",WNI!E238,IF(C11="B",WNI!F238,IF(C11="C",WNI!G238,IF(C11="J",WNI!H238," ")))))))</f>
        <v xml:space="preserve"> </v>
      </c>
      <c r="P11" s="117"/>
      <c r="Q11" s="117"/>
      <c r="R11" s="133" t="str">
        <f>IF(M11=" "," ",IF(M11=0," ",M11-SUM(N11:Q11)))</f>
        <v xml:space="preserve"> </v>
      </c>
      <c r="S11" s="121"/>
      <c r="T11" s="118" t="str">
        <f>IF(M11=" "," ",IF(M11=0," ",WNI!I238))</f>
        <v xml:space="preserve"> </v>
      </c>
      <c r="U11" s="50"/>
      <c r="V11" s="61">
        <f>IF(Employee!H$34=E$9,Employee!D$34+SUM(M11)+'Feb10'!V41,SUM(M11)+'Feb10'!V41)</f>
        <v>0</v>
      </c>
      <c r="W11" s="61">
        <f>IF(Employee!H$34=E$9,Employee!D$35+SUM(N11)+'Feb10'!W41,SUM(N11)+'Feb10'!W41)</f>
        <v>0</v>
      </c>
      <c r="X11" s="61">
        <f>IF(O11=" ",'Feb10'!X41,O11+'Feb10'!X41)</f>
        <v>0</v>
      </c>
      <c r="Y11" s="61">
        <f>IF(P11=" ",'Feb10'!Y41,P11+'Feb10'!Y41)</f>
        <v>0</v>
      </c>
      <c r="Z11" s="61">
        <f>IF(Q11=" ",'Feb10'!Z41,Q11+'Feb10'!Z41)</f>
        <v>0</v>
      </c>
      <c r="AA11" s="61">
        <f>IF(R11=" ",'Feb10'!AA41,R11+'Feb10'!AA41)</f>
        <v>0</v>
      </c>
      <c r="AB11" s="62"/>
      <c r="AC11" s="61">
        <f>IF(T11=" ",'Feb10'!AC41,T11+'Feb10'!AC41)</f>
        <v>0</v>
      </c>
      <c r="AD11" s="98"/>
      <c r="AE11" s="112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8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45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IF(E12=Employee!D$55,LOOKUP(E$9,Taxcode!A:A,Taxcode!M:M)," ")</f>
        <v xml:space="preserve"> </v>
      </c>
      <c r="E12" s="146" t="str">
        <f>IF(Employee!D$54="m"," ",IF(Employee!F$50&gt;E$9," ",IF(Employee!F$52&lt;E$9," ",Employee!D$55)))</f>
        <v xml:space="preserve"> </v>
      </c>
      <c r="F12" s="148" t="str">
        <f>IF(E12=" "," ",IF(Employee!F$50&gt;E$9," ",IF(Employee!F$52&lt;E$9," ",Employee!D$41)))</f>
        <v xml:space="preserve"> </v>
      </c>
      <c r="G12" s="162"/>
      <c r="H12" s="124">
        <f>IF(T$9="Y",'Feb10'!H42,0)</f>
        <v>0</v>
      </c>
      <c r="I12" s="119">
        <f>IF(T$9="Y",'Feb10'!I42,0)</f>
        <v>0</v>
      </c>
      <c r="J12" s="119">
        <f>IF(T$9="Y",'Feb10'!J42,0)</f>
        <v>0</v>
      </c>
      <c r="K12" s="119">
        <f>IF(T$9="Y",'Feb10'!K42,I12*J12)</f>
        <v>0</v>
      </c>
      <c r="L12" s="155">
        <f>IF(T$9="Y",'Feb10'!L42,0)</f>
        <v>0</v>
      </c>
      <c r="M12" s="141" t="str">
        <f>IF(E12=" "," ",IF(T$9="Y",'Feb10'!M42,IF((H12+K12+L12)&gt;0,H12+K12+L12," ")))</f>
        <v xml:space="preserve"> </v>
      </c>
      <c r="N12" s="121" t="str">
        <f>IF(M12=" "," ",IF(M12=0," ",IF(Employee!O$50="W1",AN12,AI12-'Feb10'!W42)))</f>
        <v xml:space="preserve"> </v>
      </c>
      <c r="O12" s="130" t="str">
        <f>IF(M12=" "," ",IF(M12=0," ",IF(Employee!P$43&gt;E$9,0,IF(C12="A",WNI!E239,IF(C12="B",WNI!F239,IF(C12="C",WNI!G239,IF(C12="J",WNI!H239," ")))))))</f>
        <v xml:space="preserve"> </v>
      </c>
      <c r="P12" s="121"/>
      <c r="Q12" s="121"/>
      <c r="R12" s="134" t="str">
        <f>IF(M12=" "," ",IF(M12=0," ",M12-SUM(N12:Q12)))</f>
        <v xml:space="preserve"> </v>
      </c>
      <c r="S12" s="121"/>
      <c r="T12" s="122" t="str">
        <f>IF(M12=" "," ",IF(M12=0," ",WNI!I239))</f>
        <v xml:space="preserve"> </v>
      </c>
      <c r="U12" s="50"/>
      <c r="V12" s="61">
        <f>IF(Employee!H$60=E$9,Employee!D$60+SUM(M12)+'Feb10'!V42,SUM(M12)+'Feb10'!V42)</f>
        <v>0</v>
      </c>
      <c r="W12" s="61">
        <f>IF(Employee!H$60=E$9,Employee!D$61+SUM(N12)+'Feb10'!W42,SUM(N12)+'Feb10'!W42)</f>
        <v>0</v>
      </c>
      <c r="X12" s="61">
        <f>IF(O12=" ",'Feb10'!X42,O12+'Feb10'!X42)</f>
        <v>0</v>
      </c>
      <c r="Y12" s="61">
        <f>IF(P12=" ",'Feb10'!Y42,P12+'Feb10'!Y42)</f>
        <v>0</v>
      </c>
      <c r="Z12" s="61">
        <f>IF(Q12=" ",'Feb10'!Z42,Q12+'Feb10'!Z42)</f>
        <v>0</v>
      </c>
      <c r="AA12" s="61">
        <f>IF(R12=" ",'Feb10'!AA42,R12+'Feb10'!AA42)</f>
        <v>0</v>
      </c>
      <c r="AB12" s="62"/>
      <c r="AC12" s="61">
        <f>IF(T12=" ",'Feb10'!AC42,T12+'Feb10'!AC42)</f>
        <v>0</v>
      </c>
      <c r="AD12" s="98"/>
      <c r="AE12" s="112">
        <f>IF(E12=" ",0,IF(D12="BR",0,IF(D12="D",0,IF(D12="NT",V12,LOOKUP(D12,Free!A:A,Free!B:B)*E$9/52))))</f>
        <v>0</v>
      </c>
      <c r="AF12" s="95">
        <f>IF(E12=" ",0,V12-AE12)</f>
        <v>0</v>
      </c>
      <c r="AG12" s="95">
        <f>AF12*AG$7</f>
        <v>0</v>
      </c>
      <c r="AH12" s="95">
        <f>IF(D12="D",AF12*AH$7,IF(AF12&gt;LOOKUP(E$9,HR!A:A,HR!B:B),(AF12-LOOKUP(E$9,HR!A:A,HR!B:B))*AH$7,0))</f>
        <v>0</v>
      </c>
      <c r="AI12" s="95">
        <f>IF(AF12&lt;1,0,AG12+AH12)</f>
        <v>0</v>
      </c>
      <c r="AJ12" s="95">
        <f>IF(E12=" ",0,IF(D12="BR",0,IF(D12="D",0,IF(D12="NT",M12,LOOKUP(D12,Free!A:A,Free!B:B)*1/52))))</f>
        <v>0</v>
      </c>
      <c r="AK12" s="95">
        <f>IF(E12=" ",0,SUM(M12)-AJ12)</f>
        <v>0</v>
      </c>
      <c r="AL12" s="95">
        <f>AK12*AL$7</f>
        <v>0</v>
      </c>
      <c r="AM12" s="95">
        <f>IF(D12="D",AK12*AM$7,IF(AK12&gt;LOOKUP(1,HR!A:A,HR!B:B),(AK12-LOOKUP(1,HR!A:A,HR!B:B))*AH$7,0))</f>
        <v>0</v>
      </c>
      <c r="AN12" s="95">
        <f>IF(AK12&lt;1,0,AL12+AM12)</f>
        <v>0</v>
      </c>
      <c r="AO12" s="98"/>
      <c r="AP12" s="63"/>
      <c r="AQ12" s="95">
        <f>IF(G12="SSP",H12,0)</f>
        <v>0</v>
      </c>
      <c r="AR12" s="95">
        <f>IF(G12="SMP",H12,0)</f>
        <v>0</v>
      </c>
      <c r="AS12" s="95">
        <f>IF(G12="SPP",H12,0)</f>
        <v>0</v>
      </c>
      <c r="AT12" s="95">
        <f>IF(G12="SAP",H12,0)</f>
        <v>0</v>
      </c>
      <c r="AU12" s="63"/>
    </row>
    <row r="13" spans="1:47" ht="18" customHeight="1" x14ac:dyDescent="0.2">
      <c r="A13" s="45"/>
      <c r="B13" s="145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IF(E13=Employee!D$81,LOOKUP(E$9,Taxcode!A:A,Taxcode!S:S)," ")</f>
        <v xml:space="preserve"> </v>
      </c>
      <c r="E13" s="146" t="str">
        <f>IF(Employee!D$80="m"," ",IF(Employee!F$76&gt;E$9," ",IF(Employee!F$78&lt;E$9," ",Employee!D$81)))</f>
        <v xml:space="preserve"> </v>
      </c>
      <c r="F13" s="148" t="str">
        <f>IF(E13=" "," ",IF(Employee!F$76&gt;E$9," ",IF(Employee!F$78&lt;E$9," ",Employee!D$67)))</f>
        <v xml:space="preserve"> </v>
      </c>
      <c r="G13" s="162"/>
      <c r="H13" s="124">
        <f>IF(T$9="Y",'Feb10'!H43,0)</f>
        <v>0</v>
      </c>
      <c r="I13" s="119">
        <f>IF(T$9="Y",'Feb10'!I43,0)</f>
        <v>0</v>
      </c>
      <c r="J13" s="119">
        <f>IF(T$9="Y",'Feb10'!J43,0)</f>
        <v>0</v>
      </c>
      <c r="K13" s="119">
        <f>IF(T$9="Y",'Feb10'!K43,I13*J13)</f>
        <v>0</v>
      </c>
      <c r="L13" s="155">
        <f>IF(T$9="Y",'Feb10'!L43,0)</f>
        <v>0</v>
      </c>
      <c r="M13" s="141" t="str">
        <f>IF(E13=" "," ",IF(T$9="Y",'Feb10'!M43,IF((H13+K13+L13)&gt;0,H13+K13+L13," ")))</f>
        <v xml:space="preserve"> </v>
      </c>
      <c r="N13" s="121" t="str">
        <f>IF(M13=" "," ",IF(M13=0," ",IF(Employee!O$76="W1",AN13,AI13-'Feb10'!W43)))</f>
        <v xml:space="preserve"> </v>
      </c>
      <c r="O13" s="130" t="str">
        <f>IF(M13=" "," ",IF(M13=0," ",IF(Employee!P$69&gt;E$9,0,IF(C13="A",WNI!E240,IF(C13="B",WNI!F240,IF(C13="C",WNI!G240,IF(C13="J",WNI!H240," ")))))))</f>
        <v xml:space="preserve"> </v>
      </c>
      <c r="P13" s="121"/>
      <c r="Q13" s="121"/>
      <c r="R13" s="134" t="str">
        <f>IF(M13=" "," ",IF(M13=0," ",M13-SUM(N13:Q13)))</f>
        <v xml:space="preserve"> </v>
      </c>
      <c r="S13" s="121"/>
      <c r="T13" s="122" t="str">
        <f>IF(M13=" "," ",IF(M13=0," ",WNI!I240))</f>
        <v xml:space="preserve"> </v>
      </c>
      <c r="U13" s="50"/>
      <c r="V13" s="61">
        <f>IF(Employee!H$86=E$9,Employee!D$86+SUM(M13)+'Feb10'!V43,SUM(M13)+'Feb10'!V43)</f>
        <v>0</v>
      </c>
      <c r="W13" s="61">
        <f>IF(Employee!H$86=E$9,Employee!D$87+SUM(N13)+'Feb10'!W43,SUM(N13)+'Feb10'!W43)</f>
        <v>0</v>
      </c>
      <c r="X13" s="61">
        <f>IF(O13=" ",'Feb10'!X43,O13+'Feb10'!X43)</f>
        <v>0</v>
      </c>
      <c r="Y13" s="61">
        <f>IF(P13=" ",'Feb10'!Y43,P13+'Feb10'!Y43)</f>
        <v>0</v>
      </c>
      <c r="Z13" s="61">
        <f>IF(Q13=" ",'Feb10'!Z43,Q13+'Feb10'!Z43)</f>
        <v>0</v>
      </c>
      <c r="AA13" s="61">
        <f>IF(R13=" ",'Feb10'!AA43,R13+'Feb10'!AA43)</f>
        <v>0</v>
      </c>
      <c r="AB13" s="62"/>
      <c r="AC13" s="61">
        <f>IF(T13=" ",'Feb10'!AC43,T13+'Feb10'!AC43)</f>
        <v>0</v>
      </c>
      <c r="AD13" s="98"/>
      <c r="AE13" s="112">
        <f>IF(E13=" ",0,IF(D13="BR",0,IF(D13="D",0,IF(D13="NT",V13,LOOKUP(D13,Free!A:A,Free!B:B)*E$9/52))))</f>
        <v>0</v>
      </c>
      <c r="AF13" s="95">
        <f>IF(E13=" ",0,V13-AE13)</f>
        <v>0</v>
      </c>
      <c r="AG13" s="95">
        <f>AF13*AG$7</f>
        <v>0</v>
      </c>
      <c r="AH13" s="95">
        <f>IF(D13="D",AF13*AH$7,IF(AF13&gt;LOOKUP(E$9,HR!A:A,HR!B:B),(AF13-LOOKUP(E$9,HR!A:A,HR!B:B))*AH$7,0))</f>
        <v>0</v>
      </c>
      <c r="AI13" s="95">
        <f>IF(AF13&lt;1,0,AG13+AH13)</f>
        <v>0</v>
      </c>
      <c r="AJ13" s="95">
        <f>IF(E13=" ",0,IF(D13="BR",0,IF(D13="D",0,IF(D13="NT",M13,LOOKUP(D13,Free!A:A,Free!B:B)*1/52))))</f>
        <v>0</v>
      </c>
      <c r="AK13" s="95">
        <f>IF(E13=" ",0,SUM(M13)-AJ13)</f>
        <v>0</v>
      </c>
      <c r="AL13" s="95">
        <f>AK13*AL$7</f>
        <v>0</v>
      </c>
      <c r="AM13" s="95">
        <f>IF(D13="D",AK13*AM$7,IF(AK13&gt;LOOKUP(1,HR!A:A,HR!B:B),(AK13-LOOKUP(1,HR!A:A,HR!B:B))*AH$7,0))</f>
        <v>0</v>
      </c>
      <c r="AN13" s="95">
        <f>IF(AK13&lt;1,0,AL13+AM13)</f>
        <v>0</v>
      </c>
      <c r="AO13" s="98"/>
      <c r="AP13" s="63"/>
      <c r="AQ13" s="95">
        <f>IF(G13="SSP",H13,0)</f>
        <v>0</v>
      </c>
      <c r="AR13" s="95">
        <f>IF(G13="SMP",H13,0)</f>
        <v>0</v>
      </c>
      <c r="AS13" s="95">
        <f>IF(G13="SPP",H13,0)</f>
        <v>0</v>
      </c>
      <c r="AT13" s="95">
        <f>IF(G13="SAP",H13,0)</f>
        <v>0</v>
      </c>
      <c r="AU13" s="63"/>
    </row>
    <row r="14" spans="1:47" ht="18" customHeight="1" x14ac:dyDescent="0.2">
      <c r="A14" s="45"/>
      <c r="B14" s="145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IF(E14=Employee!D$107,LOOKUP(E$9,Taxcode!A:A,Taxcode!Y:Y)," ")</f>
        <v xml:space="preserve"> </v>
      </c>
      <c r="E14" s="146" t="str">
        <f>IF(Employee!D$106="m"," ",IF(Employee!F$102&gt;E$9," ",IF(Employee!F$104&lt;E$9," ",Employee!D$107)))</f>
        <v xml:space="preserve"> </v>
      </c>
      <c r="F14" s="148" t="str">
        <f>IF(E14=" "," ",IF(Employee!F$102&gt;E$9," ",IF(Employee!F$104&lt;E$9," ",Employee!D$93)))</f>
        <v xml:space="preserve"> </v>
      </c>
      <c r="G14" s="162"/>
      <c r="H14" s="124">
        <f>IF(T$9="Y",'Feb10'!H44,0)</f>
        <v>0</v>
      </c>
      <c r="I14" s="119">
        <f>IF(T$9="Y",'Feb10'!I44,0)</f>
        <v>0</v>
      </c>
      <c r="J14" s="119">
        <f>IF(T$9="Y",'Feb10'!J44,0)</f>
        <v>0</v>
      </c>
      <c r="K14" s="119">
        <f>IF(T$9="Y",'Feb10'!K44,I14*J14)</f>
        <v>0</v>
      </c>
      <c r="L14" s="155">
        <f>IF(T$9="Y",'Feb10'!L44,0)</f>
        <v>0</v>
      </c>
      <c r="M14" s="141" t="str">
        <f>IF(E14=" "," ",IF(T$9="Y",'Feb10'!M44,IF((H14+K14+L14)&gt;0,H14+K14+L14," ")))</f>
        <v xml:space="preserve"> </v>
      </c>
      <c r="N14" s="121" t="str">
        <f>IF(M14=" "," ",IF(M14=0," ",IF(Employee!O$102="W1",AN14,AI14-'Feb10'!W44)))</f>
        <v xml:space="preserve"> </v>
      </c>
      <c r="O14" s="130" t="str">
        <f>IF(M14=" "," ",IF(M14=0," ",IF(Employee!P$95&gt;E$9,0,IF(C14="A",WNI!E241,IF(C14="B",WNI!F241,IF(C14="C",WNI!G241,IF(C14="J",WNI!H241," ")))))))</f>
        <v xml:space="preserve"> </v>
      </c>
      <c r="P14" s="121"/>
      <c r="Q14" s="121"/>
      <c r="R14" s="134" t="str">
        <f>IF(M14=" "," ",IF(M14=0," ",M14-SUM(N14:Q14)))</f>
        <v xml:space="preserve"> </v>
      </c>
      <c r="S14" s="121"/>
      <c r="T14" s="122" t="str">
        <f>IF(M14=" "," ",IF(M14=0," ",WNI!I241))</f>
        <v xml:space="preserve"> </v>
      </c>
      <c r="U14" s="50"/>
      <c r="V14" s="61">
        <f>IF(Employee!H$112=E$9,Employee!D$112+SUM(M14)+'Feb10'!V44,SUM(M14)+'Feb10'!V44)</f>
        <v>0</v>
      </c>
      <c r="W14" s="61">
        <f>IF(Employee!H$112=E$9,Employee!D$113+SUM(N14)+'Feb10'!W44,SUM(N14)+'Feb10'!W44)</f>
        <v>0</v>
      </c>
      <c r="X14" s="61">
        <f>IF(O14=" ",'Feb10'!X44,O14+'Feb10'!X44)</f>
        <v>0</v>
      </c>
      <c r="Y14" s="61">
        <f>IF(P14=" ",'Feb10'!Y44,P14+'Feb10'!Y44)</f>
        <v>0</v>
      </c>
      <c r="Z14" s="61">
        <f>IF(Q14=" ",'Feb10'!Z44,Q14+'Feb10'!Z44)</f>
        <v>0</v>
      </c>
      <c r="AA14" s="61">
        <f>IF(R14=" ",'Feb10'!AA44,R14+'Feb10'!AA44)</f>
        <v>0</v>
      </c>
      <c r="AB14" s="62"/>
      <c r="AC14" s="61">
        <f>IF(T14=" ",'Feb10'!AC44,T14+'Feb10'!AC44)</f>
        <v>0</v>
      </c>
      <c r="AD14" s="98"/>
      <c r="AE14" s="112">
        <f>IF(E14=" ",0,IF(D14="BR",0,IF(D14="D",0,IF(D14="NT",V14,LOOKUP(D14,Free!A:A,Free!B:B)*E$9/52))))</f>
        <v>0</v>
      </c>
      <c r="AF14" s="95">
        <f>IF(E14=" ",0,V14-AE14)</f>
        <v>0</v>
      </c>
      <c r="AG14" s="95">
        <f>AF14*AG$7</f>
        <v>0</v>
      </c>
      <c r="AH14" s="95">
        <f>IF(D14="D",AF14*AH$7,IF(AF14&gt;LOOKUP(E$9,HR!A:A,HR!B:B),(AF14-LOOKUP(E$9,HR!A:A,HR!B:B))*AH$7,0))</f>
        <v>0</v>
      </c>
      <c r="AI14" s="95">
        <f>IF(AF14&lt;1,0,AG14+AH14)</f>
        <v>0</v>
      </c>
      <c r="AJ14" s="95">
        <f>IF(E14=" ",0,IF(D14="BR",0,IF(D14="D",0,IF(D14="NT",M14,LOOKUP(D14,Free!A:A,Free!B:B)*1/52))))</f>
        <v>0</v>
      </c>
      <c r="AK14" s="95">
        <f>IF(E14=" ",0,SUM(M14)-AJ14)</f>
        <v>0</v>
      </c>
      <c r="AL14" s="95">
        <f>AK14*AL$7</f>
        <v>0</v>
      </c>
      <c r="AM14" s="95">
        <f>IF(D14="D",AK14*AM$7,IF(AK14&gt;LOOKUP(1,HR!A:A,HR!B:B),(AK14-LOOKUP(1,HR!A:A,HR!B:B))*AH$7,0))</f>
        <v>0</v>
      </c>
      <c r="AN14" s="95">
        <f>IF(AK14&lt;1,0,AL14+AM14)</f>
        <v>0</v>
      </c>
      <c r="AO14" s="98"/>
      <c r="AP14" s="63"/>
      <c r="AQ14" s="95">
        <f>IF(G14="SSP",H14,0)</f>
        <v>0</v>
      </c>
      <c r="AR14" s="95">
        <f>IF(G14="SMP",H14,0)</f>
        <v>0</v>
      </c>
      <c r="AS14" s="95">
        <f>IF(G14="SPP",H14,0)</f>
        <v>0</v>
      </c>
      <c r="AT14" s="95">
        <f>IF(G14="SAP",H14,0)</f>
        <v>0</v>
      </c>
      <c r="AU14" s="63"/>
    </row>
    <row r="15" spans="1:47" ht="18" customHeight="1" thickBot="1" x14ac:dyDescent="0.25">
      <c r="A15" s="45"/>
      <c r="B15" s="145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IF(E15=Employee!D$133,LOOKUP(E$9,Taxcode!A:A,Taxcode!AE:AE)," ")</f>
        <v xml:space="preserve"> </v>
      </c>
      <c r="E15" s="146" t="str">
        <f>IF(Employee!D$132="m"," ",IF(Employee!F$128&gt;E$9," ",IF(Employee!F$130&lt;E$9," ",Employee!D$133)))</f>
        <v xml:space="preserve"> </v>
      </c>
      <c r="F15" s="148" t="str">
        <f>IF(E15=" "," ",IF(Employee!F$128&gt;E$9," ",IF(Employee!F$130&lt;E$9," ",Employee!D$119)))</f>
        <v xml:space="preserve"> </v>
      </c>
      <c r="G15" s="162"/>
      <c r="H15" s="124">
        <f>IF(T$9="Y",'Feb10'!H45,0)</f>
        <v>0</v>
      </c>
      <c r="I15" s="119">
        <f>IF(T$9="Y",'Feb10'!I45,0)</f>
        <v>0</v>
      </c>
      <c r="J15" s="119">
        <f>IF(T$9="Y",'Feb10'!J45,0)</f>
        <v>0</v>
      </c>
      <c r="K15" s="119">
        <f>IF(T$9="Y",'Feb10'!K45,I15*J15)</f>
        <v>0</v>
      </c>
      <c r="L15" s="155">
        <f>IF(T$9="Y",'Feb10'!L45,0)</f>
        <v>0</v>
      </c>
      <c r="M15" s="141" t="str">
        <f>IF(E15=" "," ",IF(T$9="Y",'Feb10'!M45,IF((H15+K15+L15)&gt;0,H15+K15+L15," ")))</f>
        <v xml:space="preserve"> </v>
      </c>
      <c r="N15" s="121" t="str">
        <f>IF(M15=" "," ",IF(M15=0," ",IF(Employee!O$128="W1",AN15,AI15-'Feb10'!W45)))</f>
        <v xml:space="preserve"> </v>
      </c>
      <c r="O15" s="130" t="str">
        <f>IF(M15=" "," ",IF(M15=0," ",IF(Employee!P$121&gt;E$9,0,IF(C15="A",WNI!E242,IF(C15="B",WNI!F242,IF(C15="C",WNI!G242,IF(C15="J",WNI!H242," ")))))))</f>
        <v xml:space="preserve"> </v>
      </c>
      <c r="P15" s="121"/>
      <c r="Q15" s="121"/>
      <c r="R15" s="134" t="str">
        <f>IF(M15=" "," ",IF(M15=0," ",M15-SUM(N15:Q15)))</f>
        <v xml:space="preserve"> </v>
      </c>
      <c r="S15" s="121"/>
      <c r="T15" s="266" t="str">
        <f>IF(M15=" "," ",IF(M15=0," ",WNI!I242))</f>
        <v xml:space="preserve"> </v>
      </c>
      <c r="U15" s="50"/>
      <c r="V15" s="61">
        <f>IF(Employee!H$138=E$9,Employee!D$138+SUM(M15)+'Feb10'!V45,SUM(M15)+'Feb10'!V45)</f>
        <v>0</v>
      </c>
      <c r="W15" s="61">
        <f>IF(Employee!H$138=E$9,Employee!D$139+SUM(N15)+'Feb10'!W45,SUM(N15)+'Feb10'!W45)</f>
        <v>0</v>
      </c>
      <c r="X15" s="61">
        <f>IF(O15=" ",'Feb10'!X45,O15+'Feb10'!X45)</f>
        <v>0</v>
      </c>
      <c r="Y15" s="61">
        <f>IF(P15=" ",'Feb10'!Y45,P15+'Feb10'!Y45)</f>
        <v>0</v>
      </c>
      <c r="Z15" s="61">
        <f>IF(Q15=" ",'Feb10'!Z45,Q15+'Feb10'!Z45)</f>
        <v>0</v>
      </c>
      <c r="AA15" s="61">
        <f>IF(R15=" ",'Feb10'!AA45,R15+'Feb10'!AA45)</f>
        <v>0</v>
      </c>
      <c r="AB15" s="62"/>
      <c r="AC15" s="61">
        <f>IF(T15=" ",'Feb10'!AC45,T15+'Feb10'!AC45)</f>
        <v>0</v>
      </c>
      <c r="AD15" s="98"/>
      <c r="AE15" s="112">
        <f>IF(E15=" ",0,IF(D15="BR",0,IF(D15="D",0,IF(D15="NT",V15,LOOKUP(D15,Free!A:A,Free!B:B)*E$9/52))))</f>
        <v>0</v>
      </c>
      <c r="AF15" s="95">
        <f>IF(E15=" ",0,V15-AE15)</f>
        <v>0</v>
      </c>
      <c r="AG15" s="95">
        <f>AF15*AG$7</f>
        <v>0</v>
      </c>
      <c r="AH15" s="95">
        <f>IF(D15="D",AF15*AH$7,IF(AF15&gt;LOOKUP(E$9,HR!A:A,HR!B:B),(AF15-LOOKUP(E$9,HR!A:A,HR!B:B))*AH$7,0))</f>
        <v>0</v>
      </c>
      <c r="AI15" s="95">
        <f>IF(AF15&lt;1,0,AG15+AH15)</f>
        <v>0</v>
      </c>
      <c r="AJ15" s="95">
        <f>IF(E15=" ",0,IF(D15="BR",0,IF(D15="D",0,IF(D15="NT",M15,LOOKUP(D15,Free!A:A,Free!B:B)*1/52))))</f>
        <v>0</v>
      </c>
      <c r="AK15" s="95">
        <f>IF(E15=" ",0,SUM(M15)-AJ15)</f>
        <v>0</v>
      </c>
      <c r="AL15" s="95">
        <f>AK15*AL$7</f>
        <v>0</v>
      </c>
      <c r="AM15" s="95">
        <f>IF(D15="D",AK15*AM$7,IF(AK15&gt;LOOKUP(1,HR!A:A,HR!B:B),(AK15-LOOKUP(1,HR!A:A,HR!B:B))*AH$7,0))</f>
        <v>0</v>
      </c>
      <c r="AN15" s="95">
        <f>IF(AK15&lt;1,0,AL15+AM15)</f>
        <v>0</v>
      </c>
      <c r="AO15" s="98"/>
      <c r="AP15" s="63"/>
      <c r="AQ15" s="95">
        <f>IF(G15="SSP",H15,0)</f>
        <v>0</v>
      </c>
      <c r="AR15" s="95">
        <f>IF(G15="SMP",H15,0)</f>
        <v>0</v>
      </c>
      <c r="AS15" s="95">
        <f>IF(G15="SPP",H15,0)</f>
        <v>0</v>
      </c>
      <c r="AT15" s="95">
        <f>IF(G15="SAP",H15,0)</f>
        <v>0</v>
      </c>
      <c r="AU15" s="63"/>
    </row>
    <row r="16" spans="1:47" ht="18" customHeight="1" thickTop="1" thickBot="1" x14ac:dyDescent="0.25">
      <c r="A16" s="49"/>
      <c r="B16" s="153"/>
      <c r="C16" s="151"/>
      <c r="D16" s="151"/>
      <c r="E16" s="152"/>
      <c r="F16" s="400" t="s">
        <v>7</v>
      </c>
      <c r="G16" s="397"/>
      <c r="H16" s="131"/>
      <c r="I16" s="132"/>
      <c r="J16" s="132"/>
      <c r="K16" s="168"/>
      <c r="L16" s="168"/>
      <c r="M16" s="159">
        <f t="shared" ref="M16:R16" si="2">SUM(M11:M15)</f>
        <v>0</v>
      </c>
      <c r="N16" s="159">
        <f t="shared" si="2"/>
        <v>0</v>
      </c>
      <c r="O16" s="159">
        <f t="shared" si="2"/>
        <v>0</v>
      </c>
      <c r="P16" s="159">
        <f t="shared" si="2"/>
        <v>0</v>
      </c>
      <c r="Q16" s="159">
        <f t="shared" si="2"/>
        <v>0</v>
      </c>
      <c r="R16" s="159">
        <f t="shared" si="2"/>
        <v>0</v>
      </c>
      <c r="S16" s="121"/>
      <c r="T16" s="159">
        <f>SUM(T11:T15)</f>
        <v>0</v>
      </c>
      <c r="U16" s="51"/>
      <c r="V16" s="61"/>
      <c r="AD16" s="98"/>
      <c r="AE16" s="112"/>
      <c r="AO16" s="98"/>
      <c r="AP16" s="63"/>
      <c r="AU16" s="63"/>
    </row>
    <row r="17" spans="1:47" s="54" customFormat="1" ht="24" customHeight="1" thickBot="1" x14ac:dyDescent="0.25">
      <c r="A17" s="138"/>
      <c r="B17" s="381"/>
      <c r="C17" s="381"/>
      <c r="D17" s="381"/>
      <c r="E17" s="381"/>
      <c r="F17" s="381"/>
      <c r="G17" s="381"/>
      <c r="H17" s="381"/>
      <c r="I17" s="381"/>
      <c r="J17" s="381"/>
      <c r="K17" s="381"/>
      <c r="L17" s="381"/>
      <c r="M17" s="381"/>
      <c r="N17" s="381"/>
      <c r="O17" s="381"/>
      <c r="P17" s="381"/>
      <c r="Q17" s="381"/>
      <c r="R17" s="381"/>
      <c r="S17" s="381"/>
      <c r="T17" s="381"/>
      <c r="U17" s="218"/>
      <c r="V17" s="84"/>
      <c r="W17" s="84"/>
      <c r="X17" s="84"/>
      <c r="Y17" s="219"/>
      <c r="Z17" s="84"/>
      <c r="AA17" s="84"/>
      <c r="AB17" s="85"/>
      <c r="AC17" s="84"/>
      <c r="AD17" s="97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7"/>
      <c r="AP17" s="212"/>
      <c r="AQ17" s="94"/>
      <c r="AR17" s="94"/>
      <c r="AS17" s="94"/>
      <c r="AT17" s="94"/>
      <c r="AU17" s="212"/>
    </row>
    <row r="18" spans="1:47" ht="18" customHeight="1" thickTop="1" thickBot="1" x14ac:dyDescent="0.25">
      <c r="A18" s="41"/>
      <c r="B18" s="396" t="s">
        <v>34</v>
      </c>
      <c r="C18" s="397"/>
      <c r="D18" s="397"/>
      <c r="E18" s="398"/>
      <c r="F18" s="42"/>
      <c r="G18" s="42"/>
      <c r="H18" s="55"/>
      <c r="I18" s="55"/>
      <c r="J18" s="55"/>
      <c r="K18" s="58"/>
      <c r="L18" s="58"/>
      <c r="M18" s="55"/>
      <c r="N18" s="43"/>
      <c r="O18" s="378" t="s">
        <v>39</v>
      </c>
      <c r="P18" s="379"/>
      <c r="Q18" s="380"/>
      <c r="R18" s="376"/>
      <c r="S18" s="377"/>
      <c r="T18" s="377"/>
      <c r="U18" s="44"/>
      <c r="AD18" s="98"/>
      <c r="AE18" s="112"/>
      <c r="AO18" s="98"/>
      <c r="AP18" s="63"/>
      <c r="AU18" s="63"/>
    </row>
    <row r="19" spans="1:47" ht="18" customHeight="1" thickTop="1" thickBot="1" x14ac:dyDescent="0.25">
      <c r="A19" s="45"/>
      <c r="B19" s="399" t="s">
        <v>9</v>
      </c>
      <c r="C19" s="397"/>
      <c r="D19" s="398"/>
      <c r="E19" s="206">
        <v>49</v>
      </c>
      <c r="F19" s="63"/>
      <c r="G19" s="63"/>
      <c r="H19" s="399" t="s">
        <v>39</v>
      </c>
      <c r="I19" s="397"/>
      <c r="J19" s="398"/>
      <c r="K19" s="272">
        <f>Admin!B338</f>
        <v>40245</v>
      </c>
      <c r="L19" s="271" t="s">
        <v>208</v>
      </c>
      <c r="M19" s="273">
        <f>Admin!B344</f>
        <v>40251</v>
      </c>
      <c r="N19" s="28"/>
      <c r="O19" s="401" t="s">
        <v>109</v>
      </c>
      <c r="P19" s="402"/>
      <c r="Q19" s="402"/>
      <c r="R19" s="403"/>
      <c r="S19" s="46"/>
      <c r="T19" s="217"/>
      <c r="U19" s="48"/>
      <c r="AD19" s="98"/>
      <c r="AE19" s="112"/>
      <c r="AO19" s="98"/>
      <c r="AP19" s="63"/>
      <c r="AU19" s="63"/>
    </row>
    <row r="20" spans="1:47" ht="18" customHeight="1" thickTop="1" x14ac:dyDescent="0.2">
      <c r="A20" s="45"/>
      <c r="B20" s="93"/>
      <c r="C20" s="223"/>
      <c r="D20" s="149"/>
      <c r="E20" s="223"/>
      <c r="F20" s="224"/>
      <c r="G20" s="223"/>
      <c r="H20" s="56"/>
      <c r="I20" s="56"/>
      <c r="J20" s="56"/>
      <c r="K20" s="59"/>
      <c r="L20" s="59"/>
      <c r="M20" s="56"/>
      <c r="N20" s="114"/>
      <c r="O20" s="56"/>
      <c r="P20" s="56"/>
      <c r="Q20" s="56"/>
      <c r="R20" s="56"/>
      <c r="S20" s="46"/>
      <c r="T20" s="56"/>
      <c r="U20" s="48"/>
      <c r="AD20" s="98"/>
      <c r="AE20" s="112"/>
      <c r="AO20" s="98"/>
      <c r="AP20" s="63"/>
      <c r="AU20" s="63"/>
    </row>
    <row r="21" spans="1:47" ht="18" customHeight="1" x14ac:dyDescent="0.2">
      <c r="A21" s="45"/>
      <c r="B21" s="143" t="str">
        <f>IF(E21=" "," ",IF(Employee!F$24&gt;E$19," ",IF(Employee!F$26&lt;E$19," ",Employee!D$30)))</f>
        <v xml:space="preserve"> </v>
      </c>
      <c r="C21" s="109" t="str">
        <f>IF(E21=Employee!D$29,LOOKUP(E$19,Nitable!A:A,Nitable!B:B)," ")</f>
        <v xml:space="preserve"> </v>
      </c>
      <c r="D21" s="109" t="str">
        <f>IF(E21=Employee!D$29,LOOKUP(E$19,Taxcode!A:A,Taxcode!G:G)," ")</f>
        <v xml:space="preserve"> </v>
      </c>
      <c r="E21" s="144" t="str">
        <f>IF(Employee!D$28="m"," ",IF(Employee!F$24&gt;E$19," ",IF(Employee!F$26&lt;E$19," ",Employee!D$29)))</f>
        <v xml:space="preserve"> </v>
      </c>
      <c r="F21" s="126" t="str">
        <f>IF(E21=" "," ",IF(Employee!F$24&gt;E$19," ",IF(Employee!F$26&lt;E$19," ",Employee!D$15)))</f>
        <v xml:space="preserve"> </v>
      </c>
      <c r="G21" s="161"/>
      <c r="H21" s="123">
        <f>IF(T$19="Y",H11,0)</f>
        <v>0</v>
      </c>
      <c r="I21" s="115">
        <f>IF(T$19="Y",I11,0)</f>
        <v>0</v>
      </c>
      <c r="J21" s="115">
        <f>IF(T$19="Y",J11,0)</f>
        <v>0</v>
      </c>
      <c r="K21" s="115">
        <f>IF(T$19="Y",K11,I21*J21)</f>
        <v>0</v>
      </c>
      <c r="L21" s="115">
        <f>IF(T$19="Y",L11,0)</f>
        <v>0</v>
      </c>
      <c r="M21" s="127" t="str">
        <f>IF(E21=" "," ",IF(T$19="Y",M11,IF((H21+K21+L21)&gt;0,H21+K21+L21," ")))</f>
        <v xml:space="preserve"> </v>
      </c>
      <c r="N21" s="117" t="str">
        <f>IF(M21=" "," ",IF(M21=0," ",IF(Employee!O$24="W1",AN21,AI21-W11)))</f>
        <v xml:space="preserve"> </v>
      </c>
      <c r="O21" s="128" t="str">
        <f>IF(M21=" "," ",IF(M21=0," ",IF(Employee!P$17&gt;E$19,0,IF(C21="A",WNI!E243,IF(C21="B",WNI!F243,IF(C21="C",WNI!G243,IF(C21="J",WNI!H243," ")))))))</f>
        <v xml:space="preserve"> </v>
      </c>
      <c r="P21" s="117"/>
      <c r="Q21" s="117"/>
      <c r="R21" s="133" t="str">
        <f>IF(M21=" "," ",IF(M21=0," ",M21-SUM(N21:Q21)))</f>
        <v xml:space="preserve"> </v>
      </c>
      <c r="S21" s="121"/>
      <c r="T21" s="118" t="str">
        <f>IF(M21=" "," ",IF(M21=0," ",WNI!I243))</f>
        <v xml:space="preserve"> </v>
      </c>
      <c r="U21" s="50"/>
      <c r="V21" s="61">
        <f>IF(Employee!H$34=E$19,Employee!D$34+SUM(M21)+V11,SUM(M21)+V11)</f>
        <v>0</v>
      </c>
      <c r="W21" s="61">
        <f>IF(Employee!H$34=E$19,Employee!D$35+SUM(N21)+W11,SUM(N21)+W11)</f>
        <v>0</v>
      </c>
      <c r="X21" s="61">
        <f>IF(O21=" ",X11,O21+X11)</f>
        <v>0</v>
      </c>
      <c r="Y21" s="61">
        <f t="shared" ref="Y21:Z25" si="3">IF(P21=0,Y11,P21+Y11)</f>
        <v>0</v>
      </c>
      <c r="Z21" s="61">
        <f t="shared" si="3"/>
        <v>0</v>
      </c>
      <c r="AA21" s="61">
        <f>IF(R21=" ",AA11,AA11+R21)</f>
        <v>0</v>
      </c>
      <c r="AC21" s="61">
        <f>IF(T21=" ",AC11,T21+AC11)</f>
        <v>0</v>
      </c>
      <c r="AD21" s="98"/>
      <c r="AE21" s="112">
        <f>IF(E21=" ",0,IF(D21="BR",0,IF(D21="D",0,IF(D21="NT",V21,LOOKUP(D21,Free!A:A,Free!B:B)*E$19/52))))</f>
        <v>0</v>
      </c>
      <c r="AF21" s="95">
        <f>IF(E21=" ",0,V21-AE21)</f>
        <v>0</v>
      </c>
      <c r="AG21" s="95">
        <f>AF21*AG$7</f>
        <v>0</v>
      </c>
      <c r="AH21" s="95">
        <f>IF(D21="D",AF21*AH$7,IF(AF21&gt;LOOKUP(E$19,HR!A:A,HR!B:B),(AF21-LOOKUP(E$19,HR!A:A,HR!B:B))*AH$7,0))</f>
        <v>0</v>
      </c>
      <c r="AI21" s="95">
        <f>IF(AF21&lt;1,0,AG21+AH21)</f>
        <v>0</v>
      </c>
      <c r="AJ21" s="95">
        <f>IF(E21=" ",0,IF(D21="BR",0,IF(D21="D",0,IF(D21="NT",M21,LOOKUP(D21,Free!A:A,Free!B:B)*1/52))))</f>
        <v>0</v>
      </c>
      <c r="AK21" s="95">
        <f>IF(E21=" ",0,SUM(M21)-AJ21)</f>
        <v>0</v>
      </c>
      <c r="AL21" s="95">
        <f>AK21*AL$7</f>
        <v>0</v>
      </c>
      <c r="AM21" s="95">
        <f>IF(D21="D",AK21*AM$7,IF(AK21&gt;LOOKUP(1,HR!A:A,HR!B:B),(AK21-LOOKUP(1,HR!A:A,HR!B:B))*AH$7,0))</f>
        <v>0</v>
      </c>
      <c r="AN21" s="95">
        <f>IF(AK21&lt;1,0,AL21+AM21)</f>
        <v>0</v>
      </c>
      <c r="AO21" s="98"/>
      <c r="AP21" s="63"/>
      <c r="AQ21" s="95">
        <f>IF(G21="SSP",H21,0)</f>
        <v>0</v>
      </c>
      <c r="AR21" s="95">
        <f>IF(G21="SMP",H21,0)</f>
        <v>0</v>
      </c>
      <c r="AS21" s="95">
        <f>IF(G21="SPP",H21,0)</f>
        <v>0</v>
      </c>
      <c r="AT21" s="95">
        <f>IF(G21="SAP",H21,0)</f>
        <v>0</v>
      </c>
      <c r="AU21" s="63"/>
    </row>
    <row r="22" spans="1:47" ht="18" customHeight="1" x14ac:dyDescent="0.2">
      <c r="A22" s="45"/>
      <c r="B22" s="145" t="str">
        <f>IF(E22=" "," ",IF(Employee!F$50&gt;E$19," ",IF(Employee!F$52&lt;E$19," ",Employee!D$56)))</f>
        <v xml:space="preserve"> </v>
      </c>
      <c r="C22" s="32" t="str">
        <f>IF(E22=Employee!D$55,LOOKUP(E$19,Nitable!A:A,Nitable!E:E)," ")</f>
        <v xml:space="preserve"> </v>
      </c>
      <c r="D22" s="32" t="str">
        <f>IF(E22=Employee!D$55,LOOKUP(E$19,Taxcode!A:A,Taxcode!M:M)," ")</f>
        <v xml:space="preserve"> </v>
      </c>
      <c r="E22" s="146" t="str">
        <f>IF(Employee!D$54="m"," ",IF(Employee!F$50&gt;E$19," ",IF(Employee!F$52&lt;E$19," ",Employee!D$55)))</f>
        <v xml:space="preserve"> </v>
      </c>
      <c r="F22" s="39" t="str">
        <f>IF(E22=" "," ",IF(Employee!F$50&gt;E$19," ",IF(Employee!F$52&lt;E$19," ",Employee!D$41)))</f>
        <v xml:space="preserve"> </v>
      </c>
      <c r="G22" s="161"/>
      <c r="H22" s="124">
        <f>IF(T$19="Y",H12,0)</f>
        <v>0</v>
      </c>
      <c r="I22" s="119">
        <f>IF(T$19="Y",I12,0)</f>
        <v>0</v>
      </c>
      <c r="J22" s="119">
        <f>IF(T$19="Y",J12,0)</f>
        <v>0</v>
      </c>
      <c r="K22" s="119">
        <f>IF(T$19="Y",K12,I22*J22)</f>
        <v>0</v>
      </c>
      <c r="L22" s="119">
        <f>IF(T$19="Y",L12,0)</f>
        <v>0</v>
      </c>
      <c r="M22" s="129" t="str">
        <f>IF(E22=" "," ",IF(T$19="Y",M12,IF((H22+K22+L22)&gt;0,H22+K22+L22," ")))</f>
        <v xml:space="preserve"> </v>
      </c>
      <c r="N22" s="121" t="str">
        <f>IF(M22=" "," ",IF(M22=0," ",IF(Employee!O$50="W1",AN22,AI22-W12)))</f>
        <v xml:space="preserve"> </v>
      </c>
      <c r="O22" s="130" t="str">
        <f>IF(M22=" "," ",IF(M22=0," ",IF(Employee!P$43&gt;E$19,0,IF(C22="A",WNI!E244,IF(C22="B",WNI!F244,IF(C22="C",WNI!G244,IF(C22="J",WNI!H244," ")))))))</f>
        <v xml:space="preserve"> </v>
      </c>
      <c r="P22" s="121"/>
      <c r="Q22" s="121"/>
      <c r="R22" s="134" t="str">
        <f>IF(M22=" "," ",IF(M22=0," ",M22-SUM(N22:Q22)))</f>
        <v xml:space="preserve"> </v>
      </c>
      <c r="S22" s="121"/>
      <c r="T22" s="122" t="str">
        <f>IF(M22=" "," ",IF(M22=0," ",WNI!I244))</f>
        <v xml:space="preserve"> </v>
      </c>
      <c r="U22" s="50"/>
      <c r="V22" s="61">
        <f>IF(Employee!H$60=E$19,Employee!D$60+SUM(M22)+V12,SUM(M22)+V12)</f>
        <v>0</v>
      </c>
      <c r="W22" s="61">
        <f>IF(Employee!H$60=E$19,Employee!D$61+SUM(N22)+W12,SUM(N22)+W12)</f>
        <v>0</v>
      </c>
      <c r="X22" s="61">
        <f>IF(O22=" ",X12,O22+X12)</f>
        <v>0</v>
      </c>
      <c r="Y22" s="61">
        <f t="shared" si="3"/>
        <v>0</v>
      </c>
      <c r="Z22" s="61">
        <f t="shared" si="3"/>
        <v>0</v>
      </c>
      <c r="AA22" s="61">
        <f>IF(R22=" ",AA12,AA12+R22)</f>
        <v>0</v>
      </c>
      <c r="AC22" s="61">
        <f>IF(T22=" ",AC12,T22+AC12)</f>
        <v>0</v>
      </c>
      <c r="AD22" s="98"/>
      <c r="AE22" s="112">
        <f>IF(E22=" ",0,IF(D22="BR",0,IF(D22="D",0,IF(D22="NT",V22,LOOKUP(D22,Free!A:A,Free!B:B)*E$19/52))))</f>
        <v>0</v>
      </c>
      <c r="AF22" s="95">
        <f>IF(E22=" ",0,V22-AE22)</f>
        <v>0</v>
      </c>
      <c r="AG22" s="95">
        <f>AF22*AG$7</f>
        <v>0</v>
      </c>
      <c r="AH22" s="95">
        <f>IF(D22="D",AF22*AH$7,IF(AF22&gt;LOOKUP(E$19,HR!A:A,HR!B:B),(AF22-LOOKUP(E$19,HR!A:A,HR!B:B))*AH$7,0))</f>
        <v>0</v>
      </c>
      <c r="AI22" s="95">
        <f>IF(AF22&lt;1,0,AG22+AH22)</f>
        <v>0</v>
      </c>
      <c r="AJ22" s="95">
        <f>IF(E22=" ",0,IF(D22="BR",0,IF(D22="D",0,IF(D22="NT",M22,LOOKUP(D22,Free!A:A,Free!B:B)*1/52))))</f>
        <v>0</v>
      </c>
      <c r="AK22" s="95">
        <f>IF(E22=" ",0,SUM(M22)-AJ22)</f>
        <v>0</v>
      </c>
      <c r="AL22" s="95">
        <f>AK22*AL$7</f>
        <v>0</v>
      </c>
      <c r="AM22" s="95">
        <f>IF(D22="D",AK22*AM$7,IF(AK22&gt;LOOKUP(1,HR!A:A,HR!B:B),(AK22-LOOKUP(1,HR!A:A,HR!B:B))*AH$7,0))</f>
        <v>0</v>
      </c>
      <c r="AN22" s="95">
        <f>IF(AK22&lt;1,0,AL22+AM22)</f>
        <v>0</v>
      </c>
      <c r="AO22" s="98"/>
      <c r="AP22" s="63"/>
      <c r="AQ22" s="95">
        <f>IF(G22="SSP",H22,0)</f>
        <v>0</v>
      </c>
      <c r="AR22" s="95">
        <f>IF(G22="SMP",H22,0)</f>
        <v>0</v>
      </c>
      <c r="AS22" s="95">
        <f>IF(G22="SPP",H22,0)</f>
        <v>0</v>
      </c>
      <c r="AT22" s="95">
        <f>IF(G22="SAP",H22,0)</f>
        <v>0</v>
      </c>
      <c r="AU22" s="63"/>
    </row>
    <row r="23" spans="1:47" ht="18" customHeight="1" x14ac:dyDescent="0.2">
      <c r="A23" s="45"/>
      <c r="B23" s="145" t="str">
        <f>IF(E23=" "," ",IF(Employee!F$76&gt;E$19," ",IF(Employee!F$78&lt;E$19," ",Employee!D$82)))</f>
        <v xml:space="preserve"> </v>
      </c>
      <c r="C23" s="32" t="str">
        <f>IF(E23=Employee!D$81,LOOKUP(E$19,Nitable!A:A,Nitable!H:H)," ")</f>
        <v xml:space="preserve"> </v>
      </c>
      <c r="D23" s="32" t="str">
        <f>IF(E23=Employee!D$81,LOOKUP(E$19,Taxcode!A:A,Taxcode!S:S)," ")</f>
        <v xml:space="preserve"> </v>
      </c>
      <c r="E23" s="146" t="str">
        <f>IF(Employee!D$80="m"," ",IF(Employee!F$76&gt;E$19," ",IF(Employee!F$78&lt;E$19," ",Employee!D$81)))</f>
        <v xml:space="preserve"> </v>
      </c>
      <c r="F23" s="39" t="str">
        <f>IF(E23=" "," ",IF(Employee!F$76&gt;E$19," ",IF(Employee!F$78&lt;E$19," ",Employee!D$67)))</f>
        <v xml:space="preserve"> </v>
      </c>
      <c r="G23" s="161"/>
      <c r="H23" s="124">
        <f>IF(T$19="Y",H13,0)</f>
        <v>0</v>
      </c>
      <c r="I23" s="119">
        <f>IF(T$19="Y",I13,0)</f>
        <v>0</v>
      </c>
      <c r="J23" s="119">
        <f>IF(T$19="Y",J13,0)</f>
        <v>0</v>
      </c>
      <c r="K23" s="119">
        <f>IF(T$19="Y",K13,I23*J23)</f>
        <v>0</v>
      </c>
      <c r="L23" s="119">
        <f>IF(T$19="Y",L13,0)</f>
        <v>0</v>
      </c>
      <c r="M23" s="129" t="str">
        <f>IF(E23=" "," ",IF(T$19="Y",M13,IF((H23+K23+L23)&gt;0,H23+K23+L23," ")))</f>
        <v xml:space="preserve"> </v>
      </c>
      <c r="N23" s="121" t="str">
        <f>IF(M23=" "," ",IF(M23=0," ",IF(Employee!O$76="W1",AN23,AI23-W13)))</f>
        <v xml:space="preserve"> </v>
      </c>
      <c r="O23" s="130" t="str">
        <f>IF(M23=" "," ",IF(M23=0," ",IF(Employee!P$69&gt;E$19,0,IF(C23="A",WNI!E245,IF(C23="B",WNI!F245,IF(C23="C",WNI!G245,IF(C23="J",WNI!H245," ")))))))</f>
        <v xml:space="preserve"> </v>
      </c>
      <c r="P23" s="121"/>
      <c r="Q23" s="121"/>
      <c r="R23" s="134" t="str">
        <f>IF(M23=" "," ",IF(M23=0," ",M23-SUM(N23:Q23)))</f>
        <v xml:space="preserve"> </v>
      </c>
      <c r="S23" s="121"/>
      <c r="T23" s="122" t="str">
        <f>IF(M23=" "," ",IF(M23=0," ",WNI!I245))</f>
        <v xml:space="preserve"> </v>
      </c>
      <c r="U23" s="50"/>
      <c r="V23" s="61">
        <f>IF(Employee!H$86=E$19,Employee!D$86+SUM(M23)+V13,SUM(M23)+V13)</f>
        <v>0</v>
      </c>
      <c r="W23" s="61">
        <f>IF(Employee!H$86=E$19,Employee!D$87+SUM(N23)+W13,SUM(N23)+W13)</f>
        <v>0</v>
      </c>
      <c r="X23" s="61">
        <f>IF(O23=" ",X13,O23+X13)</f>
        <v>0</v>
      </c>
      <c r="Y23" s="61">
        <f t="shared" si="3"/>
        <v>0</v>
      </c>
      <c r="Z23" s="61">
        <f t="shared" si="3"/>
        <v>0</v>
      </c>
      <c r="AA23" s="61">
        <f>IF(R23=" ",AA13,AA13+R23)</f>
        <v>0</v>
      </c>
      <c r="AC23" s="61">
        <f>IF(T23=" ",AC13,T23+AC13)</f>
        <v>0</v>
      </c>
      <c r="AD23" s="98"/>
      <c r="AE23" s="112">
        <f>IF(E23=" ",0,IF(D23="BR",0,IF(D23="D",0,IF(D23="NT",V23,LOOKUP(D23,Free!A:A,Free!B:B)*E$19/52))))</f>
        <v>0</v>
      </c>
      <c r="AF23" s="95">
        <f>IF(E23=" ",0,V23-AE23)</f>
        <v>0</v>
      </c>
      <c r="AG23" s="95">
        <f>AF23*AG$7</f>
        <v>0</v>
      </c>
      <c r="AH23" s="95">
        <f>IF(D23="D",AF23*AH$7,IF(AF23&gt;LOOKUP(E$19,HR!A:A,HR!B:B),(AF23-LOOKUP(E$19,HR!A:A,HR!B:B))*AH$7,0))</f>
        <v>0</v>
      </c>
      <c r="AI23" s="95">
        <f>IF(AF23&lt;1,0,AG23+AH23)</f>
        <v>0</v>
      </c>
      <c r="AJ23" s="95">
        <f>IF(E23=" ",0,IF(D23="BR",0,IF(D23="D",0,IF(D23="NT",M23,LOOKUP(D23,Free!A:A,Free!B:B)*1/52))))</f>
        <v>0</v>
      </c>
      <c r="AK23" s="95">
        <f>IF(E23=" ",0,SUM(M23)-AJ23)</f>
        <v>0</v>
      </c>
      <c r="AL23" s="95">
        <f>AK23*AL$7</f>
        <v>0</v>
      </c>
      <c r="AM23" s="95">
        <f>IF(D23="D",AK23*AM$7,IF(AK23&gt;LOOKUP(1,HR!A:A,HR!B:B),(AK23-LOOKUP(1,HR!A:A,HR!B:B))*AH$7,0))</f>
        <v>0</v>
      </c>
      <c r="AN23" s="95">
        <f>IF(AK23&lt;1,0,AL23+AM23)</f>
        <v>0</v>
      </c>
      <c r="AO23" s="98"/>
      <c r="AP23" s="63"/>
      <c r="AQ23" s="95">
        <f>IF(G23="SSP",H23,0)</f>
        <v>0</v>
      </c>
      <c r="AR23" s="95">
        <f>IF(G23="SMP",H23,0)</f>
        <v>0</v>
      </c>
      <c r="AS23" s="95">
        <f>IF(G23="SPP",H23,0)</f>
        <v>0</v>
      </c>
      <c r="AT23" s="95">
        <f>IF(G23="SAP",H23,0)</f>
        <v>0</v>
      </c>
      <c r="AU23" s="63"/>
    </row>
    <row r="24" spans="1:47" ht="18" customHeight="1" x14ac:dyDescent="0.2">
      <c r="A24" s="45"/>
      <c r="B24" s="145" t="str">
        <f>IF(E24=" "," ",IF(Employee!F$102&gt;E$19," ",IF(Employee!F$104&lt;E$19," ",Employee!D$108)))</f>
        <v xml:space="preserve"> </v>
      </c>
      <c r="C24" s="32" t="str">
        <f>IF(E24=Employee!D$107,LOOKUP(E$19,Nitable!A:A,Nitable!K:K)," ")</f>
        <v xml:space="preserve"> </v>
      </c>
      <c r="D24" s="32" t="str">
        <f>IF(E24=Employee!D$107,LOOKUP(E$19,Taxcode!A:A,Taxcode!Y:Y)," ")</f>
        <v xml:space="preserve"> </v>
      </c>
      <c r="E24" s="146" t="str">
        <f>IF(Employee!D$106="m"," ",IF(Employee!F$102&gt;E$19," ",IF(Employee!F$104&lt;E$19," ",Employee!D$107)))</f>
        <v xml:space="preserve"> </v>
      </c>
      <c r="F24" s="39" t="str">
        <f>IF(E24=" "," ",IF(Employee!F$102&gt;E$19," ",IF(Employee!F$104&lt;E$19," ",Employee!D$93)))</f>
        <v xml:space="preserve"> </v>
      </c>
      <c r="G24" s="161"/>
      <c r="H24" s="124">
        <f>IF(T$19="Y",H14,0)</f>
        <v>0</v>
      </c>
      <c r="I24" s="119">
        <f>IF(T$19="Y",I14,0)</f>
        <v>0</v>
      </c>
      <c r="J24" s="119">
        <f>IF(T$19="Y",J14,0)</f>
        <v>0</v>
      </c>
      <c r="K24" s="119">
        <f>IF(T$19="Y",K14,I24*J24)</f>
        <v>0</v>
      </c>
      <c r="L24" s="119">
        <f>IF(T$19="Y",L14,0)</f>
        <v>0</v>
      </c>
      <c r="M24" s="129" t="str">
        <f>IF(E24=" "," ",IF(T$19="Y",M14,IF((H24+K24+L24)&gt;0,H24+K24+L24," ")))</f>
        <v xml:space="preserve"> </v>
      </c>
      <c r="N24" s="121" t="str">
        <f>IF(M24=" "," ",IF(M24=0," ",IF(Employee!O$102="W1",AN24,AI24-W14)))</f>
        <v xml:space="preserve"> </v>
      </c>
      <c r="O24" s="130" t="str">
        <f>IF(M24=" "," ",IF(M24=0," ",IF(Employee!P$95&gt;E$19,0,IF(C24="A",WNI!E246,IF(C24="B",WNI!F246,IF(C24="C",WNI!G246,IF(C24="J",WNI!H246," ")))))))</f>
        <v xml:space="preserve"> </v>
      </c>
      <c r="P24" s="121"/>
      <c r="Q24" s="121"/>
      <c r="R24" s="134" t="str">
        <f>IF(M24=" "," ",IF(M24=0," ",M24-SUM(N24:Q24)))</f>
        <v xml:space="preserve"> </v>
      </c>
      <c r="S24" s="121"/>
      <c r="T24" s="122" t="str">
        <f>IF(M24=" "," ",IF(M24=0," ",WNI!I246))</f>
        <v xml:space="preserve"> </v>
      </c>
      <c r="U24" s="50"/>
      <c r="V24" s="61">
        <f>IF(Employee!H$112=E$19,Employee!D$112+SUM(M24)+V14,SUM(M24)+V14)</f>
        <v>0</v>
      </c>
      <c r="W24" s="61">
        <f>IF(Employee!H$112=E$19,Employee!D$113+SUM(N24)+W14,SUM(N24)+W14)</f>
        <v>0</v>
      </c>
      <c r="X24" s="61">
        <f>IF(O24=" ",X14,O24+X14)</f>
        <v>0</v>
      </c>
      <c r="Y24" s="61">
        <f t="shared" si="3"/>
        <v>0</v>
      </c>
      <c r="Z24" s="61">
        <f t="shared" si="3"/>
        <v>0</v>
      </c>
      <c r="AA24" s="61">
        <f>IF(R24=" ",AA14,AA14+R24)</f>
        <v>0</v>
      </c>
      <c r="AC24" s="61">
        <f>IF(T24=" ",AC14,T24+AC14)</f>
        <v>0</v>
      </c>
      <c r="AD24" s="98"/>
      <c r="AE24" s="112">
        <f>IF(E24=" ",0,IF(D24="BR",0,IF(D24="D",0,IF(D24="NT",V24,LOOKUP(D24,Free!A:A,Free!B:B)*E$19/52))))</f>
        <v>0</v>
      </c>
      <c r="AF24" s="95">
        <f>IF(E24=" ",0,V24-AE24)</f>
        <v>0</v>
      </c>
      <c r="AG24" s="95">
        <f>AF24*AG$7</f>
        <v>0</v>
      </c>
      <c r="AH24" s="95">
        <f>IF(D24="D",AF24*AH$7,IF(AF24&gt;LOOKUP(E$19,HR!A:A,HR!B:B),(AF24-LOOKUP(E$19,HR!A:A,HR!B:B))*AH$7,0))</f>
        <v>0</v>
      </c>
      <c r="AI24" s="95">
        <f>IF(AF24&lt;1,0,AG24+AH24)</f>
        <v>0</v>
      </c>
      <c r="AJ24" s="95">
        <f>IF(E24=" ",0,IF(D24="BR",0,IF(D24="D",0,IF(D24="NT",M24,LOOKUP(D24,Free!A:A,Free!B:B)*1/52))))</f>
        <v>0</v>
      </c>
      <c r="AK24" s="95">
        <f>IF(E24=" ",0,SUM(M24)-AJ24)</f>
        <v>0</v>
      </c>
      <c r="AL24" s="95">
        <f>AK24*AL$7</f>
        <v>0</v>
      </c>
      <c r="AM24" s="95">
        <f>IF(D24="D",AK24*AM$7,IF(AK24&gt;LOOKUP(1,HR!A:A,HR!B:B),(AK24-LOOKUP(1,HR!A:A,HR!B:B))*AH$7,0))</f>
        <v>0</v>
      </c>
      <c r="AN24" s="95">
        <f>IF(AK24&lt;1,0,AL24+AM24)</f>
        <v>0</v>
      </c>
      <c r="AO24" s="98"/>
      <c r="AP24" s="63"/>
      <c r="AQ24" s="95">
        <f>IF(G24="SSP",H24,0)</f>
        <v>0</v>
      </c>
      <c r="AR24" s="95">
        <f>IF(G24="SMP",H24,0)</f>
        <v>0</v>
      </c>
      <c r="AS24" s="95">
        <f>IF(G24="SPP",H24,0)</f>
        <v>0</v>
      </c>
      <c r="AT24" s="95">
        <f>IF(G24="SAP",H24,0)</f>
        <v>0</v>
      </c>
      <c r="AU24" s="63"/>
    </row>
    <row r="25" spans="1:47" ht="18" customHeight="1" thickBot="1" x14ac:dyDescent="0.25">
      <c r="A25" s="45"/>
      <c r="B25" s="145" t="str">
        <f>IF(E25=" "," ",IF(Employee!F$128&gt;E$19," ",IF(Employee!F$130&lt;E$19," ",Employee!D$134)))</f>
        <v xml:space="preserve"> </v>
      </c>
      <c r="C25" s="32" t="str">
        <f>IF(E25=Employee!D$133,LOOKUP(E$19,Nitable!A:A,Nitable!N:N)," ")</f>
        <v xml:space="preserve"> </v>
      </c>
      <c r="D25" s="32" t="str">
        <f>IF(E25=Employee!D$133,LOOKUP(E$19,Taxcode!A:A,Taxcode!AE:AE)," ")</f>
        <v xml:space="preserve"> </v>
      </c>
      <c r="E25" s="146" t="str">
        <f>IF(Employee!D$132="m"," ",IF(Employee!F$128&gt;E$19," ",IF(Employee!F$130&lt;E$19," ",Employee!D$133)))</f>
        <v xml:space="preserve"> </v>
      </c>
      <c r="F25" s="39" t="str">
        <f>IF(E25=" "," ",IF(Employee!F$128&gt;E$19," ",IF(Employee!F$130&lt;E$19," ",Employee!D$119)))</f>
        <v xml:space="preserve"> </v>
      </c>
      <c r="G25" s="161"/>
      <c r="H25" s="124">
        <f>IF(T$19="Y",H15,0)</f>
        <v>0</v>
      </c>
      <c r="I25" s="119">
        <f>IF(T$19="Y",I15,0)</f>
        <v>0</v>
      </c>
      <c r="J25" s="119">
        <f>IF(T$19="Y",J15,0)</f>
        <v>0</v>
      </c>
      <c r="K25" s="119">
        <f>IF(T$19="Y",K15,I25*J25)</f>
        <v>0</v>
      </c>
      <c r="L25" s="119">
        <f>IF(T$19="Y",L15,0)</f>
        <v>0</v>
      </c>
      <c r="M25" s="129" t="str">
        <f>IF(E25=" "," ",IF(T$19="Y",M15,IF((H25+K25+L25)&gt;0,H25+K25+L25," ")))</f>
        <v xml:space="preserve"> </v>
      </c>
      <c r="N25" s="121" t="str">
        <f>IF(M25=" "," ",IF(M25=0," ",IF(Employee!O$128="W1",AN25,AI25-W15)))</f>
        <v xml:space="preserve"> </v>
      </c>
      <c r="O25" s="130" t="str">
        <f>IF(M25=" "," ",IF(M25=0," ",IF(Employee!P$121&gt;E$19,0,IF(C25="A",WNI!E247,IF(C25="B",WNI!F247,IF(C25="C",WNI!G247,IF(C25="J",WNI!H247," ")))))))</f>
        <v xml:space="preserve"> </v>
      </c>
      <c r="P25" s="121"/>
      <c r="Q25" s="121"/>
      <c r="R25" s="134" t="str">
        <f>IF(M25=" "," ",IF(M25=0," ",M25-SUM(N25:Q25)))</f>
        <v xml:space="preserve"> </v>
      </c>
      <c r="S25" s="121"/>
      <c r="T25" s="266" t="str">
        <f>IF(M25=" "," ",IF(M25=0," ",WNI!I247))</f>
        <v xml:space="preserve"> </v>
      </c>
      <c r="U25" s="50"/>
      <c r="V25" s="61">
        <f>IF(Employee!H$138=E$19,Employee!D$138+SUM(M25)+V15,SUM(M25)+V15)</f>
        <v>0</v>
      </c>
      <c r="W25" s="61">
        <f>IF(Employee!H$138=E$19,Employee!D$139+SUM(N25)+W15,SUM(N25)+W15)</f>
        <v>0</v>
      </c>
      <c r="X25" s="61">
        <f>IF(O25=" ",X15,O25+X15)</f>
        <v>0</v>
      </c>
      <c r="Y25" s="61">
        <f t="shared" si="3"/>
        <v>0</v>
      </c>
      <c r="Z25" s="61">
        <f t="shared" si="3"/>
        <v>0</v>
      </c>
      <c r="AA25" s="61">
        <f>IF(R25=" ",AA15,AA15+R25)</f>
        <v>0</v>
      </c>
      <c r="AC25" s="61">
        <f>IF(T25=" ",AC15,T25+AC15)</f>
        <v>0</v>
      </c>
      <c r="AD25" s="98"/>
      <c r="AE25" s="112">
        <f>IF(E25=" ",0,IF(D25="BR",0,IF(D25="D",0,IF(D25="NT",V25,LOOKUP(D25,Free!A:A,Free!B:B)*E$19/52))))</f>
        <v>0</v>
      </c>
      <c r="AF25" s="95">
        <f>IF(E25=" ",0,V25-AE25)</f>
        <v>0</v>
      </c>
      <c r="AG25" s="95">
        <f>AF25*AG$7</f>
        <v>0</v>
      </c>
      <c r="AH25" s="95">
        <f>IF(D25="D",AF25*AH$7,IF(AF25&gt;LOOKUP(E$19,HR!A:A,HR!B:B),(AF25-LOOKUP(E$19,HR!A:A,HR!B:B))*AH$7,0))</f>
        <v>0</v>
      </c>
      <c r="AI25" s="95">
        <f>IF(AF25&lt;1,0,AG25+AH25)</f>
        <v>0</v>
      </c>
      <c r="AJ25" s="95">
        <f>IF(E25=" ",0,IF(D25="BR",0,IF(D25="D",0,IF(D25="NT",M25,LOOKUP(D25,Free!A:A,Free!B:B)*1/52))))</f>
        <v>0</v>
      </c>
      <c r="AK25" s="95">
        <f>IF(E25=" ",0,SUM(M25)-AJ25)</f>
        <v>0</v>
      </c>
      <c r="AL25" s="95">
        <f>AK25*AL$7</f>
        <v>0</v>
      </c>
      <c r="AM25" s="95">
        <f>IF(D25="D",AK25*AM$7,IF(AK25&gt;LOOKUP(1,HR!A:A,HR!B:B),(AK25-LOOKUP(1,HR!A:A,HR!B:B))*AH$7,0))</f>
        <v>0</v>
      </c>
      <c r="AN25" s="95">
        <f>IF(AK25&lt;1,0,AL25+AM25)</f>
        <v>0</v>
      </c>
      <c r="AO25" s="98"/>
      <c r="AP25" s="63"/>
      <c r="AQ25" s="95">
        <f>IF(G25="SSP",H25,0)</f>
        <v>0</v>
      </c>
      <c r="AR25" s="95">
        <f>IF(G25="SMP",H25,0)</f>
        <v>0</v>
      </c>
      <c r="AS25" s="95">
        <f>IF(G25="SPP",H25,0)</f>
        <v>0</v>
      </c>
      <c r="AT25" s="95">
        <f>IF(G25="SAP",H25,0)</f>
        <v>0</v>
      </c>
      <c r="AU25" s="63"/>
    </row>
    <row r="26" spans="1:47" ht="18" customHeight="1" thickTop="1" thickBot="1" x14ac:dyDescent="0.25">
      <c r="A26" s="49"/>
      <c r="B26" s="153"/>
      <c r="C26" s="151"/>
      <c r="D26" s="151"/>
      <c r="E26" s="152"/>
      <c r="F26" s="400" t="s">
        <v>7</v>
      </c>
      <c r="G26" s="398"/>
      <c r="H26" s="156"/>
      <c r="I26" s="157"/>
      <c r="J26" s="157"/>
      <c r="K26" s="158"/>
      <c r="L26" s="158"/>
      <c r="M26" s="159">
        <f t="shared" ref="M26:R26" si="4">SUM(M21:M25)</f>
        <v>0</v>
      </c>
      <c r="N26" s="159">
        <f t="shared" si="4"/>
        <v>0</v>
      </c>
      <c r="O26" s="159">
        <f t="shared" si="4"/>
        <v>0</v>
      </c>
      <c r="P26" s="159">
        <f t="shared" si="4"/>
        <v>0</v>
      </c>
      <c r="Q26" s="159">
        <f t="shared" si="4"/>
        <v>0</v>
      </c>
      <c r="R26" s="159">
        <f t="shared" si="4"/>
        <v>0</v>
      </c>
      <c r="S26" s="121"/>
      <c r="T26" s="159">
        <f>SUM(T21:T25)</f>
        <v>0</v>
      </c>
      <c r="U26" s="51"/>
      <c r="V26" s="61"/>
      <c r="AD26" s="98"/>
      <c r="AE26" s="112"/>
      <c r="AO26" s="98"/>
      <c r="AP26" s="63"/>
      <c r="AU26" s="63"/>
    </row>
    <row r="27" spans="1:47" s="54" customFormat="1" ht="24" customHeight="1" thickBot="1" x14ac:dyDescent="0.25">
      <c r="A27" s="138"/>
      <c r="B27" s="381"/>
      <c r="C27" s="381"/>
      <c r="D27" s="381"/>
      <c r="E27" s="381"/>
      <c r="F27" s="381"/>
      <c r="G27" s="381"/>
      <c r="H27" s="381"/>
      <c r="I27" s="381"/>
      <c r="J27" s="381"/>
      <c r="K27" s="381"/>
      <c r="L27" s="381"/>
      <c r="M27" s="381"/>
      <c r="N27" s="381"/>
      <c r="O27" s="381"/>
      <c r="P27" s="381"/>
      <c r="Q27" s="381"/>
      <c r="R27" s="381"/>
      <c r="S27" s="381"/>
      <c r="T27" s="381"/>
      <c r="U27" s="218"/>
      <c r="V27" s="84"/>
      <c r="W27" s="84"/>
      <c r="X27" s="84"/>
      <c r="Y27" s="219"/>
      <c r="Z27" s="84"/>
      <c r="AA27" s="84"/>
      <c r="AB27" s="85"/>
      <c r="AC27" s="84"/>
      <c r="AD27" s="97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7"/>
      <c r="AP27" s="212"/>
      <c r="AQ27" s="94"/>
      <c r="AR27" s="94"/>
      <c r="AS27" s="94"/>
      <c r="AT27" s="94"/>
      <c r="AU27" s="212"/>
    </row>
    <row r="28" spans="1:47" ht="18" customHeight="1" thickTop="1" thickBot="1" x14ac:dyDescent="0.25">
      <c r="A28" s="41"/>
      <c r="B28" s="396" t="s">
        <v>34</v>
      </c>
      <c r="C28" s="397"/>
      <c r="D28" s="397"/>
      <c r="E28" s="398"/>
      <c r="F28" s="42"/>
      <c r="G28" s="42"/>
      <c r="H28" s="55"/>
      <c r="I28" s="55"/>
      <c r="J28" s="55"/>
      <c r="K28" s="58"/>
      <c r="L28" s="58"/>
      <c r="M28" s="55"/>
      <c r="N28" s="43"/>
      <c r="O28" s="378" t="s">
        <v>39</v>
      </c>
      <c r="P28" s="379"/>
      <c r="Q28" s="380"/>
      <c r="R28" s="376"/>
      <c r="S28" s="377"/>
      <c r="T28" s="377"/>
      <c r="U28" s="44"/>
      <c r="AD28" s="98"/>
      <c r="AE28" s="112"/>
      <c r="AO28" s="98"/>
      <c r="AP28" s="63"/>
      <c r="AU28" s="63"/>
    </row>
    <row r="29" spans="1:47" ht="18" customHeight="1" thickTop="1" thickBot="1" x14ac:dyDescent="0.25">
      <c r="A29" s="45"/>
      <c r="B29" s="399" t="s">
        <v>9</v>
      </c>
      <c r="C29" s="397"/>
      <c r="D29" s="398"/>
      <c r="E29" s="206">
        <v>50</v>
      </c>
      <c r="F29" s="63"/>
      <c r="G29" s="63"/>
      <c r="H29" s="399" t="s">
        <v>39</v>
      </c>
      <c r="I29" s="397"/>
      <c r="J29" s="398"/>
      <c r="K29" s="272">
        <f>Admin!B345</f>
        <v>40252</v>
      </c>
      <c r="L29" s="271" t="s">
        <v>208</v>
      </c>
      <c r="M29" s="273">
        <f>Admin!B351</f>
        <v>40258</v>
      </c>
      <c r="N29" s="28"/>
      <c r="O29" s="401" t="s">
        <v>109</v>
      </c>
      <c r="P29" s="402"/>
      <c r="Q29" s="402"/>
      <c r="R29" s="403"/>
      <c r="S29" s="46"/>
      <c r="T29" s="217"/>
      <c r="U29" s="48"/>
      <c r="AD29" s="98"/>
      <c r="AE29" s="112"/>
      <c r="AO29" s="98"/>
      <c r="AP29" s="63"/>
      <c r="AU29" s="63"/>
    </row>
    <row r="30" spans="1:47" ht="18" customHeight="1" thickTop="1" x14ac:dyDescent="0.2">
      <c r="A30" s="45"/>
      <c r="B30" s="91"/>
      <c r="C30" s="32"/>
      <c r="D30" s="32"/>
      <c r="E30" s="47"/>
      <c r="F30" s="46"/>
      <c r="G30" s="46"/>
      <c r="H30" s="56"/>
      <c r="I30" s="56"/>
      <c r="J30" s="56"/>
      <c r="K30" s="59"/>
      <c r="L30" s="59"/>
      <c r="M30" s="56"/>
      <c r="N30" s="114"/>
      <c r="O30" s="56"/>
      <c r="P30" s="56"/>
      <c r="Q30" s="56"/>
      <c r="R30" s="56"/>
      <c r="S30" s="46"/>
      <c r="T30" s="56"/>
      <c r="U30" s="48"/>
      <c r="AD30" s="98"/>
      <c r="AE30" s="112"/>
      <c r="AO30" s="98"/>
      <c r="AP30" s="63"/>
      <c r="AU30" s="63"/>
    </row>
    <row r="31" spans="1:47" ht="18" customHeight="1" x14ac:dyDescent="0.2">
      <c r="A31" s="45"/>
      <c r="B31" s="143" t="str">
        <f>IF(E31=" "," ",IF(Employee!F$24&gt;E$29," ",IF(Employee!F$26&lt;E$29," ",Employee!D$30)))</f>
        <v xml:space="preserve"> </v>
      </c>
      <c r="C31" s="109" t="str">
        <f>IF(E31=Employee!D$29,LOOKUP(E$29,Nitable!A:A,Nitable!B:B)," ")</f>
        <v xml:space="preserve"> </v>
      </c>
      <c r="D31" s="109" t="str">
        <f>IF(E31=Employee!D$29,LOOKUP(E$29,Taxcode!A:A,Taxcode!G:G)," ")</f>
        <v xml:space="preserve"> </v>
      </c>
      <c r="E31" s="144" t="str">
        <f>IF(Employee!D$28="m"," ",IF(Employee!F$24&gt;E$29," ",IF(Employee!F$26&lt;E$29," ",Employee!D$29)))</f>
        <v xml:space="preserve"> </v>
      </c>
      <c r="F31" s="126" t="str">
        <f>IF(E31=" "," ",IF(Employee!F$24&gt;E$29," ",IF(Employee!F$26&lt;E$29," ",Employee!D$15)))</f>
        <v xml:space="preserve"> </v>
      </c>
      <c r="G31" s="162"/>
      <c r="H31" s="123">
        <f>IF(T$29="Y",H21,0)</f>
        <v>0</v>
      </c>
      <c r="I31" s="115">
        <f>IF(T$29="Y",I21,0)</f>
        <v>0</v>
      </c>
      <c r="J31" s="115">
        <f>IF(T$29="Y",J21,0)</f>
        <v>0</v>
      </c>
      <c r="K31" s="115">
        <f>IF(T$29="Y",K21,I31*J31)</f>
        <v>0</v>
      </c>
      <c r="L31" s="154">
        <f>IF(T$29="Y",L21,0)</f>
        <v>0</v>
      </c>
      <c r="M31" s="140" t="str">
        <f>IF(E31=" "," ",IF(T$29="Y",M21,IF((H31+K31+L31)&gt;0,H31+K31+L31," ")))</f>
        <v xml:space="preserve"> </v>
      </c>
      <c r="N31" s="117" t="str">
        <f>IF(M31=" "," ",IF(M31=0," ",IF(Employee!O$24="W1",AN31,AI31-W21)))</f>
        <v xml:space="preserve"> </v>
      </c>
      <c r="O31" s="128" t="str">
        <f>IF(M31=" "," ",IF(M31=0," ",IF(Employee!P$17&gt;E$29,0,IF(C31="A",WNI!E248,IF(C31="B",WNI!F248,IF(C31="C",WNI!G248,IF(C31="J",WNI!H248," ")))))))</f>
        <v xml:space="preserve"> </v>
      </c>
      <c r="P31" s="117"/>
      <c r="Q31" s="117"/>
      <c r="R31" s="133" t="str">
        <f>IF(M31=" "," ",IF(M31=0," ",M31-SUM(N31:Q31)))</f>
        <v xml:space="preserve"> </v>
      </c>
      <c r="S31" s="121"/>
      <c r="T31" s="118" t="str">
        <f>IF(M31=" "," ",IF(M31=0," ",WNI!I248))</f>
        <v xml:space="preserve"> </v>
      </c>
      <c r="U31" s="50"/>
      <c r="V31" s="61">
        <f>IF(Employee!H$34=E$29,Employee!D$34+SUM(M31)+V21,SUM(M31)+V21)</f>
        <v>0</v>
      </c>
      <c r="W31" s="61">
        <f>IF(Employee!H$34=E$29,Employee!D$35+SUM(N31)+W21,SUM(N31)+W21)</f>
        <v>0</v>
      </c>
      <c r="X31" s="61">
        <f>IF(O31=" ",X21,O31+X21)</f>
        <v>0</v>
      </c>
      <c r="Y31" s="61">
        <f t="shared" ref="Y31:Z35" si="5">IF(P31=0,Y21,P31+Y21)</f>
        <v>0</v>
      </c>
      <c r="Z31" s="61">
        <f t="shared" si="5"/>
        <v>0</v>
      </c>
      <c r="AA31" s="61">
        <f>IF(R31=" ",AA21,AA21+R31)</f>
        <v>0</v>
      </c>
      <c r="AC31" s="61">
        <f>IF(T31=" ",AC21,T31+AC21)</f>
        <v>0</v>
      </c>
      <c r="AD31" s="98"/>
      <c r="AE31" s="112">
        <f>IF(E31=" ",0,IF(D31="BR",0,IF(D31="D",0,IF(D31="NT",V31,LOOKUP(D31,Free!A:A,Free!B:B)*E$29/52))))</f>
        <v>0</v>
      </c>
      <c r="AF31" s="95">
        <f>IF(E31=" ",0,V31-AE31)</f>
        <v>0</v>
      </c>
      <c r="AG31" s="95">
        <f>AF31*AG$7</f>
        <v>0</v>
      </c>
      <c r="AH31" s="95">
        <f>IF(D31="D",AF31*AH$7,IF(AF31&gt;LOOKUP(E$29,HR!A:A,HR!B:B),(AF31-LOOKUP(E$29,HR!A:A,HR!B:B))*AH$7,0))</f>
        <v>0</v>
      </c>
      <c r="AI31" s="95">
        <f>IF(AF31&lt;1,0,AG31+AH31)</f>
        <v>0</v>
      </c>
      <c r="AJ31" s="95">
        <f>IF(E31=" ",0,IF(D31="BR",0,IF(D31="D",0,IF(D31="NT",M31,LOOKUP(D31,Free!A:A,Free!B:B)*1/52))))</f>
        <v>0</v>
      </c>
      <c r="AK31" s="95">
        <f>IF(E31=" ",0,SUM(M31)-AJ31)</f>
        <v>0</v>
      </c>
      <c r="AL31" s="95">
        <f>AK31*AL$7</f>
        <v>0</v>
      </c>
      <c r="AM31" s="95">
        <f>IF(D31="D",AK31*AM$7,IF(AK31&gt;LOOKUP(1,HR!A:A,HR!B:B),(AK31-LOOKUP(1,HR!A:A,HR!B:B))*AH$7,0))</f>
        <v>0</v>
      </c>
      <c r="AN31" s="95">
        <f>IF(AK31&lt;1,0,AL31+AM31)</f>
        <v>0</v>
      </c>
      <c r="AO31" s="98"/>
      <c r="AP31" s="63"/>
      <c r="AQ31" s="95">
        <f>IF(G31="SSP",H31,0)</f>
        <v>0</v>
      </c>
      <c r="AR31" s="95">
        <f>IF(G31="SMP",H31,0)</f>
        <v>0</v>
      </c>
      <c r="AS31" s="95">
        <f>IF(G31="SPP",H31,0)</f>
        <v>0</v>
      </c>
      <c r="AT31" s="95">
        <f>IF(G31="SAP",H31,0)</f>
        <v>0</v>
      </c>
      <c r="AU31" s="63"/>
    </row>
    <row r="32" spans="1:47" ht="18" customHeight="1" x14ac:dyDescent="0.2">
      <c r="A32" s="45"/>
      <c r="B32" s="145" t="str">
        <f>IF(E32=" "," ",IF(Employee!F$50&gt;E$29," ",IF(Employee!F$52&lt;E$29," ",Employee!D$56)))</f>
        <v xml:space="preserve"> </v>
      </c>
      <c r="C32" s="32" t="str">
        <f>IF(E32=Employee!D$55,LOOKUP(E$29,Nitable!A:A,Nitable!E:E)," ")</f>
        <v xml:space="preserve"> </v>
      </c>
      <c r="D32" s="32" t="str">
        <f>IF(E32=Employee!D$55,LOOKUP(E$29,Taxcode!A:A,Taxcode!M:M)," ")</f>
        <v xml:space="preserve"> </v>
      </c>
      <c r="E32" s="146" t="str">
        <f>IF(Employee!D$54="m"," ",IF(Employee!F$50&gt;E$29," ",IF(Employee!F$52&lt;E$29," ",Employee!D$55)))</f>
        <v xml:space="preserve"> </v>
      </c>
      <c r="F32" s="39" t="str">
        <f>IF(E32=" "," ",IF(Employee!F$50&gt;E$29," ",IF(Employee!F$52&lt;E$29," ",Employee!D$41)))</f>
        <v xml:space="preserve"> </v>
      </c>
      <c r="G32" s="162"/>
      <c r="H32" s="124">
        <f>IF(T$29="Y",H22,0)</f>
        <v>0</v>
      </c>
      <c r="I32" s="119">
        <f>IF(T$29="Y",I22,0)</f>
        <v>0</v>
      </c>
      <c r="J32" s="119">
        <f>IF(T$29="Y",J22,0)</f>
        <v>0</v>
      </c>
      <c r="K32" s="119">
        <f>IF(T$29="Y",K22,I32*J32)</f>
        <v>0</v>
      </c>
      <c r="L32" s="155">
        <f>IF(T$29="Y",L22,0)</f>
        <v>0</v>
      </c>
      <c r="M32" s="141" t="str">
        <f>IF(E32=" "," ",IF(T$29="Y",M22,IF((H32+K32+L32)&gt;0,H32+K32+L32," ")))</f>
        <v xml:space="preserve"> </v>
      </c>
      <c r="N32" s="121" t="str">
        <f>IF(M32=" "," ",IF(M32=0," ",IF(Employee!O$50="W1",AN32,AI32-W22)))</f>
        <v xml:space="preserve"> </v>
      </c>
      <c r="O32" s="130" t="str">
        <f>IF(M32=" "," ",IF(M32=0," ",IF(Employee!P$43&gt;E$29,0,IF(C32="A",WNI!E249,IF(C32="B",WNI!F249,IF(C32="C",WNI!G249,IF(C32="J",WNI!H249," ")))))))</f>
        <v xml:space="preserve"> </v>
      </c>
      <c r="P32" s="121"/>
      <c r="Q32" s="121"/>
      <c r="R32" s="134" t="str">
        <f>IF(M32=" "," ",IF(M32=0," ",M32-SUM(N32:Q32)))</f>
        <v xml:space="preserve"> </v>
      </c>
      <c r="S32" s="121"/>
      <c r="T32" s="122" t="str">
        <f>IF(M32=" "," ",IF(M32=0," ",WNI!I249))</f>
        <v xml:space="preserve"> </v>
      </c>
      <c r="U32" s="50"/>
      <c r="V32" s="61">
        <f>IF(Employee!H$60=E$29,Employee!D$60+SUM(M32)+V22,SUM(M32)+V22)</f>
        <v>0</v>
      </c>
      <c r="W32" s="61">
        <f>IF(Employee!H$60=E$29,Employee!D$61+SUM(N32)+W22,SUM(N32)+W22)</f>
        <v>0</v>
      </c>
      <c r="X32" s="61">
        <f>IF(O32=" ",X22,O32+X22)</f>
        <v>0</v>
      </c>
      <c r="Y32" s="61">
        <f t="shared" si="5"/>
        <v>0</v>
      </c>
      <c r="Z32" s="61">
        <f t="shared" si="5"/>
        <v>0</v>
      </c>
      <c r="AA32" s="61">
        <f>IF(R32=" ",AA22,AA22+R32)</f>
        <v>0</v>
      </c>
      <c r="AC32" s="61">
        <f>IF(T32=" ",AC22,T32+AC22)</f>
        <v>0</v>
      </c>
      <c r="AD32" s="98"/>
      <c r="AE32" s="112">
        <f>IF(E32=" ",0,IF(D32="BR",0,IF(D32="D",0,IF(D32="NT",V32,LOOKUP(D32,Free!A:A,Free!B:B)*E$29/52))))</f>
        <v>0</v>
      </c>
      <c r="AF32" s="95">
        <f>IF(E32=" ",0,V32-AE32)</f>
        <v>0</v>
      </c>
      <c r="AG32" s="95">
        <f>AF32*AG$7</f>
        <v>0</v>
      </c>
      <c r="AH32" s="95">
        <f>IF(D32="D",AF32*AH$7,IF(AF32&gt;LOOKUP(E$29,HR!A:A,HR!B:B),(AF32-LOOKUP(E$29,HR!A:A,HR!B:B))*AH$7,0))</f>
        <v>0</v>
      </c>
      <c r="AI32" s="95">
        <f>IF(AF32&lt;1,0,AG32+AH32)</f>
        <v>0</v>
      </c>
      <c r="AJ32" s="95">
        <f>IF(E32=" ",0,IF(D32="BR",0,IF(D32="D",0,IF(D32="NT",M32,LOOKUP(D32,Free!A:A,Free!B:B)*1/52))))</f>
        <v>0</v>
      </c>
      <c r="AK32" s="95">
        <f>IF(E32=" ",0,SUM(M32)-AJ32)</f>
        <v>0</v>
      </c>
      <c r="AL32" s="95">
        <f>AK32*AL$7</f>
        <v>0</v>
      </c>
      <c r="AM32" s="95">
        <f>IF(D32="D",AK32*AM$7,IF(AK32&gt;LOOKUP(1,HR!A:A,HR!B:B),(AK32-LOOKUP(1,HR!A:A,HR!B:B))*AH$7,0))</f>
        <v>0</v>
      </c>
      <c r="AN32" s="95">
        <f>IF(AK32&lt;1,0,AL32+AM32)</f>
        <v>0</v>
      </c>
      <c r="AO32" s="98"/>
      <c r="AP32" s="63"/>
      <c r="AQ32" s="95">
        <f>IF(G32="SSP",H32,0)</f>
        <v>0</v>
      </c>
      <c r="AR32" s="95">
        <f>IF(G32="SMP",H32,0)</f>
        <v>0</v>
      </c>
      <c r="AS32" s="95">
        <f>IF(G32="SPP",H32,0)</f>
        <v>0</v>
      </c>
      <c r="AT32" s="95">
        <f>IF(G32="SAP",H32,0)</f>
        <v>0</v>
      </c>
      <c r="AU32" s="63"/>
    </row>
    <row r="33" spans="1:47" ht="18" customHeight="1" x14ac:dyDescent="0.2">
      <c r="A33" s="45"/>
      <c r="B33" s="145" t="str">
        <f>IF(E33=" "," ",IF(Employee!F$76&gt;E$29," ",IF(Employee!F$78&lt;E$29," ",Employee!D$82)))</f>
        <v xml:space="preserve"> </v>
      </c>
      <c r="C33" s="32" t="str">
        <f>IF(E33=Employee!D$81,LOOKUP(E$29,Nitable!A:A,Nitable!H:H)," ")</f>
        <v xml:space="preserve"> </v>
      </c>
      <c r="D33" s="32" t="str">
        <f>IF(E33=Employee!D$81,LOOKUP(E$29,Taxcode!A:A,Taxcode!S:S)," ")</f>
        <v xml:space="preserve"> </v>
      </c>
      <c r="E33" s="146" t="str">
        <f>IF(Employee!D$80="m"," ",IF(Employee!F$76&gt;E$29," ",IF(Employee!F$78&lt;E$29," ",Employee!D$81)))</f>
        <v xml:space="preserve"> </v>
      </c>
      <c r="F33" s="39" t="str">
        <f>IF(E33=" "," ",IF(Employee!F$76&gt;E$29," ",IF(Employee!F$78&lt;E$29," ",Employee!D$67)))</f>
        <v xml:space="preserve"> </v>
      </c>
      <c r="G33" s="162"/>
      <c r="H33" s="124">
        <f>IF(T$29="Y",H23,0)</f>
        <v>0</v>
      </c>
      <c r="I33" s="119">
        <f>IF(T$29="Y",I23,0)</f>
        <v>0</v>
      </c>
      <c r="J33" s="119">
        <f>IF(T$29="Y",J23,0)</f>
        <v>0</v>
      </c>
      <c r="K33" s="119">
        <f>IF(T$29="Y",K23,I33*J33)</f>
        <v>0</v>
      </c>
      <c r="L33" s="155">
        <f>IF(T$29="Y",L23,0)</f>
        <v>0</v>
      </c>
      <c r="M33" s="141" t="str">
        <f>IF(E33=" "," ",IF(T$29="Y",M23,IF((H33+K33+L33)&gt;0,H33+K33+L33," ")))</f>
        <v xml:space="preserve"> </v>
      </c>
      <c r="N33" s="121" t="str">
        <f>IF(M33=" "," ",IF(M33=0," ",IF(Employee!O$76="W1",AN33,AI33-W23)))</f>
        <v xml:space="preserve"> </v>
      </c>
      <c r="O33" s="130" t="str">
        <f>IF(M33=" "," ",IF(M33=0," ",IF(Employee!P$69&gt;E$29,0,IF(C33="A",WNI!E250,IF(C33="B",WNI!F250,IF(C33="C",WNI!G250,IF(C33="J",WNI!H250," ")))))))</f>
        <v xml:space="preserve"> </v>
      </c>
      <c r="P33" s="121"/>
      <c r="Q33" s="121"/>
      <c r="R33" s="134" t="str">
        <f>IF(M33=" "," ",IF(M33=0," ",M33-SUM(N33:Q33)))</f>
        <v xml:space="preserve"> </v>
      </c>
      <c r="S33" s="121"/>
      <c r="T33" s="122" t="str">
        <f>IF(M33=" "," ",IF(M33=0," ",WNI!I250))</f>
        <v xml:space="preserve"> </v>
      </c>
      <c r="U33" s="50"/>
      <c r="V33" s="61">
        <f>IF(Employee!H$86=E$29,Employee!D$86+SUM(M33)+V23,SUM(M33)+V23)</f>
        <v>0</v>
      </c>
      <c r="W33" s="61">
        <f>IF(Employee!H$86=E$29,Employee!D$87+SUM(N33)+W23,SUM(N33)+W23)</f>
        <v>0</v>
      </c>
      <c r="X33" s="61">
        <f>IF(O33=" ",X23,O33+X23)</f>
        <v>0</v>
      </c>
      <c r="Y33" s="61">
        <f t="shared" si="5"/>
        <v>0</v>
      </c>
      <c r="Z33" s="61">
        <f t="shared" si="5"/>
        <v>0</v>
      </c>
      <c r="AA33" s="61">
        <f>IF(R33=" ",AA23,AA23+R33)</f>
        <v>0</v>
      </c>
      <c r="AC33" s="61">
        <f>IF(T33=" ",AC23,T33+AC23)</f>
        <v>0</v>
      </c>
      <c r="AD33" s="98"/>
      <c r="AE33" s="112">
        <f>IF(E33=" ",0,IF(D33="BR",0,IF(D33="D",0,IF(D33="NT",V33,LOOKUP(D33,Free!A:A,Free!B:B)*E$29/52))))</f>
        <v>0</v>
      </c>
      <c r="AF33" s="95">
        <f>IF(E33=" ",0,V33-AE33)</f>
        <v>0</v>
      </c>
      <c r="AG33" s="95">
        <f>AF33*AG$7</f>
        <v>0</v>
      </c>
      <c r="AH33" s="95">
        <f>IF(D33="D",AF33*AH$7,IF(AF33&gt;LOOKUP(E$29,HR!A:A,HR!B:B),(AF33-LOOKUP(E$29,HR!A:A,HR!B:B))*AH$7,0))</f>
        <v>0</v>
      </c>
      <c r="AI33" s="95">
        <f>IF(AF33&lt;1,0,AG33+AH33)</f>
        <v>0</v>
      </c>
      <c r="AJ33" s="95">
        <f>IF(E33=" ",0,IF(D33="BR",0,IF(D33="D",0,IF(D33="NT",M33,LOOKUP(D33,Free!A:A,Free!B:B)*1/52))))</f>
        <v>0</v>
      </c>
      <c r="AK33" s="95">
        <f>IF(E33=" ",0,SUM(M33)-AJ33)</f>
        <v>0</v>
      </c>
      <c r="AL33" s="95">
        <f>AK33*AL$7</f>
        <v>0</v>
      </c>
      <c r="AM33" s="95">
        <f>IF(D33="D",AK33*AM$7,IF(AK33&gt;LOOKUP(1,HR!A:A,HR!B:B),(AK33-LOOKUP(1,HR!A:A,HR!B:B))*AH$7,0))</f>
        <v>0</v>
      </c>
      <c r="AN33" s="95">
        <f>IF(AK33&lt;1,0,AL33+AM33)</f>
        <v>0</v>
      </c>
      <c r="AO33" s="98"/>
      <c r="AP33" s="63"/>
      <c r="AQ33" s="95">
        <f>IF(G33="SSP",H33,0)</f>
        <v>0</v>
      </c>
      <c r="AR33" s="95">
        <f>IF(G33="SMP",H33,0)</f>
        <v>0</v>
      </c>
      <c r="AS33" s="95">
        <f>IF(G33="SPP",H33,0)</f>
        <v>0</v>
      </c>
      <c r="AT33" s="95">
        <f>IF(G33="SAP",H33,0)</f>
        <v>0</v>
      </c>
      <c r="AU33" s="63"/>
    </row>
    <row r="34" spans="1:47" ht="18" customHeight="1" x14ac:dyDescent="0.2">
      <c r="A34" s="45"/>
      <c r="B34" s="145" t="str">
        <f>IF(E34=" "," ",IF(Employee!F$102&gt;E$29," ",IF(Employee!F$104&lt;E$29," ",Employee!D$108)))</f>
        <v xml:space="preserve"> </v>
      </c>
      <c r="C34" s="32" t="str">
        <f>IF(E34=Employee!D$107,LOOKUP(E$29,Nitable!A:A,Nitable!K:K)," ")</f>
        <v xml:space="preserve"> </v>
      </c>
      <c r="D34" s="32" t="str">
        <f>IF(E34=Employee!D$107,LOOKUP(E$29,Taxcode!A:A,Taxcode!Y:Y)," ")</f>
        <v xml:space="preserve"> </v>
      </c>
      <c r="E34" s="146" t="str">
        <f>IF(Employee!D$106="m"," ",IF(Employee!F$102&gt;E$29," ",IF(Employee!F$104&lt;E$29," ",Employee!D$107)))</f>
        <v xml:space="preserve"> </v>
      </c>
      <c r="F34" s="39" t="str">
        <f>IF(E34=" "," ",IF(Employee!F$102&gt;E$29," ",IF(Employee!F$104&lt;E$29," ",Employee!D$93)))</f>
        <v xml:space="preserve"> </v>
      </c>
      <c r="G34" s="162"/>
      <c r="H34" s="124">
        <f>IF(T$29="Y",H24,0)</f>
        <v>0</v>
      </c>
      <c r="I34" s="119">
        <f>IF(T$29="Y",I24,0)</f>
        <v>0</v>
      </c>
      <c r="J34" s="119">
        <f>IF(T$29="Y",J24,0)</f>
        <v>0</v>
      </c>
      <c r="K34" s="119">
        <f>IF(T$29="Y",K24,I34*J34)</f>
        <v>0</v>
      </c>
      <c r="L34" s="155">
        <f>IF(T$29="Y",L24,0)</f>
        <v>0</v>
      </c>
      <c r="M34" s="141" t="str">
        <f>IF(E34=" "," ",IF(T$29="Y",M24,IF((H34+K34+L34)&gt;0,H34+K34+L34," ")))</f>
        <v xml:space="preserve"> </v>
      </c>
      <c r="N34" s="121" t="str">
        <f>IF(M34=" "," ",IF(M34=0," ",IF(Employee!O$102="W1",AN34,AI34-W24)))</f>
        <v xml:space="preserve"> </v>
      </c>
      <c r="O34" s="130" t="str">
        <f>IF(M34=" "," ",IF(M34=0," ",IF(Employee!P$95&gt;E$29,0,IF(C34="A",WNI!E251,IF(C34="B",WNI!F251,IF(C34="C",WNI!G251,IF(C34="J",WNI!H251," ")))))))</f>
        <v xml:space="preserve"> </v>
      </c>
      <c r="P34" s="121"/>
      <c r="Q34" s="121"/>
      <c r="R34" s="134" t="str">
        <f>IF(M34=" "," ",IF(M34=0," ",M34-SUM(N34:Q34)))</f>
        <v xml:space="preserve"> </v>
      </c>
      <c r="S34" s="121"/>
      <c r="T34" s="122" t="str">
        <f>IF(M34=" "," ",IF(M34=0," ",WNI!I251))</f>
        <v xml:space="preserve"> </v>
      </c>
      <c r="U34" s="50"/>
      <c r="V34" s="61">
        <f>IF(Employee!H$112=E$29,Employee!D$112+SUM(M34)+V24,SUM(M34)+V24)</f>
        <v>0</v>
      </c>
      <c r="W34" s="61">
        <f>IF(Employee!H$112=E$29,Employee!D$113+SUM(N34)+W24,SUM(N34)+W24)</f>
        <v>0</v>
      </c>
      <c r="X34" s="61">
        <f>IF(O34=" ",X24,O34+X24)</f>
        <v>0</v>
      </c>
      <c r="Y34" s="61">
        <f t="shared" si="5"/>
        <v>0</v>
      </c>
      <c r="Z34" s="61">
        <f t="shared" si="5"/>
        <v>0</v>
      </c>
      <c r="AA34" s="61">
        <f>IF(R34=" ",AA24,AA24+R34)</f>
        <v>0</v>
      </c>
      <c r="AC34" s="61">
        <f>IF(T34=" ",AC24,T34+AC24)</f>
        <v>0</v>
      </c>
      <c r="AD34" s="98"/>
      <c r="AE34" s="112">
        <f>IF(E34=" ",0,IF(D34="BR",0,IF(D34="D",0,IF(D34="NT",V34,LOOKUP(D34,Free!A:A,Free!B:B)*E$29/52))))</f>
        <v>0</v>
      </c>
      <c r="AF34" s="95">
        <f>IF(E34=" ",0,V34-AE34)</f>
        <v>0</v>
      </c>
      <c r="AG34" s="95">
        <f>AF34*AG$7</f>
        <v>0</v>
      </c>
      <c r="AH34" s="95">
        <f>IF(D34="D",AF34*AH$7,IF(AF34&gt;LOOKUP(E$29,HR!A:A,HR!B:B),(AF34-LOOKUP(E$29,HR!A:A,HR!B:B))*AH$7,0))</f>
        <v>0</v>
      </c>
      <c r="AI34" s="95">
        <f>IF(AF34&lt;1,0,AG34+AH34)</f>
        <v>0</v>
      </c>
      <c r="AJ34" s="95">
        <f>IF(E34=" ",0,IF(D34="BR",0,IF(D34="D",0,IF(D34="NT",M34,LOOKUP(D34,Free!A:A,Free!B:B)*1/52))))</f>
        <v>0</v>
      </c>
      <c r="AK34" s="95">
        <f>IF(E34=" ",0,SUM(M34)-AJ34)</f>
        <v>0</v>
      </c>
      <c r="AL34" s="95">
        <f>AK34*AL$7</f>
        <v>0</v>
      </c>
      <c r="AM34" s="95">
        <f>IF(D34="D",AK34*AM$7,IF(AK34&gt;LOOKUP(1,HR!A:A,HR!B:B),(AK34-LOOKUP(1,HR!A:A,HR!B:B))*AH$7,0))</f>
        <v>0</v>
      </c>
      <c r="AN34" s="95">
        <f>IF(AK34&lt;1,0,AL34+AM34)</f>
        <v>0</v>
      </c>
      <c r="AO34" s="98"/>
      <c r="AP34" s="63"/>
      <c r="AQ34" s="95">
        <f>IF(G34="SSP",H34,0)</f>
        <v>0</v>
      </c>
      <c r="AR34" s="95">
        <f>IF(G34="SMP",H34,0)</f>
        <v>0</v>
      </c>
      <c r="AS34" s="95">
        <f>IF(G34="SPP",H34,0)</f>
        <v>0</v>
      </c>
      <c r="AT34" s="95">
        <f>IF(G34="SAP",H34,0)</f>
        <v>0</v>
      </c>
      <c r="AU34" s="63"/>
    </row>
    <row r="35" spans="1:47" ht="18" customHeight="1" thickBot="1" x14ac:dyDescent="0.25">
      <c r="A35" s="45"/>
      <c r="B35" s="145" t="str">
        <f>IF(E35=" "," ",IF(Employee!F$128&gt;E$29," ",IF(Employee!F$130&lt;E$29," ",Employee!D$134)))</f>
        <v xml:space="preserve"> </v>
      </c>
      <c r="C35" s="32" t="str">
        <f>IF(E35=Employee!D$133,LOOKUP(E$29,Nitable!A:A,Nitable!N:N)," ")</f>
        <v xml:space="preserve"> </v>
      </c>
      <c r="D35" s="32" t="str">
        <f>IF(E35=Employee!D$133,LOOKUP(E$29,Taxcode!A:A,Taxcode!AE:AE)," ")</f>
        <v xml:space="preserve"> </v>
      </c>
      <c r="E35" s="146" t="str">
        <f>IF(Employee!D$132="m"," ",IF(Employee!F$128&gt;E$29," ",IF(Employee!F$130&lt;E$29," ",Employee!D$133)))</f>
        <v xml:space="preserve"> </v>
      </c>
      <c r="F35" s="39" t="str">
        <f>IF(E35=" "," ",IF(Employee!F$128&gt;E$29," ",IF(Employee!F$130&lt;E$29," ",Employee!D$119)))</f>
        <v xml:space="preserve"> </v>
      </c>
      <c r="G35" s="162"/>
      <c r="H35" s="124">
        <f>IF(T$29="Y",H25,0)</f>
        <v>0</v>
      </c>
      <c r="I35" s="119">
        <f>IF(T$29="Y",I25,0)</f>
        <v>0</v>
      </c>
      <c r="J35" s="119">
        <f>IF(T$29="Y",J25,0)</f>
        <v>0</v>
      </c>
      <c r="K35" s="119">
        <f>IF(T$29="Y",K25,I35*J35)</f>
        <v>0</v>
      </c>
      <c r="L35" s="155">
        <f>IF(T$29="Y",L25,0)</f>
        <v>0</v>
      </c>
      <c r="M35" s="141" t="str">
        <f>IF(E35=" "," ",IF(T$29="Y",M25,IF((H35+K35+L35)&gt;0,H35+K35+L35," ")))</f>
        <v xml:space="preserve"> </v>
      </c>
      <c r="N35" s="121" t="str">
        <f>IF(M35=" "," ",IF(M35=0," ",IF(Employee!O$128="W1",AN35,AI35-W25)))</f>
        <v xml:space="preserve"> </v>
      </c>
      <c r="O35" s="130" t="str">
        <f>IF(M35=" "," ",IF(M35=0," ",IF(Employee!P$121&gt;E$29,0,IF(C35="A",WNI!E252,IF(C35="B",WNI!F252,IF(C35="C",WNI!G252,IF(C35="J",WNI!H252," ")))))))</f>
        <v xml:space="preserve"> </v>
      </c>
      <c r="P35" s="121"/>
      <c r="Q35" s="121"/>
      <c r="R35" s="134" t="str">
        <f>IF(M35=" "," ",IF(M35=0," ",M35-SUM(N35:Q35)))</f>
        <v xml:space="preserve"> </v>
      </c>
      <c r="S35" s="121"/>
      <c r="T35" s="266" t="str">
        <f>IF(M35=" "," ",IF(M35=0," ",WNI!I252))</f>
        <v xml:space="preserve"> </v>
      </c>
      <c r="U35" s="50"/>
      <c r="V35" s="61">
        <f>IF(Employee!H$138=E$29,Employee!D$138+SUM(M35)+V25,SUM(M35)+V25)</f>
        <v>0</v>
      </c>
      <c r="W35" s="61">
        <f>IF(Employee!H$138=E$29,Employee!D$139+SUM(N35)+W25,SUM(N35)+W25)</f>
        <v>0</v>
      </c>
      <c r="X35" s="61">
        <f>IF(O35=" ",X25,O35+X25)</f>
        <v>0</v>
      </c>
      <c r="Y35" s="61">
        <f t="shared" si="5"/>
        <v>0</v>
      </c>
      <c r="Z35" s="61">
        <f t="shared" si="5"/>
        <v>0</v>
      </c>
      <c r="AA35" s="61">
        <f>IF(R35=" ",AA25,AA25+R35)</f>
        <v>0</v>
      </c>
      <c r="AC35" s="61">
        <f>IF(T35=" ",AC25,T35+AC25)</f>
        <v>0</v>
      </c>
      <c r="AD35" s="98"/>
      <c r="AE35" s="112">
        <f>IF(E35=" ",0,IF(D35="BR",0,IF(D35="D",0,IF(D35="NT",V35,LOOKUP(D35,Free!A:A,Free!B:B)*E$29/52))))</f>
        <v>0</v>
      </c>
      <c r="AF35" s="95">
        <f>IF(E35=" ",0,V35-AE35)</f>
        <v>0</v>
      </c>
      <c r="AG35" s="95">
        <f>AF35*AG$7</f>
        <v>0</v>
      </c>
      <c r="AH35" s="95">
        <f>IF(D35="D",AF35*AH$7,IF(AF35&gt;LOOKUP(E$29,HR!A:A,HR!B:B),(AF35-LOOKUP(E$29,HR!A:A,HR!B:B))*AH$7,0))</f>
        <v>0</v>
      </c>
      <c r="AI35" s="95">
        <f>IF(AF35&lt;1,0,AG35+AH35)</f>
        <v>0</v>
      </c>
      <c r="AJ35" s="95">
        <f>IF(E35=" ",0,IF(D35="BR",0,IF(D35="D",0,IF(D35="NT",M35,LOOKUP(D35,Free!A:A,Free!B:B)*1/52))))</f>
        <v>0</v>
      </c>
      <c r="AK35" s="95">
        <f>IF(E35=" ",0,SUM(M35)-AJ35)</f>
        <v>0</v>
      </c>
      <c r="AL35" s="95">
        <f>AK35*AL$7</f>
        <v>0</v>
      </c>
      <c r="AM35" s="95">
        <f>IF(D35="D",AK35*AM$7,IF(AK35&gt;LOOKUP(1,HR!A:A,HR!B:B),(AK35-LOOKUP(1,HR!A:A,HR!B:B))*AH$7,0))</f>
        <v>0</v>
      </c>
      <c r="AN35" s="95">
        <f>IF(AK35&lt;1,0,AL35+AM35)</f>
        <v>0</v>
      </c>
      <c r="AO35" s="98"/>
      <c r="AP35" s="63"/>
      <c r="AQ35" s="95">
        <f>IF(G35="SSP",H35,0)</f>
        <v>0</v>
      </c>
      <c r="AR35" s="95">
        <f>IF(G35="SMP",H35,0)</f>
        <v>0</v>
      </c>
      <c r="AS35" s="95">
        <f>IF(G35="SPP",H35,0)</f>
        <v>0</v>
      </c>
      <c r="AT35" s="95">
        <f>IF(G35="SAP",H35,0)</f>
        <v>0</v>
      </c>
      <c r="AU35" s="63"/>
    </row>
    <row r="36" spans="1:47" ht="18" customHeight="1" thickTop="1" thickBot="1" x14ac:dyDescent="0.25">
      <c r="A36" s="49"/>
      <c r="B36" s="153"/>
      <c r="C36" s="151"/>
      <c r="D36" s="151"/>
      <c r="E36" s="152"/>
      <c r="F36" s="400" t="s">
        <v>7</v>
      </c>
      <c r="G36" s="398"/>
      <c r="H36" s="156"/>
      <c r="I36" s="157"/>
      <c r="J36" s="157"/>
      <c r="K36" s="158"/>
      <c r="L36" s="158"/>
      <c r="M36" s="159">
        <f t="shared" ref="M36:R36" si="6">SUM(M31:M35)</f>
        <v>0</v>
      </c>
      <c r="N36" s="159">
        <f t="shared" si="6"/>
        <v>0</v>
      </c>
      <c r="O36" s="159">
        <f t="shared" si="6"/>
        <v>0</v>
      </c>
      <c r="P36" s="159">
        <f t="shared" si="6"/>
        <v>0</v>
      </c>
      <c r="Q36" s="159">
        <f t="shared" si="6"/>
        <v>0</v>
      </c>
      <c r="R36" s="159">
        <f t="shared" si="6"/>
        <v>0</v>
      </c>
      <c r="S36" s="121"/>
      <c r="T36" s="159">
        <f>SUM(T31:T35)</f>
        <v>0</v>
      </c>
      <c r="U36" s="51"/>
      <c r="V36" s="61"/>
      <c r="AD36" s="98"/>
      <c r="AE36" s="112"/>
      <c r="AO36" s="98"/>
      <c r="AP36" s="63"/>
      <c r="AU36" s="63"/>
    </row>
    <row r="37" spans="1:47" s="54" customFormat="1" ht="24" customHeight="1" thickBot="1" x14ac:dyDescent="0.25">
      <c r="A37" s="138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81"/>
      <c r="P37" s="381"/>
      <c r="Q37" s="381"/>
      <c r="R37" s="381"/>
      <c r="S37" s="381"/>
      <c r="T37" s="381"/>
      <c r="U37" s="218"/>
      <c r="V37" s="84"/>
      <c r="W37" s="84"/>
      <c r="X37" s="84"/>
      <c r="Y37" s="219"/>
      <c r="Z37" s="84"/>
      <c r="AA37" s="84"/>
      <c r="AB37" s="85"/>
      <c r="AC37" s="84"/>
      <c r="AD37" s="97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7"/>
      <c r="AP37" s="212"/>
      <c r="AQ37" s="94"/>
      <c r="AR37" s="94"/>
      <c r="AS37" s="94"/>
      <c r="AT37" s="94"/>
      <c r="AU37" s="212"/>
    </row>
    <row r="38" spans="1:47" ht="18" customHeight="1" thickTop="1" thickBot="1" x14ac:dyDescent="0.25">
      <c r="A38" s="41"/>
      <c r="B38" s="396" t="s">
        <v>34</v>
      </c>
      <c r="C38" s="440"/>
      <c r="D38" s="440"/>
      <c r="E38" s="441"/>
      <c r="F38" s="42"/>
      <c r="G38" s="42"/>
      <c r="H38" s="43"/>
      <c r="I38" s="43"/>
      <c r="J38" s="43"/>
      <c r="K38" s="58"/>
      <c r="L38" s="58"/>
      <c r="M38" s="55"/>
      <c r="N38" s="43"/>
      <c r="O38" s="378" t="s">
        <v>39</v>
      </c>
      <c r="P38" s="379"/>
      <c r="Q38" s="380"/>
      <c r="R38" s="376"/>
      <c r="S38" s="377"/>
      <c r="T38" s="377"/>
      <c r="U38" s="44"/>
      <c r="AD38" s="98"/>
      <c r="AE38" s="112"/>
      <c r="AO38" s="98"/>
      <c r="AP38" s="63"/>
      <c r="AU38" s="63"/>
    </row>
    <row r="39" spans="1:47" ht="18" customHeight="1" thickTop="1" thickBot="1" x14ac:dyDescent="0.25">
      <c r="A39" s="45"/>
      <c r="B39" s="399" t="s">
        <v>9</v>
      </c>
      <c r="C39" s="442"/>
      <c r="D39" s="443"/>
      <c r="E39" s="206">
        <v>51</v>
      </c>
      <c r="F39" s="63"/>
      <c r="G39" s="63"/>
      <c r="H39" s="399" t="s">
        <v>39</v>
      </c>
      <c r="I39" s="442"/>
      <c r="J39" s="443"/>
      <c r="K39" s="272">
        <f>Admin!B352</f>
        <v>40259</v>
      </c>
      <c r="L39" s="271" t="s">
        <v>208</v>
      </c>
      <c r="M39" s="273">
        <f>Admin!B358</f>
        <v>40265</v>
      </c>
      <c r="N39" s="28"/>
      <c r="O39" s="401" t="s">
        <v>109</v>
      </c>
      <c r="P39" s="437"/>
      <c r="Q39" s="437"/>
      <c r="R39" s="438"/>
      <c r="S39" s="46"/>
      <c r="T39" s="217"/>
      <c r="U39" s="48"/>
      <c r="AD39" s="98"/>
      <c r="AE39" s="112"/>
      <c r="AO39" s="98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4"/>
      <c r="O40" s="56"/>
      <c r="P40" s="56"/>
      <c r="Q40" s="56"/>
      <c r="R40" s="56"/>
      <c r="S40" s="46"/>
      <c r="T40" s="56"/>
      <c r="U40" s="48"/>
      <c r="AD40" s="98"/>
      <c r="AE40" s="112"/>
      <c r="AO40" s="98"/>
      <c r="AP40" s="63"/>
      <c r="AU40" s="63"/>
    </row>
    <row r="41" spans="1:47" ht="18" customHeight="1" x14ac:dyDescent="0.2">
      <c r="A41" s="45"/>
      <c r="B41" s="143" t="str">
        <f>IF(E41=" "," ",IF(Employee!F$24&gt;E$39," ",IF(Employee!F$26&lt;E$39," ",Employee!D$30)))</f>
        <v xml:space="preserve"> </v>
      </c>
      <c r="C41" s="109" t="str">
        <f>IF(E41=Employee!D$29,LOOKUP(E$39,Nitable!A:A,Nitable!B:B)," ")</f>
        <v xml:space="preserve"> </v>
      </c>
      <c r="D41" s="109" t="str">
        <f>IF(E41=Employee!D$29,LOOKUP(E$39,Taxcode!A:A,Taxcode!G:G)," ")</f>
        <v xml:space="preserve"> </v>
      </c>
      <c r="E41" s="150" t="str">
        <f>IF(Employee!D$28="m"," ",IF(Employee!F$24&gt;E$39," ",IF(Employee!F$26&lt;E$39," ",Employee!D$29)))</f>
        <v xml:space="preserve"> </v>
      </c>
      <c r="F41" s="147" t="str">
        <f>IF(E41=" "," ",IF(Employee!F$24&gt;E$39," ",IF(Employee!F$26&lt;E$39," ",Employee!D$15)))</f>
        <v xml:space="preserve"> </v>
      </c>
      <c r="G41" s="162"/>
      <c r="H41" s="123">
        <f>IF(T$39="Y",H31,0)</f>
        <v>0</v>
      </c>
      <c r="I41" s="115">
        <f>IF(T$39="Y",I31,0)</f>
        <v>0</v>
      </c>
      <c r="J41" s="115">
        <f>IF(T$39="Y",J31,0)</f>
        <v>0</v>
      </c>
      <c r="K41" s="115">
        <f>IF(T$39="Y",K31,I41*J41)</f>
        <v>0</v>
      </c>
      <c r="L41" s="115">
        <f>IF(T$39="Y",L31,0)</f>
        <v>0</v>
      </c>
      <c r="M41" s="127" t="str">
        <f>IF(E41=" "," ",IF(T$39="Y",M31,IF((H41+K41+L41)&gt;0,H41+K41+L41," ")))</f>
        <v xml:space="preserve"> </v>
      </c>
      <c r="N41" s="117" t="str">
        <f>IF(M41=" "," ",IF(M41=0," ",IF(Employee!O$24="W1",AN41,AI41-W31)))</f>
        <v xml:space="preserve"> </v>
      </c>
      <c r="O41" s="128" t="str">
        <f>IF(M41=" "," ",IF(M41=0," ",IF(Employee!P$17&gt;E$39,0,IF(C41="A",WNI!E253,IF(C41="B",WNI!F253,IF(C41="C",WNI!G253,IF(C41="J",WNI!H253," ")))))))</f>
        <v xml:space="preserve"> </v>
      </c>
      <c r="P41" s="117"/>
      <c r="Q41" s="117"/>
      <c r="R41" s="133" t="str">
        <f>IF(M41=" "," ",IF(M41=0," ",M41-SUM(N41:Q41)))</f>
        <v xml:space="preserve"> </v>
      </c>
      <c r="S41" s="121"/>
      <c r="T41" s="118" t="str">
        <f>IF(M41=" "," ",IF(M41=0," ",WNI!I253))</f>
        <v xml:space="preserve"> </v>
      </c>
      <c r="U41" s="50"/>
      <c r="V41" s="61">
        <f>IF(Employee!H$34=E$39,Employee!D$34+SUM(M41)+V31,SUM(M41)+V31)</f>
        <v>0</v>
      </c>
      <c r="W41" s="61">
        <f>IF(Employee!H$34=E$39,Employee!D$35+SUM(N41)+W31,SUM(N41)+W31)</f>
        <v>0</v>
      </c>
      <c r="X41" s="61">
        <f>IF(O41=" ",X31,O41+X31)</f>
        <v>0</v>
      </c>
      <c r="Y41" s="61">
        <f t="shared" ref="Y41:Z45" si="7">IF(P41=0,Y31,P41+Y31)</f>
        <v>0</v>
      </c>
      <c r="Z41" s="61">
        <f t="shared" si="7"/>
        <v>0</v>
      </c>
      <c r="AA41" s="61">
        <f>IF(R41=" ",AA31,AA31+R41)</f>
        <v>0</v>
      </c>
      <c r="AC41" s="61">
        <f>IF(T41=" ",AC31,T41+AC31)</f>
        <v>0</v>
      </c>
      <c r="AD41" s="98"/>
      <c r="AE41" s="112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8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45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IF(E42=Employee!D$55,LOOKUP(E$39,Taxcode!A:A,Taxcode!M:M)," ")</f>
        <v xml:space="preserve"> </v>
      </c>
      <c r="E42" s="142" t="str">
        <f>IF(Employee!D$54="m"," ",IF(Employee!F$50&gt;E$39," ",IF(Employee!F$52&lt;E$39," ",Employee!D$55)))</f>
        <v xml:space="preserve"> </v>
      </c>
      <c r="F42" s="148" t="str">
        <f>IF(E42=" "," ",IF(Employee!F$50&gt;E$39," ",IF(Employee!F$52&lt;E$39," ",Employee!D$41)))</f>
        <v xml:space="preserve"> </v>
      </c>
      <c r="G42" s="162"/>
      <c r="H42" s="124">
        <f>IF(T$39="Y",H32,0)</f>
        <v>0</v>
      </c>
      <c r="I42" s="119">
        <f>IF(T$39="Y",I32,0)</f>
        <v>0</v>
      </c>
      <c r="J42" s="119">
        <f>IF(T$39="Y",J32,0)</f>
        <v>0</v>
      </c>
      <c r="K42" s="119">
        <f>IF(T$39="Y",K32,I42*J42)</f>
        <v>0</v>
      </c>
      <c r="L42" s="119">
        <f>IF(T$39="Y",L32,0)</f>
        <v>0</v>
      </c>
      <c r="M42" s="129" t="str">
        <f>IF(E42=" "," ",IF(T$39="Y",M32,IF((H42+K42+L42)&gt;0,H42+K42+L42," ")))</f>
        <v xml:space="preserve"> </v>
      </c>
      <c r="N42" s="121" t="str">
        <f>IF(M42=" "," ",IF(M42=0," ",IF(Employee!O$50="W1",AN42,AI42-W32)))</f>
        <v xml:space="preserve"> </v>
      </c>
      <c r="O42" s="130" t="str">
        <f>IF(M42=" "," ",IF(M42=0," ",IF(Employee!P$43&gt;E$39,0,IF(C42="A",WNI!E254,IF(C42="B",WNI!F254,IF(C42="C",WNI!G254,IF(C42="J",WNI!H254," ")))))))</f>
        <v xml:space="preserve"> </v>
      </c>
      <c r="P42" s="121"/>
      <c r="Q42" s="121"/>
      <c r="R42" s="134" t="str">
        <f>IF(M42=" "," ",IF(M42=0," ",M42-SUM(N42:Q42)))</f>
        <v xml:space="preserve"> </v>
      </c>
      <c r="S42" s="121"/>
      <c r="T42" s="122" t="str">
        <f>IF(M42=" "," ",IF(M42=0," ",WNI!I254))</f>
        <v xml:space="preserve"> </v>
      </c>
      <c r="U42" s="50"/>
      <c r="V42" s="61">
        <f>IF(Employee!H$60=E$39,Employee!D$60+SUM(M42)+V32,SUM(M42)+V32)</f>
        <v>0</v>
      </c>
      <c r="W42" s="61">
        <f>IF(Employee!H$60=E$39,Employee!D$61+SUM(N42)+W32,SUM(N42)+W32)</f>
        <v>0</v>
      </c>
      <c r="X42" s="61">
        <f>IF(O42=" ",X32,O42+X32)</f>
        <v>0</v>
      </c>
      <c r="Y42" s="61">
        <f t="shared" si="7"/>
        <v>0</v>
      </c>
      <c r="Z42" s="61">
        <f t="shared" si="7"/>
        <v>0</v>
      </c>
      <c r="AA42" s="61">
        <f>IF(R42=" ",AA32,AA32+R42)</f>
        <v>0</v>
      </c>
      <c r="AC42" s="61">
        <f>IF(T42=" ",AC32,T42+AC32)</f>
        <v>0</v>
      </c>
      <c r="AD42" s="98"/>
      <c r="AE42" s="112">
        <f>IF(E42=" ",0,IF(D42="BR",0,IF(D42="D",0,IF(D42="NT",V42,LOOKUP(D42,Free!A:A,Free!B:B)*E$39/52))))</f>
        <v>0</v>
      </c>
      <c r="AF42" s="95">
        <f>IF(E42=" ",0,V42-AE42)</f>
        <v>0</v>
      </c>
      <c r="AG42" s="95">
        <f>AF42*AG$7</f>
        <v>0</v>
      </c>
      <c r="AH42" s="95">
        <f>IF(D42="D",AF42*AH$7,IF(AF42&gt;LOOKUP(E$39,HR!A:A,HR!B:B),(AF42-LOOKUP(E$39,HR!A:A,HR!B:B))*AH$7,0))</f>
        <v>0</v>
      </c>
      <c r="AI42" s="95">
        <f>IF(AF42&lt;1,0,AG42+AH42)</f>
        <v>0</v>
      </c>
      <c r="AJ42" s="95">
        <f>IF(E42=" ",0,IF(D42="BR",0,IF(D42="D",0,IF(D42="NT",M42,LOOKUP(D42,Free!A:A,Free!B:B)*1/52))))</f>
        <v>0</v>
      </c>
      <c r="AK42" s="95">
        <f>IF(E42=" ",0,SUM(M42)-AJ42)</f>
        <v>0</v>
      </c>
      <c r="AL42" s="95">
        <f>AK42*AL$7</f>
        <v>0</v>
      </c>
      <c r="AM42" s="95">
        <f>IF(D42="D",AK42*AM$7,IF(AK42&gt;LOOKUP(1,HR!A:A,HR!B:B),(AK42-LOOKUP(1,HR!A:A,HR!B:B))*AH$7,0))</f>
        <v>0</v>
      </c>
      <c r="AN42" s="95">
        <f>IF(AK42&lt;1,0,AL42+AM42)</f>
        <v>0</v>
      </c>
      <c r="AO42" s="98"/>
      <c r="AP42" s="63"/>
      <c r="AQ42" s="95">
        <f>IF(G42="SSP",H42,0)</f>
        <v>0</v>
      </c>
      <c r="AR42" s="95">
        <f>IF(G42="SMP",H42,0)</f>
        <v>0</v>
      </c>
      <c r="AS42" s="95">
        <f>IF(G42="SPP",H42,0)</f>
        <v>0</v>
      </c>
      <c r="AT42" s="95">
        <f>IF(G42="SAP",H42,0)</f>
        <v>0</v>
      </c>
      <c r="AU42" s="63"/>
    </row>
    <row r="43" spans="1:47" ht="18" customHeight="1" x14ac:dyDescent="0.2">
      <c r="A43" s="45"/>
      <c r="B43" s="145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IF(E43=Employee!D$81,LOOKUP(E$39,Taxcode!A:A,Taxcode!S:S)," ")</f>
        <v xml:space="preserve"> </v>
      </c>
      <c r="E43" s="142" t="str">
        <f>IF(Employee!D$80="m"," ",IF(Employee!F$76&gt;E$39," ",IF(Employee!F$78&lt;E$39," ",Employee!D$81)))</f>
        <v xml:space="preserve"> </v>
      </c>
      <c r="F43" s="148" t="str">
        <f>IF(E43=" "," ",IF(Employee!F$76&gt;E$39," ",IF(Employee!F$78&lt;E$39," ",Employee!D$67)))</f>
        <v xml:space="preserve"> </v>
      </c>
      <c r="G43" s="162"/>
      <c r="H43" s="124">
        <f>IF(T$39="Y",H33,0)</f>
        <v>0</v>
      </c>
      <c r="I43" s="119">
        <f>IF(T$39="Y",I33,0)</f>
        <v>0</v>
      </c>
      <c r="J43" s="119">
        <f>IF(T$39="Y",J33,0)</f>
        <v>0</v>
      </c>
      <c r="K43" s="119">
        <f>IF(T$39="Y",K33,I43*J43)</f>
        <v>0</v>
      </c>
      <c r="L43" s="119">
        <f>IF(T$39="Y",L33,0)</f>
        <v>0</v>
      </c>
      <c r="M43" s="129" t="str">
        <f>IF(E43=" "," ",IF(T$39="Y",M33,IF((H43+K43+L43)&gt;0,H43+K43+L43," ")))</f>
        <v xml:space="preserve"> </v>
      </c>
      <c r="N43" s="121" t="str">
        <f>IF(M43=" "," ",IF(M43=0," ",IF(Employee!O$76="W1",AN43,AI43-W33)))</f>
        <v xml:space="preserve"> </v>
      </c>
      <c r="O43" s="130" t="str">
        <f>IF(M43=" "," ",IF(M43=0," ",IF(Employee!P$69&gt;E$39,0,IF(C43="A",WNI!E255,IF(C43="B",WNI!F255,IF(C43="C",WNI!G255,IF(C43="J",WNI!H255," ")))))))</f>
        <v xml:space="preserve"> </v>
      </c>
      <c r="P43" s="121"/>
      <c r="Q43" s="121"/>
      <c r="R43" s="134" t="str">
        <f>IF(M43=" "," ",IF(M43=0," ",M43-SUM(N43:Q43)))</f>
        <v xml:space="preserve"> </v>
      </c>
      <c r="S43" s="121"/>
      <c r="T43" s="122" t="str">
        <f>IF(M43=" "," ",IF(M43=0," ",WNI!I255))</f>
        <v xml:space="preserve"> </v>
      </c>
      <c r="U43" s="50"/>
      <c r="V43" s="61">
        <f>IF(Employee!H$86=E$39,Employee!D$86+SUM(M43)+V33,SUM(M43)+V33)</f>
        <v>0</v>
      </c>
      <c r="W43" s="61">
        <f>IF(Employee!H$86=E$39,Employee!D$87+SUM(N43)+W33,SUM(N43)+W33)</f>
        <v>0</v>
      </c>
      <c r="X43" s="61">
        <f>IF(O43=" ",X33,O43+X33)</f>
        <v>0</v>
      </c>
      <c r="Y43" s="61">
        <f t="shared" si="7"/>
        <v>0</v>
      </c>
      <c r="Z43" s="61">
        <f t="shared" si="7"/>
        <v>0</v>
      </c>
      <c r="AA43" s="61">
        <f>IF(R43=" ",AA33,AA33+R43)</f>
        <v>0</v>
      </c>
      <c r="AC43" s="61">
        <f>IF(T43=" ",AC33,T43+AC33)</f>
        <v>0</v>
      </c>
      <c r="AD43" s="98"/>
      <c r="AE43" s="112">
        <f>IF(E43=" ",0,IF(D43="BR",0,IF(D43="D",0,IF(D43="NT",V43,LOOKUP(D43,Free!A:A,Free!B:B)*E$39/52))))</f>
        <v>0</v>
      </c>
      <c r="AF43" s="95">
        <f>IF(E43=" ",0,V43-AE43)</f>
        <v>0</v>
      </c>
      <c r="AG43" s="95">
        <f>AF43*AG$7</f>
        <v>0</v>
      </c>
      <c r="AH43" s="95">
        <f>IF(D43="D",AF43*AH$7,IF(AF43&gt;LOOKUP(E$39,HR!A:A,HR!B:B),(AF43-LOOKUP(E$39,HR!A:A,HR!B:B))*AH$7,0))</f>
        <v>0</v>
      </c>
      <c r="AI43" s="95">
        <f>IF(AF43&lt;1,0,AG43+AH43)</f>
        <v>0</v>
      </c>
      <c r="AJ43" s="95">
        <f>IF(E43=" ",0,IF(D43="BR",0,IF(D43="D",0,IF(D43="NT",M43,LOOKUP(D43,Free!A:A,Free!B:B)*1/52))))</f>
        <v>0</v>
      </c>
      <c r="AK43" s="95">
        <f>IF(E43=" ",0,SUM(M43)-AJ43)</f>
        <v>0</v>
      </c>
      <c r="AL43" s="95">
        <f>AK43*AL$7</f>
        <v>0</v>
      </c>
      <c r="AM43" s="95">
        <f>IF(D43="D",AK43*AM$7,IF(AK43&gt;LOOKUP(1,HR!A:A,HR!B:B),(AK43-LOOKUP(1,HR!A:A,HR!B:B))*AH$7,0))</f>
        <v>0</v>
      </c>
      <c r="AN43" s="95">
        <f>IF(AK43&lt;1,0,AL43+AM43)</f>
        <v>0</v>
      </c>
      <c r="AO43" s="98"/>
      <c r="AP43" s="63"/>
      <c r="AQ43" s="95">
        <f>IF(G43="SSP",H43,0)</f>
        <v>0</v>
      </c>
      <c r="AR43" s="95">
        <f>IF(G43="SMP",H43,0)</f>
        <v>0</v>
      </c>
      <c r="AS43" s="95">
        <f>IF(G43="SPP",H43,0)</f>
        <v>0</v>
      </c>
      <c r="AT43" s="95">
        <f>IF(G43="SAP",H43,0)</f>
        <v>0</v>
      </c>
      <c r="AU43" s="63"/>
    </row>
    <row r="44" spans="1:47" ht="18" customHeight="1" x14ac:dyDescent="0.2">
      <c r="A44" s="45"/>
      <c r="B44" s="145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IF(E44=Employee!D$107,LOOKUP(E$39,Taxcode!A:A,Taxcode!Y:Y)," ")</f>
        <v xml:space="preserve"> </v>
      </c>
      <c r="E44" s="142" t="str">
        <f>IF(Employee!D$106="m"," ",IF(Employee!F$102&gt;E$39," ",IF(Employee!F$104&lt;E$39," ",Employee!D$107)))</f>
        <v xml:space="preserve"> </v>
      </c>
      <c r="F44" s="148" t="str">
        <f>IF(E44=" "," ",IF(Employee!F$102&gt;E$39," ",IF(Employee!F$104&lt;E$39," ",Employee!D$93)))</f>
        <v xml:space="preserve"> </v>
      </c>
      <c r="G44" s="162"/>
      <c r="H44" s="124">
        <f>IF(T$39="Y",H34,0)</f>
        <v>0</v>
      </c>
      <c r="I44" s="119">
        <f>IF(T$39="Y",I34,0)</f>
        <v>0</v>
      </c>
      <c r="J44" s="119">
        <f>IF(T$39="Y",J34,0)</f>
        <v>0</v>
      </c>
      <c r="K44" s="119">
        <f>IF(T$39="Y",K34,I44*J44)</f>
        <v>0</v>
      </c>
      <c r="L44" s="119">
        <f>IF(T$39="Y",L34,0)</f>
        <v>0</v>
      </c>
      <c r="M44" s="129" t="str">
        <f>IF(E44=" "," ",IF(T$39="Y",M34,IF((H44+K44+L44)&gt;0,H44+K44+L44," ")))</f>
        <v xml:space="preserve"> </v>
      </c>
      <c r="N44" s="121" t="str">
        <f>IF(M44=" "," ",IF(M44=0," ",IF(Employee!O$102="W1",AN44,AI44-W34)))</f>
        <v xml:space="preserve"> </v>
      </c>
      <c r="O44" s="130" t="str">
        <f>IF(M44=" "," ",IF(M44=0," ",IF(Employee!P$95&gt;E$39,0,IF(C44="A",WNI!E256,IF(C44="B",WNI!F256,IF(C44="C",WNI!G256,IF(C44="J",WNI!H256," ")))))))</f>
        <v xml:space="preserve"> </v>
      </c>
      <c r="P44" s="121"/>
      <c r="Q44" s="121"/>
      <c r="R44" s="134" t="str">
        <f>IF(M44=" "," ",IF(M44=0," ",M44-SUM(N44:Q44)))</f>
        <v xml:space="preserve"> </v>
      </c>
      <c r="S44" s="121"/>
      <c r="T44" s="122" t="str">
        <f>IF(M44=" "," ",IF(M44=0," ",WNI!I256))</f>
        <v xml:space="preserve"> </v>
      </c>
      <c r="U44" s="50"/>
      <c r="V44" s="61">
        <f>IF(Employee!H$112=E$39,Employee!D$112+SUM(M44)+V34,SUM(M44)+V34)</f>
        <v>0</v>
      </c>
      <c r="W44" s="61">
        <f>IF(Employee!H$112=E$39,Employee!D$113+SUM(N44)+W34,SUM(N44)+W34)</f>
        <v>0</v>
      </c>
      <c r="X44" s="61">
        <f>IF(O44=" ",X34,O44+X34)</f>
        <v>0</v>
      </c>
      <c r="Y44" s="61">
        <f t="shared" si="7"/>
        <v>0</v>
      </c>
      <c r="Z44" s="61">
        <f t="shared" si="7"/>
        <v>0</v>
      </c>
      <c r="AA44" s="61">
        <f>IF(R44=" ",AA34,AA34+R44)</f>
        <v>0</v>
      </c>
      <c r="AC44" s="61">
        <f>IF(T44=" ",AC34,T44+AC34)</f>
        <v>0</v>
      </c>
      <c r="AD44" s="98"/>
      <c r="AE44" s="112">
        <f>IF(E44=" ",0,IF(D44="BR",0,IF(D44="D",0,IF(D44="NT",V44,LOOKUP(D44,Free!A:A,Free!B:B)*E$39/52))))</f>
        <v>0</v>
      </c>
      <c r="AF44" s="95">
        <f>IF(E44=" ",0,V44-AE44)</f>
        <v>0</v>
      </c>
      <c r="AG44" s="95">
        <f>AF44*AG$7</f>
        <v>0</v>
      </c>
      <c r="AH44" s="95">
        <f>IF(D44="D",AF44*AH$7,IF(AF44&gt;LOOKUP(E$39,HR!A:A,HR!B:B),(AF44-LOOKUP(E$39,HR!A:A,HR!B:B))*AH$7,0))</f>
        <v>0</v>
      </c>
      <c r="AI44" s="95">
        <f>IF(AF44&lt;1,0,AG44+AH44)</f>
        <v>0</v>
      </c>
      <c r="AJ44" s="95">
        <f>IF(E44=" ",0,IF(D44="BR",0,IF(D44="D",0,IF(D44="NT",M44,LOOKUP(D44,Free!A:A,Free!B:B)*1/52))))</f>
        <v>0</v>
      </c>
      <c r="AK44" s="95">
        <f>IF(E44=" ",0,SUM(M44)-AJ44)</f>
        <v>0</v>
      </c>
      <c r="AL44" s="95">
        <f>AK44*AL$7</f>
        <v>0</v>
      </c>
      <c r="AM44" s="95">
        <f>IF(D44="D",AK44*AM$7,IF(AK44&gt;LOOKUP(1,HR!A:A,HR!B:B),(AK44-LOOKUP(1,HR!A:A,HR!B:B))*AH$7,0))</f>
        <v>0</v>
      </c>
      <c r="AN44" s="95">
        <f>IF(AK44&lt;1,0,AL44+AM44)</f>
        <v>0</v>
      </c>
      <c r="AO44" s="98"/>
      <c r="AP44" s="63"/>
      <c r="AQ44" s="95">
        <f>IF(G44="SSP",H44,0)</f>
        <v>0</v>
      </c>
      <c r="AR44" s="95">
        <f>IF(G44="SMP",H44,0)</f>
        <v>0</v>
      </c>
      <c r="AS44" s="95">
        <f>IF(G44="SPP",H44,0)</f>
        <v>0</v>
      </c>
      <c r="AT44" s="95">
        <f>IF(G44="SAP",H44,0)</f>
        <v>0</v>
      </c>
      <c r="AU44" s="63"/>
    </row>
    <row r="45" spans="1:47" ht="18" customHeight="1" thickBot="1" x14ac:dyDescent="0.25">
      <c r="A45" s="45"/>
      <c r="B45" s="145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IF(E45=Employee!D$133,LOOKUP(E$39,Taxcode!A:A,Taxcode!AE:AE)," ")</f>
        <v xml:space="preserve"> </v>
      </c>
      <c r="E45" s="142" t="str">
        <f>IF(Employee!D$132="m"," ",IF(Employee!F$128&gt;E$39," ",IF(Employee!F$130&lt;E$39," ",Employee!D$133)))</f>
        <v xml:space="preserve"> </v>
      </c>
      <c r="F45" s="148" t="str">
        <f>IF(E45=" "," ",IF(Employee!F$128&gt;E$39," ",IF(Employee!F$130&lt;E$39," ",Employee!D$119)))</f>
        <v xml:space="preserve"> </v>
      </c>
      <c r="G45" s="162"/>
      <c r="H45" s="124">
        <f>IF(T$39="Y",H35,0)</f>
        <v>0</v>
      </c>
      <c r="I45" s="119">
        <f>IF(T$39="Y",I35,0)</f>
        <v>0</v>
      </c>
      <c r="J45" s="119">
        <f>IF(T$39="Y",J35,0)</f>
        <v>0</v>
      </c>
      <c r="K45" s="119">
        <f>IF(T$39="Y",K35,I45*J45)</f>
        <v>0</v>
      </c>
      <c r="L45" s="119">
        <f>IF(T$39="Y",L35,0)</f>
        <v>0</v>
      </c>
      <c r="M45" s="129" t="str">
        <f>IF(E45=" "," ",IF(T$39="Y",M35,IF((H45+K45+L45)&gt;0,H45+K45+L45," ")))</f>
        <v xml:space="preserve"> </v>
      </c>
      <c r="N45" s="121" t="str">
        <f>IF(M45=" "," ",IF(M45=0," ",IF(Employee!O$128="W1",AN45,AI45-W35)))</f>
        <v xml:space="preserve"> </v>
      </c>
      <c r="O45" s="130" t="str">
        <f>IF(M45=" "," ",IF(M45=0," ",IF(Employee!P$121&gt;E$39,0,IF(C45="A",WNI!E257,IF(C45="B",WNI!F257,IF(C45="C",WNI!G257,IF(C45="J",WNI!H257," ")))))))</f>
        <v xml:space="preserve"> </v>
      </c>
      <c r="P45" s="121"/>
      <c r="Q45" s="121"/>
      <c r="R45" s="134" t="str">
        <f>IF(M45=" "," ",IF(M45=0," ",M45-SUM(N45:Q45)))</f>
        <v xml:space="preserve"> </v>
      </c>
      <c r="S45" s="121"/>
      <c r="T45" s="266" t="str">
        <f>IF(M45=" "," ",IF(M45=0," ",WNI!I257))</f>
        <v xml:space="preserve"> </v>
      </c>
      <c r="U45" s="50"/>
      <c r="V45" s="61">
        <f>IF(Employee!H$138=E$39,Employee!D$138+SUM(M45)+V35,SUM(M45)+V35)</f>
        <v>0</v>
      </c>
      <c r="W45" s="61">
        <f>IF(Employee!H$138=E$39,Employee!D$139+SUM(N45)+W35,SUM(N45)+W35)</f>
        <v>0</v>
      </c>
      <c r="X45" s="61">
        <f>IF(O45=" ",X35,O45+X35)</f>
        <v>0</v>
      </c>
      <c r="Y45" s="61">
        <f t="shared" si="7"/>
        <v>0</v>
      </c>
      <c r="Z45" s="61">
        <f t="shared" si="7"/>
        <v>0</v>
      </c>
      <c r="AA45" s="61">
        <f>IF(R45=" ",AA35,AA35+R45)</f>
        <v>0</v>
      </c>
      <c r="AC45" s="61">
        <f>IF(T45=" ",AC35,T45+AC35)</f>
        <v>0</v>
      </c>
      <c r="AD45" s="98"/>
      <c r="AE45" s="112">
        <f>IF(E45=" ",0,IF(D45="BR",0,IF(D45="D",0,IF(D45="NT",V45,LOOKUP(D45,Free!A:A,Free!B:B)*E$39/52))))</f>
        <v>0</v>
      </c>
      <c r="AF45" s="95">
        <f>IF(E45=" ",0,V45-AE45)</f>
        <v>0</v>
      </c>
      <c r="AG45" s="95">
        <f>AF45*AG$7</f>
        <v>0</v>
      </c>
      <c r="AH45" s="95">
        <f>IF(D45="D",AF45*AH$7,IF(AF45&gt;LOOKUP(E$39,HR!A:A,HR!B:B),(AF45-LOOKUP(E$39,HR!A:A,HR!B:B))*AH$7,0))</f>
        <v>0</v>
      </c>
      <c r="AI45" s="95">
        <f>IF(AF45&lt;1,0,AG45+AH45)</f>
        <v>0</v>
      </c>
      <c r="AJ45" s="95">
        <f>IF(E45=" ",0,IF(D45="BR",0,IF(D45="D",0,IF(D45="NT",M45,LOOKUP(D45,Free!A:A,Free!B:B)*1/52))))</f>
        <v>0</v>
      </c>
      <c r="AK45" s="95">
        <f>IF(E45=" ",0,SUM(M45)-AJ45)</f>
        <v>0</v>
      </c>
      <c r="AL45" s="95">
        <f>AK45*AL$7</f>
        <v>0</v>
      </c>
      <c r="AM45" s="95">
        <f>IF(D45="D",AK45*AM$7,IF(AK45&gt;LOOKUP(1,HR!A:A,HR!B:B),(AK45-LOOKUP(1,HR!A:A,HR!B:B))*AH$7,0))</f>
        <v>0</v>
      </c>
      <c r="AN45" s="95">
        <f>IF(AK45&lt;1,0,AL45+AM45)</f>
        <v>0</v>
      </c>
      <c r="AO45" s="98"/>
      <c r="AP45" s="63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3"/>
    </row>
    <row r="46" spans="1:47" ht="18" customHeight="1" thickTop="1" thickBot="1" x14ac:dyDescent="0.25">
      <c r="A46" s="49"/>
      <c r="B46" s="153"/>
      <c r="C46" s="151"/>
      <c r="D46" s="151"/>
      <c r="E46" s="152"/>
      <c r="F46" s="400" t="s">
        <v>7</v>
      </c>
      <c r="G46" s="439"/>
      <c r="H46" s="156"/>
      <c r="I46" s="157"/>
      <c r="J46" s="157"/>
      <c r="K46" s="158"/>
      <c r="L46" s="158"/>
      <c r="M46" s="159">
        <f t="shared" ref="M46:R46" si="8">SUM(M41:M45)</f>
        <v>0</v>
      </c>
      <c r="N46" s="159">
        <f t="shared" si="8"/>
        <v>0</v>
      </c>
      <c r="O46" s="159">
        <f t="shared" si="8"/>
        <v>0</v>
      </c>
      <c r="P46" s="159">
        <f t="shared" si="8"/>
        <v>0</v>
      </c>
      <c r="Q46" s="159">
        <f t="shared" si="8"/>
        <v>0</v>
      </c>
      <c r="R46" s="159">
        <f t="shared" si="8"/>
        <v>0</v>
      </c>
      <c r="S46" s="121"/>
      <c r="T46" s="159">
        <f>SUM(T41:T45)</f>
        <v>0</v>
      </c>
      <c r="U46" s="51"/>
      <c r="V46" s="61"/>
      <c r="AD46" s="98"/>
      <c r="AO46" s="98"/>
      <c r="AP46" s="63"/>
      <c r="AU46" s="63"/>
    </row>
    <row r="47" spans="1:47" s="54" customFormat="1" ht="24" customHeight="1" thickBot="1" x14ac:dyDescent="0.25">
      <c r="A47" s="138"/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218"/>
      <c r="V47" s="84"/>
      <c r="W47" s="84"/>
      <c r="X47" s="84"/>
      <c r="Y47" s="219"/>
      <c r="Z47" s="84"/>
      <c r="AA47" s="84"/>
      <c r="AB47" s="85"/>
      <c r="AC47" s="84"/>
      <c r="AD47" s="97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7"/>
      <c r="AP47" s="212"/>
      <c r="AQ47" s="94"/>
      <c r="AR47" s="94"/>
      <c r="AS47" s="94"/>
      <c r="AT47" s="94"/>
      <c r="AU47" s="212"/>
    </row>
    <row r="48" spans="1:47" ht="18" customHeight="1" thickTop="1" thickBot="1" x14ac:dyDescent="0.25">
      <c r="A48" s="41"/>
      <c r="B48" s="396" t="s">
        <v>34</v>
      </c>
      <c r="C48" s="440"/>
      <c r="D48" s="440"/>
      <c r="E48" s="441"/>
      <c r="F48" s="42"/>
      <c r="G48" s="42"/>
      <c r="H48" s="43"/>
      <c r="I48" s="43"/>
      <c r="J48" s="43"/>
      <c r="K48" s="58"/>
      <c r="L48" s="58"/>
      <c r="M48" s="55"/>
      <c r="N48" s="43"/>
      <c r="O48" s="378" t="s">
        <v>39</v>
      </c>
      <c r="P48" s="379"/>
      <c r="Q48" s="380"/>
      <c r="R48" s="376"/>
      <c r="S48" s="377"/>
      <c r="T48" s="377"/>
      <c r="U48" s="44"/>
      <c r="AD48" s="98"/>
      <c r="AE48" s="112"/>
      <c r="AO48" s="98"/>
      <c r="AP48" s="63"/>
      <c r="AU48" s="63"/>
    </row>
    <row r="49" spans="1:47" ht="18" customHeight="1" thickTop="1" thickBot="1" x14ac:dyDescent="0.25">
      <c r="A49" s="45"/>
      <c r="B49" s="399" t="s">
        <v>9</v>
      </c>
      <c r="C49" s="442"/>
      <c r="D49" s="443"/>
      <c r="E49" s="206">
        <v>52</v>
      </c>
      <c r="F49" s="63"/>
      <c r="G49" s="63"/>
      <c r="H49" s="399" t="s">
        <v>39</v>
      </c>
      <c r="I49" s="442"/>
      <c r="J49" s="443"/>
      <c r="K49" s="272">
        <f>Admin!B359</f>
        <v>40266</v>
      </c>
      <c r="L49" s="271" t="s">
        <v>208</v>
      </c>
      <c r="M49" s="273">
        <f>Admin!B365</f>
        <v>40272</v>
      </c>
      <c r="N49" s="28"/>
      <c r="O49" s="401" t="s">
        <v>109</v>
      </c>
      <c r="P49" s="437"/>
      <c r="Q49" s="437"/>
      <c r="R49" s="438"/>
      <c r="S49" s="46"/>
      <c r="T49" s="217"/>
      <c r="U49" s="48"/>
      <c r="AD49" s="98"/>
      <c r="AE49" s="112"/>
      <c r="AO49" s="98"/>
      <c r="AP49" s="63"/>
      <c r="AU49" s="63"/>
    </row>
    <row r="50" spans="1:47" ht="18" customHeight="1" thickTop="1" x14ac:dyDescent="0.2">
      <c r="A50" s="45"/>
      <c r="B50" s="91"/>
      <c r="C50" s="32"/>
      <c r="D50" s="32"/>
      <c r="E50" s="47"/>
      <c r="F50" s="46"/>
      <c r="G50" s="46"/>
      <c r="H50" s="56"/>
      <c r="I50" s="56"/>
      <c r="J50" s="56"/>
      <c r="K50" s="59"/>
      <c r="L50" s="59"/>
      <c r="M50" s="56"/>
      <c r="N50" s="114"/>
      <c r="O50" s="56"/>
      <c r="P50" s="56"/>
      <c r="Q50" s="56"/>
      <c r="R50" s="56"/>
      <c r="S50" s="46"/>
      <c r="T50" s="56"/>
      <c r="U50" s="48"/>
      <c r="AD50" s="98"/>
      <c r="AE50" s="112"/>
      <c r="AO50" s="98"/>
      <c r="AP50" s="63"/>
      <c r="AU50" s="63"/>
    </row>
    <row r="51" spans="1:47" ht="18" customHeight="1" x14ac:dyDescent="0.2">
      <c r="A51" s="45"/>
      <c r="B51" s="143" t="str">
        <f>IF(E51=" "," ",IF(Employee!F$24&gt;E$49," ",IF(Employee!F$26&lt;E$49," ",Employee!D$30)))</f>
        <v xml:space="preserve"> </v>
      </c>
      <c r="C51" s="109" t="str">
        <f>IF(E51=Employee!D$29,LOOKUP(E$49,Nitable!A:A,Nitable!B:B)," ")</f>
        <v xml:space="preserve"> </v>
      </c>
      <c r="D51" s="109" t="str">
        <f>IF(E51=Employee!D$29,LOOKUP(E$49,Taxcode!A:A,Taxcode!G:G)," ")</f>
        <v xml:space="preserve"> </v>
      </c>
      <c r="E51" s="150" t="str">
        <f>IF(Employee!D$28="m"," ",IF(Employee!F$24&gt;E$49," ",IF(Employee!F$26&lt;E$49," ",Employee!D$29)))</f>
        <v xml:space="preserve"> </v>
      </c>
      <c r="F51" s="147" t="str">
        <f>IF(E51=" "," ",IF(Employee!F$24&gt;E$49," ",IF(Employee!F$26&lt;E$49," ",Employee!D$15)))</f>
        <v xml:space="preserve"> </v>
      </c>
      <c r="G51" s="162"/>
      <c r="H51" s="123">
        <f>IF(T$49="Y",H41,0)</f>
        <v>0</v>
      </c>
      <c r="I51" s="115">
        <f>IF(T$49="Y",I41,0)</f>
        <v>0</v>
      </c>
      <c r="J51" s="115">
        <f>IF(T$49="Y",J41,0)</f>
        <v>0</v>
      </c>
      <c r="K51" s="115">
        <f>IF(T$49="Y",K41,I51*J51)</f>
        <v>0</v>
      </c>
      <c r="L51" s="154">
        <f>IF(T$49="Y",L41,0)</f>
        <v>0</v>
      </c>
      <c r="M51" s="127" t="str">
        <f>IF(E51=" "," ",IF(T$49="Y",M41,IF((H51+K51+L51)&gt;0,H51+K51+L51," ")))</f>
        <v xml:space="preserve"> </v>
      </c>
      <c r="N51" s="117" t="str">
        <f>IF(M51=" "," ",IF(M51=0," ",IF(Employee!O$24="W1",AN51,AI51-W41)))</f>
        <v xml:space="preserve"> </v>
      </c>
      <c r="O51" s="128" t="str">
        <f>IF(M51=" "," ",IF(M51=0," ",IF(Employee!P$17&gt;E$49,0,IF(C51="A",WNI!E258,IF(C51="B",WNI!F258,IF(C51="C",WNI!G258,IF(C51="J",WNI!H258," ")))))))</f>
        <v xml:space="preserve"> </v>
      </c>
      <c r="P51" s="117"/>
      <c r="Q51" s="117"/>
      <c r="R51" s="133" t="str">
        <f>IF(M51=" "," ",IF(M51=0," ",M51-SUM(N51:Q51)))</f>
        <v xml:space="preserve"> </v>
      </c>
      <c r="S51" s="121"/>
      <c r="T51" s="118" t="str">
        <f>IF(M51=" "," ",IF(M51=0," ",WNI!I258))</f>
        <v xml:space="preserve"> </v>
      </c>
      <c r="U51" s="50"/>
      <c r="V51" s="61">
        <f>IF(Employee!H$34=E$49,Employee!D$34+SUM(M51)+V41,SUM(M51)+V41)</f>
        <v>0</v>
      </c>
      <c r="W51" s="61">
        <f>IF(Employee!H$34=E$49,Employee!D$35+SUM(N51)+W41,SUM(N51)+W41)</f>
        <v>0</v>
      </c>
      <c r="X51" s="61">
        <f>IF(O51=" ",X41,O51+X41)</f>
        <v>0</v>
      </c>
      <c r="Y51" s="61">
        <f t="shared" ref="Y51:Z55" si="9">IF(P51=0,Y41,P51+Y41)</f>
        <v>0</v>
      </c>
      <c r="Z51" s="61">
        <f t="shared" si="9"/>
        <v>0</v>
      </c>
      <c r="AA51" s="61">
        <f>IF(R51=" ",AA41,AA41+R51)</f>
        <v>0</v>
      </c>
      <c r="AC51" s="61">
        <f>IF(T51=" ",AC41,T51+AC41)</f>
        <v>0</v>
      </c>
      <c r="AD51" s="98"/>
      <c r="AE51" s="112">
        <f>IF(E51=" ",0,IF(D51="BR",0,IF(D51="D",0,IF(D51="NT",V51,LOOKUP(D51,Free!A:A,Free!B:B)*E$49/52))))</f>
        <v>0</v>
      </c>
      <c r="AF51" s="95">
        <f>IF(E51=" ",0,V51-AE51)</f>
        <v>0</v>
      </c>
      <c r="AG51" s="95">
        <f>AF51*AG$7</f>
        <v>0</v>
      </c>
      <c r="AH51" s="95">
        <f>IF(D51="D",AF51*AH$7,IF(AF51&gt;LOOKUP(E$49,HR!A:A,HR!B:B),(AF51-LOOKUP(E$49,HR!A:A,HR!B:B))*AH$7,0))</f>
        <v>0</v>
      </c>
      <c r="AI51" s="95">
        <f>IF(AF51&lt;1,0,AG51+AH51)</f>
        <v>0</v>
      </c>
      <c r="AJ51" s="95">
        <f>IF(E51=" ",0,IF(D51="BR",0,IF(D51="D",0,IF(D51="NT",M51,LOOKUP(D51,Free!A:A,Free!B:B)*1/52))))</f>
        <v>0</v>
      </c>
      <c r="AK51" s="95">
        <f>IF(E51=" ",0,SUM(M51)-AJ51)</f>
        <v>0</v>
      </c>
      <c r="AL51" s="95">
        <f>AK51*AL$7</f>
        <v>0</v>
      </c>
      <c r="AM51" s="95">
        <f>IF(D51="D",AK51*AM$7,IF(AK51&gt;LOOKUP(1,HR!A:A,HR!B:B),(AK51-LOOKUP(1,HR!A:A,HR!B:B))*AH$7,0))</f>
        <v>0</v>
      </c>
      <c r="AN51" s="95">
        <f>IF(AK51&lt;1,0,AL51+AM51)</f>
        <v>0</v>
      </c>
      <c r="AO51" s="98"/>
      <c r="AP51" s="63"/>
      <c r="AQ51" s="95">
        <f>IF(G51="SSP",H51,0)</f>
        <v>0</v>
      </c>
      <c r="AR51" s="95">
        <f>IF(G51="SMP",H51,0)</f>
        <v>0</v>
      </c>
      <c r="AS51" s="95">
        <f>IF(G51="SPP",H51,0)</f>
        <v>0</v>
      </c>
      <c r="AT51" s="95">
        <f>IF(G51="SAP",H51,0)</f>
        <v>0</v>
      </c>
      <c r="AU51" s="63"/>
    </row>
    <row r="52" spans="1:47" ht="18" customHeight="1" x14ac:dyDescent="0.2">
      <c r="A52" s="45"/>
      <c r="B52" s="145" t="str">
        <f>IF(E52=" "," ",IF(Employee!F$50&gt;E$49," ",IF(Employee!F$52&lt;E$49," ",Employee!D$56)))</f>
        <v xml:space="preserve"> </v>
      </c>
      <c r="C52" s="32" t="str">
        <f>IF(E52=Employee!D$55,LOOKUP(E$49,Nitable!A:A,Nitable!E:E)," ")</f>
        <v xml:space="preserve"> </v>
      </c>
      <c r="D52" s="32" t="str">
        <f>IF(E52=Employee!D$55,LOOKUP(E$49,Taxcode!A:A,Taxcode!M:M)," ")</f>
        <v xml:space="preserve"> </v>
      </c>
      <c r="E52" s="142" t="str">
        <f>IF(Employee!D$54="m"," ",IF(Employee!F$50&gt;E$49," ",IF(Employee!F$52&lt;E$49," ",Employee!D$55)))</f>
        <v xml:space="preserve"> </v>
      </c>
      <c r="F52" s="148" t="str">
        <f>IF(E52=" "," ",IF(Employee!F$50&gt;E$49," ",IF(Employee!F$52&lt;E$49," ",Employee!D$41)))</f>
        <v xml:space="preserve"> </v>
      </c>
      <c r="G52" s="162"/>
      <c r="H52" s="124">
        <f>IF(T$49="Y",H42,0)</f>
        <v>0</v>
      </c>
      <c r="I52" s="119">
        <f>IF(T$49="Y",I42,0)</f>
        <v>0</v>
      </c>
      <c r="J52" s="119">
        <f>IF(T$49="Y",J42,0)</f>
        <v>0</v>
      </c>
      <c r="K52" s="119">
        <f>IF(T$49="Y",K42,I52*J52)</f>
        <v>0</v>
      </c>
      <c r="L52" s="155">
        <f>IF(T$49="Y",L42,0)</f>
        <v>0</v>
      </c>
      <c r="M52" s="129" t="str">
        <f>IF(E52=" "," ",IF(T$49="Y",M42,IF((H52+K52+L52)&gt;0,H52+K52+L52," ")))</f>
        <v xml:space="preserve"> </v>
      </c>
      <c r="N52" s="121" t="str">
        <f>IF(M52=" "," ",IF(M52=0," ",IF(Employee!O$50="W1",AN52,AI52-W42)))</f>
        <v xml:space="preserve"> </v>
      </c>
      <c r="O52" s="130" t="str">
        <f>IF(M52=" "," ",IF(M52=0," ",IF(Employee!P$43&gt;E$49,0,IF(C52="A",WNI!E259,IF(C52="B",WNI!F259,IF(C52="C",WNI!G259,IF(C52="J",WNI!H259," ")))))))</f>
        <v xml:space="preserve"> </v>
      </c>
      <c r="P52" s="121"/>
      <c r="Q52" s="121"/>
      <c r="R52" s="134" t="str">
        <f>IF(M52=" "," ",IF(M52=0," ",M52-SUM(N52:Q52)))</f>
        <v xml:space="preserve"> </v>
      </c>
      <c r="S52" s="121"/>
      <c r="T52" s="122" t="str">
        <f>IF(M52=" "," ",IF(M52=0," ",WNI!I259))</f>
        <v xml:space="preserve"> </v>
      </c>
      <c r="U52" s="50"/>
      <c r="V52" s="61">
        <f>IF(Employee!H$60=E$49,Employee!D$60+SUM(M52)+V42,SUM(M52)+V42)</f>
        <v>0</v>
      </c>
      <c r="W52" s="61">
        <f>IF(Employee!H$60=E$49,Employee!D$61+SUM(N52)+W42,SUM(N52)+W42)</f>
        <v>0</v>
      </c>
      <c r="X52" s="61">
        <f>IF(O52=" ",X42,O52+X42)</f>
        <v>0</v>
      </c>
      <c r="Y52" s="61">
        <f t="shared" si="9"/>
        <v>0</v>
      </c>
      <c r="Z52" s="61">
        <f t="shared" si="9"/>
        <v>0</v>
      </c>
      <c r="AA52" s="61">
        <f>IF(R52=" ",AA42,AA42+R52)</f>
        <v>0</v>
      </c>
      <c r="AC52" s="61">
        <f>IF(T52=" ",AC42,T52+AC42)</f>
        <v>0</v>
      </c>
      <c r="AD52" s="98"/>
      <c r="AE52" s="112">
        <f>IF(E52=" ",0,IF(D52="BR",0,IF(D52="D",0,IF(D52="NT",V52,LOOKUP(D52,Free!A:A,Free!B:B)*E$49/52))))</f>
        <v>0</v>
      </c>
      <c r="AF52" s="95">
        <f>IF(E52=" ",0,V52-AE52)</f>
        <v>0</v>
      </c>
      <c r="AG52" s="95">
        <f>AF52*AG$7</f>
        <v>0</v>
      </c>
      <c r="AH52" s="95">
        <f>IF(D52="D",AF52*AH$7,IF(AF52&gt;LOOKUP(E$49,HR!A:A,HR!B:B),(AF52-LOOKUP(E$49,HR!A:A,HR!B:B))*AH$7,0))</f>
        <v>0</v>
      </c>
      <c r="AI52" s="95">
        <f>IF(AF52&lt;1,0,AG52+AH52)</f>
        <v>0</v>
      </c>
      <c r="AJ52" s="95">
        <f>IF(E52=" ",0,IF(D52="BR",0,IF(D52="D",0,IF(D52="NT",M52,LOOKUP(D52,Free!A:A,Free!B:B)*1/52))))</f>
        <v>0</v>
      </c>
      <c r="AK52" s="95">
        <f>IF(E52=" ",0,SUM(M52)-AJ52)</f>
        <v>0</v>
      </c>
      <c r="AL52" s="95">
        <f>AK52*AL$7</f>
        <v>0</v>
      </c>
      <c r="AM52" s="95">
        <f>IF(D52="D",AK52*AM$7,IF(AK52&gt;LOOKUP(1,HR!A:A,HR!B:B),(AK52-LOOKUP(1,HR!A:A,HR!B:B))*AH$7,0))</f>
        <v>0</v>
      </c>
      <c r="AN52" s="95">
        <f>IF(AK52&lt;1,0,AL52+AM52)</f>
        <v>0</v>
      </c>
      <c r="AO52" s="98"/>
      <c r="AP52" s="63"/>
      <c r="AQ52" s="95">
        <f>IF(G52="SSP",H52,0)</f>
        <v>0</v>
      </c>
      <c r="AR52" s="95">
        <f>IF(G52="SMP",H52,0)</f>
        <v>0</v>
      </c>
      <c r="AS52" s="95">
        <f>IF(G52="SPP",H52,0)</f>
        <v>0</v>
      </c>
      <c r="AT52" s="95">
        <f>IF(G52="SAP",H52,0)</f>
        <v>0</v>
      </c>
      <c r="AU52" s="63"/>
    </row>
    <row r="53" spans="1:47" ht="18" customHeight="1" x14ac:dyDescent="0.2">
      <c r="A53" s="45"/>
      <c r="B53" s="145" t="str">
        <f>IF(E53=" "," ",IF(Employee!F$76&gt;E$49," ",IF(Employee!F$78&lt;E$49," ",Employee!D$82)))</f>
        <v xml:space="preserve"> </v>
      </c>
      <c r="C53" s="32" t="str">
        <f>IF(E53=Employee!D$81,LOOKUP(E$49,Nitable!A:A,Nitable!H:H)," ")</f>
        <v xml:space="preserve"> </v>
      </c>
      <c r="D53" s="32" t="str">
        <f>IF(E53=Employee!D$81,LOOKUP(E$49,Taxcode!A:A,Taxcode!S:S)," ")</f>
        <v xml:space="preserve"> </v>
      </c>
      <c r="E53" s="142" t="str">
        <f>IF(Employee!D$80="m"," ",IF(Employee!F$76&gt;E$49," ",IF(Employee!F$78&lt;E$49," ",Employee!D$81)))</f>
        <v xml:space="preserve"> </v>
      </c>
      <c r="F53" s="148" t="str">
        <f>IF(E53=" "," ",IF(Employee!F$76&gt;E$49," ",IF(Employee!F$78&lt;E$49," ",Employee!D$67)))</f>
        <v xml:space="preserve"> </v>
      </c>
      <c r="G53" s="162"/>
      <c r="H53" s="124">
        <f>IF(T$49="Y",H43,0)</f>
        <v>0</v>
      </c>
      <c r="I53" s="119">
        <f>IF(T$49="Y",I43,0)</f>
        <v>0</v>
      </c>
      <c r="J53" s="119">
        <f>IF(T$49="Y",J43,0)</f>
        <v>0</v>
      </c>
      <c r="K53" s="119">
        <f>IF(T$49="Y",K43,I53*J53)</f>
        <v>0</v>
      </c>
      <c r="L53" s="155">
        <f>IF(T$49="Y",L43,0)</f>
        <v>0</v>
      </c>
      <c r="M53" s="129" t="str">
        <f>IF(E53=" "," ",IF(T$49="Y",M43,IF((H53+K53+L53)&gt;0,H53+K53+L53," ")))</f>
        <v xml:space="preserve"> </v>
      </c>
      <c r="N53" s="121" t="str">
        <f>IF(M53=" "," ",IF(M53=0," ",IF(Employee!O$76="W1",AN53,AI53-W43)))</f>
        <v xml:space="preserve"> </v>
      </c>
      <c r="O53" s="130" t="str">
        <f>IF(M53=" "," ",IF(M53=0," ",IF(Employee!P$69&gt;E$49,0,IF(C53="A",WNI!E260,IF(C53="B",WNI!F260,IF(C53="C",WNI!G260,IF(C53="J",WNI!H260," ")))))))</f>
        <v xml:space="preserve"> </v>
      </c>
      <c r="P53" s="121"/>
      <c r="Q53" s="121"/>
      <c r="R53" s="134" t="str">
        <f>IF(M53=" "," ",IF(M53=0," ",M53-SUM(N53:Q53)))</f>
        <v xml:space="preserve"> </v>
      </c>
      <c r="S53" s="121"/>
      <c r="T53" s="122" t="str">
        <f>IF(M53=" "," ",IF(M53=0," ",WNI!I260))</f>
        <v xml:space="preserve"> </v>
      </c>
      <c r="U53" s="50"/>
      <c r="V53" s="61">
        <f>IF(Employee!H$86=E$49,Employee!D$86+SUM(M53)+V43,SUM(M53)+V43)</f>
        <v>0</v>
      </c>
      <c r="W53" s="61">
        <f>IF(Employee!H$86=E$49,Employee!D$87+SUM(N53)+W43,SUM(N53)+W43)</f>
        <v>0</v>
      </c>
      <c r="X53" s="61">
        <f>IF(O53=" ",X43,O53+X43)</f>
        <v>0</v>
      </c>
      <c r="Y53" s="61">
        <f t="shared" si="9"/>
        <v>0</v>
      </c>
      <c r="Z53" s="61">
        <f t="shared" si="9"/>
        <v>0</v>
      </c>
      <c r="AA53" s="61">
        <f>IF(R53=" ",AA43,AA43+R53)</f>
        <v>0</v>
      </c>
      <c r="AC53" s="61">
        <f>IF(T53=" ",AC43,T53+AC43)</f>
        <v>0</v>
      </c>
      <c r="AD53" s="98"/>
      <c r="AE53" s="112">
        <f>IF(E53=" ",0,IF(D53="BR",0,IF(D53="D",0,IF(D53="NT",V53,LOOKUP(D53,Free!A:A,Free!B:B)*E$49/52))))</f>
        <v>0</v>
      </c>
      <c r="AF53" s="95">
        <f>IF(E53=" ",0,V53-AE53)</f>
        <v>0</v>
      </c>
      <c r="AG53" s="95">
        <f>AF53*AG$7</f>
        <v>0</v>
      </c>
      <c r="AH53" s="95">
        <f>IF(D53="D",AF53*AH$7,IF(AF53&gt;LOOKUP(E$49,HR!A:A,HR!B:B),(AF53-LOOKUP(E$49,HR!A:A,HR!B:B))*AH$7,0))</f>
        <v>0</v>
      </c>
      <c r="AI53" s="95">
        <f>IF(AF53&lt;1,0,AG53+AH53)</f>
        <v>0</v>
      </c>
      <c r="AJ53" s="95">
        <f>IF(E53=" ",0,IF(D53="BR",0,IF(D53="D",0,IF(D53="NT",M53,LOOKUP(D53,Free!A:A,Free!B:B)*1/52))))</f>
        <v>0</v>
      </c>
      <c r="AK53" s="95">
        <f>IF(E53=" ",0,SUM(M53)-AJ53)</f>
        <v>0</v>
      </c>
      <c r="AL53" s="95">
        <f>AK53*AL$7</f>
        <v>0</v>
      </c>
      <c r="AM53" s="95">
        <f>IF(D53="D",AK53*AM$7,IF(AK53&gt;LOOKUP(1,HR!A:A,HR!B:B),(AK53-LOOKUP(1,HR!A:A,HR!B:B))*AH$7,0))</f>
        <v>0</v>
      </c>
      <c r="AN53" s="95">
        <f>IF(AK53&lt;1,0,AL53+AM53)</f>
        <v>0</v>
      </c>
      <c r="AO53" s="98"/>
      <c r="AP53" s="63"/>
      <c r="AQ53" s="95">
        <f>IF(G53="SSP",H53,0)</f>
        <v>0</v>
      </c>
      <c r="AR53" s="95">
        <f>IF(G53="SMP",H53,0)</f>
        <v>0</v>
      </c>
      <c r="AS53" s="95">
        <f>IF(G53="SPP",H53,0)</f>
        <v>0</v>
      </c>
      <c r="AT53" s="95">
        <f>IF(G53="SAP",H53,0)</f>
        <v>0</v>
      </c>
      <c r="AU53" s="63"/>
    </row>
    <row r="54" spans="1:47" ht="18" customHeight="1" x14ac:dyDescent="0.2">
      <c r="A54" s="45"/>
      <c r="B54" s="145" t="str">
        <f>IF(E54=" "," ",IF(Employee!F$102&gt;E$49," ",IF(Employee!F$104&lt;E$49," ",Employee!D$108)))</f>
        <v xml:space="preserve"> </v>
      </c>
      <c r="C54" s="32" t="str">
        <f>IF(E54=Employee!D$107,LOOKUP(E$49,Nitable!A:A,Nitable!K:K)," ")</f>
        <v xml:space="preserve"> </v>
      </c>
      <c r="D54" s="32" t="str">
        <f>IF(E54=Employee!D$107,LOOKUP(E$49,Taxcode!A:A,Taxcode!Y:Y)," ")</f>
        <v xml:space="preserve"> </v>
      </c>
      <c r="E54" s="142" t="str">
        <f>IF(Employee!D$106="m"," ",IF(Employee!F$102&gt;E$49," ",IF(Employee!F$104&lt;E$49," ",Employee!D$107)))</f>
        <v xml:space="preserve"> </v>
      </c>
      <c r="F54" s="148" t="str">
        <f>IF(E54=" "," ",IF(Employee!F$102&gt;E$49," ",IF(Employee!F$104&lt;E$49," ",Employee!D$93)))</f>
        <v xml:space="preserve"> </v>
      </c>
      <c r="G54" s="162"/>
      <c r="H54" s="124">
        <f>IF(T$49="Y",H44,0)</f>
        <v>0</v>
      </c>
      <c r="I54" s="119">
        <f>IF(T$49="Y",I44,0)</f>
        <v>0</v>
      </c>
      <c r="J54" s="119">
        <f>IF(T$49="Y",J44,0)</f>
        <v>0</v>
      </c>
      <c r="K54" s="119">
        <f>IF(T$49="Y",K44,I54*J54)</f>
        <v>0</v>
      </c>
      <c r="L54" s="155">
        <f>IF(T$49="Y",L44,0)</f>
        <v>0</v>
      </c>
      <c r="M54" s="129" t="str">
        <f>IF(E54=" "," ",IF(T$49="Y",M44,IF((H54+K54+L54)&gt;0,H54+K54+L54," ")))</f>
        <v xml:space="preserve"> </v>
      </c>
      <c r="N54" s="121" t="str">
        <f>IF(M54=" "," ",IF(M54=0," ",IF(Employee!O$102="W1",AN54,AI54-W44)))</f>
        <v xml:space="preserve"> </v>
      </c>
      <c r="O54" s="130" t="str">
        <f>IF(M54=" "," ",IF(M54=0," ",IF(Employee!P$95&gt;E$49,0,IF(C54="A",WNI!E261,IF(C54="B",WNI!F261,IF(C54="C",WNI!G261,IF(C54="J",WNI!H261," ")))))))</f>
        <v xml:space="preserve"> </v>
      </c>
      <c r="P54" s="121"/>
      <c r="Q54" s="121"/>
      <c r="R54" s="134" t="str">
        <f>IF(M54=" "," ",IF(M54=0," ",M54-SUM(N54:Q54)))</f>
        <v xml:space="preserve"> </v>
      </c>
      <c r="S54" s="121"/>
      <c r="T54" s="122" t="str">
        <f>IF(M54=" "," ",IF(M54=0," ",WNI!I261))</f>
        <v xml:space="preserve"> </v>
      </c>
      <c r="U54" s="50"/>
      <c r="V54" s="61">
        <f>IF(Employee!H$112=E$49,Employee!D$112+SUM(M54)+V44,SUM(M54)+V44)</f>
        <v>0</v>
      </c>
      <c r="W54" s="61">
        <f>IF(Employee!H$112=E$49,Employee!D$113+SUM(N54)+W44,SUM(N54)+W44)</f>
        <v>0</v>
      </c>
      <c r="X54" s="61">
        <f>IF(O54=" ",X44,O54+X44)</f>
        <v>0</v>
      </c>
      <c r="Y54" s="61">
        <f t="shared" si="9"/>
        <v>0</v>
      </c>
      <c r="Z54" s="61">
        <f t="shared" si="9"/>
        <v>0</v>
      </c>
      <c r="AA54" s="61">
        <f>IF(R54=" ",AA44,AA44+R54)</f>
        <v>0</v>
      </c>
      <c r="AC54" s="61">
        <f>IF(T54=" ",AC44,T54+AC44)</f>
        <v>0</v>
      </c>
      <c r="AD54" s="98"/>
      <c r="AE54" s="112">
        <f>IF(E54=" ",0,IF(D54="BR",0,IF(D54="D",0,IF(D54="NT",V54,LOOKUP(D54,Free!A:A,Free!B:B)*E$49/52))))</f>
        <v>0</v>
      </c>
      <c r="AF54" s="95">
        <f>IF(E54=" ",0,V54-AE54)</f>
        <v>0</v>
      </c>
      <c r="AG54" s="95">
        <f>AF54*AG$7</f>
        <v>0</v>
      </c>
      <c r="AH54" s="95">
        <f>IF(D54="D",AF54*AH$7,IF(AF54&gt;LOOKUP(E$49,HR!A:A,HR!B:B),(AF54-LOOKUP(E$49,HR!A:A,HR!B:B))*AH$7,0))</f>
        <v>0</v>
      </c>
      <c r="AI54" s="95">
        <f>IF(AF54&lt;1,0,AG54+AH54)</f>
        <v>0</v>
      </c>
      <c r="AJ54" s="95">
        <f>IF(E54=" ",0,IF(D54="BR",0,IF(D54="D",0,IF(D54="NT",M54,LOOKUP(D54,Free!A:A,Free!B:B)*1/52))))</f>
        <v>0</v>
      </c>
      <c r="AK54" s="95">
        <f>IF(E54=" ",0,SUM(M54)-AJ54)</f>
        <v>0</v>
      </c>
      <c r="AL54" s="95">
        <f>AK54*AL$7</f>
        <v>0</v>
      </c>
      <c r="AM54" s="95">
        <f>IF(D54="D",AK54*AM$7,IF(AK54&gt;LOOKUP(1,HR!A:A,HR!B:B),(AK54-LOOKUP(1,HR!A:A,HR!B:B))*AH$7,0))</f>
        <v>0</v>
      </c>
      <c r="AN54" s="95">
        <f>IF(AK54&lt;1,0,AL54+AM54)</f>
        <v>0</v>
      </c>
      <c r="AO54" s="98"/>
      <c r="AP54" s="63"/>
      <c r="AQ54" s="95">
        <f>IF(G54="SSP",H54,0)</f>
        <v>0</v>
      </c>
      <c r="AR54" s="95">
        <f>IF(G54="SMP",H54,0)</f>
        <v>0</v>
      </c>
      <c r="AS54" s="95">
        <f>IF(G54="SPP",H54,0)</f>
        <v>0</v>
      </c>
      <c r="AT54" s="95">
        <f>IF(G54="SAP",H54,0)</f>
        <v>0</v>
      </c>
      <c r="AU54" s="63"/>
    </row>
    <row r="55" spans="1:47" ht="18" customHeight="1" thickBot="1" x14ac:dyDescent="0.25">
      <c r="A55" s="45"/>
      <c r="B55" s="145" t="str">
        <f>IF(E55=" "," ",IF(Employee!F$128&gt;E$49," ",IF(Employee!F$130&lt;E$49," ",Employee!D$134)))</f>
        <v xml:space="preserve"> </v>
      </c>
      <c r="C55" s="32" t="str">
        <f>IF(E55=Employee!D$133,LOOKUP(E$49,Nitable!A:A,Nitable!N:N)," ")</f>
        <v xml:space="preserve"> </v>
      </c>
      <c r="D55" s="32" t="str">
        <f>IF(E55=Employee!D$133,LOOKUP(E$49,Taxcode!A:A,Taxcode!AE:AE)," ")</f>
        <v xml:space="preserve"> </v>
      </c>
      <c r="E55" s="142" t="str">
        <f>IF(Employee!D$132="m"," ",IF(Employee!F$128&gt;E$49," ",IF(Employee!F$130&lt;E$49," ",Employee!D$133)))</f>
        <v xml:space="preserve"> </v>
      </c>
      <c r="F55" s="148" t="str">
        <f>IF(E55=" "," ",IF(Employee!F$128&gt;E$49," ",IF(Employee!F$130&lt;E$49," ",Employee!D$119)))</f>
        <v xml:space="preserve"> </v>
      </c>
      <c r="G55" s="162"/>
      <c r="H55" s="124">
        <f>IF(T$49="Y",H45,0)</f>
        <v>0</v>
      </c>
      <c r="I55" s="119">
        <f>IF(T$49="Y",I45,0)</f>
        <v>0</v>
      </c>
      <c r="J55" s="119">
        <f>IF(T$49="Y",J45,0)</f>
        <v>0</v>
      </c>
      <c r="K55" s="119">
        <f>IF(T$49="Y",K45,I55*J55)</f>
        <v>0</v>
      </c>
      <c r="L55" s="155">
        <f>IF(T$49="Y",L45,0)</f>
        <v>0</v>
      </c>
      <c r="M55" s="129" t="str">
        <f>IF(E55=" "," ",IF(T$49="Y",M45,IF((H55+K55+L55)&gt;0,H55+K55+L55," ")))</f>
        <v xml:space="preserve"> </v>
      </c>
      <c r="N55" s="121" t="str">
        <f>IF(M55=" "," ",IF(M55=0," ",IF(Employee!O$128="W1",AN55,AI55-W45)))</f>
        <v xml:space="preserve"> </v>
      </c>
      <c r="O55" s="130" t="str">
        <f>IF(M55=" "," ",IF(M55=0," ",IF(Employee!P$121&gt;E$49,0,IF(C55="A",WNI!E262,IF(C55="B",WNI!F262,IF(C55="C",WNI!G262,IF(C55="J",WNI!H262," ")))))))</f>
        <v xml:space="preserve"> </v>
      </c>
      <c r="P55" s="121"/>
      <c r="Q55" s="121"/>
      <c r="R55" s="134" t="str">
        <f>IF(M55=" "," ",IF(M55=0," ",M55-SUM(N55:Q55)))</f>
        <v xml:space="preserve"> </v>
      </c>
      <c r="S55" s="121"/>
      <c r="T55" s="266" t="str">
        <f>IF(M55=" "," ",IF(M55=0," ",WNI!I262))</f>
        <v xml:space="preserve"> </v>
      </c>
      <c r="U55" s="50"/>
      <c r="V55" s="61">
        <f>IF(Employee!H$138=E$49,Employee!D$138+SUM(M55)+V45,SUM(M55)+V45)</f>
        <v>0</v>
      </c>
      <c r="W55" s="61">
        <f>IF(Employee!H$138=E$49,Employee!D$139+SUM(N55)+W45,SUM(N55)+W45)</f>
        <v>0</v>
      </c>
      <c r="X55" s="61">
        <f>IF(O55=" ",X45,O55+X45)</f>
        <v>0</v>
      </c>
      <c r="Y55" s="61">
        <f t="shared" si="9"/>
        <v>0</v>
      </c>
      <c r="Z55" s="61">
        <f t="shared" si="9"/>
        <v>0</v>
      </c>
      <c r="AA55" s="61">
        <f>IF(R55=" ",AA45,AA45+R55)</f>
        <v>0</v>
      </c>
      <c r="AC55" s="61">
        <f>IF(T55=" ",AC45,T55+AC45)</f>
        <v>0</v>
      </c>
      <c r="AD55" s="98"/>
      <c r="AE55" s="112">
        <f>IF(E55=" ",0,IF(D55="BR",0,IF(D55="D",0,IF(D55="NT",V55,LOOKUP(D55,Free!A:A,Free!B:B)*E$49/52))))</f>
        <v>0</v>
      </c>
      <c r="AF55" s="95">
        <f>IF(E55=" ",0,V55-AE55)</f>
        <v>0</v>
      </c>
      <c r="AG55" s="95">
        <f>AF55*AG$7</f>
        <v>0</v>
      </c>
      <c r="AH55" s="95">
        <f>IF(D55="D",AF55*AH$7,IF(AF55&gt;LOOKUP(E$49,HR!A:A,HR!B:B),(AF55-LOOKUP(E$49,HR!A:A,HR!B:B))*AH$7,0))</f>
        <v>0</v>
      </c>
      <c r="AI55" s="95">
        <f>IF(AF55&lt;1,0,AG55+AH55)</f>
        <v>0</v>
      </c>
      <c r="AJ55" s="95">
        <f>IF(E55=" ",0,IF(D55="BR",0,IF(D55="D",0,IF(D55="NT",M55,LOOKUP(D55,Free!A:A,Free!B:B)*1/52))))</f>
        <v>0</v>
      </c>
      <c r="AK55" s="95">
        <f>IF(E55=" ",0,SUM(M55)-AJ55)</f>
        <v>0</v>
      </c>
      <c r="AL55" s="95">
        <f>AK55*AL$7</f>
        <v>0</v>
      </c>
      <c r="AM55" s="95">
        <f>IF(D55="D",AK55*AM$7,IF(AK55&gt;LOOKUP(1,HR!A:A,HR!B:B),(AK55-LOOKUP(1,HR!A:A,HR!B:B))*AH$7,0))</f>
        <v>0</v>
      </c>
      <c r="AN55" s="95">
        <f>IF(AK55&lt;1,0,AL55+AM55)</f>
        <v>0</v>
      </c>
      <c r="AO55" s="98"/>
      <c r="AP55" s="63"/>
      <c r="AQ55" s="95">
        <f>IF(G55="SSP",H55,0)</f>
        <v>0</v>
      </c>
      <c r="AR55" s="95">
        <f>IF(G55="SMP",H55,0)</f>
        <v>0</v>
      </c>
      <c r="AS55" s="95">
        <f>IF(G55="SPP",H55,0)</f>
        <v>0</v>
      </c>
      <c r="AT55" s="95">
        <f>IF(G55="SAP",H55,0)</f>
        <v>0</v>
      </c>
      <c r="AU55" s="63"/>
    </row>
    <row r="56" spans="1:47" ht="18" customHeight="1" thickTop="1" thickBot="1" x14ac:dyDescent="0.25">
      <c r="A56" s="49"/>
      <c r="B56" s="153"/>
      <c r="C56" s="151"/>
      <c r="D56" s="151"/>
      <c r="E56" s="152"/>
      <c r="F56" s="400" t="s">
        <v>7</v>
      </c>
      <c r="G56" s="439"/>
      <c r="H56" s="131"/>
      <c r="I56" s="132"/>
      <c r="J56" s="132"/>
      <c r="K56" s="168"/>
      <c r="L56" s="168"/>
      <c r="M56" s="159">
        <f t="shared" ref="M56:R56" si="10">SUM(M51:M55)</f>
        <v>0</v>
      </c>
      <c r="N56" s="159">
        <f t="shared" si="10"/>
        <v>0</v>
      </c>
      <c r="O56" s="159">
        <f t="shared" si="10"/>
        <v>0</v>
      </c>
      <c r="P56" s="159">
        <f t="shared" si="10"/>
        <v>0</v>
      </c>
      <c r="Q56" s="159">
        <f t="shared" si="10"/>
        <v>0</v>
      </c>
      <c r="R56" s="159">
        <f t="shared" si="10"/>
        <v>0</v>
      </c>
      <c r="S56" s="121"/>
      <c r="T56" s="159">
        <f>SUM(T51:T55)</f>
        <v>0</v>
      </c>
      <c r="U56" s="51"/>
      <c r="V56" s="61"/>
      <c r="AD56" s="98"/>
      <c r="AO56" s="98"/>
      <c r="AP56" s="63"/>
      <c r="AU56" s="63"/>
    </row>
    <row r="57" spans="1:47" s="54" customFormat="1" ht="24" customHeight="1" thickBot="1" x14ac:dyDescent="0.25">
      <c r="A57" s="138"/>
      <c r="B57" s="381"/>
      <c r="C57" s="381"/>
      <c r="D57" s="381"/>
      <c r="E57" s="381"/>
      <c r="F57" s="381"/>
      <c r="G57" s="381"/>
      <c r="H57" s="381"/>
      <c r="I57" s="381"/>
      <c r="J57" s="381"/>
      <c r="K57" s="381"/>
      <c r="L57" s="381"/>
      <c r="M57" s="381"/>
      <c r="N57" s="381"/>
      <c r="O57" s="381"/>
      <c r="P57" s="381"/>
      <c r="Q57" s="381"/>
      <c r="R57" s="381"/>
      <c r="S57" s="381"/>
      <c r="T57" s="381"/>
      <c r="U57" s="218"/>
      <c r="V57" s="84"/>
      <c r="W57" s="84"/>
      <c r="X57" s="84"/>
      <c r="Y57" s="219"/>
      <c r="Z57" s="84"/>
      <c r="AA57" s="84"/>
      <c r="AB57" s="85"/>
      <c r="AC57" s="84"/>
      <c r="AD57" s="97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7"/>
      <c r="AP57" s="63"/>
      <c r="AQ57" s="213"/>
      <c r="AR57" s="213"/>
      <c r="AS57" s="213"/>
      <c r="AT57" s="213"/>
      <c r="AU57" s="63"/>
    </row>
    <row r="58" spans="1:47" ht="18" customHeight="1" thickTop="1" thickBot="1" x14ac:dyDescent="0.25">
      <c r="A58" s="41"/>
      <c r="B58" s="396" t="s">
        <v>34</v>
      </c>
      <c r="C58" s="440"/>
      <c r="D58" s="440"/>
      <c r="E58" s="441"/>
      <c r="F58" s="42"/>
      <c r="G58" s="42"/>
      <c r="H58" s="43"/>
      <c r="I58" s="43"/>
      <c r="J58" s="43"/>
      <c r="K58" s="58"/>
      <c r="L58" s="58"/>
      <c r="M58" s="55"/>
      <c r="N58" s="43"/>
      <c r="O58" s="378" t="s">
        <v>39</v>
      </c>
      <c r="P58" s="379"/>
      <c r="Q58" s="380"/>
      <c r="R58" s="376"/>
      <c r="S58" s="377"/>
      <c r="T58" s="377"/>
      <c r="U58" s="44"/>
      <c r="AD58" s="98"/>
      <c r="AE58" s="112"/>
      <c r="AO58" s="98"/>
      <c r="AP58" s="63"/>
      <c r="AQ58" s="214"/>
      <c r="AR58" s="214"/>
      <c r="AS58" s="214"/>
      <c r="AT58" s="214"/>
      <c r="AU58" s="63"/>
    </row>
    <row r="59" spans="1:47" ht="18" customHeight="1" thickTop="1" thickBot="1" x14ac:dyDescent="0.25">
      <c r="A59" s="45"/>
      <c r="B59" s="399" t="s">
        <v>9</v>
      </c>
      <c r="C59" s="442"/>
      <c r="D59" s="443"/>
      <c r="E59" s="206">
        <v>53</v>
      </c>
      <c r="F59" s="63"/>
      <c r="G59" s="63"/>
      <c r="H59" s="399" t="s">
        <v>39</v>
      </c>
      <c r="I59" s="442"/>
      <c r="J59" s="443"/>
      <c r="K59" s="272">
        <f>Admin!B366</f>
        <v>40273</v>
      </c>
      <c r="L59" s="271" t="s">
        <v>208</v>
      </c>
      <c r="M59" s="273">
        <f>Admin!B366</f>
        <v>40273</v>
      </c>
      <c r="N59" s="28"/>
      <c r="O59" s="401" t="s">
        <v>109</v>
      </c>
      <c r="P59" s="437"/>
      <c r="Q59" s="437"/>
      <c r="R59" s="438"/>
      <c r="S59" s="46"/>
      <c r="T59" s="217"/>
      <c r="U59" s="48"/>
      <c r="AD59" s="98"/>
      <c r="AE59" s="112"/>
      <c r="AO59" s="98"/>
      <c r="AP59" s="63"/>
      <c r="AQ59" s="213"/>
      <c r="AR59" s="213"/>
      <c r="AS59" s="213"/>
      <c r="AT59" s="213"/>
      <c r="AU59" s="63"/>
    </row>
    <row r="60" spans="1:47" ht="18" customHeight="1" thickTop="1" x14ac:dyDescent="0.2">
      <c r="A60" s="45"/>
      <c r="B60" s="451" t="s">
        <v>111</v>
      </c>
      <c r="C60" s="452"/>
      <c r="D60" s="452"/>
      <c r="E60" s="452"/>
      <c r="F60" s="63"/>
      <c r="G60" s="46"/>
      <c r="H60" s="56"/>
      <c r="I60" s="56"/>
      <c r="J60" s="56"/>
      <c r="K60" s="59"/>
      <c r="L60" s="59"/>
      <c r="M60" s="56"/>
      <c r="N60" s="114"/>
      <c r="O60" s="56"/>
      <c r="P60" s="56"/>
      <c r="Q60" s="56"/>
      <c r="R60" s="56"/>
      <c r="S60" s="46"/>
      <c r="T60" s="56"/>
      <c r="U60" s="48"/>
      <c r="AD60" s="98"/>
      <c r="AE60" s="112"/>
      <c r="AO60" s="98"/>
      <c r="AP60" s="63"/>
      <c r="AQ60" s="213"/>
      <c r="AR60" s="213"/>
      <c r="AS60" s="213"/>
      <c r="AT60" s="213"/>
      <c r="AU60" s="63"/>
    </row>
    <row r="61" spans="1:47" ht="18" customHeight="1" x14ac:dyDescent="0.2">
      <c r="A61" s="45"/>
      <c r="B61" s="143" t="str">
        <f>IF(E61=" "," ",IF(Employee!F$24&gt;E$59," ",IF(Employee!F$26&lt;E$59," ",Employee!D$30)))</f>
        <v xml:space="preserve"> </v>
      </c>
      <c r="C61" s="109" t="str">
        <f>IF(E61=Employee!D$29,LOOKUP(E$59,Nitable!A:A,Nitable!B:B)," ")</f>
        <v xml:space="preserve"> </v>
      </c>
      <c r="D61" s="109" t="str">
        <f>IF(E61=Employee!D$29,LOOKUP(E$59,Taxcode!A:A,Taxcode!G:G)," ")</f>
        <v xml:space="preserve"> </v>
      </c>
      <c r="E61" s="150" t="str">
        <f>IF(Employee!D$28="m"," ",IF(Employee!F$24&gt;E$59," ",IF(Employee!F$26&lt;E$59," ",Employee!D$29)))</f>
        <v xml:space="preserve"> </v>
      </c>
      <c r="F61" s="147" t="str">
        <f>IF(E61=" "," ",IF(Employee!F$24&gt;E$59," ",IF(Employee!F$26&lt;E$59," ",Employee!D$15)))</f>
        <v xml:space="preserve"> </v>
      </c>
      <c r="G61" s="162"/>
      <c r="H61" s="123">
        <f>IF(T$49="Y",H51,0)</f>
        <v>0</v>
      </c>
      <c r="I61" s="115">
        <f>IF(T$49="Y",I51,0)</f>
        <v>0</v>
      </c>
      <c r="J61" s="115">
        <f>IF(T$49="Y",J51,0)</f>
        <v>0</v>
      </c>
      <c r="K61" s="115">
        <f>IF(T$49="Y",K51,I61*J61)</f>
        <v>0</v>
      </c>
      <c r="L61" s="154">
        <f>IF(T$49="Y",L51,0)</f>
        <v>0</v>
      </c>
      <c r="M61" s="127" t="str">
        <f>IF(E61=" "," ",IF(T$59="Y",M51,IF((H61+K61+L61)&gt;0,H61+K61+L61," ")))</f>
        <v xml:space="preserve"> </v>
      </c>
      <c r="N61" s="117" t="str">
        <f>IF(M61=" "," ",IF(M61=0," ",IF(Employee!O$24="W1",AN61,AI61)))</f>
        <v xml:space="preserve"> </v>
      </c>
      <c r="O61" s="128" t="str">
        <f>IF(M61=" "," ",IF(M61=0," ",IF(Employee!P$17&gt;E$59,0,IF(C61="A",WNI!E263,IF(C61="B",WNI!F263,IF(C61="C",WNI!G263,IF(C61="J",WNI!H263," ")))))))</f>
        <v xml:space="preserve"> </v>
      </c>
      <c r="P61" s="117"/>
      <c r="Q61" s="117"/>
      <c r="R61" s="133" t="str">
        <f>IF(M61=" "," ",IF(M61=0," ",M61-SUM(N61:Q61)))</f>
        <v xml:space="preserve"> </v>
      </c>
      <c r="S61" s="121"/>
      <c r="T61" s="118" t="str">
        <f>IF(M61=" "," ",IF(M61=0," ",WNI!I263))</f>
        <v xml:space="preserve"> </v>
      </c>
      <c r="U61" s="50"/>
      <c r="V61" s="61">
        <f>IF(Employee!H$34=E$59,Employee!D$34+SUM(M61)+V51,SUM(M61)+V51)</f>
        <v>0</v>
      </c>
      <c r="W61" s="61">
        <f>IF(Employee!H$34=E$59,Employee!D$35+SUM(N61)+W51,SUM(N61)+W51)</f>
        <v>0</v>
      </c>
      <c r="X61" s="61">
        <f>IF(O61=" ",X51,O61+X51)</f>
        <v>0</v>
      </c>
      <c r="Y61" s="61">
        <f t="shared" ref="Y61:Z65" si="11">IF(P61=0,Y51,P61+Y51)</f>
        <v>0</v>
      </c>
      <c r="Z61" s="61">
        <f t="shared" si="11"/>
        <v>0</v>
      </c>
      <c r="AA61" s="61">
        <f>IF(R61=" ",AA51,AA51+R61)</f>
        <v>0</v>
      </c>
      <c r="AC61" s="61">
        <f>IF(T61=" ",AC51,T61+AC51)</f>
        <v>0</v>
      </c>
      <c r="AD61" s="98"/>
      <c r="AE61" s="112">
        <f>IF(E61=" ",0,IF(D61="BR",0,IF(D61="D",0,IF(D61="NT",V61,LOOKUP(D61,Free!A:A,Free!B:B)*1/52))))</f>
        <v>0</v>
      </c>
      <c r="AF61" s="95">
        <f>IF(E61=" ",0,SUM(M61)-AE61)</f>
        <v>0</v>
      </c>
      <c r="AG61" s="95">
        <f>AF61*AG$7</f>
        <v>0</v>
      </c>
      <c r="AH61" s="95">
        <f>IF(D61="D",AF61*AH$7,IF(AF61&gt;LOOKUP(1,HR!A:A,HR!B:B),(AF61-LOOKUP(1,HR!A:A,HR!B:B))*AH$7,0))</f>
        <v>0</v>
      </c>
      <c r="AI61" s="95">
        <f>IF(AF61&lt;1,0,AG61+AH61)</f>
        <v>0</v>
      </c>
      <c r="AJ61" s="95">
        <f>IF(E61=" ",0,IF(D61="BR",0,IF(D61="D",0,IF(D61="NT",M61,LOOKUP(D61,Free!A:A,Free!B:B)*1/52))))</f>
        <v>0</v>
      </c>
      <c r="AK61" s="95">
        <f>IF(E61=" ",0,SUM(M61)-AJ61)</f>
        <v>0</v>
      </c>
      <c r="AL61" s="95">
        <f>AK61*AL$7</f>
        <v>0</v>
      </c>
      <c r="AM61" s="95">
        <f>IF(D61="D",AK61*AM$7,IF(AK61&gt;LOOKUP(1,HR!A:A,HR!B:B),(AK61-LOOKUP(1,HR!A:A,HR!B:B))*AH$7,0))</f>
        <v>0</v>
      </c>
      <c r="AN61" s="95">
        <f>IF(AK61&lt;1,0,AL61+AM61)</f>
        <v>0</v>
      </c>
      <c r="AO61" s="98"/>
      <c r="AP61" s="63"/>
      <c r="AQ61" s="95">
        <f>IF(G61="SSP",H61,0)</f>
        <v>0</v>
      </c>
      <c r="AR61" s="95">
        <f>IF(G61="SMP",H61,0)</f>
        <v>0</v>
      </c>
      <c r="AS61" s="95">
        <f>IF(G61="SPP",H61,0)</f>
        <v>0</v>
      </c>
      <c r="AT61" s="95">
        <f>IF(G61="SAP",H61,0)</f>
        <v>0</v>
      </c>
      <c r="AU61" s="63"/>
    </row>
    <row r="62" spans="1:47" ht="18" customHeight="1" x14ac:dyDescent="0.2">
      <c r="A62" s="45"/>
      <c r="B62" s="145" t="str">
        <f>IF(E62=" "," ",IF(Employee!F$50&gt;E$59," ",IF(Employee!F$52&lt;E$59," ",Employee!D$56)))</f>
        <v xml:space="preserve"> </v>
      </c>
      <c r="C62" s="32" t="str">
        <f>IF(E62=Employee!D$55,LOOKUP(E$59,Nitable!A:A,Nitable!E:E)," ")</f>
        <v xml:space="preserve"> </v>
      </c>
      <c r="D62" s="32" t="str">
        <f>IF(E62=Employee!D$55,LOOKUP(E$59,Taxcode!A:A,Taxcode!M:M)," ")</f>
        <v xml:space="preserve"> </v>
      </c>
      <c r="E62" s="142" t="str">
        <f>IF(Employee!D$54="m"," ",IF(Employee!F$50&gt;E$59," ",IF(Employee!F$52&lt;E$59," ",Employee!D$55)))</f>
        <v xml:space="preserve"> </v>
      </c>
      <c r="F62" s="148" t="str">
        <f>IF(E62=" "," ",IF(Employee!F$50&gt;E$59," ",IF(Employee!F$52&lt;E$59," ",Employee!D$41)))</f>
        <v xml:space="preserve"> </v>
      </c>
      <c r="G62" s="162"/>
      <c r="H62" s="124">
        <f>IF(T$49="Y",H52,0)</f>
        <v>0</v>
      </c>
      <c r="I62" s="119">
        <f>IF(T$49="Y",I52,0)</f>
        <v>0</v>
      </c>
      <c r="J62" s="119">
        <f>IF(T$49="Y",J52,0)</f>
        <v>0</v>
      </c>
      <c r="K62" s="119">
        <f>IF(T$49="Y",K52,I62*J62)</f>
        <v>0</v>
      </c>
      <c r="L62" s="155">
        <f>IF(T$49="Y",L52,0)</f>
        <v>0</v>
      </c>
      <c r="M62" s="129" t="str">
        <f>IF(E62=" "," ",IF(T$59="Y",M52,IF((H62+K62+L62)&gt;0,H62+K62+L62," ")))</f>
        <v xml:space="preserve"> </v>
      </c>
      <c r="N62" s="121" t="str">
        <f>IF(M62=" "," ",IF(M62=0," ",IF(Employee!O$50="W1",AN62,AI62)))</f>
        <v xml:space="preserve"> </v>
      </c>
      <c r="O62" s="130" t="str">
        <f>IF(M62=" "," ",IF(M62=0," ",IF(Employee!P$43&gt;E$59,0,IF(C62="A",WNI!E264,IF(C62="B",WNI!F264,IF(C62="C",WNI!G264,IF(C62="J",WNI!H264," ")))))))</f>
        <v xml:space="preserve"> </v>
      </c>
      <c r="P62" s="121"/>
      <c r="Q62" s="121"/>
      <c r="R62" s="134" t="str">
        <f>IF(M62=" "," ",IF(M62=0," ",M62-SUM(N62:Q62)))</f>
        <v xml:space="preserve"> </v>
      </c>
      <c r="S62" s="121"/>
      <c r="T62" s="122" t="str">
        <f>IF(M62=" "," ",IF(M62=0," ",WNI!I264))</f>
        <v xml:space="preserve"> </v>
      </c>
      <c r="U62" s="50"/>
      <c r="V62" s="61">
        <f>IF(Employee!H$60=E$59,Employee!D$60+SUM(M62)+V52,SUM(M62)+V52)</f>
        <v>0</v>
      </c>
      <c r="W62" s="61">
        <f>IF(Employee!H$60=E$59,Employee!D$61+SUM(N62)+W52,SUM(N62)+W52)</f>
        <v>0</v>
      </c>
      <c r="X62" s="61">
        <f>IF(O62=" ",X52,O62+X52)</f>
        <v>0</v>
      </c>
      <c r="Y62" s="61">
        <f t="shared" si="11"/>
        <v>0</v>
      </c>
      <c r="Z62" s="61">
        <f t="shared" si="11"/>
        <v>0</v>
      </c>
      <c r="AA62" s="61">
        <f>IF(R62=" ",AA52,AA52+R62)</f>
        <v>0</v>
      </c>
      <c r="AC62" s="61">
        <f>IF(T62=" ",AC52,T62+AC52)</f>
        <v>0</v>
      </c>
      <c r="AD62" s="98"/>
      <c r="AE62" s="112">
        <f>IF(E62=" ",0,IF(D62="BR",0,IF(D62="D",0,IF(D62="NT",V62,LOOKUP(D62,Free!A:A,Free!B:B)*1/52))))</f>
        <v>0</v>
      </c>
      <c r="AF62" s="95">
        <f>IF(E62=" ",0,SUM(M62)-AE62)</f>
        <v>0</v>
      </c>
      <c r="AG62" s="95">
        <f>AF62*AG$7</f>
        <v>0</v>
      </c>
      <c r="AH62" s="95">
        <f>IF(D62="D",AF62*AH$7,IF(AF62&gt;LOOKUP(1,HR!A:A,HR!B:B),(AF62-LOOKUP(1,HR!A:A,HR!B:B))*AH$7,0))</f>
        <v>0</v>
      </c>
      <c r="AI62" s="95">
        <f>IF(AF62&lt;1,0,AG62+AH62)</f>
        <v>0</v>
      </c>
      <c r="AJ62" s="95">
        <f>IF(E62=" ",0,IF(D62="BR",0,IF(D62="D",0,IF(D62="NT",M62,LOOKUP(D62,Free!A:A,Free!B:B)*1/52))))</f>
        <v>0</v>
      </c>
      <c r="AK62" s="95">
        <f>IF(E62=" ",0,SUM(M62)-AJ62)</f>
        <v>0</v>
      </c>
      <c r="AL62" s="95">
        <f>AK62*AL$7</f>
        <v>0</v>
      </c>
      <c r="AM62" s="95">
        <f>IF(D62="D",AK62*AM$7,IF(AK62&gt;LOOKUP(1,HR!A:A,HR!B:B),(AK62-LOOKUP(1,HR!A:A,HR!B:B))*AH$7,0))</f>
        <v>0</v>
      </c>
      <c r="AN62" s="95">
        <f>IF(AK62&lt;1,0,AL62+AM62)</f>
        <v>0</v>
      </c>
      <c r="AO62" s="98"/>
      <c r="AP62" s="63"/>
      <c r="AQ62" s="95">
        <f>IF(G62="SSP",H62,0)</f>
        <v>0</v>
      </c>
      <c r="AR62" s="95">
        <f>IF(G62="SMP",H62,0)</f>
        <v>0</v>
      </c>
      <c r="AS62" s="95">
        <f>IF(G62="SPP",H62,0)</f>
        <v>0</v>
      </c>
      <c r="AT62" s="95">
        <f>IF(G62="SAP",H62,0)</f>
        <v>0</v>
      </c>
      <c r="AU62" s="63"/>
    </row>
    <row r="63" spans="1:47" ht="18" customHeight="1" x14ac:dyDescent="0.2">
      <c r="A63" s="45"/>
      <c r="B63" s="145" t="str">
        <f>IF(E63=" "," ",IF(Employee!F$76&gt;E$59," ",IF(Employee!F$78&lt;E$59," ",Employee!D$82)))</f>
        <v xml:space="preserve"> </v>
      </c>
      <c r="C63" s="32" t="str">
        <f>IF(E63=Employee!D$81,LOOKUP(E$59,Nitable!A:A,Nitable!H:H)," ")</f>
        <v xml:space="preserve"> </v>
      </c>
      <c r="D63" s="32" t="str">
        <f>IF(E63=Employee!D$81,LOOKUP(E$59,Taxcode!A:A,Taxcode!S:S)," ")</f>
        <v xml:space="preserve"> </v>
      </c>
      <c r="E63" s="142" t="str">
        <f>IF(Employee!D$80="m"," ",IF(Employee!F$76&gt;E$59," ",IF(Employee!F$78&lt;E$59," ",Employee!D$81)))</f>
        <v xml:space="preserve"> </v>
      </c>
      <c r="F63" s="148" t="str">
        <f>IF(E63=" "," ",IF(Employee!F$76&gt;E$59," ",IF(Employee!F$78&lt;E$59," ",Employee!D$67)))</f>
        <v xml:space="preserve"> </v>
      </c>
      <c r="G63" s="162"/>
      <c r="H63" s="124">
        <f>IF(T$49="Y",H53,0)</f>
        <v>0</v>
      </c>
      <c r="I63" s="119">
        <f>IF(T$49="Y",I53,0)</f>
        <v>0</v>
      </c>
      <c r="J63" s="119">
        <f>IF(T$49="Y",J53,0)</f>
        <v>0</v>
      </c>
      <c r="K63" s="119">
        <f>IF(T$49="Y",K53,I63*J63)</f>
        <v>0</v>
      </c>
      <c r="L63" s="155">
        <f>IF(T$49="Y",L53,0)</f>
        <v>0</v>
      </c>
      <c r="M63" s="129" t="str">
        <f>IF(E63=" "," ",IF(T$59="Y",M53,IF((H63+K63+L63)&gt;0,H63+K63+L63," ")))</f>
        <v xml:space="preserve"> </v>
      </c>
      <c r="N63" s="121" t="str">
        <f>IF(M63=" "," ",IF(M63=0," ",IF(Employee!O$76="W1",AN63,AI63)))</f>
        <v xml:space="preserve"> </v>
      </c>
      <c r="O63" s="130" t="str">
        <f>IF(M63=" "," ",IF(M63=0," ",IF(Employee!P$69&gt;E$59,0,IF(C63="A",WNI!E265,IF(C63="B",WNI!F265,IF(C63="C",WNI!G265,IF(C63="J",WNI!H265," ")))))))</f>
        <v xml:space="preserve"> </v>
      </c>
      <c r="P63" s="121"/>
      <c r="Q63" s="121"/>
      <c r="R63" s="134" t="str">
        <f>IF(M63=" "," ",IF(M63=0," ",M63-SUM(N63:Q63)))</f>
        <v xml:space="preserve"> </v>
      </c>
      <c r="S63" s="121"/>
      <c r="T63" s="122" t="str">
        <f>IF(M63=" "," ",IF(M63=0," ",WNI!I265))</f>
        <v xml:space="preserve"> </v>
      </c>
      <c r="U63" s="50"/>
      <c r="V63" s="61">
        <f>IF(Employee!H$86=E$59,Employee!D$86+SUM(M63)+V53,SUM(M63)+V53)</f>
        <v>0</v>
      </c>
      <c r="W63" s="61">
        <f>IF(Employee!H$86=E$59,Employee!D$87+SUM(N63)+W53,SUM(N63)+W53)</f>
        <v>0</v>
      </c>
      <c r="X63" s="61">
        <f>IF(O63=" ",X53,O63+X53)</f>
        <v>0</v>
      </c>
      <c r="Y63" s="61">
        <f t="shared" si="11"/>
        <v>0</v>
      </c>
      <c r="Z63" s="61">
        <f t="shared" si="11"/>
        <v>0</v>
      </c>
      <c r="AA63" s="61">
        <f>IF(R63=" ",AA53,AA53+R63)</f>
        <v>0</v>
      </c>
      <c r="AC63" s="61">
        <f>IF(T63=" ",AC53,T63+AC53)</f>
        <v>0</v>
      </c>
      <c r="AD63" s="98"/>
      <c r="AE63" s="112">
        <f>IF(E63=" ",0,IF(D63="BR",0,IF(D63="D",0,IF(D63="NT",V63,LOOKUP(D63,Free!A:A,Free!B:B)*1/52))))</f>
        <v>0</v>
      </c>
      <c r="AF63" s="95">
        <f>IF(E63=" ",0,SUM(M63)-AE63)</f>
        <v>0</v>
      </c>
      <c r="AG63" s="95">
        <f>AF63*AG$7</f>
        <v>0</v>
      </c>
      <c r="AH63" s="95">
        <f>IF(D63="D",AF63*AH$7,IF(AF63&gt;LOOKUP(1,HR!A:A,HR!B:B),(AF63-LOOKUP(1,HR!A:A,HR!B:B))*AH$7,0))</f>
        <v>0</v>
      </c>
      <c r="AI63" s="95">
        <f>IF(AF63&lt;1,0,AG63+AH63)</f>
        <v>0</v>
      </c>
      <c r="AJ63" s="95">
        <f>IF(E63=" ",0,IF(D63="BR",0,IF(D63="D",0,IF(D63="NT",M63,LOOKUP(D63,Free!A:A,Free!B:B)*1/52))))</f>
        <v>0</v>
      </c>
      <c r="AK63" s="95">
        <f>IF(E63=" ",0,SUM(M63)-AJ63)</f>
        <v>0</v>
      </c>
      <c r="AL63" s="95">
        <f>AK63*AL$7</f>
        <v>0</v>
      </c>
      <c r="AM63" s="95">
        <f>IF(D63="D",AK63*AM$7,IF(AK63&gt;LOOKUP(1,HR!A:A,HR!B:B),(AK63-LOOKUP(1,HR!A:A,HR!B:B))*AH$7,0))</f>
        <v>0</v>
      </c>
      <c r="AN63" s="95">
        <f>IF(AK63&lt;1,0,AL63+AM63)</f>
        <v>0</v>
      </c>
      <c r="AO63" s="98"/>
      <c r="AP63" s="63"/>
      <c r="AQ63" s="95">
        <f>IF(G63="SSP",H63,0)</f>
        <v>0</v>
      </c>
      <c r="AR63" s="95">
        <f>IF(G63="SMP",H63,0)</f>
        <v>0</v>
      </c>
      <c r="AS63" s="95">
        <f>IF(G63="SPP",H63,0)</f>
        <v>0</v>
      </c>
      <c r="AT63" s="95">
        <f>IF(G63="SAP",H63,0)</f>
        <v>0</v>
      </c>
      <c r="AU63" s="63"/>
    </row>
    <row r="64" spans="1:47" ht="18" customHeight="1" x14ac:dyDescent="0.2">
      <c r="A64" s="45"/>
      <c r="B64" s="145" t="str">
        <f>IF(E64=" "," ",IF(Employee!F$102&gt;E$59," ",IF(Employee!F$104&lt;E$59," ",Employee!D$108)))</f>
        <v xml:space="preserve"> </v>
      </c>
      <c r="C64" s="32" t="str">
        <f>IF(E64=Employee!D$107,LOOKUP(E$59,Nitable!A:A,Nitable!K:K)," ")</f>
        <v xml:space="preserve"> </v>
      </c>
      <c r="D64" s="32" t="str">
        <f>IF(E64=Employee!D$107,LOOKUP(E$59,Taxcode!A:A,Taxcode!Y:Y)," ")</f>
        <v xml:space="preserve"> </v>
      </c>
      <c r="E64" s="142" t="str">
        <f>IF(Employee!D$106="m"," ",IF(Employee!F$102&gt;E$59," ",IF(Employee!F$104&lt;E$59," ",Employee!D$107)))</f>
        <v xml:space="preserve"> </v>
      </c>
      <c r="F64" s="148" t="str">
        <f>IF(E64=" "," ",IF(Employee!F$102&gt;E$59," ",IF(Employee!F$104&lt;E$59," ",Employee!D$93)))</f>
        <v xml:space="preserve"> </v>
      </c>
      <c r="G64" s="162"/>
      <c r="H64" s="124">
        <f>IF(T$49="Y",H54,0)</f>
        <v>0</v>
      </c>
      <c r="I64" s="119">
        <f>IF(T$49="Y",I54,0)</f>
        <v>0</v>
      </c>
      <c r="J64" s="119">
        <f>IF(T$49="Y",J54,0)</f>
        <v>0</v>
      </c>
      <c r="K64" s="119">
        <f>IF(T$49="Y",K54,I64*J64)</f>
        <v>0</v>
      </c>
      <c r="L64" s="155">
        <f>IF(T$49="Y",L54,0)</f>
        <v>0</v>
      </c>
      <c r="M64" s="129" t="str">
        <f>IF(E64=" "," ",IF(T$59="Y",M54,IF((H64+K64+L64)&gt;0,H64+K64+L64," ")))</f>
        <v xml:space="preserve"> </v>
      </c>
      <c r="N64" s="121" t="str">
        <f>IF(M64=" "," ",IF(M64=0," ",IF(Employee!O$102="W1",AN64,AI64)))</f>
        <v xml:space="preserve"> </v>
      </c>
      <c r="O64" s="130" t="str">
        <f>IF(M64=" "," ",IF(M64=0," ",IF(Employee!P$95&gt;E$59,0,IF(C64="A",WNI!E266,IF(C64="B",WNI!F266,IF(C64="C",WNI!G266,IF(C64="J",WNI!H266," ")))))))</f>
        <v xml:space="preserve"> </v>
      </c>
      <c r="P64" s="121"/>
      <c r="Q64" s="121"/>
      <c r="R64" s="134" t="str">
        <f>IF(M64=" "," ",IF(M64=0," ",M64-SUM(N64:Q64)))</f>
        <v xml:space="preserve"> </v>
      </c>
      <c r="S64" s="121"/>
      <c r="T64" s="122" t="str">
        <f>IF(M64=" "," ",IF(M64=0," ",WNI!I266))</f>
        <v xml:space="preserve"> </v>
      </c>
      <c r="U64" s="50"/>
      <c r="V64" s="61">
        <f>IF(Employee!H$112=E$59,Employee!D$112+SUM(M64)+V54,SUM(M64)+V54)</f>
        <v>0</v>
      </c>
      <c r="W64" s="61">
        <f>IF(Employee!H$112=E$59,Employee!D$113+SUM(N64)+W54,SUM(N64)+W54)</f>
        <v>0</v>
      </c>
      <c r="X64" s="61">
        <f>IF(O64=" ",X54,O64+X54)</f>
        <v>0</v>
      </c>
      <c r="Y64" s="61">
        <f t="shared" si="11"/>
        <v>0</v>
      </c>
      <c r="Z64" s="61">
        <f t="shared" si="11"/>
        <v>0</v>
      </c>
      <c r="AA64" s="61">
        <f>IF(R64=" ",AA54,AA54+R64)</f>
        <v>0</v>
      </c>
      <c r="AC64" s="61">
        <f>IF(T64=" ",AC54,T64+AC54)</f>
        <v>0</v>
      </c>
      <c r="AD64" s="98"/>
      <c r="AE64" s="112">
        <f>IF(E64=" ",0,IF(D64="BR",0,IF(D64="D",0,IF(D64="NT",V64,LOOKUP(D64,Free!A:A,Free!B:B)*1/52))))</f>
        <v>0</v>
      </c>
      <c r="AF64" s="95">
        <f>IF(E64=" ",0,SUM(M64)-AE64)</f>
        <v>0</v>
      </c>
      <c r="AG64" s="95">
        <f>AF64*AG$7</f>
        <v>0</v>
      </c>
      <c r="AH64" s="95">
        <f>IF(D64="D",AF64*AH$7,IF(AF64&gt;LOOKUP(1,HR!A:A,HR!B:B),(AF64-LOOKUP(1,HR!A:A,HR!B:B))*AH$7,0))</f>
        <v>0</v>
      </c>
      <c r="AI64" s="95">
        <f>IF(AF64&lt;1,0,AG64+AH64)</f>
        <v>0</v>
      </c>
      <c r="AJ64" s="95">
        <f>IF(E64=" ",0,IF(D64="BR",0,IF(D64="D",0,IF(D64="NT",M64,LOOKUP(D64,Free!A:A,Free!B:B)*1/52))))</f>
        <v>0</v>
      </c>
      <c r="AK64" s="95">
        <f>IF(E64=" ",0,SUM(M64)-AJ64)</f>
        <v>0</v>
      </c>
      <c r="AL64" s="95">
        <f>AK64*AL$7</f>
        <v>0</v>
      </c>
      <c r="AM64" s="95">
        <f>IF(D64="D",AK64*AM$7,IF(AK64&gt;LOOKUP(1,HR!A:A,HR!B:B),(AK64-LOOKUP(1,HR!A:A,HR!B:B))*AH$7,0))</f>
        <v>0</v>
      </c>
      <c r="AN64" s="95">
        <f>IF(AK64&lt;1,0,AL64+AM64)</f>
        <v>0</v>
      </c>
      <c r="AO64" s="98"/>
      <c r="AP64" s="63"/>
      <c r="AQ64" s="95">
        <f>IF(G64="SSP",H64,0)</f>
        <v>0</v>
      </c>
      <c r="AR64" s="95">
        <f>IF(G64="SMP",H64,0)</f>
        <v>0</v>
      </c>
      <c r="AS64" s="95">
        <f>IF(G64="SPP",H64,0)</f>
        <v>0</v>
      </c>
      <c r="AT64" s="95">
        <f>IF(G64="SAP",H64,0)</f>
        <v>0</v>
      </c>
      <c r="AU64" s="63"/>
    </row>
    <row r="65" spans="1:47" ht="18" customHeight="1" thickBot="1" x14ac:dyDescent="0.25">
      <c r="A65" s="45"/>
      <c r="B65" s="145" t="str">
        <f>IF(E65=" "," ",IF(Employee!F$128&gt;E$59," ",IF(Employee!F$130&lt;E$59," ",Employee!D$134)))</f>
        <v xml:space="preserve"> </v>
      </c>
      <c r="C65" s="32" t="str">
        <f>IF(E65=Employee!D$133,LOOKUP(E$59,Nitable!A:A,Nitable!N:N)," ")</f>
        <v xml:space="preserve"> </v>
      </c>
      <c r="D65" s="32" t="str">
        <f>IF(E65=Employee!D$133,LOOKUP(E$59,Taxcode!A:A,Taxcode!AE:AE)," ")</f>
        <v xml:space="preserve"> </v>
      </c>
      <c r="E65" s="142" t="str">
        <f>IF(Employee!D$132="m"," ",IF(Employee!F$128&gt;E$59," ",IF(Employee!F$130&lt;E$59," ",Employee!D$133)))</f>
        <v xml:space="preserve"> </v>
      </c>
      <c r="F65" s="148" t="str">
        <f>IF(E65=" "," ",IF(Employee!F$128&gt;E$59," ",IF(Employee!F$130&lt;E$59," ",Employee!D$119)))</f>
        <v xml:space="preserve"> </v>
      </c>
      <c r="G65" s="162"/>
      <c r="H65" s="124">
        <f>IF(T$49="Y",H55,0)</f>
        <v>0</v>
      </c>
      <c r="I65" s="119">
        <f>IF(T$49="Y",I55,0)</f>
        <v>0</v>
      </c>
      <c r="J65" s="119">
        <f>IF(T$49="Y",J55,0)</f>
        <v>0</v>
      </c>
      <c r="K65" s="119">
        <f>IF(T$49="Y",K55,I65*J65)</f>
        <v>0</v>
      </c>
      <c r="L65" s="155">
        <f>IF(T$49="Y",L55,0)</f>
        <v>0</v>
      </c>
      <c r="M65" s="129" t="str">
        <f>IF(E65=" "," ",IF(T$59="Y",M55,IF((H65+K65+L65)&gt;0,H65+K65+L65," ")))</f>
        <v xml:space="preserve"> </v>
      </c>
      <c r="N65" s="121" t="str">
        <f>IF(M65=" "," ",IF(M65=0," ",IF(Employee!O$128="W1",AN65,AI65)))</f>
        <v xml:space="preserve"> </v>
      </c>
      <c r="O65" s="130" t="str">
        <f>IF(M65=" "," ",IF(M65=0," ",IF(Employee!P$121&gt;E$59,0,IF(C65="A",WNI!E267,IF(C65="B",WNI!F267,IF(C65="C",WNI!G267,IF(C65="J",WNI!H267," ")))))))</f>
        <v xml:space="preserve"> </v>
      </c>
      <c r="P65" s="121"/>
      <c r="Q65" s="121"/>
      <c r="R65" s="134" t="str">
        <f>IF(M65=" "," ",IF(M65=0," ",M65-SUM(N65:Q65)))</f>
        <v xml:space="preserve"> </v>
      </c>
      <c r="S65" s="121"/>
      <c r="T65" s="266" t="str">
        <f>IF(M65=" "," ",IF(M65=0," ",WNI!I267))</f>
        <v xml:space="preserve"> </v>
      </c>
      <c r="U65" s="50"/>
      <c r="V65" s="61">
        <f>IF(Employee!H$138=E$59,Employee!D$138+SUM(M65)+V55,SUM(M65)+V55)</f>
        <v>0</v>
      </c>
      <c r="W65" s="61">
        <f>IF(Employee!H$138=E$59,Employee!D$139+SUM(N65)+W55,SUM(N65)+W55)</f>
        <v>0</v>
      </c>
      <c r="X65" s="61">
        <f>IF(O65=" ",X55,O65+X55)</f>
        <v>0</v>
      </c>
      <c r="Y65" s="61">
        <f t="shared" si="11"/>
        <v>0</v>
      </c>
      <c r="Z65" s="61">
        <f t="shared" si="11"/>
        <v>0</v>
      </c>
      <c r="AA65" s="61">
        <f>IF(R65=" ",AA55,AA55+R65)</f>
        <v>0</v>
      </c>
      <c r="AC65" s="61">
        <f>IF(T65=" ",AC55,T65+AC55)</f>
        <v>0</v>
      </c>
      <c r="AD65" s="98"/>
      <c r="AE65" s="112">
        <f>IF(E65=" ",0,IF(D65="BR",0,IF(D65="D",0,IF(D65="NT",V65,LOOKUP(D65,Free!A:A,Free!B:B)*1/52))))</f>
        <v>0</v>
      </c>
      <c r="AF65" s="95">
        <f>IF(E65=" ",0,SUM(M65)-AE65)</f>
        <v>0</v>
      </c>
      <c r="AG65" s="95">
        <f>AF65*AG$7</f>
        <v>0</v>
      </c>
      <c r="AH65" s="95">
        <f>IF(D65="D",AF65*AH$7,IF(AF65&gt;LOOKUP(1,HR!A:A,HR!B:B),(AF65-LOOKUP(1,HR!A:A,HR!B:B))*AH$7,0))</f>
        <v>0</v>
      </c>
      <c r="AI65" s="95">
        <f>IF(AF65&lt;1,0,AG65+AH65)</f>
        <v>0</v>
      </c>
      <c r="AJ65" s="95">
        <f>IF(E65=" ",0,IF(D65="BR",0,IF(D65="D",0,IF(D65="NT",M65,LOOKUP(D65,Free!A:A,Free!B:B)*1/52))))</f>
        <v>0</v>
      </c>
      <c r="AK65" s="95">
        <f>IF(E65=" ",0,SUM(M65)-AJ65)</f>
        <v>0</v>
      </c>
      <c r="AL65" s="95">
        <f>AK65*AL$7</f>
        <v>0</v>
      </c>
      <c r="AM65" s="95">
        <f>IF(D65="D",AK65*AM$7,IF(AK65&gt;LOOKUP(1,HR!A:A,HR!B:B),(AK65-LOOKUP(1,HR!A:A,HR!B:B))*AH$7,0))</f>
        <v>0</v>
      </c>
      <c r="AN65" s="95">
        <f>IF(AK65&lt;1,0,AL65+AM65)</f>
        <v>0</v>
      </c>
      <c r="AO65" s="98"/>
      <c r="AP65" s="63"/>
      <c r="AQ65" s="95">
        <f>IF(G65="SSP",H65,0)</f>
        <v>0</v>
      </c>
      <c r="AR65" s="95">
        <f>IF(G65="SMP",H65,0)</f>
        <v>0</v>
      </c>
      <c r="AS65" s="95">
        <f>IF(G65="SPP",H65,0)</f>
        <v>0</v>
      </c>
      <c r="AT65" s="95">
        <f>IF(G65="SAP",H65,0)</f>
        <v>0</v>
      </c>
      <c r="AU65" s="63"/>
    </row>
    <row r="66" spans="1:47" ht="18" customHeight="1" thickTop="1" thickBot="1" x14ac:dyDescent="0.25">
      <c r="A66" s="49"/>
      <c r="B66" s="153"/>
      <c r="C66" s="151"/>
      <c r="D66" s="151"/>
      <c r="E66" s="152"/>
      <c r="F66" s="400" t="s">
        <v>7</v>
      </c>
      <c r="G66" s="439"/>
      <c r="H66" s="131"/>
      <c r="I66" s="132"/>
      <c r="J66" s="132"/>
      <c r="K66" s="168"/>
      <c r="L66" s="168"/>
      <c r="M66" s="159">
        <f t="shared" ref="M66:R66" si="12">SUM(M61:M65)</f>
        <v>0</v>
      </c>
      <c r="N66" s="159">
        <f t="shared" si="12"/>
        <v>0</v>
      </c>
      <c r="O66" s="159">
        <f t="shared" si="12"/>
        <v>0</v>
      </c>
      <c r="P66" s="159">
        <f t="shared" si="12"/>
        <v>0</v>
      </c>
      <c r="Q66" s="159">
        <f t="shared" si="12"/>
        <v>0</v>
      </c>
      <c r="R66" s="159">
        <f t="shared" si="12"/>
        <v>0</v>
      </c>
      <c r="S66" s="121"/>
      <c r="T66" s="159">
        <f>SUM(T61:T65)</f>
        <v>0</v>
      </c>
      <c r="U66" s="51"/>
      <c r="V66" s="61"/>
      <c r="AD66" s="98"/>
      <c r="AO66" s="98"/>
      <c r="AP66" s="63"/>
      <c r="AU66" s="63"/>
    </row>
    <row r="67" spans="1:47" s="54" customFormat="1" ht="24" customHeight="1" thickBot="1" x14ac:dyDescent="0.25">
      <c r="A67" s="138"/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218"/>
      <c r="V67" s="84"/>
      <c r="W67" s="84"/>
      <c r="X67" s="84"/>
      <c r="Y67" s="219"/>
      <c r="Z67" s="84"/>
      <c r="AA67" s="84"/>
      <c r="AB67" s="85"/>
      <c r="AC67" s="84"/>
      <c r="AD67" s="97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7"/>
      <c r="AP67" s="63"/>
      <c r="AQ67" s="95"/>
      <c r="AR67" s="95"/>
      <c r="AS67" s="95"/>
      <c r="AT67" s="95"/>
      <c r="AU67" s="63"/>
    </row>
    <row r="68" spans="1:47" ht="18" customHeight="1" thickTop="1" thickBot="1" x14ac:dyDescent="0.25">
      <c r="A68" s="41"/>
      <c r="B68" s="396" t="s">
        <v>35</v>
      </c>
      <c r="C68" s="397"/>
      <c r="D68" s="397"/>
      <c r="E68" s="398"/>
      <c r="F68" s="42"/>
      <c r="G68" s="42"/>
      <c r="H68" s="55"/>
      <c r="I68" s="55"/>
      <c r="J68" s="55"/>
      <c r="K68" s="58"/>
      <c r="L68" s="58"/>
      <c r="M68" s="55"/>
      <c r="N68" s="43"/>
      <c r="O68" s="378" t="s">
        <v>39</v>
      </c>
      <c r="P68" s="379"/>
      <c r="Q68" s="380"/>
      <c r="R68" s="376"/>
      <c r="S68" s="377"/>
      <c r="T68" s="377"/>
      <c r="U68" s="44"/>
      <c r="AD68" s="98"/>
      <c r="AO68" s="98"/>
      <c r="AP68" s="63"/>
      <c r="AU68" s="63"/>
    </row>
    <row r="69" spans="1:47" ht="18" customHeight="1" thickTop="1" thickBot="1" x14ac:dyDescent="0.25">
      <c r="A69" s="45"/>
      <c r="B69" s="399" t="s">
        <v>10</v>
      </c>
      <c r="C69" s="397"/>
      <c r="D69" s="398"/>
      <c r="E69" s="206">
        <v>12</v>
      </c>
      <c r="F69" s="63"/>
      <c r="G69" s="63"/>
      <c r="H69" s="399" t="s">
        <v>39</v>
      </c>
      <c r="I69" s="397"/>
      <c r="J69" s="398"/>
      <c r="K69" s="272">
        <f>Admin!B336</f>
        <v>40243</v>
      </c>
      <c r="L69" s="271" t="s">
        <v>208</v>
      </c>
      <c r="M69" s="273">
        <f>Admin!B366</f>
        <v>40273</v>
      </c>
      <c r="N69" s="28"/>
      <c r="O69" s="401" t="s">
        <v>110</v>
      </c>
      <c r="P69" s="402"/>
      <c r="Q69" s="402"/>
      <c r="R69" s="403"/>
      <c r="S69" s="46"/>
      <c r="T69" s="166"/>
      <c r="U69" s="48"/>
      <c r="AD69" s="98"/>
      <c r="AO69" s="98"/>
      <c r="AP69" s="63"/>
      <c r="AU69" s="63"/>
    </row>
    <row r="70" spans="1:47" ht="18" customHeight="1" thickTop="1" x14ac:dyDescent="0.2">
      <c r="A70" s="45"/>
      <c r="B70" s="91"/>
      <c r="C70" s="32"/>
      <c r="D70" s="32"/>
      <c r="E70" s="47"/>
      <c r="F70" s="46"/>
      <c r="G70" s="46"/>
      <c r="H70" s="56"/>
      <c r="I70" s="56"/>
      <c r="J70" s="56"/>
      <c r="K70" s="59"/>
      <c r="L70" s="59"/>
      <c r="M70" s="56"/>
      <c r="N70" s="114"/>
      <c r="O70" s="56"/>
      <c r="P70" s="56"/>
      <c r="Q70" s="56"/>
      <c r="R70" s="56"/>
      <c r="S70" s="46"/>
      <c r="T70" s="56"/>
      <c r="U70" s="48"/>
      <c r="AD70" s="98"/>
      <c r="AI70" s="112"/>
      <c r="AO70" s="98"/>
      <c r="AP70" s="63"/>
      <c r="AU70" s="63"/>
    </row>
    <row r="71" spans="1:47" ht="18" customHeight="1" x14ac:dyDescent="0.2">
      <c r="A71" s="45"/>
      <c r="B71" s="143" t="str">
        <f>IF(E71=" "," ",IF(Employee!F$24&gt;E$69," ",IF(Employee!F$26&lt;E$69," ",Employee!D$30)))</f>
        <v xml:space="preserve"> </v>
      </c>
      <c r="C71" s="109" t="str">
        <f>IF(E71=Employee!D$29,LOOKUP(E$69,Nitable!A:A,Nitable!C:C)," ")</f>
        <v xml:space="preserve"> </v>
      </c>
      <c r="D71" s="109" t="str">
        <f>IF(E71=Employee!D$29,LOOKUP(E$69,Taxcode!A:A,Taxcode!G:G)," ")</f>
        <v xml:space="preserve"> </v>
      </c>
      <c r="E71" s="150" t="str">
        <f>IF(Employee!D$28="w"," ",IF(Employee!F$24&gt;E$69," ",IF(Employee!F$26&lt;E$69," ",Employee!D$29)))</f>
        <v xml:space="preserve"> </v>
      </c>
      <c r="F71" s="147" t="str">
        <f>IF(E71=" "," ",IF(Employee!F$24&gt;E$69," ",IF(Employee!F$26&lt;E$69," ",Employee!D$15)))</f>
        <v xml:space="preserve"> </v>
      </c>
      <c r="G71" s="162"/>
      <c r="H71" s="123">
        <f>IF(T$69="Y",'Feb10'!H51,0)</f>
        <v>0</v>
      </c>
      <c r="I71" s="115">
        <f>IF(T$69="Y",'Feb10'!I51,0)</f>
        <v>0</v>
      </c>
      <c r="J71" s="115">
        <f>IF(T$69="Y",'Feb10'!J51,0)</f>
        <v>0</v>
      </c>
      <c r="K71" s="115">
        <f>IF(T$69="Y",'Feb10'!K51,I71*J71)</f>
        <v>0</v>
      </c>
      <c r="L71" s="154">
        <f>IF(T$69="Y",'Feb10'!L51,0)</f>
        <v>0</v>
      </c>
      <c r="M71" s="127" t="str">
        <f>IF(E71=" "," ",IF(T$69="Y",'Feb10'!M51,IF((H71+K71+L71)&gt;0,H71+K71+L71," ")))</f>
        <v xml:space="preserve"> </v>
      </c>
      <c r="N71" s="227" t="str">
        <f>IF(M71=" "," ",IF(M71=0," ",IF(Employee!O$24="M1",AN71,AI71-'Feb10'!W51)))</f>
        <v xml:space="preserve"> </v>
      </c>
      <c r="O71" s="128" t="str">
        <f>IF(M71=" "," ",IF(M71=0," ",IF(Employee!P$17&gt;E$69,0,IF(C71="A",MNI!E58,IF(C71="B",MNI!F58,IF(C71="C",MNI!G58,IF(C71="J",MNI!H58," ")))))))</f>
        <v xml:space="preserve"> </v>
      </c>
      <c r="P71" s="117"/>
      <c r="Q71" s="117"/>
      <c r="R71" s="228" t="str">
        <f>IF(M71=" "," ",IF(M71=0," ",M71-SUM(N71:Q71)))</f>
        <v xml:space="preserve"> </v>
      </c>
      <c r="S71" s="121"/>
      <c r="T71" s="118" t="str">
        <f>IF(M71=" "," ",IF(M71=0," ",MNI!I58))</f>
        <v xml:space="preserve"> </v>
      </c>
      <c r="U71" s="50"/>
      <c r="V71" s="61">
        <f>IF(Employee!H$35=E$69,Employee!D$34+SUM(M71)+'Feb10'!V51,SUM(M71)+'Feb10'!V51)</f>
        <v>0</v>
      </c>
      <c r="W71" s="61">
        <f>IF(Employee!H$35=E$69,Employee!D$35+SUM(N71)+'Feb10'!W51,SUM(N71)+'Feb10'!W51)</f>
        <v>0</v>
      </c>
      <c r="X71" s="61">
        <f>IF(O71=" ",'Feb10'!X51,O71+'Feb10'!X51)</f>
        <v>0</v>
      </c>
      <c r="Y71" s="61">
        <f>IF(P71=" ",'Feb10'!Y51,P71+'Feb10'!Y51)</f>
        <v>0</v>
      </c>
      <c r="Z71" s="61">
        <f>IF(Q71=" ",'Feb10'!Z51,Q71+'Feb10'!Z51)</f>
        <v>0</v>
      </c>
      <c r="AA71" s="61">
        <f>IF(R71=" ",'Feb10'!AA51,R71+'Feb10'!AA51)</f>
        <v>0</v>
      </c>
      <c r="AB71" s="62"/>
      <c r="AC71" s="61">
        <f>IF(T71=" ",'Feb10'!AC51,T71+'Feb10'!AC51)</f>
        <v>0</v>
      </c>
      <c r="AD71" s="98"/>
      <c r="AE71" s="112">
        <f>IF(E71=" ",0,IF(D71="BR",0,IF(D71="D",0,IF(D71="NT",V71,LOOKUP(D71,Free!A:A,Free!C:C)*E$69/12))))</f>
        <v>0</v>
      </c>
      <c r="AF71" s="95">
        <f>IF(E71=" ",0,V71-AE71)</f>
        <v>0</v>
      </c>
      <c r="AG71" s="95">
        <f>AF71*AG$7</f>
        <v>0</v>
      </c>
      <c r="AH71" s="95">
        <f>IF(D71="D",AF71*AH$7,IF(AF71&gt;LOOKUP(E$69,HR!A:A,HR!C:C),(AF71-LOOKUP(E$69,HR!A:A,HR!C:C))*AH$7,0))</f>
        <v>0</v>
      </c>
      <c r="AI71" s="95">
        <f>IF(AF71&lt;1,0,AG71+AH71)</f>
        <v>0</v>
      </c>
      <c r="AJ71" s="95">
        <f>IF(E71=" ",0,IF(D71="BR",0,IF(D71="D",0,IF(D71="NT",M71,LOOKUP(D71,Free!A:A,Free!C:C)*1/12))))</f>
        <v>0</v>
      </c>
      <c r="AK71" s="95">
        <f>IF(E71=" ",0,SUM(M71)-AJ71)</f>
        <v>0</v>
      </c>
      <c r="AL71" s="95">
        <f>AK71*AL$7</f>
        <v>0</v>
      </c>
      <c r="AM71" s="95">
        <f>IF(D71="D",AK71*AM$7,IF(AK71&gt;LOOKUP(1,HR!A:A,HR!C:C),(AK71-LOOKUP(1,HR!A:A,HR!C:C))*AH$7,0))</f>
        <v>0</v>
      </c>
      <c r="AN71" s="95">
        <f>IF(AK71&lt;1,0,AL71+AM71)</f>
        <v>0</v>
      </c>
      <c r="AO71" s="98"/>
      <c r="AP71" s="63"/>
      <c r="AQ71" s="95">
        <f>IF(G71="SSP",H71,0)</f>
        <v>0</v>
      </c>
      <c r="AR71" s="95">
        <f>IF(G71="SMP",H71,0)</f>
        <v>0</v>
      </c>
      <c r="AS71" s="95">
        <f>IF(G71="SPP",H71,0)</f>
        <v>0</v>
      </c>
      <c r="AT71" s="95">
        <f>IF(G71="SAP",H71,0)</f>
        <v>0</v>
      </c>
      <c r="AU71" s="63"/>
    </row>
    <row r="72" spans="1:47" ht="18" customHeight="1" x14ac:dyDescent="0.2">
      <c r="A72" s="45"/>
      <c r="B72" s="145" t="str">
        <f>IF(E72=" "," ",IF(Employee!F$50&gt;E$69," ",IF(Employee!F$52&lt;E$69," ",Employee!D$56)))</f>
        <v xml:space="preserve"> </v>
      </c>
      <c r="C72" s="32" t="str">
        <f>IF(E72=Employee!D$55,LOOKUP(E$69,Nitable!A:A,Nitable!F:F)," ")</f>
        <v xml:space="preserve"> </v>
      </c>
      <c r="D72" s="32" t="str">
        <f>IF(E72=Employee!D$55,LOOKUP(E$69,Taxcode!A:A,Taxcode!M:M)," ")</f>
        <v xml:space="preserve"> </v>
      </c>
      <c r="E72" s="142" t="str">
        <f>IF(Employee!D$54="w"," ",IF(Employee!F$50&gt;E$69," ",IF(Employee!F$52&lt;E$69," ",Employee!D$55)))</f>
        <v xml:space="preserve"> </v>
      </c>
      <c r="F72" s="148" t="str">
        <f>IF(E72=" "," ",IF(Employee!F$50&gt;E$69," ",IF(Employee!F$52&lt;E$69," ",Employee!D$41)))</f>
        <v xml:space="preserve"> </v>
      </c>
      <c r="G72" s="162"/>
      <c r="H72" s="124">
        <f>IF(T$69="Y",'Feb10'!H52,0)</f>
        <v>0</v>
      </c>
      <c r="I72" s="119">
        <f>IF(T$69="Y",'Feb10'!I52,0)</f>
        <v>0</v>
      </c>
      <c r="J72" s="119">
        <f>IF(T$69="Y",'Feb10'!J52,0)</f>
        <v>0</v>
      </c>
      <c r="K72" s="119">
        <f>IF(T$69="Y",'Feb10'!K52,I72*J72)</f>
        <v>0</v>
      </c>
      <c r="L72" s="155">
        <f>IF(T$69="Y",'Feb10'!L52,0)</f>
        <v>0</v>
      </c>
      <c r="M72" s="129" t="str">
        <f>IF(E72=" "," ",IF(T$69="Y",'Feb10'!M52,IF((H72+K72+L72)&gt;0,H72+K72+L72," ")))</f>
        <v xml:space="preserve"> </v>
      </c>
      <c r="N72" s="229" t="str">
        <f>IF(M72=" "," ",IF(M72=0," ",IF(Employee!O$50="M1",AN72,AI72-'Feb10'!W52)))</f>
        <v xml:space="preserve"> </v>
      </c>
      <c r="O72" s="130" t="str">
        <f>IF(M72=" "," ",IF(M72=0," ",IF(Employee!P$43&gt;E$69,0,IF(C72="A",MNI!E59,IF(C72="B",MNI!F59,IF(C72="C",MNI!G59,IF(C72="J",MNI!H59," ")))))))</f>
        <v xml:space="preserve"> </v>
      </c>
      <c r="P72" s="121"/>
      <c r="Q72" s="121"/>
      <c r="R72" s="230" t="str">
        <f>IF(M72=" "," ",IF(M72=0," ",M72-SUM(N72:Q72)))</f>
        <v xml:space="preserve"> </v>
      </c>
      <c r="S72" s="121"/>
      <c r="T72" s="122" t="str">
        <f>IF(M72=" "," ",IF(M72=0," ",MNI!I59))</f>
        <v xml:space="preserve"> </v>
      </c>
      <c r="U72" s="50"/>
      <c r="V72" s="61">
        <f>IF(Employee!H$61=E$69,Employee!D$60+SUM(M72)+'Feb10'!V52,SUM(M72)+'Feb10'!V52)</f>
        <v>0</v>
      </c>
      <c r="W72" s="61">
        <f>IF(Employee!H$61=E$69,Employee!D$61+SUM(N72)+'Feb10'!W52,SUM(N72)+'Feb10'!W52)</f>
        <v>0</v>
      </c>
      <c r="X72" s="61">
        <f>IF(O72=" ",'Feb10'!X52,O72+'Feb10'!X52)</f>
        <v>0</v>
      </c>
      <c r="Y72" s="61">
        <f>IF(P72=" ",'Feb10'!Y52,P72+'Feb10'!Y52)</f>
        <v>0</v>
      </c>
      <c r="Z72" s="61">
        <f>IF(Q72=" ",'Feb10'!Z52,Q72+'Feb10'!Z52)</f>
        <v>0</v>
      </c>
      <c r="AA72" s="61">
        <f>IF(R72=" ",'Feb10'!AA52,R72+'Feb10'!AA52)</f>
        <v>0</v>
      </c>
      <c r="AB72" s="62"/>
      <c r="AC72" s="61">
        <f>IF(T72=" ",'Feb10'!AC52,T72+'Feb10'!AC52)</f>
        <v>0</v>
      </c>
      <c r="AD72" s="98"/>
      <c r="AE72" s="112">
        <f>IF(E72=" ",0,IF(D72="BR",0,IF(D72="D",0,IF(D72="NT",V72,LOOKUP(D72,Free!A:A,Free!C:C)*E$69/12))))</f>
        <v>0</v>
      </c>
      <c r="AF72" s="95">
        <f>IF(E72=" ",0,V72-AE72)</f>
        <v>0</v>
      </c>
      <c r="AG72" s="95">
        <f>AF72*AG$7</f>
        <v>0</v>
      </c>
      <c r="AH72" s="95">
        <f>IF(D72="D",AF72*AH$7,IF(AF72&gt;LOOKUP(E$69,HR!A:A,HR!C:C),(AF72-LOOKUP(E$69,HR!A:A,HR!C:C))*AH$7,0))</f>
        <v>0</v>
      </c>
      <c r="AI72" s="95">
        <f>IF(AF72&lt;1,0,AG72+AH72)</f>
        <v>0</v>
      </c>
      <c r="AJ72" s="95">
        <f>IF(E72=" ",0,IF(D72="BR",0,IF(D72="D",0,IF(D72="NT",M72,LOOKUP(D72,Free!A:A,Free!C:C)*1/12))))</f>
        <v>0</v>
      </c>
      <c r="AK72" s="95">
        <f>IF(E72=" ",0,SUM(M72)-AJ72)</f>
        <v>0</v>
      </c>
      <c r="AL72" s="95">
        <f>AK72*AL$7</f>
        <v>0</v>
      </c>
      <c r="AM72" s="95">
        <f>IF(D72="D",AK72*AM$7,IF(AK72&gt;LOOKUP(1,HR!A:A,HR!C:C),(AK72-LOOKUP(1,HR!A:A,HR!C:C))*AH$7,0))</f>
        <v>0</v>
      </c>
      <c r="AN72" s="95">
        <f>IF(AK72&lt;1,0,AL72+AM72)</f>
        <v>0</v>
      </c>
      <c r="AO72" s="98"/>
      <c r="AP72" s="63"/>
      <c r="AQ72" s="95">
        <f>IF(G72="SSP",H72,0)</f>
        <v>0</v>
      </c>
      <c r="AR72" s="95">
        <f>IF(G72="SMP",H72,0)</f>
        <v>0</v>
      </c>
      <c r="AS72" s="95">
        <f>IF(G72="SPP",H72,0)</f>
        <v>0</v>
      </c>
      <c r="AT72" s="95">
        <f>IF(G72="SAP",H72,0)</f>
        <v>0</v>
      </c>
      <c r="AU72" s="63"/>
    </row>
    <row r="73" spans="1:47" ht="18" customHeight="1" x14ac:dyDescent="0.2">
      <c r="A73" s="45"/>
      <c r="B73" s="145" t="str">
        <f>IF(E73=" "," ",IF(Employee!F$76&gt;E$69," ",IF(Employee!F$78&lt;E$69," ",Employee!D$82)))</f>
        <v xml:space="preserve"> </v>
      </c>
      <c r="C73" s="32" t="str">
        <f>IF(E73=Employee!D$81,LOOKUP(E$69,Nitable!A:A,Nitable!I:I)," ")</f>
        <v xml:space="preserve"> </v>
      </c>
      <c r="D73" s="32" t="str">
        <f>IF(E73=Employee!D$81,LOOKUP(E$69,Taxcode!A:A,Taxcode!S:S)," ")</f>
        <v xml:space="preserve"> </v>
      </c>
      <c r="E73" s="142" t="str">
        <f>IF(Employee!D$80="w"," ",IF(Employee!F$76&gt;E$69," ",IF(Employee!F$78&lt;E$69," ",Employee!D$81)))</f>
        <v xml:space="preserve"> </v>
      </c>
      <c r="F73" s="148" t="str">
        <f>IF(E73=" "," ",IF(Employee!F$76&gt;E$69," ",IF(Employee!F$78&lt;E$69," ",Employee!D$67)))</f>
        <v xml:space="preserve"> </v>
      </c>
      <c r="G73" s="162"/>
      <c r="H73" s="124">
        <f>IF(T$69="Y",'Feb10'!H53,0)</f>
        <v>0</v>
      </c>
      <c r="I73" s="119">
        <f>IF(T$69="Y",'Feb10'!I53,0)</f>
        <v>0</v>
      </c>
      <c r="J73" s="119">
        <f>IF(T$69="Y",'Feb10'!J53,0)</f>
        <v>0</v>
      </c>
      <c r="K73" s="119">
        <f>IF(T$69="Y",'Feb10'!K53,I73*J73)</f>
        <v>0</v>
      </c>
      <c r="L73" s="155">
        <f>IF(T$69="Y",'Feb10'!L53,0)</f>
        <v>0</v>
      </c>
      <c r="M73" s="129" t="str">
        <f>IF(E73=" "," ",IF(T$69="Y",'Feb10'!M53,IF((H73+K73+L73)&gt;0,H73+K73+L73," ")))</f>
        <v xml:space="preserve"> </v>
      </c>
      <c r="N73" s="229" t="str">
        <f>IF(M73=" "," ",IF(M73=0," ",IF(Employee!O$76="M1",AN73,AI73-'Feb10'!W53)))</f>
        <v xml:space="preserve"> </v>
      </c>
      <c r="O73" s="130" t="str">
        <f>IF(M73=" "," ",IF(M73=0," ",IF(Employee!P$69&gt;E$69,0,IF(C73="A",MNI!E60,IF(C73="B",MNI!F60,IF(C73="C",MNI!G60,IF(C73="J",MNI!H60," ")))))))</f>
        <v xml:space="preserve"> </v>
      </c>
      <c r="P73" s="121"/>
      <c r="Q73" s="121"/>
      <c r="R73" s="230" t="str">
        <f>IF(M73=" "," ",IF(M73=0," ",M73-SUM(N73:Q73)))</f>
        <v xml:space="preserve"> </v>
      </c>
      <c r="S73" s="121"/>
      <c r="T73" s="122" t="str">
        <f>IF(M73=" "," ",IF(M73=0," ",MNI!I60))</f>
        <v xml:space="preserve"> </v>
      </c>
      <c r="U73" s="50"/>
      <c r="V73" s="61">
        <f>IF(Employee!H$87=E$69,Employee!D$86+SUM(M73)+'Feb10'!V53,SUM(M73)+'Feb10'!V53)</f>
        <v>0</v>
      </c>
      <c r="W73" s="61">
        <f>IF(Employee!H$87=E$69,Employee!D$87+SUM(N73)+'Feb10'!W53,SUM(N73)+'Feb10'!W53)</f>
        <v>0</v>
      </c>
      <c r="X73" s="61">
        <f>IF(O73=" ",'Feb10'!X53,O73+'Feb10'!X53)</f>
        <v>0</v>
      </c>
      <c r="Y73" s="61">
        <f>IF(P73=" ",'Feb10'!Y53,P73+'Feb10'!Y53)</f>
        <v>0</v>
      </c>
      <c r="Z73" s="61">
        <f>IF(Q73=" ",'Feb10'!Z53,Q73+'Feb10'!Z53)</f>
        <v>0</v>
      </c>
      <c r="AA73" s="61">
        <f>IF(R73=" ",'Feb10'!AA53,R73+'Feb10'!AA53)</f>
        <v>0</v>
      </c>
      <c r="AB73" s="62"/>
      <c r="AC73" s="61">
        <f>IF(T73=" ",'Feb10'!AC53,T73+'Feb10'!AC53)</f>
        <v>0</v>
      </c>
      <c r="AD73" s="98"/>
      <c r="AE73" s="112">
        <f>IF(E73=" ",0,IF(D73="BR",0,IF(D73="D",0,IF(D73="NT",V73,LOOKUP(D73,Free!A:A,Free!C:C)*E$69/12))))</f>
        <v>0</v>
      </c>
      <c r="AF73" s="95">
        <f>IF(E73=" ",0,V73-AE73)</f>
        <v>0</v>
      </c>
      <c r="AG73" s="95">
        <f>AF73*AG$7</f>
        <v>0</v>
      </c>
      <c r="AH73" s="95">
        <f>IF(D73="D",AF73*AH$7,IF(AF73&gt;LOOKUP(E$69,HR!A:A,HR!C:C),(AF73-LOOKUP(E$69,HR!A:A,HR!C:C))*AH$7,0))</f>
        <v>0</v>
      </c>
      <c r="AI73" s="95">
        <f>IF(AF73&lt;1,0,AG73+AH73)</f>
        <v>0</v>
      </c>
      <c r="AJ73" s="95">
        <f>IF(E73=" ",0,IF(D73="BR",0,IF(D73="D",0,IF(D73="NT",M73,LOOKUP(D73,Free!A:A,Free!C:C)*1/12))))</f>
        <v>0</v>
      </c>
      <c r="AK73" s="95">
        <f>IF(E73=" ",0,SUM(M73)-AJ73)</f>
        <v>0</v>
      </c>
      <c r="AL73" s="95">
        <f>AK73*AL$7</f>
        <v>0</v>
      </c>
      <c r="AM73" s="95">
        <f>IF(D73="D",AK73*AM$7,IF(AK73&gt;LOOKUP(1,HR!A:A,HR!C:C),(AK73-LOOKUP(1,HR!A:A,HR!C:C))*AH$7,0))</f>
        <v>0</v>
      </c>
      <c r="AN73" s="95">
        <f>IF(AK73&lt;1,0,AL73+AM73)</f>
        <v>0</v>
      </c>
      <c r="AO73" s="98"/>
      <c r="AP73" s="63"/>
      <c r="AQ73" s="95">
        <f>IF(G73="SSP",H73,0)</f>
        <v>0</v>
      </c>
      <c r="AR73" s="95">
        <f>IF(G73="SMP",H73,0)</f>
        <v>0</v>
      </c>
      <c r="AS73" s="95">
        <f>IF(G73="SPP",H73,0)</f>
        <v>0</v>
      </c>
      <c r="AT73" s="95">
        <f>IF(G73="SAP",H73,0)</f>
        <v>0</v>
      </c>
      <c r="AU73" s="63"/>
    </row>
    <row r="74" spans="1:47" ht="18" customHeight="1" x14ac:dyDescent="0.2">
      <c r="A74" s="45"/>
      <c r="B74" s="145" t="str">
        <f>IF(E74=" "," ",IF(Employee!F$102&gt;E$69," ",IF(Employee!F$104&lt;E$69," ",Employee!D$108)))</f>
        <v xml:space="preserve"> </v>
      </c>
      <c r="C74" s="32" t="str">
        <f>IF(E74=Employee!D$107,LOOKUP(E$69,Nitable!A:A,Nitable!L:L)," ")</f>
        <v xml:space="preserve"> </v>
      </c>
      <c r="D74" s="32" t="str">
        <f>IF(E74=Employee!D$107,LOOKUP(E$69,Taxcode!A:A,Taxcode!Y:Y)," ")</f>
        <v xml:space="preserve"> </v>
      </c>
      <c r="E74" s="142" t="str">
        <f>IF(Employee!D$106="w"," ",IF(Employee!F$102&gt;E$69," ",IF(Employee!F$104&lt;E$69," ",Employee!D$107)))</f>
        <v xml:space="preserve"> </v>
      </c>
      <c r="F74" s="148" t="str">
        <f>IF(E74=" "," ",IF(Employee!F$102&gt;E$69," ",IF(Employee!F$104&lt;E$69," ",Employee!D$93)))</f>
        <v xml:space="preserve"> </v>
      </c>
      <c r="G74" s="162"/>
      <c r="H74" s="124">
        <f>IF(T$69="Y",'Feb10'!H54,0)</f>
        <v>0</v>
      </c>
      <c r="I74" s="119">
        <f>IF(T$69="Y",'Feb10'!I54,0)</f>
        <v>0</v>
      </c>
      <c r="J74" s="119">
        <f>IF(T$69="Y",'Feb10'!J54,0)</f>
        <v>0</v>
      </c>
      <c r="K74" s="119">
        <f>IF(T$69="Y",'Feb10'!K54,I74*J74)</f>
        <v>0</v>
      </c>
      <c r="L74" s="155">
        <f>IF(T$69="Y",'Feb10'!L54,0)</f>
        <v>0</v>
      </c>
      <c r="M74" s="129" t="str">
        <f>IF(E74=" "," ",IF(T$69="Y",'Feb10'!M54,IF((H74+K74+L74)&gt;0,H74+K74+L74," ")))</f>
        <v xml:space="preserve"> </v>
      </c>
      <c r="N74" s="229" t="str">
        <f>IF(M74=" "," ",IF(M74=0," ",IF(Employee!O$102="M1",AN74,AI74-'Feb10'!W54)))</f>
        <v xml:space="preserve"> </v>
      </c>
      <c r="O74" s="130" t="str">
        <f>IF(M74=" "," ",IF(M74=0," ",IF(Employee!P$95&gt;E$69,0,IF(C74="A",MNI!E61,IF(C74="B",MNI!F61,IF(C74="C",MNI!G61,IF(C74="J",MNI!H61," ")))))))</f>
        <v xml:space="preserve"> </v>
      </c>
      <c r="P74" s="121"/>
      <c r="Q74" s="121"/>
      <c r="R74" s="230" t="str">
        <f>IF(M74=" "," ",IF(M74=0," ",M74-SUM(N74:Q74)))</f>
        <v xml:space="preserve"> </v>
      </c>
      <c r="S74" s="121"/>
      <c r="T74" s="122" t="str">
        <f>IF(M74=" "," ",IF(M74=0," ",MNI!I61))</f>
        <v xml:space="preserve"> </v>
      </c>
      <c r="U74" s="50"/>
      <c r="V74" s="61">
        <f>IF(Employee!H$113=E$69,Employee!D$112+SUM(M74)+'Feb10'!V54,SUM(M74)+'Feb10'!V54)</f>
        <v>0</v>
      </c>
      <c r="W74" s="61">
        <f>IF(Employee!H$113=E$69,Employee!D$113+SUM(N74)+'Feb10'!W54,SUM(N74)+'Feb10'!W54)</f>
        <v>0</v>
      </c>
      <c r="X74" s="61">
        <f>IF(O74=" ",'Feb10'!X54,O74+'Feb10'!X54)</f>
        <v>0</v>
      </c>
      <c r="Y74" s="61">
        <f>IF(P74=" ",'Feb10'!Y54,P74+'Feb10'!Y54)</f>
        <v>0</v>
      </c>
      <c r="Z74" s="61">
        <f>IF(Q74=" ",'Feb10'!Z54,Q74+'Feb10'!Z54)</f>
        <v>0</v>
      </c>
      <c r="AA74" s="61">
        <f>IF(R74=" ",'Feb10'!AA54,R74+'Feb10'!AA54)</f>
        <v>0</v>
      </c>
      <c r="AB74" s="62"/>
      <c r="AC74" s="61">
        <f>IF(T74=" ",'Feb10'!AC54,T74+'Feb10'!AC54)</f>
        <v>0</v>
      </c>
      <c r="AD74" s="98"/>
      <c r="AE74" s="112">
        <f>IF(E74=" ",0,IF(D74="BR",0,IF(D74="D",0,IF(D74="NT",V74,LOOKUP(D74,Free!A:A,Free!C:C)*E$69/12))))</f>
        <v>0</v>
      </c>
      <c r="AF74" s="95">
        <f>IF(E74=" ",0,V74-AE74)</f>
        <v>0</v>
      </c>
      <c r="AG74" s="95">
        <f>AF74*AG$7</f>
        <v>0</v>
      </c>
      <c r="AH74" s="95">
        <f>IF(D74="D",AF74*AH$7,IF(AF74&gt;LOOKUP(E$69,HR!A:A,HR!C:C),(AF74-LOOKUP(E$69,HR!A:A,HR!C:C))*AH$7,0))</f>
        <v>0</v>
      </c>
      <c r="AI74" s="95">
        <f>IF(AF74&lt;1,0,AG74+AH74)</f>
        <v>0</v>
      </c>
      <c r="AJ74" s="95">
        <f>IF(E74=" ",0,IF(D74="BR",0,IF(D74="D",0,IF(D74="NT",M74,LOOKUP(D74,Free!A:A,Free!C:C)*1/12))))</f>
        <v>0</v>
      </c>
      <c r="AK74" s="95">
        <f>IF(E74=" ",0,SUM(M74)-AJ74)</f>
        <v>0</v>
      </c>
      <c r="AL74" s="95">
        <f>AK74*AL$7</f>
        <v>0</v>
      </c>
      <c r="AM74" s="95">
        <f>IF(D74="D",AK74*AM$7,IF(AK74&gt;LOOKUP(1,HR!A:A,HR!C:C),(AK74-LOOKUP(1,HR!A:A,HR!C:C))*AH$7,0))</f>
        <v>0</v>
      </c>
      <c r="AN74" s="95">
        <f>IF(AK74&lt;1,0,AL74+AM74)</f>
        <v>0</v>
      </c>
      <c r="AO74" s="98"/>
      <c r="AP74" s="63"/>
      <c r="AQ74" s="95">
        <f>IF(G74="SSP",H74,0)</f>
        <v>0</v>
      </c>
      <c r="AR74" s="95">
        <f>IF(G74="SMP",H74,0)</f>
        <v>0</v>
      </c>
      <c r="AS74" s="95">
        <f>IF(G74="SPP",H74,0)</f>
        <v>0</v>
      </c>
      <c r="AT74" s="95">
        <f>IF(G74="SAP",H74,0)</f>
        <v>0</v>
      </c>
      <c r="AU74" s="63"/>
    </row>
    <row r="75" spans="1:47" ht="18" customHeight="1" thickBot="1" x14ac:dyDescent="0.25">
      <c r="A75" s="45"/>
      <c r="B75" s="145" t="str">
        <f>IF(E75=" "," ",IF(Employee!F$128&gt;E$69," ",IF(Employee!F$130&lt;E$69," ",Employee!D$134)))</f>
        <v xml:space="preserve"> </v>
      </c>
      <c r="C75" s="32" t="str">
        <f>IF(E75=Employee!D$133,LOOKUP(E$69,Nitable!A:A,Nitable!O:O)," ")</f>
        <v xml:space="preserve"> </v>
      </c>
      <c r="D75" s="32" t="str">
        <f>IF(E75=Employee!D$133,LOOKUP(E$69,Taxcode!A:A,Taxcode!AE:AE)," ")</f>
        <v xml:space="preserve"> </v>
      </c>
      <c r="E75" s="142" t="str">
        <f>IF(Employee!D$132="w"," ",IF(Employee!F$128&gt;E$69," ",IF(Employee!F$130&lt;E$69," ",Employee!D$133)))</f>
        <v xml:space="preserve"> </v>
      </c>
      <c r="F75" s="148" t="str">
        <f>IF(E75=" "," ",IF(Employee!F$128&gt;E$69," ",IF(Employee!F$130&lt;E$69," ",Employee!D$119)))</f>
        <v xml:space="preserve"> </v>
      </c>
      <c r="G75" s="162"/>
      <c r="H75" s="124">
        <f>IF(T$69="Y",'Feb10'!H55,0)</f>
        <v>0</v>
      </c>
      <c r="I75" s="119">
        <f>IF(T$69="Y",'Feb10'!I55,0)</f>
        <v>0</v>
      </c>
      <c r="J75" s="119">
        <f>IF(T$69="Y",'Feb10'!J55,0)</f>
        <v>0</v>
      </c>
      <c r="K75" s="119">
        <f>IF(T$69="Y",'Feb10'!K55,I75*J75)</f>
        <v>0</v>
      </c>
      <c r="L75" s="155">
        <f>IF(T$69="Y",'Feb10'!L55,0)</f>
        <v>0</v>
      </c>
      <c r="M75" s="129" t="str">
        <f>IF(E75=" "," ",IF(T$69="Y",'Feb10'!M55,IF((H75+K75+L75)&gt;0,H75+K75+L75," ")))</f>
        <v xml:space="preserve"> </v>
      </c>
      <c r="N75" s="229" t="str">
        <f>IF(M75=" "," ",IF(M75=0," ",IF(Employee!O$128="M1",AN75,AI75-'Feb10'!W55)))</f>
        <v xml:space="preserve"> </v>
      </c>
      <c r="O75" s="130" t="str">
        <f>IF(M75=" "," ",IF(M75=0," ",IF(Employee!P$121&gt;E$69,0,IF(C75="A",MNI!E62,IF(C75="B",MNI!F62,IF(C75="C",MNI!G62,IF(C75="J",MNI!H62," ")))))))</f>
        <v xml:space="preserve"> </v>
      </c>
      <c r="P75" s="121"/>
      <c r="Q75" s="121"/>
      <c r="R75" s="230" t="str">
        <f>IF(M75=" "," ",IF(M75=0," ",M75-SUM(N75:Q75)))</f>
        <v xml:space="preserve"> </v>
      </c>
      <c r="S75" s="121"/>
      <c r="T75" s="266" t="str">
        <f>IF(M75=" "," ",IF(M75=0," ",MNI!I62))</f>
        <v xml:space="preserve"> </v>
      </c>
      <c r="U75" s="50"/>
      <c r="V75" s="61">
        <f>IF(Employee!H$139=E$69,Employee!D$138+SUM(M75)+'Feb10'!V55,SUM(M75)+'Feb10'!V55)</f>
        <v>0</v>
      </c>
      <c r="W75" s="61">
        <f>IF(Employee!H$139=E$69,Employee!D$139+SUM(N75)+'Feb10'!W55,SUM(N75)+'Feb10'!W55)</f>
        <v>0</v>
      </c>
      <c r="X75" s="61">
        <f>IF(O75=" ",'Feb10'!X55,O75+'Feb10'!X55)</f>
        <v>0</v>
      </c>
      <c r="Y75" s="61">
        <f>IF(P75=" ",'Feb10'!Y55,P75+'Feb10'!Y55)</f>
        <v>0</v>
      </c>
      <c r="Z75" s="61">
        <f>IF(Q75=" ",'Feb10'!Z55,Q75+'Feb10'!Z55)</f>
        <v>0</v>
      </c>
      <c r="AA75" s="61">
        <f>IF(R75=" ",'Feb10'!AA55,R75+'Feb10'!AA55)</f>
        <v>0</v>
      </c>
      <c r="AB75" s="62"/>
      <c r="AC75" s="61">
        <f>IF(T75=" ",'Feb10'!AC55,T75+'Feb10'!AC55)</f>
        <v>0</v>
      </c>
      <c r="AD75" s="98"/>
      <c r="AE75" s="112">
        <f>IF(E75=" ",0,IF(D75="BR",0,IF(D75="D",0,IF(D75="NT",V75,LOOKUP(D75,Free!A:A,Free!C:C)*E$69/12))))</f>
        <v>0</v>
      </c>
      <c r="AF75" s="95">
        <f>IF(E75=" ",0,V75-AE75)</f>
        <v>0</v>
      </c>
      <c r="AG75" s="95">
        <f>AF75*AG$7</f>
        <v>0</v>
      </c>
      <c r="AH75" s="95">
        <f>IF(D75="D",AF75*AH$7,IF(AF75&gt;LOOKUP(E$69,HR!A:A,HR!C:C),(AF75-LOOKUP(E$69,HR!A:A,HR!C:C))*AH$7,0))</f>
        <v>0</v>
      </c>
      <c r="AI75" s="95">
        <f>IF(AF75&lt;1,0,AG75+AH75)</f>
        <v>0</v>
      </c>
      <c r="AJ75" s="95">
        <f>IF(E75=" ",0,IF(D75="BR",0,IF(D75="D",0,IF(D75="NT",M75,LOOKUP(D75,Free!A:A,Free!C:C)*1/12))))</f>
        <v>0</v>
      </c>
      <c r="AK75" s="95">
        <f>IF(E75=" ",0,SUM(M75)-AJ75)</f>
        <v>0</v>
      </c>
      <c r="AL75" s="95">
        <f>AK75*AL$7</f>
        <v>0</v>
      </c>
      <c r="AM75" s="95">
        <f>IF(D75="D",AK75*AM$7,IF(AK75&gt;LOOKUP(1,HR!A:A,HR!C:C),(AK75-LOOKUP(1,HR!A:A,HR!C:C))*AH$7,0))</f>
        <v>0</v>
      </c>
      <c r="AN75" s="95">
        <f>IF(AK75&lt;1,0,AL75+AM75)</f>
        <v>0</v>
      </c>
      <c r="AO75" s="98"/>
      <c r="AP75" s="63"/>
      <c r="AQ75" s="95">
        <f>IF(G75="SSP",H75,0)</f>
        <v>0</v>
      </c>
      <c r="AR75" s="95">
        <f>IF(G75="SMP",H75,0)</f>
        <v>0</v>
      </c>
      <c r="AS75" s="95">
        <f>IF(G75="SPP",H75,0)</f>
        <v>0</v>
      </c>
      <c r="AT75" s="95">
        <f>IF(G75="SAP",H75,0)</f>
        <v>0</v>
      </c>
      <c r="AU75" s="63"/>
    </row>
    <row r="76" spans="1:47" ht="18" customHeight="1" thickTop="1" thickBot="1" x14ac:dyDescent="0.25">
      <c r="A76" s="49"/>
      <c r="B76" s="153"/>
      <c r="C76" s="151"/>
      <c r="D76" s="151"/>
      <c r="E76" s="152"/>
      <c r="F76" s="400" t="s">
        <v>7</v>
      </c>
      <c r="G76" s="398"/>
      <c r="H76" s="131"/>
      <c r="I76" s="132"/>
      <c r="J76" s="132"/>
      <c r="K76" s="168"/>
      <c r="L76" s="168"/>
      <c r="M76" s="159">
        <f t="shared" ref="M76:R76" si="13">SUM(M71:M75)</f>
        <v>0</v>
      </c>
      <c r="N76" s="159">
        <f t="shared" si="13"/>
        <v>0</v>
      </c>
      <c r="O76" s="159">
        <f t="shared" si="13"/>
        <v>0</v>
      </c>
      <c r="P76" s="159">
        <f t="shared" si="13"/>
        <v>0</v>
      </c>
      <c r="Q76" s="159">
        <f t="shared" si="13"/>
        <v>0</v>
      </c>
      <c r="R76" s="159">
        <f t="shared" si="13"/>
        <v>0</v>
      </c>
      <c r="S76" s="121"/>
      <c r="T76" s="159">
        <f>SUM(T71:T75)</f>
        <v>0</v>
      </c>
      <c r="U76" s="51"/>
      <c r="V76" s="61"/>
      <c r="AD76" s="98"/>
      <c r="AO76" s="98"/>
      <c r="AP76" s="63"/>
      <c r="AU76" s="63"/>
    </row>
    <row r="77" spans="1:47" ht="24" customHeight="1" x14ac:dyDescent="0.2">
      <c r="A77" s="243"/>
      <c r="B77" s="381"/>
      <c r="C77" s="381"/>
      <c r="D77" s="381"/>
      <c r="E77" s="381"/>
      <c r="F77" s="381"/>
      <c r="G77" s="381"/>
      <c r="H77" s="381"/>
      <c r="I77" s="381"/>
      <c r="J77" s="381"/>
      <c r="K77" s="381"/>
      <c r="L77" s="381"/>
      <c r="M77" s="381"/>
      <c r="N77" s="381"/>
      <c r="O77" s="381"/>
      <c r="P77" s="381"/>
      <c r="Q77" s="381"/>
      <c r="R77" s="381"/>
      <c r="S77" s="381"/>
      <c r="T77" s="381"/>
      <c r="U77" s="46"/>
    </row>
    <row r="78" spans="1:47" ht="12.75" customHeight="1" x14ac:dyDescent="0.2">
      <c r="AK78" s="436" t="s">
        <v>104</v>
      </c>
      <c r="AL78" s="341"/>
      <c r="AM78" s="341"/>
      <c r="AN78" s="425"/>
      <c r="AQ78" s="207">
        <f>SUM(AQ11:AQ76)</f>
        <v>0</v>
      </c>
      <c r="AR78" s="207">
        <f>SUM(AR11:AR76)</f>
        <v>0</v>
      </c>
      <c r="AS78" s="207">
        <f>SUM(AS11:AS76)</f>
        <v>0</v>
      </c>
      <c r="AT78" s="207">
        <f>SUM(AT11:AT76)</f>
        <v>0</v>
      </c>
    </row>
    <row r="79" spans="1:47" ht="13.5" customHeight="1" thickBot="1" x14ac:dyDescent="0.25">
      <c r="F79" s="244" t="s">
        <v>157</v>
      </c>
      <c r="G79" s="242"/>
      <c r="H79" s="242"/>
      <c r="M79" s="364" t="s">
        <v>160</v>
      </c>
      <c r="N79" s="365"/>
      <c r="O79" s="365"/>
      <c r="P79" s="365"/>
      <c r="Q79" s="365"/>
      <c r="R79" s="365"/>
      <c r="T79" s="246"/>
    </row>
    <row r="80" spans="1:47" ht="12.75" customHeight="1" x14ac:dyDescent="0.2">
      <c r="F80" s="261" t="str">
        <f>IF(B71="D",Employee!D15," ")</f>
        <v xml:space="preserve"> </v>
      </c>
      <c r="M80" s="248" t="str">
        <f>IF(B71="D",M71," ")</f>
        <v xml:space="preserve"> </v>
      </c>
      <c r="N80" s="249" t="str">
        <f>IF(B71="D",N71," ")</f>
        <v xml:space="preserve"> </v>
      </c>
      <c r="O80" s="249" t="str">
        <f>IF(B71="D",O71," ")</f>
        <v xml:space="preserve"> </v>
      </c>
      <c r="P80" s="249" t="str">
        <f>IF(B71="D",P71," ")</f>
        <v xml:space="preserve"> </v>
      </c>
      <c r="Q80" s="249" t="str">
        <f>IF(B71="D",Q71," ")</f>
        <v xml:space="preserve"> </v>
      </c>
      <c r="R80" s="250" t="str">
        <f>IF(B71="D",R71," ")</f>
        <v xml:space="preserve"> </v>
      </c>
      <c r="S80" s="251"/>
      <c r="T80" s="252" t="str">
        <f>IF(B71="D",T71," ")</f>
        <v xml:space="preserve"> </v>
      </c>
      <c r="AK80" s="435" t="s">
        <v>105</v>
      </c>
      <c r="AL80" s="341"/>
      <c r="AM80" s="341"/>
      <c r="AN80" s="425"/>
      <c r="AQ80" s="209">
        <f>IF((AQ78-(O1+T1)*0.13)&gt;0,AQ78-(Q1+T1)*0.13,0)</f>
        <v>0</v>
      </c>
      <c r="AR80" s="209">
        <f>AR78</f>
        <v>0</v>
      </c>
      <c r="AS80" s="209">
        <f>AS78</f>
        <v>0</v>
      </c>
      <c r="AT80" s="209">
        <f>AT78</f>
        <v>0</v>
      </c>
    </row>
    <row r="81" spans="6:46" x14ac:dyDescent="0.2">
      <c r="F81" s="261" t="str">
        <f>IF(B72="D",Employee!D41," ")</f>
        <v xml:space="preserve"> </v>
      </c>
      <c r="M81" s="253" t="str">
        <f>IF(B72="D",M72," ")</f>
        <v xml:space="preserve"> </v>
      </c>
      <c r="N81" s="254" t="str">
        <f>IF(B72="D",N72," ")</f>
        <v xml:space="preserve"> </v>
      </c>
      <c r="O81" s="254" t="str">
        <f>IF(B72="D",O72," ")</f>
        <v xml:space="preserve"> </v>
      </c>
      <c r="P81" s="254" t="str">
        <f>IF(B72="D",P72," ")</f>
        <v xml:space="preserve"> </v>
      </c>
      <c r="Q81" s="254" t="str">
        <f>IF(B72="D",Q72," ")</f>
        <v xml:space="preserve"> </v>
      </c>
      <c r="R81" s="255" t="str">
        <f>IF(B72="D",R72," ")</f>
        <v xml:space="preserve"> </v>
      </c>
      <c r="S81" s="251"/>
      <c r="T81" s="256" t="str">
        <f>IF(B72="D",T72," ")</f>
        <v xml:space="preserve"> </v>
      </c>
    </row>
    <row r="82" spans="6:46" ht="12.75" customHeight="1" x14ac:dyDescent="0.2">
      <c r="F82" s="261" t="str">
        <f>IF(B73="D",Employee!D67," ")</f>
        <v xml:space="preserve"> </v>
      </c>
      <c r="M82" s="253" t="str">
        <f>IF(B73="D",M73," ")</f>
        <v xml:space="preserve"> </v>
      </c>
      <c r="N82" s="254" t="str">
        <f>IF(B73="D",N73," ")</f>
        <v xml:space="preserve"> </v>
      </c>
      <c r="O82" s="254" t="str">
        <f>IF(B73="D",O73," ")</f>
        <v xml:space="preserve"> </v>
      </c>
      <c r="P82" s="254" t="str">
        <f>IF(B73="D",P73," ")</f>
        <v xml:space="preserve"> </v>
      </c>
      <c r="Q82" s="254" t="str">
        <f>IF(B73="D",Q73," ")</f>
        <v xml:space="preserve"> </v>
      </c>
      <c r="R82" s="255" t="str">
        <f>IF(B73="D",R73," ")</f>
        <v xml:space="preserve"> </v>
      </c>
      <c r="S82" s="251"/>
      <c r="T82" s="256" t="str">
        <f>IF(B73="D",T73," ")</f>
        <v xml:space="preserve"> </v>
      </c>
      <c r="AK82" s="435" t="s">
        <v>106</v>
      </c>
      <c r="AL82" s="341"/>
      <c r="AM82" s="341"/>
      <c r="AN82" s="425"/>
      <c r="AQ82" s="215"/>
      <c r="AR82" s="209">
        <f>AR80*0.045</f>
        <v>0</v>
      </c>
      <c r="AS82" s="209">
        <f>AS80*0.045</f>
        <v>0</v>
      </c>
      <c r="AT82" s="209">
        <f>AT80*0.045</f>
        <v>0</v>
      </c>
    </row>
    <row r="83" spans="6:46" x14ac:dyDescent="0.2">
      <c r="F83" s="261" t="str">
        <f>IF(B74="D",Employee!D93," ")</f>
        <v xml:space="preserve"> </v>
      </c>
      <c r="M83" s="253" t="str">
        <f>IF(B74="D",M74," ")</f>
        <v xml:space="preserve"> </v>
      </c>
      <c r="N83" s="254" t="str">
        <f>IF(B74="D",N74," ")</f>
        <v xml:space="preserve"> </v>
      </c>
      <c r="O83" s="254" t="str">
        <f>IF(B74="D",O74," ")</f>
        <v xml:space="preserve"> </v>
      </c>
      <c r="P83" s="254" t="str">
        <f>IF(B74="D",P74," ")</f>
        <v xml:space="preserve"> </v>
      </c>
      <c r="Q83" s="254" t="str">
        <f>IF(B74="D",Q74," ")</f>
        <v xml:space="preserve"> </v>
      </c>
      <c r="R83" s="255" t="str">
        <f>IF(B74="D",R74," ")</f>
        <v xml:space="preserve"> </v>
      </c>
      <c r="S83" s="251"/>
      <c r="T83" s="256" t="str">
        <f>IF(B74="D",T74," ")</f>
        <v xml:space="preserve"> </v>
      </c>
    </row>
    <row r="84" spans="6:46" ht="13.5" thickBot="1" x14ac:dyDescent="0.25">
      <c r="F84" s="261" t="str">
        <f>IF(B75="D",Employee!D119," ")</f>
        <v xml:space="preserve"> </v>
      </c>
      <c r="M84" s="257" t="str">
        <f>IF(B75="D",M75," ")</f>
        <v xml:space="preserve"> </v>
      </c>
      <c r="N84" s="258" t="str">
        <f>IF(B75="D",N75," ")</f>
        <v xml:space="preserve"> </v>
      </c>
      <c r="O84" s="258" t="str">
        <f>IF(B75="D",O75," ")</f>
        <v xml:space="preserve"> </v>
      </c>
      <c r="P84" s="258" t="str">
        <f>IF(B75="D",P75," ")</f>
        <v xml:space="preserve"> </v>
      </c>
      <c r="Q84" s="258" t="str">
        <f>IF(B75="D",Q75," ")</f>
        <v xml:space="preserve"> </v>
      </c>
      <c r="R84" s="259" t="str">
        <f>IF(B75="D",R75," ")</f>
        <v xml:space="preserve"> </v>
      </c>
      <c r="S84" s="251"/>
      <c r="T84" s="260" t="str">
        <f>IF(B75="D",T75," ")</f>
        <v xml:space="preserve"> </v>
      </c>
    </row>
    <row r="85" spans="6:46" ht="13.5" thickBot="1" x14ac:dyDescent="0.25">
      <c r="F85" s="245" t="s">
        <v>159</v>
      </c>
      <c r="M85" s="247">
        <f t="shared" ref="M85:R85" si="14">SUM(M80:M84)</f>
        <v>0</v>
      </c>
      <c r="N85" s="247">
        <f t="shared" si="14"/>
        <v>0</v>
      </c>
      <c r="O85" s="247">
        <f t="shared" si="14"/>
        <v>0</v>
      </c>
      <c r="P85" s="247">
        <f t="shared" si="14"/>
        <v>0</v>
      </c>
      <c r="Q85" s="247">
        <f t="shared" si="14"/>
        <v>0</v>
      </c>
      <c r="R85" s="247">
        <f t="shared" si="14"/>
        <v>0</v>
      </c>
      <c r="S85" s="251"/>
      <c r="T85" s="247">
        <f>SUM(T80:T84)</f>
        <v>0</v>
      </c>
      <c r="AK85" s="424" t="s">
        <v>107</v>
      </c>
      <c r="AL85" s="341"/>
      <c r="AM85" s="341"/>
      <c r="AN85" s="425"/>
      <c r="AQ85" s="208">
        <f>AQ80+'Feb10'!AQ65</f>
        <v>0</v>
      </c>
      <c r="AR85" s="208">
        <f>AR80+'Feb10'!AR65</f>
        <v>0</v>
      </c>
      <c r="AS85" s="208">
        <f>AS80+'Feb10'!AS65</f>
        <v>0</v>
      </c>
      <c r="AT85" s="208">
        <f>AT80+'Feb10'!AT65</f>
        <v>0</v>
      </c>
    </row>
    <row r="86" spans="6:46" ht="13.5" thickTop="1" x14ac:dyDescent="0.2"/>
    <row r="87" spans="6:46" x14ac:dyDescent="0.2">
      <c r="AK87" s="424" t="s">
        <v>108</v>
      </c>
      <c r="AL87" s="341"/>
      <c r="AM87" s="341"/>
      <c r="AN87" s="425"/>
      <c r="AQ87" s="215"/>
      <c r="AR87" s="208">
        <f>AR82+'Feb10'!AR67</f>
        <v>0</v>
      </c>
      <c r="AS87" s="208">
        <f>AS82+'Feb10'!AS67</f>
        <v>0</v>
      </c>
      <c r="AT87" s="208">
        <f>AT82+'Feb10'!AT67</f>
        <v>0</v>
      </c>
    </row>
  </sheetData>
  <sheetCalcPr fullCalcOnLoad="1"/>
  <mergeCells count="112">
    <mergeCell ref="B59:D59"/>
    <mergeCell ref="AK87:AN87"/>
    <mergeCell ref="AK78:AN78"/>
    <mergeCell ref="AK80:AN80"/>
    <mergeCell ref="AK82:AN82"/>
    <mergeCell ref="AK85:AN85"/>
    <mergeCell ref="B28:E28"/>
    <mergeCell ref="B77:T77"/>
    <mergeCell ref="O59:R59"/>
    <mergeCell ref="F66:G66"/>
    <mergeCell ref="B67:T67"/>
    <mergeCell ref="O68:Q68"/>
    <mergeCell ref="B69:D69"/>
    <mergeCell ref="H69:J69"/>
    <mergeCell ref="O69:R69"/>
    <mergeCell ref="B68:E68"/>
    <mergeCell ref="M3:M6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AG3:AG6"/>
    <mergeCell ref="AH3:AH6"/>
    <mergeCell ref="AI3:AI6"/>
    <mergeCell ref="AJ3:AJ6"/>
    <mergeCell ref="AK3:AK6"/>
    <mergeCell ref="V3:V6"/>
    <mergeCell ref="W3:W6"/>
    <mergeCell ref="X3:X6"/>
    <mergeCell ref="Y3:Y6"/>
    <mergeCell ref="Z3:Z6"/>
    <mergeCell ref="R18:T18"/>
    <mergeCell ref="P3:P6"/>
    <mergeCell ref="Q3:Q6"/>
    <mergeCell ref="AC3:AC6"/>
    <mergeCell ref="AE3:AE6"/>
    <mergeCell ref="AF3:AF6"/>
    <mergeCell ref="U1:U6"/>
    <mergeCell ref="AA3:AA6"/>
    <mergeCell ref="O19:R19"/>
    <mergeCell ref="F26:G26"/>
    <mergeCell ref="B27:T27"/>
    <mergeCell ref="O28:Q28"/>
    <mergeCell ref="R28:T28"/>
    <mergeCell ref="T3:T6"/>
    <mergeCell ref="F16:G16"/>
    <mergeCell ref="B17:T17"/>
    <mergeCell ref="B18:E18"/>
    <mergeCell ref="O18:Q18"/>
    <mergeCell ref="O29:R29"/>
    <mergeCell ref="F46:G46"/>
    <mergeCell ref="B47:T47"/>
    <mergeCell ref="B48:E48"/>
    <mergeCell ref="H39:J39"/>
    <mergeCell ref="O39:R39"/>
    <mergeCell ref="O38:Q38"/>
    <mergeCell ref="R38:T38"/>
    <mergeCell ref="B29:D29"/>
    <mergeCell ref="H29:J29"/>
    <mergeCell ref="H59:J59"/>
    <mergeCell ref="B60:E60"/>
    <mergeCell ref="B49:D49"/>
    <mergeCell ref="H49:J49"/>
    <mergeCell ref="F56:G56"/>
    <mergeCell ref="B57:T57"/>
    <mergeCell ref="O58:Q58"/>
    <mergeCell ref="R58:T58"/>
    <mergeCell ref="B58:E58"/>
    <mergeCell ref="O49:R49"/>
    <mergeCell ref="O48:Q48"/>
    <mergeCell ref="R48:T48"/>
    <mergeCell ref="F36:G36"/>
    <mergeCell ref="B37:T37"/>
    <mergeCell ref="B38:E38"/>
    <mergeCell ref="B39:D39"/>
    <mergeCell ref="AS3:AS6"/>
    <mergeCell ref="AT3:AT6"/>
    <mergeCell ref="AN3:AN6"/>
    <mergeCell ref="AL3:AL6"/>
    <mergeCell ref="AM3:AM6"/>
    <mergeCell ref="AR3:AR6"/>
    <mergeCell ref="AQ1:AT2"/>
    <mergeCell ref="G1:H1"/>
    <mergeCell ref="I1:L1"/>
    <mergeCell ref="B3:B6"/>
    <mergeCell ref="C3:C6"/>
    <mergeCell ref="D3:D6"/>
    <mergeCell ref="E3:E6"/>
    <mergeCell ref="G2:H2"/>
    <mergeCell ref="I2:L2"/>
    <mergeCell ref="AQ3:AQ6"/>
    <mergeCell ref="M79:R79"/>
    <mergeCell ref="B1:F2"/>
    <mergeCell ref="V1:AC2"/>
    <mergeCell ref="AE1:AN2"/>
    <mergeCell ref="R68:T68"/>
    <mergeCell ref="B7:T7"/>
    <mergeCell ref="B8:E8"/>
    <mergeCell ref="B9:D9"/>
    <mergeCell ref="O8:Q8"/>
    <mergeCell ref="R8:T8"/>
  </mergeCells>
  <phoneticPr fontId="4" type="noConversion"/>
  <dataValidations count="1">
    <dataValidation type="list" allowBlank="1" showInputMessage="1" showErrorMessage="1" sqref="G71:G75 G51:G55 G31:G35 G11:G15 G21:G25 G41:G45 G61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Q368"/>
  <sheetViews>
    <sheetView workbookViewId="0">
      <pane ySplit="1" topLeftCell="A2" activePane="bottomLeft" state="frozen"/>
      <selection pane="bottomLeft" activeCell="B1" sqref="B1"/>
    </sheetView>
  </sheetViews>
  <sheetFormatPr defaultRowHeight="11.25" x14ac:dyDescent="0.2"/>
  <cols>
    <col min="1" max="1" width="3.140625" style="275" customWidth="1"/>
    <col min="2" max="2" width="9.140625" style="305"/>
    <col min="3" max="4" width="9.140625" style="307"/>
    <col min="5" max="5" width="5.7109375" style="275" customWidth="1"/>
    <col min="6" max="12" width="9.140625" style="275"/>
    <col min="13" max="13" width="6.85546875" style="265" customWidth="1"/>
    <col min="14" max="14" width="9.140625" style="265"/>
    <col min="15" max="15" width="5.7109375" style="265" customWidth="1"/>
    <col min="16" max="16" width="9.28515625" style="265" bestFit="1" customWidth="1"/>
    <col min="17" max="17" width="2" style="275" customWidth="1"/>
    <col min="18" max="16384" width="9.140625" style="275"/>
  </cols>
  <sheetData>
    <row r="1" spans="1:17" ht="23.25" thickBot="1" x14ac:dyDescent="0.25">
      <c r="A1" s="302"/>
      <c r="B1" s="303" t="s">
        <v>8</v>
      </c>
      <c r="C1" s="304" t="s">
        <v>9</v>
      </c>
      <c r="D1" s="304" t="s">
        <v>10</v>
      </c>
      <c r="E1" s="302"/>
      <c r="F1" s="295"/>
      <c r="G1" s="458" t="s">
        <v>213</v>
      </c>
      <c r="H1" s="459"/>
      <c r="I1" s="460">
        <f>B366</f>
        <v>40273</v>
      </c>
      <c r="J1" s="461"/>
      <c r="K1" s="295"/>
      <c r="L1" s="295"/>
      <c r="M1" s="289"/>
      <c r="N1" s="308" t="s">
        <v>210</v>
      </c>
      <c r="O1" s="289"/>
      <c r="P1" s="289"/>
      <c r="Q1" s="295"/>
    </row>
    <row r="2" spans="1:17" ht="24" x14ac:dyDescent="0.2">
      <c r="A2" s="302"/>
      <c r="B2" s="305">
        <v>39909</v>
      </c>
      <c r="C2" s="306">
        <v>1</v>
      </c>
      <c r="D2" s="306">
        <v>1</v>
      </c>
      <c r="E2" s="306">
        <f>B2</f>
        <v>39909</v>
      </c>
      <c r="F2" s="454" t="s">
        <v>211</v>
      </c>
      <c r="G2" s="463"/>
      <c r="H2" s="463"/>
      <c r="I2" s="463"/>
      <c r="J2" s="464" t="str">
        <f>N1</f>
        <v>2009-10</v>
      </c>
      <c r="K2" s="464"/>
      <c r="L2" s="456"/>
      <c r="M2" s="288" t="s">
        <v>162</v>
      </c>
      <c r="N2" s="288" t="s">
        <v>163</v>
      </c>
      <c r="O2" s="289"/>
      <c r="P2" s="288" t="s">
        <v>164</v>
      </c>
      <c r="Q2" s="295"/>
    </row>
    <row r="3" spans="1:17" ht="12" x14ac:dyDescent="0.2">
      <c r="A3" s="302"/>
      <c r="B3" s="305">
        <v>39910</v>
      </c>
      <c r="C3" s="306">
        <v>1</v>
      </c>
      <c r="D3" s="306">
        <v>1</v>
      </c>
      <c r="E3" s="309"/>
      <c r="F3" s="453"/>
      <c r="G3" s="453"/>
      <c r="H3" s="453"/>
      <c r="I3" s="453"/>
      <c r="J3" s="453"/>
      <c r="K3" s="453"/>
      <c r="L3" s="453"/>
      <c r="M3" s="462"/>
      <c r="N3" s="462"/>
      <c r="O3" s="462"/>
      <c r="P3" s="462"/>
      <c r="Q3" s="295"/>
    </row>
    <row r="4" spans="1:17" ht="12" x14ac:dyDescent="0.2">
      <c r="A4" s="302"/>
      <c r="B4" s="305">
        <v>39911</v>
      </c>
      <c r="C4" s="306">
        <v>1</v>
      </c>
      <c r="D4" s="306">
        <v>1</v>
      </c>
      <c r="E4" s="309"/>
      <c r="F4" s="453" t="s">
        <v>165</v>
      </c>
      <c r="G4" s="453"/>
      <c r="H4" s="453"/>
      <c r="I4" s="453"/>
      <c r="J4" s="453"/>
      <c r="K4" s="453"/>
      <c r="L4" s="453"/>
      <c r="M4" s="289"/>
      <c r="N4" s="291">
        <v>95</v>
      </c>
      <c r="O4" s="289" t="s">
        <v>166</v>
      </c>
      <c r="P4" s="292">
        <f>ROUNDUP(N4*52/12,0)</f>
        <v>412</v>
      </c>
      <c r="Q4" s="295"/>
    </row>
    <row r="5" spans="1:17" ht="12" x14ac:dyDescent="0.2">
      <c r="A5" s="302"/>
      <c r="B5" s="305">
        <v>39912</v>
      </c>
      <c r="C5" s="306">
        <v>1</v>
      </c>
      <c r="D5" s="306">
        <v>1</v>
      </c>
      <c r="E5" s="309"/>
      <c r="F5" s="453" t="s">
        <v>167</v>
      </c>
      <c r="G5" s="453"/>
      <c r="H5" s="453"/>
      <c r="I5" s="453"/>
      <c r="J5" s="453"/>
      <c r="K5" s="453"/>
      <c r="L5" s="453"/>
      <c r="M5" s="290"/>
      <c r="N5" s="291">
        <v>844</v>
      </c>
      <c r="O5" s="289" t="s">
        <v>166</v>
      </c>
      <c r="P5" s="292">
        <f>ROUNDUP(N5*52/12,0)</f>
        <v>3658</v>
      </c>
      <c r="Q5" s="295"/>
    </row>
    <row r="6" spans="1:17" ht="12" x14ac:dyDescent="0.2">
      <c r="A6" s="302"/>
      <c r="B6" s="305">
        <v>39913</v>
      </c>
      <c r="C6" s="306">
        <v>1</v>
      </c>
      <c r="D6" s="306">
        <v>1</v>
      </c>
      <c r="E6" s="309"/>
      <c r="F6" s="453" t="s">
        <v>168</v>
      </c>
      <c r="G6" s="453"/>
      <c r="H6" s="453"/>
      <c r="I6" s="453"/>
      <c r="J6" s="453"/>
      <c r="K6" s="453"/>
      <c r="L6" s="453"/>
      <c r="M6" s="289"/>
      <c r="N6" s="291">
        <v>110</v>
      </c>
      <c r="O6" s="289" t="s">
        <v>166</v>
      </c>
      <c r="P6" s="292">
        <f>ROUNDUP(N6*52/12,0)</f>
        <v>477</v>
      </c>
      <c r="Q6" s="295"/>
    </row>
    <row r="7" spans="1:17" ht="12" x14ac:dyDescent="0.2">
      <c r="A7" s="302"/>
      <c r="B7" s="305">
        <v>39914</v>
      </c>
      <c r="C7" s="306">
        <v>1</v>
      </c>
      <c r="D7" s="306">
        <v>1</v>
      </c>
      <c r="E7" s="309"/>
      <c r="F7" s="453"/>
      <c r="G7" s="453"/>
      <c r="H7" s="453"/>
      <c r="I7" s="453"/>
      <c r="J7" s="453"/>
      <c r="K7" s="453"/>
      <c r="L7" s="453"/>
      <c r="M7" s="453"/>
      <c r="N7" s="453"/>
      <c r="O7" s="453"/>
      <c r="P7" s="453"/>
      <c r="Q7" s="295"/>
    </row>
    <row r="8" spans="1:17" ht="12" x14ac:dyDescent="0.2">
      <c r="A8" s="302"/>
      <c r="B8" s="305">
        <v>39915</v>
      </c>
      <c r="C8" s="306">
        <v>1</v>
      </c>
      <c r="D8" s="306">
        <v>1</v>
      </c>
      <c r="E8" s="309"/>
      <c r="F8" s="453" t="s">
        <v>169</v>
      </c>
      <c r="G8" s="453"/>
      <c r="H8" s="453"/>
      <c r="I8" s="453"/>
      <c r="J8" s="453"/>
      <c r="K8" s="453"/>
      <c r="L8" s="453"/>
      <c r="M8" s="289" t="s">
        <v>170</v>
      </c>
      <c r="N8" s="293">
        <v>11</v>
      </c>
      <c r="O8" s="289" t="s">
        <v>171</v>
      </c>
      <c r="P8" s="294"/>
      <c r="Q8" s="295"/>
    </row>
    <row r="9" spans="1:17" ht="12" x14ac:dyDescent="0.2">
      <c r="A9" s="302"/>
      <c r="B9" s="305">
        <v>39916</v>
      </c>
      <c r="C9" s="306">
        <v>2</v>
      </c>
      <c r="D9" s="306">
        <v>1</v>
      </c>
      <c r="E9" s="309"/>
      <c r="F9" s="453" t="s">
        <v>172</v>
      </c>
      <c r="G9" s="453"/>
      <c r="H9" s="453"/>
      <c r="I9" s="453"/>
      <c r="J9" s="453"/>
      <c r="K9" s="453"/>
      <c r="L9" s="453"/>
      <c r="M9" s="289" t="s">
        <v>173</v>
      </c>
      <c r="N9" s="293">
        <v>4.8499999999999996</v>
      </c>
      <c r="O9" s="289" t="s">
        <v>171</v>
      </c>
      <c r="P9" s="294"/>
      <c r="Q9" s="295"/>
    </row>
    <row r="10" spans="1:17" ht="12" x14ac:dyDescent="0.2">
      <c r="A10" s="302"/>
      <c r="B10" s="305">
        <v>39917</v>
      </c>
      <c r="C10" s="306">
        <v>2</v>
      </c>
      <c r="D10" s="306">
        <v>1</v>
      </c>
      <c r="E10" s="309"/>
      <c r="F10" s="453" t="s">
        <v>174</v>
      </c>
      <c r="G10" s="453"/>
      <c r="H10" s="453"/>
      <c r="I10" s="453"/>
      <c r="J10" s="453"/>
      <c r="K10" s="453"/>
      <c r="L10" s="453"/>
      <c r="M10" s="289" t="s">
        <v>175</v>
      </c>
      <c r="N10" s="293">
        <v>0</v>
      </c>
      <c r="O10" s="289" t="s">
        <v>171</v>
      </c>
      <c r="P10" s="294"/>
      <c r="Q10" s="295"/>
    </row>
    <row r="11" spans="1:17" ht="12" x14ac:dyDescent="0.2">
      <c r="A11" s="302"/>
      <c r="B11" s="305">
        <v>39918</v>
      </c>
      <c r="C11" s="306">
        <v>2</v>
      </c>
      <c r="D11" s="306">
        <v>1</v>
      </c>
      <c r="E11" s="309"/>
      <c r="F11" s="453" t="s">
        <v>176</v>
      </c>
      <c r="G11" s="453"/>
      <c r="H11" s="453"/>
      <c r="I11" s="453"/>
      <c r="J11" s="453"/>
      <c r="K11" s="453"/>
      <c r="L11" s="453"/>
      <c r="M11" s="289" t="s">
        <v>177</v>
      </c>
      <c r="N11" s="293">
        <v>1</v>
      </c>
      <c r="O11" s="289" t="s">
        <v>171</v>
      </c>
      <c r="P11" s="294"/>
      <c r="Q11" s="295"/>
    </row>
    <row r="12" spans="1:17" ht="12" x14ac:dyDescent="0.2">
      <c r="A12" s="302"/>
      <c r="B12" s="305">
        <v>39919</v>
      </c>
      <c r="C12" s="306">
        <v>2</v>
      </c>
      <c r="D12" s="306">
        <v>1</v>
      </c>
      <c r="E12" s="309"/>
      <c r="F12" s="453"/>
      <c r="G12" s="453"/>
      <c r="H12" s="453"/>
      <c r="I12" s="453"/>
      <c r="J12" s="453"/>
      <c r="K12" s="453"/>
      <c r="L12" s="453"/>
      <c r="M12" s="453"/>
      <c r="N12" s="453"/>
      <c r="O12" s="453"/>
      <c r="P12" s="453"/>
      <c r="Q12" s="295"/>
    </row>
    <row r="13" spans="1:17" ht="12" x14ac:dyDescent="0.2">
      <c r="A13" s="302"/>
      <c r="B13" s="305">
        <v>39920</v>
      </c>
      <c r="C13" s="306">
        <v>2</v>
      </c>
      <c r="D13" s="306">
        <v>1</v>
      </c>
      <c r="E13" s="309"/>
      <c r="F13" s="453" t="s">
        <v>178</v>
      </c>
      <c r="G13" s="453"/>
      <c r="H13" s="453"/>
      <c r="I13" s="453"/>
      <c r="J13" s="453"/>
      <c r="K13" s="453"/>
      <c r="L13" s="453"/>
      <c r="M13" s="289"/>
      <c r="N13" s="293">
        <v>1</v>
      </c>
      <c r="O13" s="289" t="s">
        <v>171</v>
      </c>
      <c r="P13" s="294"/>
      <c r="Q13" s="295"/>
    </row>
    <row r="14" spans="1:17" ht="12" x14ac:dyDescent="0.2">
      <c r="A14" s="302"/>
      <c r="B14" s="305">
        <v>39921</v>
      </c>
      <c r="C14" s="306">
        <v>2</v>
      </c>
      <c r="D14" s="306">
        <v>1</v>
      </c>
      <c r="E14" s="309"/>
      <c r="F14" s="453" t="s">
        <v>179</v>
      </c>
      <c r="G14" s="453"/>
      <c r="H14" s="453"/>
      <c r="I14" s="453"/>
      <c r="J14" s="453"/>
      <c r="K14" s="453"/>
      <c r="L14" s="453"/>
      <c r="M14" s="289"/>
      <c r="N14" s="293">
        <v>12.8</v>
      </c>
      <c r="O14" s="289" t="s">
        <v>171</v>
      </c>
      <c r="P14" s="294"/>
      <c r="Q14" s="295"/>
    </row>
    <row r="15" spans="1:17" ht="12" x14ac:dyDescent="0.2">
      <c r="A15" s="302"/>
      <c r="B15" s="305">
        <v>39922</v>
      </c>
      <c r="C15" s="306">
        <v>2</v>
      </c>
      <c r="D15" s="306">
        <v>1</v>
      </c>
      <c r="E15" s="309"/>
      <c r="F15" s="295"/>
      <c r="G15" s="295"/>
      <c r="H15" s="295"/>
      <c r="I15" s="295"/>
      <c r="J15" s="295"/>
      <c r="K15" s="295"/>
      <c r="L15" s="295"/>
      <c r="M15" s="289"/>
      <c r="N15" s="289"/>
      <c r="O15" s="289"/>
      <c r="P15" s="289"/>
      <c r="Q15" s="295"/>
    </row>
    <row r="16" spans="1:17" ht="12" x14ac:dyDescent="0.2">
      <c r="A16" s="302"/>
      <c r="B16" s="305">
        <v>39923</v>
      </c>
      <c r="C16" s="306">
        <v>3</v>
      </c>
      <c r="D16" s="306">
        <v>1</v>
      </c>
      <c r="E16" s="309"/>
      <c r="F16" s="295"/>
      <c r="G16" s="295"/>
      <c r="H16" s="295"/>
      <c r="I16" s="295"/>
      <c r="J16" s="295"/>
      <c r="K16" s="295"/>
      <c r="L16" s="295"/>
      <c r="M16" s="289"/>
      <c r="N16" s="289"/>
      <c r="O16" s="289"/>
      <c r="P16" s="289"/>
      <c r="Q16" s="295"/>
    </row>
    <row r="17" spans="1:17" ht="24" x14ac:dyDescent="0.2">
      <c r="A17" s="302"/>
      <c r="B17" s="305">
        <v>39924</v>
      </c>
      <c r="C17" s="306">
        <v>3</v>
      </c>
      <c r="D17" s="306">
        <v>1</v>
      </c>
      <c r="E17" s="309"/>
      <c r="F17" s="454" t="s">
        <v>212</v>
      </c>
      <c r="G17" s="455"/>
      <c r="H17" s="455"/>
      <c r="I17" s="455"/>
      <c r="J17" s="456" t="str">
        <f>N1</f>
        <v>2009-10</v>
      </c>
      <c r="K17" s="457"/>
      <c r="L17" s="457"/>
      <c r="M17" s="289"/>
      <c r="N17" s="288" t="s">
        <v>1</v>
      </c>
      <c r="O17" s="289"/>
      <c r="P17" s="316"/>
      <c r="Q17" s="295"/>
    </row>
    <row r="18" spans="1:17" ht="12" x14ac:dyDescent="0.2">
      <c r="A18" s="302"/>
      <c r="B18" s="305">
        <v>39925</v>
      </c>
      <c r="C18" s="306">
        <v>3</v>
      </c>
      <c r="D18" s="306">
        <v>1</v>
      </c>
      <c r="E18" s="309"/>
      <c r="F18" s="295"/>
      <c r="G18" s="295"/>
      <c r="H18" s="295"/>
      <c r="I18" s="295"/>
      <c r="J18" s="295"/>
      <c r="K18" s="295"/>
      <c r="L18" s="295"/>
      <c r="M18" s="289"/>
      <c r="N18" s="289"/>
      <c r="O18" s="289"/>
      <c r="P18" s="317"/>
      <c r="Q18" s="295"/>
    </row>
    <row r="19" spans="1:17" ht="12" x14ac:dyDescent="0.2">
      <c r="A19" s="302"/>
      <c r="B19" s="305">
        <v>39926</v>
      </c>
      <c r="C19" s="306">
        <v>3</v>
      </c>
      <c r="D19" s="306">
        <v>1</v>
      </c>
      <c r="E19" s="309"/>
      <c r="F19" s="453" t="s">
        <v>218</v>
      </c>
      <c r="G19" s="453"/>
      <c r="H19" s="453"/>
      <c r="I19" s="453"/>
      <c r="J19" s="453"/>
      <c r="K19" s="453"/>
      <c r="L19" s="453"/>
      <c r="M19" s="289"/>
      <c r="N19" s="296">
        <v>6475</v>
      </c>
      <c r="O19" s="289" t="s">
        <v>166</v>
      </c>
      <c r="P19" s="317"/>
      <c r="Q19" s="295"/>
    </row>
    <row r="20" spans="1:17" ht="12" x14ac:dyDescent="0.2">
      <c r="A20" s="302"/>
      <c r="B20" s="305">
        <v>39927</v>
      </c>
      <c r="C20" s="306">
        <v>3</v>
      </c>
      <c r="D20" s="306">
        <v>1</v>
      </c>
      <c r="E20" s="309"/>
      <c r="F20" s="295"/>
      <c r="G20" s="295"/>
      <c r="H20" s="295"/>
      <c r="I20" s="295"/>
      <c r="J20" s="295"/>
      <c r="K20" s="295"/>
      <c r="L20" s="295"/>
      <c r="M20" s="289"/>
      <c r="N20" s="289"/>
      <c r="O20" s="289"/>
      <c r="P20" s="317"/>
      <c r="Q20" s="295"/>
    </row>
    <row r="21" spans="1:17" ht="12" x14ac:dyDescent="0.2">
      <c r="A21" s="302"/>
      <c r="B21" s="305">
        <v>39928</v>
      </c>
      <c r="C21" s="306">
        <v>3</v>
      </c>
      <c r="D21" s="306">
        <v>1</v>
      </c>
      <c r="E21" s="309"/>
      <c r="F21" s="453" t="s">
        <v>215</v>
      </c>
      <c r="G21" s="453"/>
      <c r="H21" s="453"/>
      <c r="I21" s="453"/>
      <c r="J21" s="290">
        <f>N26</f>
        <v>0</v>
      </c>
      <c r="K21" s="290">
        <f>N27</f>
        <v>37400</v>
      </c>
      <c r="L21" s="290"/>
      <c r="M21" s="289"/>
      <c r="N21" s="297">
        <v>20</v>
      </c>
      <c r="O21" s="289" t="s">
        <v>171</v>
      </c>
      <c r="P21" s="289"/>
      <c r="Q21" s="295"/>
    </row>
    <row r="22" spans="1:17" ht="12" x14ac:dyDescent="0.2">
      <c r="A22" s="302"/>
      <c r="B22" s="305">
        <v>39929</v>
      </c>
      <c r="C22" s="306">
        <v>3</v>
      </c>
      <c r="D22" s="306">
        <v>1</v>
      </c>
      <c r="E22" s="309"/>
      <c r="F22" s="453" t="s">
        <v>216</v>
      </c>
      <c r="G22" s="453"/>
      <c r="H22" s="453"/>
      <c r="I22" s="453"/>
      <c r="J22" s="290">
        <f>N27</f>
        <v>37400</v>
      </c>
      <c r="K22" s="290"/>
      <c r="L22" s="290"/>
      <c r="M22" s="289"/>
      <c r="N22" s="297">
        <v>40</v>
      </c>
      <c r="O22" s="289" t="s">
        <v>171</v>
      </c>
      <c r="P22" s="289"/>
      <c r="Q22" s="295"/>
    </row>
    <row r="23" spans="1:17" ht="12" x14ac:dyDescent="0.2">
      <c r="A23" s="302"/>
      <c r="B23" s="305">
        <v>39930</v>
      </c>
      <c r="C23" s="306">
        <v>4</v>
      </c>
      <c r="D23" s="306">
        <v>1</v>
      </c>
      <c r="E23" s="309"/>
      <c r="F23" s="295"/>
      <c r="G23" s="295"/>
      <c r="H23" s="295"/>
      <c r="I23" s="295"/>
      <c r="J23" s="295"/>
      <c r="K23" s="295"/>
      <c r="L23" s="295"/>
      <c r="M23" s="289"/>
      <c r="N23" s="289"/>
      <c r="O23" s="289"/>
      <c r="P23" s="289"/>
      <c r="Q23" s="295"/>
    </row>
    <row r="24" spans="1:17" ht="24" x14ac:dyDescent="0.2">
      <c r="A24" s="302"/>
      <c r="B24" s="305">
        <v>39931</v>
      </c>
      <c r="C24" s="306">
        <v>4</v>
      </c>
      <c r="D24" s="306">
        <v>1</v>
      </c>
      <c r="E24" s="309"/>
      <c r="F24" s="295" t="s">
        <v>203</v>
      </c>
      <c r="G24" s="298"/>
      <c r="H24" s="295"/>
      <c r="I24" s="295"/>
      <c r="J24" s="299" t="s">
        <v>206</v>
      </c>
      <c r="K24" s="299" t="s">
        <v>207</v>
      </c>
      <c r="L24" s="295"/>
      <c r="M24" s="289"/>
      <c r="N24" s="288" t="s">
        <v>180</v>
      </c>
      <c r="O24" s="289"/>
      <c r="P24" s="289"/>
      <c r="Q24" s="295"/>
    </row>
    <row r="25" spans="1:17" ht="12" x14ac:dyDescent="0.2">
      <c r="A25" s="302"/>
      <c r="B25" s="305">
        <v>39932</v>
      </c>
      <c r="C25" s="306">
        <v>4</v>
      </c>
      <c r="D25" s="306">
        <v>1</v>
      </c>
      <c r="E25" s="309"/>
      <c r="F25" s="295"/>
      <c r="G25" s="295"/>
      <c r="H25" s="295"/>
      <c r="I25" s="295"/>
      <c r="J25" s="295"/>
      <c r="K25" s="295"/>
      <c r="L25" s="295"/>
      <c r="M25" s="289"/>
      <c r="N25" s="289"/>
      <c r="O25" s="289"/>
      <c r="P25" s="289"/>
      <c r="Q25" s="295"/>
    </row>
    <row r="26" spans="1:17" ht="12" x14ac:dyDescent="0.2">
      <c r="A26" s="302"/>
      <c r="B26" s="305">
        <v>39933</v>
      </c>
      <c r="C26" s="306">
        <v>4</v>
      </c>
      <c r="D26" s="306">
        <v>1</v>
      </c>
      <c r="E26" s="309"/>
      <c r="F26" s="295" t="s">
        <v>204</v>
      </c>
      <c r="G26" s="295"/>
      <c r="H26" s="300">
        <f>N21/100</f>
        <v>0.2</v>
      </c>
      <c r="I26" s="295"/>
      <c r="J26" s="295">
        <v>0</v>
      </c>
      <c r="K26" s="295">
        <f>N27</f>
        <v>37400</v>
      </c>
      <c r="L26" s="295"/>
      <c r="M26" s="289"/>
      <c r="N26" s="301">
        <v>0</v>
      </c>
      <c r="O26" s="289"/>
      <c r="P26" s="289"/>
      <c r="Q26" s="295"/>
    </row>
    <row r="27" spans="1:17" ht="12" x14ac:dyDescent="0.2">
      <c r="A27" s="302"/>
      <c r="B27" s="305">
        <v>39934</v>
      </c>
      <c r="C27" s="306">
        <v>4</v>
      </c>
      <c r="D27" s="306">
        <v>1</v>
      </c>
      <c r="E27" s="309"/>
      <c r="F27" s="295" t="s">
        <v>205</v>
      </c>
      <c r="G27" s="295"/>
      <c r="H27" s="300">
        <f>N22/100</f>
        <v>0.4</v>
      </c>
      <c r="I27" s="310" t="s">
        <v>214</v>
      </c>
      <c r="J27" s="295">
        <f>N27</f>
        <v>37400</v>
      </c>
      <c r="K27" s="295"/>
      <c r="L27" s="295"/>
      <c r="M27" s="289"/>
      <c r="N27" s="301">
        <v>37400</v>
      </c>
      <c r="O27" s="289"/>
      <c r="P27" s="289"/>
      <c r="Q27" s="295"/>
    </row>
    <row r="28" spans="1:17" ht="12" x14ac:dyDescent="0.2">
      <c r="A28" s="302"/>
      <c r="B28" s="305">
        <v>39935</v>
      </c>
      <c r="C28" s="306">
        <v>4</v>
      </c>
      <c r="D28" s="306">
        <v>1</v>
      </c>
      <c r="E28" s="309"/>
      <c r="F28" s="295"/>
      <c r="G28" s="295"/>
      <c r="H28" s="295"/>
      <c r="I28" s="295"/>
      <c r="J28" s="295"/>
      <c r="K28" s="295"/>
      <c r="L28" s="295"/>
      <c r="M28" s="289"/>
      <c r="N28" s="289"/>
      <c r="O28" s="289"/>
      <c r="P28" s="289"/>
      <c r="Q28" s="295"/>
    </row>
    <row r="29" spans="1:17" x14ac:dyDescent="0.2">
      <c r="A29" s="302"/>
      <c r="B29" s="305">
        <v>39936</v>
      </c>
      <c r="C29" s="306">
        <v>4</v>
      </c>
      <c r="D29" s="306">
        <v>1</v>
      </c>
      <c r="E29" s="309"/>
    </row>
    <row r="30" spans="1:17" x14ac:dyDescent="0.2">
      <c r="A30" s="302"/>
      <c r="B30" s="305">
        <v>39937</v>
      </c>
      <c r="C30" s="306">
        <v>5</v>
      </c>
      <c r="D30" s="306">
        <v>1</v>
      </c>
      <c r="E30" s="309"/>
    </row>
    <row r="31" spans="1:17" x14ac:dyDescent="0.2">
      <c r="A31" s="302"/>
      <c r="B31" s="305">
        <v>39938</v>
      </c>
      <c r="C31" s="306">
        <v>5</v>
      </c>
      <c r="D31" s="306">
        <v>1</v>
      </c>
      <c r="E31" s="309"/>
    </row>
    <row r="32" spans="1:17" x14ac:dyDescent="0.2">
      <c r="A32" s="302"/>
      <c r="B32" s="305">
        <v>39939</v>
      </c>
      <c r="C32" s="306">
        <v>5</v>
      </c>
      <c r="D32" s="306">
        <v>2</v>
      </c>
      <c r="E32" s="309"/>
    </row>
    <row r="33" spans="1:5" x14ac:dyDescent="0.2">
      <c r="A33" s="302"/>
      <c r="B33" s="305">
        <v>39940</v>
      </c>
      <c r="C33" s="306">
        <v>5</v>
      </c>
      <c r="D33" s="306">
        <v>2</v>
      </c>
      <c r="E33" s="309"/>
    </row>
    <row r="34" spans="1:5" x14ac:dyDescent="0.2">
      <c r="A34" s="302"/>
      <c r="B34" s="305">
        <v>39941</v>
      </c>
      <c r="C34" s="306">
        <v>5</v>
      </c>
      <c r="D34" s="306">
        <v>2</v>
      </c>
      <c r="E34" s="309"/>
    </row>
    <row r="35" spans="1:5" x14ac:dyDescent="0.2">
      <c r="A35" s="302"/>
      <c r="B35" s="305">
        <v>39942</v>
      </c>
      <c r="C35" s="306">
        <v>5</v>
      </c>
      <c r="D35" s="306">
        <v>2</v>
      </c>
      <c r="E35" s="309"/>
    </row>
    <row r="36" spans="1:5" x14ac:dyDescent="0.2">
      <c r="A36" s="302"/>
      <c r="B36" s="305">
        <v>39943</v>
      </c>
      <c r="C36" s="306">
        <v>5</v>
      </c>
      <c r="D36" s="306">
        <v>2</v>
      </c>
      <c r="E36" s="309"/>
    </row>
    <row r="37" spans="1:5" x14ac:dyDescent="0.2">
      <c r="A37" s="302"/>
      <c r="B37" s="305">
        <v>39944</v>
      </c>
      <c r="C37" s="306">
        <v>6</v>
      </c>
      <c r="D37" s="306">
        <v>2</v>
      </c>
      <c r="E37" s="309"/>
    </row>
    <row r="38" spans="1:5" x14ac:dyDescent="0.2">
      <c r="A38" s="302"/>
      <c r="B38" s="305">
        <v>39945</v>
      </c>
      <c r="C38" s="306">
        <v>6</v>
      </c>
      <c r="D38" s="306">
        <v>2</v>
      </c>
      <c r="E38" s="309"/>
    </row>
    <row r="39" spans="1:5" x14ac:dyDescent="0.2">
      <c r="A39" s="302"/>
      <c r="B39" s="305">
        <v>39946</v>
      </c>
      <c r="C39" s="306">
        <v>6</v>
      </c>
      <c r="D39" s="306">
        <v>2</v>
      </c>
      <c r="E39" s="309"/>
    </row>
    <row r="40" spans="1:5" x14ac:dyDescent="0.2">
      <c r="A40" s="302"/>
      <c r="B40" s="305">
        <v>39947</v>
      </c>
      <c r="C40" s="306">
        <v>6</v>
      </c>
      <c r="D40" s="306">
        <v>2</v>
      </c>
      <c r="E40" s="309"/>
    </row>
    <row r="41" spans="1:5" x14ac:dyDescent="0.2">
      <c r="A41" s="302"/>
      <c r="B41" s="305">
        <v>39948</v>
      </c>
      <c r="C41" s="306">
        <v>6</v>
      </c>
      <c r="D41" s="306">
        <v>2</v>
      </c>
      <c r="E41" s="309"/>
    </row>
    <row r="42" spans="1:5" x14ac:dyDescent="0.2">
      <c r="A42" s="302"/>
      <c r="B42" s="305">
        <v>39949</v>
      </c>
      <c r="C42" s="306">
        <v>6</v>
      </c>
      <c r="D42" s="306">
        <v>2</v>
      </c>
      <c r="E42" s="309"/>
    </row>
    <row r="43" spans="1:5" x14ac:dyDescent="0.2">
      <c r="A43" s="302"/>
      <c r="B43" s="305">
        <v>39950</v>
      </c>
      <c r="C43" s="306">
        <v>6</v>
      </c>
      <c r="D43" s="306">
        <v>2</v>
      </c>
      <c r="E43" s="309"/>
    </row>
    <row r="44" spans="1:5" x14ac:dyDescent="0.2">
      <c r="A44" s="302"/>
      <c r="B44" s="305">
        <v>39951</v>
      </c>
      <c r="C44" s="306">
        <v>7</v>
      </c>
      <c r="D44" s="306">
        <v>2</v>
      </c>
      <c r="E44" s="309"/>
    </row>
    <row r="45" spans="1:5" x14ac:dyDescent="0.2">
      <c r="A45" s="302"/>
      <c r="B45" s="305">
        <v>39952</v>
      </c>
      <c r="C45" s="306">
        <v>7</v>
      </c>
      <c r="D45" s="306">
        <v>2</v>
      </c>
      <c r="E45" s="309"/>
    </row>
    <row r="46" spans="1:5" x14ac:dyDescent="0.2">
      <c r="A46" s="302"/>
      <c r="B46" s="305">
        <v>39953</v>
      </c>
      <c r="C46" s="306">
        <v>7</v>
      </c>
      <c r="D46" s="306">
        <v>2</v>
      </c>
      <c r="E46" s="309"/>
    </row>
    <row r="47" spans="1:5" x14ac:dyDescent="0.2">
      <c r="A47" s="302"/>
      <c r="B47" s="305">
        <v>39954</v>
      </c>
      <c r="C47" s="306">
        <v>7</v>
      </c>
      <c r="D47" s="306">
        <v>2</v>
      </c>
      <c r="E47" s="309"/>
    </row>
    <row r="48" spans="1:5" x14ac:dyDescent="0.2">
      <c r="A48" s="302"/>
      <c r="B48" s="305">
        <v>39955</v>
      </c>
      <c r="C48" s="306">
        <v>7</v>
      </c>
      <c r="D48" s="306">
        <v>2</v>
      </c>
      <c r="E48" s="309"/>
    </row>
    <row r="49" spans="1:5" x14ac:dyDescent="0.2">
      <c r="A49" s="302"/>
      <c r="B49" s="305">
        <v>39956</v>
      </c>
      <c r="C49" s="306">
        <v>7</v>
      </c>
      <c r="D49" s="306">
        <v>2</v>
      </c>
      <c r="E49" s="309"/>
    </row>
    <row r="50" spans="1:5" x14ac:dyDescent="0.2">
      <c r="A50" s="302"/>
      <c r="B50" s="305">
        <v>39957</v>
      </c>
      <c r="C50" s="306">
        <v>7</v>
      </c>
      <c r="D50" s="306">
        <v>2</v>
      </c>
      <c r="E50" s="309"/>
    </row>
    <row r="51" spans="1:5" x14ac:dyDescent="0.2">
      <c r="A51" s="302"/>
      <c r="B51" s="305">
        <v>39958</v>
      </c>
      <c r="C51" s="306">
        <v>8</v>
      </c>
      <c r="D51" s="306">
        <v>2</v>
      </c>
      <c r="E51" s="309"/>
    </row>
    <row r="52" spans="1:5" x14ac:dyDescent="0.2">
      <c r="A52" s="302"/>
      <c r="B52" s="305">
        <v>39959</v>
      </c>
      <c r="C52" s="306">
        <v>8</v>
      </c>
      <c r="D52" s="306">
        <v>2</v>
      </c>
      <c r="E52" s="309"/>
    </row>
    <row r="53" spans="1:5" x14ac:dyDescent="0.2">
      <c r="A53" s="302"/>
      <c r="B53" s="305">
        <v>39960</v>
      </c>
      <c r="C53" s="306">
        <v>8</v>
      </c>
      <c r="D53" s="306">
        <v>2</v>
      </c>
      <c r="E53" s="309"/>
    </row>
    <row r="54" spans="1:5" x14ac:dyDescent="0.2">
      <c r="A54" s="302"/>
      <c r="B54" s="305">
        <v>39961</v>
      </c>
      <c r="C54" s="306">
        <v>8</v>
      </c>
      <c r="D54" s="306">
        <v>2</v>
      </c>
      <c r="E54" s="309"/>
    </row>
    <row r="55" spans="1:5" x14ac:dyDescent="0.2">
      <c r="A55" s="302"/>
      <c r="B55" s="305">
        <v>39962</v>
      </c>
      <c r="C55" s="306">
        <v>8</v>
      </c>
      <c r="D55" s="306">
        <v>2</v>
      </c>
      <c r="E55" s="309"/>
    </row>
    <row r="56" spans="1:5" x14ac:dyDescent="0.2">
      <c r="A56" s="302"/>
      <c r="B56" s="305">
        <v>39963</v>
      </c>
      <c r="C56" s="306">
        <v>8</v>
      </c>
      <c r="D56" s="306">
        <v>2</v>
      </c>
      <c r="E56" s="309"/>
    </row>
    <row r="57" spans="1:5" x14ac:dyDescent="0.2">
      <c r="A57" s="302"/>
      <c r="B57" s="305">
        <v>39964</v>
      </c>
      <c r="C57" s="306">
        <v>8</v>
      </c>
      <c r="D57" s="306">
        <v>2</v>
      </c>
      <c r="E57" s="309"/>
    </row>
    <row r="58" spans="1:5" x14ac:dyDescent="0.2">
      <c r="A58" s="302"/>
      <c r="B58" s="305">
        <v>39965</v>
      </c>
      <c r="C58" s="306">
        <v>9</v>
      </c>
      <c r="D58" s="306">
        <v>2</v>
      </c>
      <c r="E58" s="309"/>
    </row>
    <row r="59" spans="1:5" x14ac:dyDescent="0.2">
      <c r="A59" s="302"/>
      <c r="B59" s="305">
        <v>39966</v>
      </c>
      <c r="C59" s="306">
        <v>9</v>
      </c>
      <c r="D59" s="306">
        <v>2</v>
      </c>
      <c r="E59" s="309"/>
    </row>
    <row r="60" spans="1:5" x14ac:dyDescent="0.2">
      <c r="A60" s="302"/>
      <c r="B60" s="305">
        <v>39967</v>
      </c>
      <c r="C60" s="306">
        <v>9</v>
      </c>
      <c r="D60" s="306">
        <v>2</v>
      </c>
      <c r="E60" s="309"/>
    </row>
    <row r="61" spans="1:5" x14ac:dyDescent="0.2">
      <c r="A61" s="302"/>
      <c r="B61" s="305">
        <v>39968</v>
      </c>
      <c r="C61" s="306">
        <v>9</v>
      </c>
      <c r="D61" s="306">
        <v>2</v>
      </c>
      <c r="E61" s="309"/>
    </row>
    <row r="62" spans="1:5" x14ac:dyDescent="0.2">
      <c r="A62" s="302"/>
      <c r="B62" s="305">
        <v>39969</v>
      </c>
      <c r="C62" s="306">
        <v>9</v>
      </c>
      <c r="D62" s="306">
        <v>2</v>
      </c>
      <c r="E62" s="309"/>
    </row>
    <row r="63" spans="1:5" x14ac:dyDescent="0.2">
      <c r="A63" s="302"/>
      <c r="B63" s="305">
        <v>39970</v>
      </c>
      <c r="C63" s="306">
        <v>9</v>
      </c>
      <c r="D63" s="306">
        <v>3</v>
      </c>
      <c r="E63" s="309"/>
    </row>
    <row r="64" spans="1:5" x14ac:dyDescent="0.2">
      <c r="A64" s="302"/>
      <c r="B64" s="305">
        <v>39971</v>
      </c>
      <c r="C64" s="306">
        <v>9</v>
      </c>
      <c r="D64" s="306">
        <v>3</v>
      </c>
      <c r="E64" s="309"/>
    </row>
    <row r="65" spans="1:5" x14ac:dyDescent="0.2">
      <c r="A65" s="302"/>
      <c r="B65" s="305">
        <v>39972</v>
      </c>
      <c r="C65" s="306">
        <v>10</v>
      </c>
      <c r="D65" s="306">
        <v>3</v>
      </c>
      <c r="E65" s="309"/>
    </row>
    <row r="66" spans="1:5" x14ac:dyDescent="0.2">
      <c r="A66" s="302"/>
      <c r="B66" s="305">
        <v>39973</v>
      </c>
      <c r="C66" s="306">
        <v>10</v>
      </c>
      <c r="D66" s="306">
        <v>3</v>
      </c>
      <c r="E66" s="309"/>
    </row>
    <row r="67" spans="1:5" x14ac:dyDescent="0.2">
      <c r="A67" s="302"/>
      <c r="B67" s="305">
        <v>39974</v>
      </c>
      <c r="C67" s="306">
        <v>10</v>
      </c>
      <c r="D67" s="306">
        <v>3</v>
      </c>
      <c r="E67" s="309"/>
    </row>
    <row r="68" spans="1:5" x14ac:dyDescent="0.2">
      <c r="A68" s="302"/>
      <c r="B68" s="305">
        <v>39975</v>
      </c>
      <c r="C68" s="306">
        <v>10</v>
      </c>
      <c r="D68" s="306">
        <v>3</v>
      </c>
      <c r="E68" s="309"/>
    </row>
    <row r="69" spans="1:5" x14ac:dyDescent="0.2">
      <c r="A69" s="302"/>
      <c r="B69" s="305">
        <v>39976</v>
      </c>
      <c r="C69" s="306">
        <v>10</v>
      </c>
      <c r="D69" s="306">
        <v>3</v>
      </c>
      <c r="E69" s="309"/>
    </row>
    <row r="70" spans="1:5" x14ac:dyDescent="0.2">
      <c r="A70" s="302"/>
      <c r="B70" s="305">
        <v>39977</v>
      </c>
      <c r="C70" s="306">
        <v>10</v>
      </c>
      <c r="D70" s="306">
        <v>3</v>
      </c>
      <c r="E70" s="309"/>
    </row>
    <row r="71" spans="1:5" x14ac:dyDescent="0.2">
      <c r="A71" s="302"/>
      <c r="B71" s="305">
        <v>39978</v>
      </c>
      <c r="C71" s="306">
        <v>10</v>
      </c>
      <c r="D71" s="306">
        <v>3</v>
      </c>
      <c r="E71" s="309"/>
    </row>
    <row r="72" spans="1:5" x14ac:dyDescent="0.2">
      <c r="A72" s="302"/>
      <c r="B72" s="305">
        <v>39979</v>
      </c>
      <c r="C72" s="306">
        <v>11</v>
      </c>
      <c r="D72" s="306">
        <v>3</v>
      </c>
      <c r="E72" s="309"/>
    </row>
    <row r="73" spans="1:5" x14ac:dyDescent="0.2">
      <c r="A73" s="302"/>
      <c r="B73" s="305">
        <v>39980</v>
      </c>
      <c r="C73" s="306">
        <v>11</v>
      </c>
      <c r="D73" s="306">
        <v>3</v>
      </c>
      <c r="E73" s="309"/>
    </row>
    <row r="74" spans="1:5" x14ac:dyDescent="0.2">
      <c r="A74" s="302"/>
      <c r="B74" s="305">
        <v>39981</v>
      </c>
      <c r="C74" s="306">
        <v>11</v>
      </c>
      <c r="D74" s="306">
        <v>3</v>
      </c>
      <c r="E74" s="309"/>
    </row>
    <row r="75" spans="1:5" x14ac:dyDescent="0.2">
      <c r="A75" s="302"/>
      <c r="B75" s="305">
        <v>39982</v>
      </c>
      <c r="C75" s="306">
        <v>11</v>
      </c>
      <c r="D75" s="306">
        <v>3</v>
      </c>
      <c r="E75" s="309"/>
    </row>
    <row r="76" spans="1:5" x14ac:dyDescent="0.2">
      <c r="A76" s="302"/>
      <c r="B76" s="305">
        <v>39983</v>
      </c>
      <c r="C76" s="306">
        <v>11</v>
      </c>
      <c r="D76" s="306">
        <v>3</v>
      </c>
      <c r="E76" s="309"/>
    </row>
    <row r="77" spans="1:5" x14ac:dyDescent="0.2">
      <c r="A77" s="302"/>
      <c r="B77" s="305">
        <v>39984</v>
      </c>
      <c r="C77" s="306">
        <v>11</v>
      </c>
      <c r="D77" s="306">
        <v>3</v>
      </c>
      <c r="E77" s="309"/>
    </row>
    <row r="78" spans="1:5" x14ac:dyDescent="0.2">
      <c r="A78" s="302"/>
      <c r="B78" s="305">
        <v>39985</v>
      </c>
      <c r="C78" s="306">
        <v>11</v>
      </c>
      <c r="D78" s="306">
        <v>3</v>
      </c>
      <c r="E78" s="309"/>
    </row>
    <row r="79" spans="1:5" x14ac:dyDescent="0.2">
      <c r="A79" s="302"/>
      <c r="B79" s="305">
        <v>39986</v>
      </c>
      <c r="C79" s="306">
        <v>12</v>
      </c>
      <c r="D79" s="306">
        <v>3</v>
      </c>
      <c r="E79" s="309"/>
    </row>
    <row r="80" spans="1:5" x14ac:dyDescent="0.2">
      <c r="A80" s="302"/>
      <c r="B80" s="305">
        <v>39987</v>
      </c>
      <c r="C80" s="306">
        <v>12</v>
      </c>
      <c r="D80" s="306">
        <v>3</v>
      </c>
      <c r="E80" s="309"/>
    </row>
    <row r="81" spans="1:5" x14ac:dyDescent="0.2">
      <c r="A81" s="302"/>
      <c r="B81" s="305">
        <v>39988</v>
      </c>
      <c r="C81" s="306">
        <v>12</v>
      </c>
      <c r="D81" s="306">
        <v>3</v>
      </c>
      <c r="E81" s="309"/>
    </row>
    <row r="82" spans="1:5" x14ac:dyDescent="0.2">
      <c r="A82" s="302"/>
      <c r="B82" s="305">
        <v>39989</v>
      </c>
      <c r="C82" s="306">
        <v>12</v>
      </c>
      <c r="D82" s="306">
        <v>3</v>
      </c>
      <c r="E82" s="309"/>
    </row>
    <row r="83" spans="1:5" x14ac:dyDescent="0.2">
      <c r="A83" s="302"/>
      <c r="B83" s="305">
        <v>39990</v>
      </c>
      <c r="C83" s="306">
        <v>12</v>
      </c>
      <c r="D83" s="306">
        <v>3</v>
      </c>
      <c r="E83" s="309"/>
    </row>
    <row r="84" spans="1:5" x14ac:dyDescent="0.2">
      <c r="A84" s="302"/>
      <c r="B84" s="305">
        <v>39991</v>
      </c>
      <c r="C84" s="306">
        <v>12</v>
      </c>
      <c r="D84" s="306">
        <v>3</v>
      </c>
      <c r="E84" s="309"/>
    </row>
    <row r="85" spans="1:5" x14ac:dyDescent="0.2">
      <c r="A85" s="302"/>
      <c r="B85" s="305">
        <v>39992</v>
      </c>
      <c r="C85" s="306">
        <v>12</v>
      </c>
      <c r="D85" s="306">
        <v>3</v>
      </c>
      <c r="E85" s="309"/>
    </row>
    <row r="86" spans="1:5" x14ac:dyDescent="0.2">
      <c r="A86" s="302"/>
      <c r="B86" s="305">
        <v>39993</v>
      </c>
      <c r="C86" s="306">
        <v>13</v>
      </c>
      <c r="D86" s="306">
        <v>3</v>
      </c>
      <c r="E86" s="309"/>
    </row>
    <row r="87" spans="1:5" x14ac:dyDescent="0.2">
      <c r="A87" s="302"/>
      <c r="B87" s="305">
        <v>39994</v>
      </c>
      <c r="C87" s="306">
        <v>13</v>
      </c>
      <c r="D87" s="306">
        <v>3</v>
      </c>
      <c r="E87" s="309"/>
    </row>
    <row r="88" spans="1:5" x14ac:dyDescent="0.2">
      <c r="A88" s="302"/>
      <c r="B88" s="305">
        <v>39995</v>
      </c>
      <c r="C88" s="306">
        <v>13</v>
      </c>
      <c r="D88" s="306">
        <v>3</v>
      </c>
      <c r="E88" s="309"/>
    </row>
    <row r="89" spans="1:5" x14ac:dyDescent="0.2">
      <c r="A89" s="302"/>
      <c r="B89" s="305">
        <v>39996</v>
      </c>
      <c r="C89" s="306">
        <v>13</v>
      </c>
      <c r="D89" s="306">
        <v>3</v>
      </c>
      <c r="E89" s="309"/>
    </row>
    <row r="90" spans="1:5" x14ac:dyDescent="0.2">
      <c r="A90" s="302"/>
      <c r="B90" s="305">
        <v>39997</v>
      </c>
      <c r="C90" s="306">
        <v>13</v>
      </c>
      <c r="D90" s="306">
        <v>3</v>
      </c>
      <c r="E90" s="309"/>
    </row>
    <row r="91" spans="1:5" x14ac:dyDescent="0.2">
      <c r="A91" s="302"/>
      <c r="B91" s="305">
        <v>39998</v>
      </c>
      <c r="C91" s="306">
        <v>13</v>
      </c>
      <c r="D91" s="306">
        <v>3</v>
      </c>
      <c r="E91" s="309"/>
    </row>
    <row r="92" spans="1:5" x14ac:dyDescent="0.2">
      <c r="A92" s="302"/>
      <c r="B92" s="305">
        <v>39999</v>
      </c>
      <c r="C92" s="306">
        <v>13</v>
      </c>
      <c r="D92" s="306">
        <v>3</v>
      </c>
      <c r="E92" s="309"/>
    </row>
    <row r="93" spans="1:5" x14ac:dyDescent="0.2">
      <c r="A93" s="302"/>
      <c r="B93" s="305">
        <v>40000</v>
      </c>
      <c r="C93" s="306">
        <v>14</v>
      </c>
      <c r="D93" s="306">
        <v>4</v>
      </c>
      <c r="E93" s="309"/>
    </row>
    <row r="94" spans="1:5" x14ac:dyDescent="0.2">
      <c r="A94" s="302"/>
      <c r="B94" s="305">
        <v>40001</v>
      </c>
      <c r="C94" s="306">
        <v>14</v>
      </c>
      <c r="D94" s="306">
        <v>4</v>
      </c>
      <c r="E94" s="309"/>
    </row>
    <row r="95" spans="1:5" x14ac:dyDescent="0.2">
      <c r="A95" s="302"/>
      <c r="B95" s="305">
        <v>40002</v>
      </c>
      <c r="C95" s="306">
        <v>14</v>
      </c>
      <c r="D95" s="306">
        <v>4</v>
      </c>
      <c r="E95" s="309"/>
    </row>
    <row r="96" spans="1:5" x14ac:dyDescent="0.2">
      <c r="A96" s="302"/>
      <c r="B96" s="305">
        <v>40003</v>
      </c>
      <c r="C96" s="306">
        <v>14</v>
      </c>
      <c r="D96" s="306">
        <v>4</v>
      </c>
      <c r="E96" s="309"/>
    </row>
    <row r="97" spans="1:5" x14ac:dyDescent="0.2">
      <c r="A97" s="302"/>
      <c r="B97" s="305">
        <v>40004</v>
      </c>
      <c r="C97" s="306">
        <v>14</v>
      </c>
      <c r="D97" s="306">
        <v>4</v>
      </c>
      <c r="E97" s="309"/>
    </row>
    <row r="98" spans="1:5" x14ac:dyDescent="0.2">
      <c r="A98" s="302"/>
      <c r="B98" s="305">
        <v>40005</v>
      </c>
      <c r="C98" s="306">
        <v>14</v>
      </c>
      <c r="D98" s="306">
        <v>4</v>
      </c>
      <c r="E98" s="309"/>
    </row>
    <row r="99" spans="1:5" x14ac:dyDescent="0.2">
      <c r="A99" s="302"/>
      <c r="B99" s="305">
        <v>40006</v>
      </c>
      <c r="C99" s="306">
        <v>14</v>
      </c>
      <c r="D99" s="306">
        <v>4</v>
      </c>
      <c r="E99" s="309"/>
    </row>
    <row r="100" spans="1:5" x14ac:dyDescent="0.2">
      <c r="A100" s="302"/>
      <c r="B100" s="305">
        <v>40007</v>
      </c>
      <c r="C100" s="306">
        <v>15</v>
      </c>
      <c r="D100" s="306">
        <v>4</v>
      </c>
      <c r="E100" s="309"/>
    </row>
    <row r="101" spans="1:5" x14ac:dyDescent="0.2">
      <c r="A101" s="302"/>
      <c r="B101" s="305">
        <v>40008</v>
      </c>
      <c r="C101" s="306">
        <v>15</v>
      </c>
      <c r="D101" s="306">
        <v>4</v>
      </c>
      <c r="E101" s="309"/>
    </row>
    <row r="102" spans="1:5" x14ac:dyDescent="0.2">
      <c r="A102" s="302"/>
      <c r="B102" s="305">
        <v>40009</v>
      </c>
      <c r="C102" s="306">
        <v>15</v>
      </c>
      <c r="D102" s="306">
        <v>4</v>
      </c>
      <c r="E102" s="309"/>
    </row>
    <row r="103" spans="1:5" x14ac:dyDescent="0.2">
      <c r="A103" s="302"/>
      <c r="B103" s="305">
        <v>40010</v>
      </c>
      <c r="C103" s="306">
        <v>15</v>
      </c>
      <c r="D103" s="306">
        <v>4</v>
      </c>
      <c r="E103" s="309"/>
    </row>
    <row r="104" spans="1:5" x14ac:dyDescent="0.2">
      <c r="A104" s="302"/>
      <c r="B104" s="305">
        <v>40011</v>
      </c>
      <c r="C104" s="306">
        <v>15</v>
      </c>
      <c r="D104" s="306">
        <v>4</v>
      </c>
      <c r="E104" s="309"/>
    </row>
    <row r="105" spans="1:5" x14ac:dyDescent="0.2">
      <c r="A105" s="302"/>
      <c r="B105" s="305">
        <v>40012</v>
      </c>
      <c r="C105" s="306">
        <v>15</v>
      </c>
      <c r="D105" s="306">
        <v>4</v>
      </c>
      <c r="E105" s="309"/>
    </row>
    <row r="106" spans="1:5" x14ac:dyDescent="0.2">
      <c r="A106" s="302"/>
      <c r="B106" s="305">
        <v>40013</v>
      </c>
      <c r="C106" s="306">
        <v>15</v>
      </c>
      <c r="D106" s="306">
        <v>4</v>
      </c>
      <c r="E106" s="309"/>
    </row>
    <row r="107" spans="1:5" x14ac:dyDescent="0.2">
      <c r="A107" s="302"/>
      <c r="B107" s="305">
        <v>40014</v>
      </c>
      <c r="C107" s="306">
        <v>16</v>
      </c>
      <c r="D107" s="306">
        <v>4</v>
      </c>
      <c r="E107" s="309"/>
    </row>
    <row r="108" spans="1:5" x14ac:dyDescent="0.2">
      <c r="A108" s="302"/>
      <c r="B108" s="305">
        <v>40015</v>
      </c>
      <c r="C108" s="306">
        <v>16</v>
      </c>
      <c r="D108" s="306">
        <v>4</v>
      </c>
      <c r="E108" s="309"/>
    </row>
    <row r="109" spans="1:5" x14ac:dyDescent="0.2">
      <c r="A109" s="302"/>
      <c r="B109" s="305">
        <v>40016</v>
      </c>
      <c r="C109" s="306">
        <v>16</v>
      </c>
      <c r="D109" s="306">
        <v>4</v>
      </c>
      <c r="E109" s="309"/>
    </row>
    <row r="110" spans="1:5" x14ac:dyDescent="0.2">
      <c r="A110" s="302"/>
      <c r="B110" s="305">
        <v>40017</v>
      </c>
      <c r="C110" s="306">
        <v>16</v>
      </c>
      <c r="D110" s="306">
        <v>4</v>
      </c>
      <c r="E110" s="309"/>
    </row>
    <row r="111" spans="1:5" x14ac:dyDescent="0.2">
      <c r="A111" s="302"/>
      <c r="B111" s="305">
        <v>40018</v>
      </c>
      <c r="C111" s="306">
        <v>16</v>
      </c>
      <c r="D111" s="306">
        <v>4</v>
      </c>
      <c r="E111" s="309"/>
    </row>
    <row r="112" spans="1:5" x14ac:dyDescent="0.2">
      <c r="A112" s="302"/>
      <c r="B112" s="305">
        <v>40019</v>
      </c>
      <c r="C112" s="306">
        <v>16</v>
      </c>
      <c r="D112" s="306">
        <v>4</v>
      </c>
      <c r="E112" s="309"/>
    </row>
    <row r="113" spans="1:5" x14ac:dyDescent="0.2">
      <c r="A113" s="302"/>
      <c r="B113" s="305">
        <v>40020</v>
      </c>
      <c r="C113" s="306">
        <v>16</v>
      </c>
      <c r="D113" s="306">
        <v>4</v>
      </c>
      <c r="E113" s="309"/>
    </row>
    <row r="114" spans="1:5" x14ac:dyDescent="0.2">
      <c r="A114" s="302"/>
      <c r="B114" s="305">
        <v>40021</v>
      </c>
      <c r="C114" s="306">
        <v>17</v>
      </c>
      <c r="D114" s="306">
        <v>4</v>
      </c>
      <c r="E114" s="309"/>
    </row>
    <row r="115" spans="1:5" x14ac:dyDescent="0.2">
      <c r="A115" s="302"/>
      <c r="B115" s="305">
        <v>40022</v>
      </c>
      <c r="C115" s="306">
        <v>17</v>
      </c>
      <c r="D115" s="306">
        <v>4</v>
      </c>
      <c r="E115" s="309"/>
    </row>
    <row r="116" spans="1:5" x14ac:dyDescent="0.2">
      <c r="A116" s="302"/>
      <c r="B116" s="305">
        <v>40023</v>
      </c>
      <c r="C116" s="306">
        <v>17</v>
      </c>
      <c r="D116" s="306">
        <v>4</v>
      </c>
      <c r="E116" s="309"/>
    </row>
    <row r="117" spans="1:5" x14ac:dyDescent="0.2">
      <c r="A117" s="302"/>
      <c r="B117" s="305">
        <v>40024</v>
      </c>
      <c r="C117" s="306">
        <v>17</v>
      </c>
      <c r="D117" s="306">
        <v>4</v>
      </c>
      <c r="E117" s="309"/>
    </row>
    <row r="118" spans="1:5" x14ac:dyDescent="0.2">
      <c r="A118" s="302"/>
      <c r="B118" s="305">
        <v>40025</v>
      </c>
      <c r="C118" s="306">
        <v>17</v>
      </c>
      <c r="D118" s="306">
        <v>4</v>
      </c>
      <c r="E118" s="309"/>
    </row>
    <row r="119" spans="1:5" x14ac:dyDescent="0.2">
      <c r="A119" s="302"/>
      <c r="B119" s="305">
        <v>40026</v>
      </c>
      <c r="C119" s="306">
        <v>17</v>
      </c>
      <c r="D119" s="306">
        <v>4</v>
      </c>
      <c r="E119" s="309"/>
    </row>
    <row r="120" spans="1:5" x14ac:dyDescent="0.2">
      <c r="A120" s="302"/>
      <c r="B120" s="305">
        <v>40027</v>
      </c>
      <c r="C120" s="306">
        <v>17</v>
      </c>
      <c r="D120" s="306">
        <v>4</v>
      </c>
      <c r="E120" s="309"/>
    </row>
    <row r="121" spans="1:5" x14ac:dyDescent="0.2">
      <c r="A121" s="302"/>
      <c r="B121" s="305">
        <v>40028</v>
      </c>
      <c r="C121" s="306">
        <v>18</v>
      </c>
      <c r="D121" s="306">
        <v>4</v>
      </c>
      <c r="E121" s="309"/>
    </row>
    <row r="122" spans="1:5" x14ac:dyDescent="0.2">
      <c r="A122" s="302"/>
      <c r="B122" s="305">
        <v>40029</v>
      </c>
      <c r="C122" s="306">
        <v>18</v>
      </c>
      <c r="D122" s="306">
        <v>4</v>
      </c>
      <c r="E122" s="309"/>
    </row>
    <row r="123" spans="1:5" x14ac:dyDescent="0.2">
      <c r="A123" s="302"/>
      <c r="B123" s="305">
        <v>40030</v>
      </c>
      <c r="C123" s="306">
        <v>18</v>
      </c>
      <c r="D123" s="306">
        <v>4</v>
      </c>
      <c r="E123" s="309"/>
    </row>
    <row r="124" spans="1:5" x14ac:dyDescent="0.2">
      <c r="A124" s="302"/>
      <c r="B124" s="305">
        <v>40031</v>
      </c>
      <c r="C124" s="306">
        <v>18</v>
      </c>
      <c r="D124" s="306">
        <v>5</v>
      </c>
      <c r="E124" s="309"/>
    </row>
    <row r="125" spans="1:5" x14ac:dyDescent="0.2">
      <c r="A125" s="302"/>
      <c r="B125" s="305">
        <v>40032</v>
      </c>
      <c r="C125" s="306">
        <v>18</v>
      </c>
      <c r="D125" s="306">
        <v>5</v>
      </c>
      <c r="E125" s="309"/>
    </row>
    <row r="126" spans="1:5" x14ac:dyDescent="0.2">
      <c r="A126" s="302"/>
      <c r="B126" s="305">
        <v>40033</v>
      </c>
      <c r="C126" s="306">
        <v>18</v>
      </c>
      <c r="D126" s="306">
        <v>5</v>
      </c>
      <c r="E126" s="309"/>
    </row>
    <row r="127" spans="1:5" x14ac:dyDescent="0.2">
      <c r="A127" s="302"/>
      <c r="B127" s="305">
        <v>40034</v>
      </c>
      <c r="C127" s="306">
        <v>18</v>
      </c>
      <c r="D127" s="306">
        <v>5</v>
      </c>
      <c r="E127" s="309"/>
    </row>
    <row r="128" spans="1:5" x14ac:dyDescent="0.2">
      <c r="A128" s="302"/>
      <c r="B128" s="305">
        <v>40035</v>
      </c>
      <c r="C128" s="306">
        <v>19</v>
      </c>
      <c r="D128" s="306">
        <v>5</v>
      </c>
      <c r="E128" s="309"/>
    </row>
    <row r="129" spans="1:5" x14ac:dyDescent="0.2">
      <c r="A129" s="302"/>
      <c r="B129" s="305">
        <v>40036</v>
      </c>
      <c r="C129" s="306">
        <v>19</v>
      </c>
      <c r="D129" s="306">
        <v>5</v>
      </c>
      <c r="E129" s="309"/>
    </row>
    <row r="130" spans="1:5" x14ac:dyDescent="0.2">
      <c r="A130" s="302"/>
      <c r="B130" s="305">
        <v>40037</v>
      </c>
      <c r="C130" s="306">
        <v>19</v>
      </c>
      <c r="D130" s="306">
        <v>5</v>
      </c>
      <c r="E130" s="309"/>
    </row>
    <row r="131" spans="1:5" x14ac:dyDescent="0.2">
      <c r="A131" s="302"/>
      <c r="B131" s="305">
        <v>40038</v>
      </c>
      <c r="C131" s="306">
        <v>19</v>
      </c>
      <c r="D131" s="306">
        <v>5</v>
      </c>
      <c r="E131" s="309"/>
    </row>
    <row r="132" spans="1:5" x14ac:dyDescent="0.2">
      <c r="A132" s="302"/>
      <c r="B132" s="305">
        <v>40039</v>
      </c>
      <c r="C132" s="306">
        <v>19</v>
      </c>
      <c r="D132" s="306">
        <v>5</v>
      </c>
      <c r="E132" s="309"/>
    </row>
    <row r="133" spans="1:5" x14ac:dyDescent="0.2">
      <c r="A133" s="302"/>
      <c r="B133" s="305">
        <v>40040</v>
      </c>
      <c r="C133" s="306">
        <v>19</v>
      </c>
      <c r="D133" s="306">
        <v>5</v>
      </c>
      <c r="E133" s="309"/>
    </row>
    <row r="134" spans="1:5" x14ac:dyDescent="0.2">
      <c r="A134" s="302"/>
      <c r="B134" s="305">
        <v>40041</v>
      </c>
      <c r="C134" s="306">
        <v>19</v>
      </c>
      <c r="D134" s="306">
        <v>5</v>
      </c>
      <c r="E134" s="309"/>
    </row>
    <row r="135" spans="1:5" x14ac:dyDescent="0.2">
      <c r="A135" s="302"/>
      <c r="B135" s="305">
        <v>40042</v>
      </c>
      <c r="C135" s="306">
        <v>20</v>
      </c>
      <c r="D135" s="306">
        <v>5</v>
      </c>
      <c r="E135" s="309"/>
    </row>
    <row r="136" spans="1:5" x14ac:dyDescent="0.2">
      <c r="A136" s="302"/>
      <c r="B136" s="305">
        <v>40043</v>
      </c>
      <c r="C136" s="306">
        <v>20</v>
      </c>
      <c r="D136" s="306">
        <v>5</v>
      </c>
      <c r="E136" s="309"/>
    </row>
    <row r="137" spans="1:5" x14ac:dyDescent="0.2">
      <c r="A137" s="302"/>
      <c r="B137" s="305">
        <v>40044</v>
      </c>
      <c r="C137" s="306">
        <v>20</v>
      </c>
      <c r="D137" s="306">
        <v>5</v>
      </c>
      <c r="E137" s="309"/>
    </row>
    <row r="138" spans="1:5" x14ac:dyDescent="0.2">
      <c r="A138" s="302"/>
      <c r="B138" s="305">
        <v>40045</v>
      </c>
      <c r="C138" s="306">
        <v>20</v>
      </c>
      <c r="D138" s="306">
        <v>5</v>
      </c>
      <c r="E138" s="309"/>
    </row>
    <row r="139" spans="1:5" x14ac:dyDescent="0.2">
      <c r="A139" s="302"/>
      <c r="B139" s="305">
        <v>40046</v>
      </c>
      <c r="C139" s="306">
        <v>20</v>
      </c>
      <c r="D139" s="306">
        <v>5</v>
      </c>
      <c r="E139" s="309"/>
    </row>
    <row r="140" spans="1:5" x14ac:dyDescent="0.2">
      <c r="A140" s="302"/>
      <c r="B140" s="305">
        <v>40047</v>
      </c>
      <c r="C140" s="306">
        <v>20</v>
      </c>
      <c r="D140" s="306">
        <v>5</v>
      </c>
      <c r="E140" s="309"/>
    </row>
    <row r="141" spans="1:5" x14ac:dyDescent="0.2">
      <c r="A141" s="302"/>
      <c r="B141" s="305">
        <v>40048</v>
      </c>
      <c r="C141" s="306">
        <v>20</v>
      </c>
      <c r="D141" s="306">
        <v>5</v>
      </c>
      <c r="E141" s="309"/>
    </row>
    <row r="142" spans="1:5" x14ac:dyDescent="0.2">
      <c r="A142" s="302"/>
      <c r="B142" s="305">
        <v>40049</v>
      </c>
      <c r="C142" s="306">
        <v>21</v>
      </c>
      <c r="D142" s="306">
        <v>5</v>
      </c>
      <c r="E142" s="309"/>
    </row>
    <row r="143" spans="1:5" x14ac:dyDescent="0.2">
      <c r="A143" s="302"/>
      <c r="B143" s="305">
        <v>40050</v>
      </c>
      <c r="C143" s="306">
        <v>21</v>
      </c>
      <c r="D143" s="306">
        <v>5</v>
      </c>
      <c r="E143" s="309"/>
    </row>
    <row r="144" spans="1:5" x14ac:dyDescent="0.2">
      <c r="A144" s="302"/>
      <c r="B144" s="305">
        <v>40051</v>
      </c>
      <c r="C144" s="306">
        <v>21</v>
      </c>
      <c r="D144" s="306">
        <v>5</v>
      </c>
      <c r="E144" s="309"/>
    </row>
    <row r="145" spans="1:5" x14ac:dyDescent="0.2">
      <c r="A145" s="302"/>
      <c r="B145" s="305">
        <v>40052</v>
      </c>
      <c r="C145" s="306">
        <v>21</v>
      </c>
      <c r="D145" s="306">
        <v>5</v>
      </c>
      <c r="E145" s="309"/>
    </row>
    <row r="146" spans="1:5" x14ac:dyDescent="0.2">
      <c r="A146" s="302"/>
      <c r="B146" s="305">
        <v>40053</v>
      </c>
      <c r="C146" s="306">
        <v>21</v>
      </c>
      <c r="D146" s="306">
        <v>5</v>
      </c>
      <c r="E146" s="309"/>
    </row>
    <row r="147" spans="1:5" x14ac:dyDescent="0.2">
      <c r="A147" s="302"/>
      <c r="B147" s="305">
        <v>40054</v>
      </c>
      <c r="C147" s="306">
        <v>21</v>
      </c>
      <c r="D147" s="306">
        <v>5</v>
      </c>
      <c r="E147" s="309"/>
    </row>
    <row r="148" spans="1:5" x14ac:dyDescent="0.2">
      <c r="A148" s="302"/>
      <c r="B148" s="305">
        <v>40055</v>
      </c>
      <c r="C148" s="306">
        <v>21</v>
      </c>
      <c r="D148" s="306">
        <v>5</v>
      </c>
      <c r="E148" s="309"/>
    </row>
    <row r="149" spans="1:5" x14ac:dyDescent="0.2">
      <c r="A149" s="302"/>
      <c r="B149" s="305">
        <v>40056</v>
      </c>
      <c r="C149" s="306">
        <v>22</v>
      </c>
      <c r="D149" s="306">
        <v>5</v>
      </c>
      <c r="E149" s="309"/>
    </row>
    <row r="150" spans="1:5" x14ac:dyDescent="0.2">
      <c r="A150" s="302"/>
      <c r="B150" s="305">
        <v>40057</v>
      </c>
      <c r="C150" s="306">
        <v>22</v>
      </c>
      <c r="D150" s="306">
        <v>5</v>
      </c>
      <c r="E150" s="309"/>
    </row>
    <row r="151" spans="1:5" x14ac:dyDescent="0.2">
      <c r="A151" s="302"/>
      <c r="B151" s="305">
        <v>40058</v>
      </c>
      <c r="C151" s="306">
        <v>22</v>
      </c>
      <c r="D151" s="306">
        <v>5</v>
      </c>
      <c r="E151" s="309"/>
    </row>
    <row r="152" spans="1:5" x14ac:dyDescent="0.2">
      <c r="A152" s="302"/>
      <c r="B152" s="305">
        <v>40059</v>
      </c>
      <c r="C152" s="306">
        <v>22</v>
      </c>
      <c r="D152" s="306">
        <v>5</v>
      </c>
      <c r="E152" s="309"/>
    </row>
    <row r="153" spans="1:5" x14ac:dyDescent="0.2">
      <c r="A153" s="302"/>
      <c r="B153" s="305">
        <v>40060</v>
      </c>
      <c r="C153" s="306">
        <v>22</v>
      </c>
      <c r="D153" s="306">
        <v>5</v>
      </c>
      <c r="E153" s="309"/>
    </row>
    <row r="154" spans="1:5" x14ac:dyDescent="0.2">
      <c r="A154" s="302"/>
      <c r="B154" s="305">
        <v>40061</v>
      </c>
      <c r="C154" s="306">
        <v>22</v>
      </c>
      <c r="D154" s="306">
        <v>5</v>
      </c>
      <c r="E154" s="309"/>
    </row>
    <row r="155" spans="1:5" x14ac:dyDescent="0.2">
      <c r="A155" s="302"/>
      <c r="B155" s="305">
        <v>40062</v>
      </c>
      <c r="C155" s="306">
        <v>22</v>
      </c>
      <c r="D155" s="306">
        <v>6</v>
      </c>
      <c r="E155" s="309"/>
    </row>
    <row r="156" spans="1:5" x14ac:dyDescent="0.2">
      <c r="A156" s="302"/>
      <c r="B156" s="305">
        <v>40063</v>
      </c>
      <c r="C156" s="306">
        <v>23</v>
      </c>
      <c r="D156" s="306">
        <v>6</v>
      </c>
      <c r="E156" s="309"/>
    </row>
    <row r="157" spans="1:5" x14ac:dyDescent="0.2">
      <c r="A157" s="302"/>
      <c r="B157" s="305">
        <v>40064</v>
      </c>
      <c r="C157" s="306">
        <v>23</v>
      </c>
      <c r="D157" s="306">
        <v>6</v>
      </c>
      <c r="E157" s="309"/>
    </row>
    <row r="158" spans="1:5" x14ac:dyDescent="0.2">
      <c r="A158" s="302"/>
      <c r="B158" s="305">
        <v>40065</v>
      </c>
      <c r="C158" s="306">
        <v>23</v>
      </c>
      <c r="D158" s="306">
        <v>6</v>
      </c>
      <c r="E158" s="309"/>
    </row>
    <row r="159" spans="1:5" x14ac:dyDescent="0.2">
      <c r="A159" s="302"/>
      <c r="B159" s="305">
        <v>40066</v>
      </c>
      <c r="C159" s="306">
        <v>23</v>
      </c>
      <c r="D159" s="306">
        <v>6</v>
      </c>
      <c r="E159" s="309"/>
    </row>
    <row r="160" spans="1:5" x14ac:dyDescent="0.2">
      <c r="A160" s="302"/>
      <c r="B160" s="305">
        <v>40067</v>
      </c>
      <c r="C160" s="306">
        <v>23</v>
      </c>
      <c r="D160" s="306">
        <v>6</v>
      </c>
      <c r="E160" s="309"/>
    </row>
    <row r="161" spans="1:5" x14ac:dyDescent="0.2">
      <c r="A161" s="302"/>
      <c r="B161" s="305">
        <v>40068</v>
      </c>
      <c r="C161" s="306">
        <v>23</v>
      </c>
      <c r="D161" s="306">
        <v>6</v>
      </c>
      <c r="E161" s="309"/>
    </row>
    <row r="162" spans="1:5" x14ac:dyDescent="0.2">
      <c r="A162" s="302"/>
      <c r="B162" s="305">
        <v>40069</v>
      </c>
      <c r="C162" s="306">
        <v>23</v>
      </c>
      <c r="D162" s="306">
        <v>6</v>
      </c>
      <c r="E162" s="309"/>
    </row>
    <row r="163" spans="1:5" x14ac:dyDescent="0.2">
      <c r="A163" s="302"/>
      <c r="B163" s="305">
        <v>40070</v>
      </c>
      <c r="C163" s="306">
        <v>24</v>
      </c>
      <c r="D163" s="306">
        <v>6</v>
      </c>
      <c r="E163" s="309"/>
    </row>
    <row r="164" spans="1:5" x14ac:dyDescent="0.2">
      <c r="A164" s="302"/>
      <c r="B164" s="305">
        <v>40071</v>
      </c>
      <c r="C164" s="306">
        <v>24</v>
      </c>
      <c r="D164" s="306">
        <v>6</v>
      </c>
      <c r="E164" s="309"/>
    </row>
    <row r="165" spans="1:5" x14ac:dyDescent="0.2">
      <c r="A165" s="302"/>
      <c r="B165" s="305">
        <v>40072</v>
      </c>
      <c r="C165" s="306">
        <v>24</v>
      </c>
      <c r="D165" s="306">
        <v>6</v>
      </c>
      <c r="E165" s="309"/>
    </row>
    <row r="166" spans="1:5" x14ac:dyDescent="0.2">
      <c r="A166" s="302"/>
      <c r="B166" s="305">
        <v>40073</v>
      </c>
      <c r="C166" s="306">
        <v>24</v>
      </c>
      <c r="D166" s="306">
        <v>6</v>
      </c>
      <c r="E166" s="309"/>
    </row>
    <row r="167" spans="1:5" x14ac:dyDescent="0.2">
      <c r="A167" s="302"/>
      <c r="B167" s="305">
        <v>40074</v>
      </c>
      <c r="C167" s="306">
        <v>24</v>
      </c>
      <c r="D167" s="306">
        <v>6</v>
      </c>
      <c r="E167" s="309"/>
    </row>
    <row r="168" spans="1:5" x14ac:dyDescent="0.2">
      <c r="A168" s="302"/>
      <c r="B168" s="305">
        <v>40075</v>
      </c>
      <c r="C168" s="306">
        <v>24</v>
      </c>
      <c r="D168" s="306">
        <v>6</v>
      </c>
      <c r="E168" s="309"/>
    </row>
    <row r="169" spans="1:5" x14ac:dyDescent="0.2">
      <c r="A169" s="302"/>
      <c r="B169" s="305">
        <v>40076</v>
      </c>
      <c r="C169" s="306">
        <v>24</v>
      </c>
      <c r="D169" s="306">
        <v>6</v>
      </c>
      <c r="E169" s="309"/>
    </row>
    <row r="170" spans="1:5" x14ac:dyDescent="0.2">
      <c r="A170" s="302"/>
      <c r="B170" s="305">
        <v>40077</v>
      </c>
      <c r="C170" s="306">
        <v>25</v>
      </c>
      <c r="D170" s="306">
        <v>6</v>
      </c>
      <c r="E170" s="309"/>
    </row>
    <row r="171" spans="1:5" x14ac:dyDescent="0.2">
      <c r="A171" s="302"/>
      <c r="B171" s="305">
        <v>40078</v>
      </c>
      <c r="C171" s="306">
        <v>25</v>
      </c>
      <c r="D171" s="306">
        <v>6</v>
      </c>
      <c r="E171" s="309"/>
    </row>
    <row r="172" spans="1:5" x14ac:dyDescent="0.2">
      <c r="A172" s="302"/>
      <c r="B172" s="305">
        <v>40079</v>
      </c>
      <c r="C172" s="306">
        <v>25</v>
      </c>
      <c r="D172" s="306">
        <v>6</v>
      </c>
      <c r="E172" s="309"/>
    </row>
    <row r="173" spans="1:5" x14ac:dyDescent="0.2">
      <c r="A173" s="302"/>
      <c r="B173" s="305">
        <v>40080</v>
      </c>
      <c r="C173" s="306">
        <v>25</v>
      </c>
      <c r="D173" s="306">
        <v>6</v>
      </c>
      <c r="E173" s="309"/>
    </row>
    <row r="174" spans="1:5" x14ac:dyDescent="0.2">
      <c r="A174" s="302"/>
      <c r="B174" s="305">
        <v>40081</v>
      </c>
      <c r="C174" s="306">
        <v>25</v>
      </c>
      <c r="D174" s="306">
        <v>6</v>
      </c>
      <c r="E174" s="309"/>
    </row>
    <row r="175" spans="1:5" x14ac:dyDescent="0.2">
      <c r="A175" s="302"/>
      <c r="B175" s="305">
        <v>40082</v>
      </c>
      <c r="C175" s="306">
        <v>25</v>
      </c>
      <c r="D175" s="306">
        <v>6</v>
      </c>
      <c r="E175" s="309"/>
    </row>
    <row r="176" spans="1:5" x14ac:dyDescent="0.2">
      <c r="A176" s="302"/>
      <c r="B176" s="305">
        <v>40083</v>
      </c>
      <c r="C176" s="306">
        <v>25</v>
      </c>
      <c r="D176" s="306">
        <v>6</v>
      </c>
      <c r="E176" s="309"/>
    </row>
    <row r="177" spans="1:5" x14ac:dyDescent="0.2">
      <c r="A177" s="302"/>
      <c r="B177" s="305">
        <v>40084</v>
      </c>
      <c r="C177" s="306">
        <v>26</v>
      </c>
      <c r="D177" s="306">
        <v>6</v>
      </c>
      <c r="E177" s="309"/>
    </row>
    <row r="178" spans="1:5" x14ac:dyDescent="0.2">
      <c r="A178" s="302"/>
      <c r="B178" s="305">
        <v>40085</v>
      </c>
      <c r="C178" s="306">
        <v>26</v>
      </c>
      <c r="D178" s="306">
        <v>6</v>
      </c>
      <c r="E178" s="309"/>
    </row>
    <row r="179" spans="1:5" x14ac:dyDescent="0.2">
      <c r="A179" s="302"/>
      <c r="B179" s="305">
        <v>40086</v>
      </c>
      <c r="C179" s="306">
        <v>26</v>
      </c>
      <c r="D179" s="306">
        <v>6</v>
      </c>
      <c r="E179" s="309"/>
    </row>
    <row r="180" spans="1:5" x14ac:dyDescent="0.2">
      <c r="A180" s="302"/>
      <c r="B180" s="305">
        <v>40087</v>
      </c>
      <c r="C180" s="306">
        <v>26</v>
      </c>
      <c r="D180" s="306">
        <v>6</v>
      </c>
      <c r="E180" s="309"/>
    </row>
    <row r="181" spans="1:5" x14ac:dyDescent="0.2">
      <c r="A181" s="302"/>
      <c r="B181" s="305">
        <v>40088</v>
      </c>
      <c r="C181" s="306">
        <v>26</v>
      </c>
      <c r="D181" s="306">
        <v>6</v>
      </c>
      <c r="E181" s="309"/>
    </row>
    <row r="182" spans="1:5" x14ac:dyDescent="0.2">
      <c r="A182" s="302"/>
      <c r="B182" s="305">
        <v>40089</v>
      </c>
      <c r="C182" s="306">
        <v>26</v>
      </c>
      <c r="D182" s="306">
        <v>6</v>
      </c>
      <c r="E182" s="309"/>
    </row>
    <row r="183" spans="1:5" x14ac:dyDescent="0.2">
      <c r="A183" s="302"/>
      <c r="B183" s="305">
        <v>40090</v>
      </c>
      <c r="C183" s="306">
        <v>26</v>
      </c>
      <c r="D183" s="306">
        <v>6</v>
      </c>
      <c r="E183" s="309"/>
    </row>
    <row r="184" spans="1:5" x14ac:dyDescent="0.2">
      <c r="A184" s="302"/>
      <c r="B184" s="305">
        <v>40091</v>
      </c>
      <c r="C184" s="306">
        <v>27</v>
      </c>
      <c r="D184" s="306">
        <v>6</v>
      </c>
      <c r="E184" s="309"/>
    </row>
    <row r="185" spans="1:5" x14ac:dyDescent="0.2">
      <c r="A185" s="302"/>
      <c r="B185" s="305">
        <v>40092</v>
      </c>
      <c r="C185" s="306">
        <v>27</v>
      </c>
      <c r="D185" s="306">
        <v>7</v>
      </c>
      <c r="E185" s="309"/>
    </row>
    <row r="186" spans="1:5" x14ac:dyDescent="0.2">
      <c r="A186" s="302"/>
      <c r="B186" s="305">
        <v>40093</v>
      </c>
      <c r="C186" s="306">
        <v>27</v>
      </c>
      <c r="D186" s="306">
        <v>7</v>
      </c>
      <c r="E186" s="309"/>
    </row>
    <row r="187" spans="1:5" x14ac:dyDescent="0.2">
      <c r="A187" s="302"/>
      <c r="B187" s="305">
        <v>40094</v>
      </c>
      <c r="C187" s="306">
        <v>27</v>
      </c>
      <c r="D187" s="306">
        <v>7</v>
      </c>
      <c r="E187" s="309"/>
    </row>
    <row r="188" spans="1:5" x14ac:dyDescent="0.2">
      <c r="A188" s="302"/>
      <c r="B188" s="305">
        <v>40095</v>
      </c>
      <c r="C188" s="306">
        <v>27</v>
      </c>
      <c r="D188" s="306">
        <v>7</v>
      </c>
      <c r="E188" s="309"/>
    </row>
    <row r="189" spans="1:5" x14ac:dyDescent="0.2">
      <c r="A189" s="302"/>
      <c r="B189" s="305">
        <v>40096</v>
      </c>
      <c r="C189" s="306">
        <v>27</v>
      </c>
      <c r="D189" s="306">
        <v>7</v>
      </c>
      <c r="E189" s="309"/>
    </row>
    <row r="190" spans="1:5" x14ac:dyDescent="0.2">
      <c r="A190" s="302"/>
      <c r="B190" s="305">
        <v>40097</v>
      </c>
      <c r="C190" s="306">
        <v>27</v>
      </c>
      <c r="D190" s="306">
        <v>7</v>
      </c>
      <c r="E190" s="309"/>
    </row>
    <row r="191" spans="1:5" x14ac:dyDescent="0.2">
      <c r="A191" s="302"/>
      <c r="B191" s="305">
        <v>40098</v>
      </c>
      <c r="C191" s="306">
        <v>28</v>
      </c>
      <c r="D191" s="306">
        <v>7</v>
      </c>
      <c r="E191" s="309"/>
    </row>
    <row r="192" spans="1:5" x14ac:dyDescent="0.2">
      <c r="A192" s="302"/>
      <c r="B192" s="305">
        <v>40099</v>
      </c>
      <c r="C192" s="306">
        <v>28</v>
      </c>
      <c r="D192" s="306">
        <v>7</v>
      </c>
      <c r="E192" s="309"/>
    </row>
    <row r="193" spans="1:5" x14ac:dyDescent="0.2">
      <c r="A193" s="302"/>
      <c r="B193" s="305">
        <v>40100</v>
      </c>
      <c r="C193" s="306">
        <v>28</v>
      </c>
      <c r="D193" s="306">
        <v>7</v>
      </c>
      <c r="E193" s="309"/>
    </row>
    <row r="194" spans="1:5" x14ac:dyDescent="0.2">
      <c r="A194" s="302"/>
      <c r="B194" s="305">
        <v>40101</v>
      </c>
      <c r="C194" s="306">
        <v>28</v>
      </c>
      <c r="D194" s="306">
        <v>7</v>
      </c>
      <c r="E194" s="309"/>
    </row>
    <row r="195" spans="1:5" x14ac:dyDescent="0.2">
      <c r="A195" s="302"/>
      <c r="B195" s="305">
        <v>40102</v>
      </c>
      <c r="C195" s="306">
        <v>28</v>
      </c>
      <c r="D195" s="306">
        <v>7</v>
      </c>
      <c r="E195" s="309"/>
    </row>
    <row r="196" spans="1:5" x14ac:dyDescent="0.2">
      <c r="A196" s="302"/>
      <c r="B196" s="305">
        <v>40103</v>
      </c>
      <c r="C196" s="306">
        <v>28</v>
      </c>
      <c r="D196" s="306">
        <v>7</v>
      </c>
      <c r="E196" s="309"/>
    </row>
    <row r="197" spans="1:5" x14ac:dyDescent="0.2">
      <c r="A197" s="302"/>
      <c r="B197" s="305">
        <v>40104</v>
      </c>
      <c r="C197" s="306">
        <v>28</v>
      </c>
      <c r="D197" s="306">
        <v>7</v>
      </c>
      <c r="E197" s="309"/>
    </row>
    <row r="198" spans="1:5" x14ac:dyDescent="0.2">
      <c r="A198" s="302"/>
      <c r="B198" s="305">
        <v>40105</v>
      </c>
      <c r="C198" s="306">
        <v>29</v>
      </c>
      <c r="D198" s="306">
        <v>7</v>
      </c>
      <c r="E198" s="309"/>
    </row>
    <row r="199" spans="1:5" x14ac:dyDescent="0.2">
      <c r="A199" s="302"/>
      <c r="B199" s="305">
        <v>40106</v>
      </c>
      <c r="C199" s="306">
        <v>29</v>
      </c>
      <c r="D199" s="306">
        <v>7</v>
      </c>
      <c r="E199" s="309"/>
    </row>
    <row r="200" spans="1:5" x14ac:dyDescent="0.2">
      <c r="A200" s="302"/>
      <c r="B200" s="305">
        <v>40107</v>
      </c>
      <c r="C200" s="306">
        <v>29</v>
      </c>
      <c r="D200" s="306">
        <v>7</v>
      </c>
      <c r="E200" s="309"/>
    </row>
    <row r="201" spans="1:5" x14ac:dyDescent="0.2">
      <c r="A201" s="302"/>
      <c r="B201" s="305">
        <v>40108</v>
      </c>
      <c r="C201" s="306">
        <v>29</v>
      </c>
      <c r="D201" s="306">
        <v>7</v>
      </c>
      <c r="E201" s="309"/>
    </row>
    <row r="202" spans="1:5" x14ac:dyDescent="0.2">
      <c r="A202" s="302"/>
      <c r="B202" s="305">
        <v>40109</v>
      </c>
      <c r="C202" s="306">
        <v>29</v>
      </c>
      <c r="D202" s="306">
        <v>7</v>
      </c>
      <c r="E202" s="309"/>
    </row>
    <row r="203" spans="1:5" x14ac:dyDescent="0.2">
      <c r="A203" s="302"/>
      <c r="B203" s="305">
        <v>40110</v>
      </c>
      <c r="C203" s="306">
        <v>29</v>
      </c>
      <c r="D203" s="306">
        <v>7</v>
      </c>
      <c r="E203" s="309"/>
    </row>
    <row r="204" spans="1:5" x14ac:dyDescent="0.2">
      <c r="A204" s="302"/>
      <c r="B204" s="305">
        <v>40111</v>
      </c>
      <c r="C204" s="306">
        <v>29</v>
      </c>
      <c r="D204" s="306">
        <v>7</v>
      </c>
      <c r="E204" s="309"/>
    </row>
    <row r="205" spans="1:5" x14ac:dyDescent="0.2">
      <c r="A205" s="302"/>
      <c r="B205" s="305">
        <v>40112</v>
      </c>
      <c r="C205" s="306">
        <v>30</v>
      </c>
      <c r="D205" s="306">
        <v>7</v>
      </c>
      <c r="E205" s="309"/>
    </row>
    <row r="206" spans="1:5" x14ac:dyDescent="0.2">
      <c r="A206" s="302"/>
      <c r="B206" s="305">
        <v>40113</v>
      </c>
      <c r="C206" s="306">
        <v>30</v>
      </c>
      <c r="D206" s="306">
        <v>7</v>
      </c>
      <c r="E206" s="309"/>
    </row>
    <row r="207" spans="1:5" x14ac:dyDescent="0.2">
      <c r="A207" s="302"/>
      <c r="B207" s="305">
        <v>40114</v>
      </c>
      <c r="C207" s="306">
        <v>30</v>
      </c>
      <c r="D207" s="306">
        <v>7</v>
      </c>
      <c r="E207" s="309"/>
    </row>
    <row r="208" spans="1:5" x14ac:dyDescent="0.2">
      <c r="A208" s="302"/>
      <c r="B208" s="305">
        <v>40115</v>
      </c>
      <c r="C208" s="306">
        <v>30</v>
      </c>
      <c r="D208" s="306">
        <v>7</v>
      </c>
      <c r="E208" s="309"/>
    </row>
    <row r="209" spans="1:5" x14ac:dyDescent="0.2">
      <c r="A209" s="302"/>
      <c r="B209" s="305">
        <v>40116</v>
      </c>
      <c r="C209" s="306">
        <v>30</v>
      </c>
      <c r="D209" s="306">
        <v>7</v>
      </c>
      <c r="E209" s="309"/>
    </row>
    <row r="210" spans="1:5" x14ac:dyDescent="0.2">
      <c r="A210" s="302"/>
      <c r="B210" s="305">
        <v>40117</v>
      </c>
      <c r="C210" s="306">
        <v>30</v>
      </c>
      <c r="D210" s="306">
        <v>7</v>
      </c>
      <c r="E210" s="309"/>
    </row>
    <row r="211" spans="1:5" x14ac:dyDescent="0.2">
      <c r="A211" s="302"/>
      <c r="B211" s="305">
        <v>40118</v>
      </c>
      <c r="C211" s="306">
        <v>30</v>
      </c>
      <c r="D211" s="306">
        <v>7</v>
      </c>
      <c r="E211" s="309"/>
    </row>
    <row r="212" spans="1:5" x14ac:dyDescent="0.2">
      <c r="A212" s="302"/>
      <c r="B212" s="305">
        <v>40119</v>
      </c>
      <c r="C212" s="306">
        <v>31</v>
      </c>
      <c r="D212" s="306">
        <v>7</v>
      </c>
      <c r="E212" s="309"/>
    </row>
    <row r="213" spans="1:5" x14ac:dyDescent="0.2">
      <c r="A213" s="302"/>
      <c r="B213" s="305">
        <v>40120</v>
      </c>
      <c r="C213" s="306">
        <v>31</v>
      </c>
      <c r="D213" s="306">
        <v>7</v>
      </c>
      <c r="E213" s="309"/>
    </row>
    <row r="214" spans="1:5" x14ac:dyDescent="0.2">
      <c r="A214" s="302"/>
      <c r="B214" s="305">
        <v>40121</v>
      </c>
      <c r="C214" s="306">
        <v>31</v>
      </c>
      <c r="D214" s="306">
        <v>7</v>
      </c>
      <c r="E214" s="309"/>
    </row>
    <row r="215" spans="1:5" x14ac:dyDescent="0.2">
      <c r="A215" s="302"/>
      <c r="B215" s="305">
        <v>40122</v>
      </c>
      <c r="C215" s="306">
        <v>31</v>
      </c>
      <c r="D215" s="306">
        <v>7</v>
      </c>
      <c r="E215" s="309"/>
    </row>
    <row r="216" spans="1:5" x14ac:dyDescent="0.2">
      <c r="A216" s="302"/>
      <c r="B216" s="305">
        <v>40123</v>
      </c>
      <c r="C216" s="306">
        <v>31</v>
      </c>
      <c r="D216" s="306">
        <v>8</v>
      </c>
      <c r="E216" s="309"/>
    </row>
    <row r="217" spans="1:5" x14ac:dyDescent="0.2">
      <c r="A217" s="302"/>
      <c r="B217" s="305">
        <v>40124</v>
      </c>
      <c r="C217" s="306">
        <v>31</v>
      </c>
      <c r="D217" s="306">
        <v>8</v>
      </c>
      <c r="E217" s="309"/>
    </row>
    <row r="218" spans="1:5" x14ac:dyDescent="0.2">
      <c r="A218" s="302"/>
      <c r="B218" s="305">
        <v>40125</v>
      </c>
      <c r="C218" s="306">
        <v>31</v>
      </c>
      <c r="D218" s="306">
        <v>8</v>
      </c>
      <c r="E218" s="309"/>
    </row>
    <row r="219" spans="1:5" x14ac:dyDescent="0.2">
      <c r="A219" s="302"/>
      <c r="B219" s="305">
        <v>40126</v>
      </c>
      <c r="C219" s="306">
        <v>32</v>
      </c>
      <c r="D219" s="306">
        <v>8</v>
      </c>
      <c r="E219" s="309"/>
    </row>
    <row r="220" spans="1:5" x14ac:dyDescent="0.2">
      <c r="A220" s="302"/>
      <c r="B220" s="305">
        <v>40127</v>
      </c>
      <c r="C220" s="306">
        <v>32</v>
      </c>
      <c r="D220" s="306">
        <v>8</v>
      </c>
      <c r="E220" s="309"/>
    </row>
    <row r="221" spans="1:5" x14ac:dyDescent="0.2">
      <c r="A221" s="302"/>
      <c r="B221" s="305">
        <v>40128</v>
      </c>
      <c r="C221" s="306">
        <v>32</v>
      </c>
      <c r="D221" s="306">
        <v>8</v>
      </c>
      <c r="E221" s="309"/>
    </row>
    <row r="222" spans="1:5" x14ac:dyDescent="0.2">
      <c r="A222" s="302"/>
      <c r="B222" s="305">
        <v>40129</v>
      </c>
      <c r="C222" s="306">
        <v>32</v>
      </c>
      <c r="D222" s="306">
        <v>8</v>
      </c>
      <c r="E222" s="309"/>
    </row>
    <row r="223" spans="1:5" x14ac:dyDescent="0.2">
      <c r="A223" s="302"/>
      <c r="B223" s="305">
        <v>40130</v>
      </c>
      <c r="C223" s="306">
        <v>32</v>
      </c>
      <c r="D223" s="306">
        <v>8</v>
      </c>
      <c r="E223" s="309"/>
    </row>
    <row r="224" spans="1:5" x14ac:dyDescent="0.2">
      <c r="A224" s="302"/>
      <c r="B224" s="305">
        <v>40131</v>
      </c>
      <c r="C224" s="306">
        <v>32</v>
      </c>
      <c r="D224" s="306">
        <v>8</v>
      </c>
      <c r="E224" s="309"/>
    </row>
    <row r="225" spans="1:5" x14ac:dyDescent="0.2">
      <c r="A225" s="302"/>
      <c r="B225" s="305">
        <v>40132</v>
      </c>
      <c r="C225" s="306">
        <v>32</v>
      </c>
      <c r="D225" s="306">
        <v>8</v>
      </c>
      <c r="E225" s="309"/>
    </row>
    <row r="226" spans="1:5" x14ac:dyDescent="0.2">
      <c r="A226" s="302"/>
      <c r="B226" s="305">
        <v>40133</v>
      </c>
      <c r="C226" s="306">
        <v>33</v>
      </c>
      <c r="D226" s="306">
        <v>8</v>
      </c>
      <c r="E226" s="309"/>
    </row>
    <row r="227" spans="1:5" x14ac:dyDescent="0.2">
      <c r="A227" s="302"/>
      <c r="B227" s="305">
        <v>40134</v>
      </c>
      <c r="C227" s="306">
        <v>33</v>
      </c>
      <c r="D227" s="306">
        <v>8</v>
      </c>
      <c r="E227" s="309"/>
    </row>
    <row r="228" spans="1:5" x14ac:dyDescent="0.2">
      <c r="A228" s="302"/>
      <c r="B228" s="305">
        <v>40135</v>
      </c>
      <c r="C228" s="306">
        <v>33</v>
      </c>
      <c r="D228" s="306">
        <v>8</v>
      </c>
      <c r="E228" s="309"/>
    </row>
    <row r="229" spans="1:5" x14ac:dyDescent="0.2">
      <c r="A229" s="302"/>
      <c r="B229" s="305">
        <v>40136</v>
      </c>
      <c r="C229" s="306">
        <v>33</v>
      </c>
      <c r="D229" s="306">
        <v>8</v>
      </c>
      <c r="E229" s="309"/>
    </row>
    <row r="230" spans="1:5" x14ac:dyDescent="0.2">
      <c r="A230" s="302"/>
      <c r="B230" s="305">
        <v>40137</v>
      </c>
      <c r="C230" s="306">
        <v>33</v>
      </c>
      <c r="D230" s="306">
        <v>8</v>
      </c>
      <c r="E230" s="309"/>
    </row>
    <row r="231" spans="1:5" x14ac:dyDescent="0.2">
      <c r="A231" s="302"/>
      <c r="B231" s="305">
        <v>40138</v>
      </c>
      <c r="C231" s="306">
        <v>33</v>
      </c>
      <c r="D231" s="306">
        <v>8</v>
      </c>
      <c r="E231" s="309"/>
    </row>
    <row r="232" spans="1:5" x14ac:dyDescent="0.2">
      <c r="A232" s="302"/>
      <c r="B232" s="305">
        <v>40139</v>
      </c>
      <c r="C232" s="306">
        <v>33</v>
      </c>
      <c r="D232" s="306">
        <v>8</v>
      </c>
      <c r="E232" s="309"/>
    </row>
    <row r="233" spans="1:5" x14ac:dyDescent="0.2">
      <c r="A233" s="302"/>
      <c r="B233" s="305">
        <v>40140</v>
      </c>
      <c r="C233" s="306">
        <v>34</v>
      </c>
      <c r="D233" s="306">
        <v>8</v>
      </c>
      <c r="E233" s="309"/>
    </row>
    <row r="234" spans="1:5" x14ac:dyDescent="0.2">
      <c r="A234" s="302"/>
      <c r="B234" s="305">
        <v>40141</v>
      </c>
      <c r="C234" s="306">
        <v>34</v>
      </c>
      <c r="D234" s="306">
        <v>8</v>
      </c>
      <c r="E234" s="309"/>
    </row>
    <row r="235" spans="1:5" x14ac:dyDescent="0.2">
      <c r="A235" s="302"/>
      <c r="B235" s="305">
        <v>40142</v>
      </c>
      <c r="C235" s="306">
        <v>34</v>
      </c>
      <c r="D235" s="306">
        <v>8</v>
      </c>
      <c r="E235" s="309"/>
    </row>
    <row r="236" spans="1:5" x14ac:dyDescent="0.2">
      <c r="A236" s="302"/>
      <c r="B236" s="305">
        <v>40143</v>
      </c>
      <c r="C236" s="306">
        <v>34</v>
      </c>
      <c r="D236" s="306">
        <v>8</v>
      </c>
      <c r="E236" s="309"/>
    </row>
    <row r="237" spans="1:5" x14ac:dyDescent="0.2">
      <c r="A237" s="302"/>
      <c r="B237" s="305">
        <v>40144</v>
      </c>
      <c r="C237" s="306">
        <v>34</v>
      </c>
      <c r="D237" s="306">
        <v>8</v>
      </c>
      <c r="E237" s="309"/>
    </row>
    <row r="238" spans="1:5" x14ac:dyDescent="0.2">
      <c r="A238" s="302"/>
      <c r="B238" s="305">
        <v>40145</v>
      </c>
      <c r="C238" s="306">
        <v>34</v>
      </c>
      <c r="D238" s="306">
        <v>8</v>
      </c>
      <c r="E238" s="309"/>
    </row>
    <row r="239" spans="1:5" x14ac:dyDescent="0.2">
      <c r="A239" s="302"/>
      <c r="B239" s="305">
        <v>40146</v>
      </c>
      <c r="C239" s="306">
        <v>34</v>
      </c>
      <c r="D239" s="306">
        <v>8</v>
      </c>
      <c r="E239" s="309"/>
    </row>
    <row r="240" spans="1:5" x14ac:dyDescent="0.2">
      <c r="A240" s="302"/>
      <c r="B240" s="305">
        <v>40147</v>
      </c>
      <c r="C240" s="306">
        <v>35</v>
      </c>
      <c r="D240" s="306">
        <v>8</v>
      </c>
      <c r="E240" s="309"/>
    </row>
    <row r="241" spans="1:5" x14ac:dyDescent="0.2">
      <c r="A241" s="302"/>
      <c r="B241" s="305">
        <v>40148</v>
      </c>
      <c r="C241" s="306">
        <v>35</v>
      </c>
      <c r="D241" s="306">
        <v>8</v>
      </c>
      <c r="E241" s="309"/>
    </row>
    <row r="242" spans="1:5" x14ac:dyDescent="0.2">
      <c r="A242" s="302"/>
      <c r="B242" s="305">
        <v>40149</v>
      </c>
      <c r="C242" s="306">
        <v>35</v>
      </c>
      <c r="D242" s="306">
        <v>8</v>
      </c>
      <c r="E242" s="309"/>
    </row>
    <row r="243" spans="1:5" x14ac:dyDescent="0.2">
      <c r="A243" s="302"/>
      <c r="B243" s="305">
        <v>40150</v>
      </c>
      <c r="C243" s="306">
        <v>35</v>
      </c>
      <c r="D243" s="306">
        <v>8</v>
      </c>
      <c r="E243" s="309"/>
    </row>
    <row r="244" spans="1:5" x14ac:dyDescent="0.2">
      <c r="A244" s="302"/>
      <c r="B244" s="305">
        <v>40151</v>
      </c>
      <c r="C244" s="306">
        <v>35</v>
      </c>
      <c r="D244" s="306">
        <v>8</v>
      </c>
      <c r="E244" s="309"/>
    </row>
    <row r="245" spans="1:5" x14ac:dyDescent="0.2">
      <c r="A245" s="302"/>
      <c r="B245" s="305">
        <v>40152</v>
      </c>
      <c r="C245" s="306">
        <v>35</v>
      </c>
      <c r="D245" s="306">
        <v>8</v>
      </c>
      <c r="E245" s="309"/>
    </row>
    <row r="246" spans="1:5" x14ac:dyDescent="0.2">
      <c r="A246" s="302"/>
      <c r="B246" s="305">
        <v>40153</v>
      </c>
      <c r="C246" s="306">
        <v>35</v>
      </c>
      <c r="D246" s="306">
        <v>9</v>
      </c>
      <c r="E246" s="309"/>
    </row>
    <row r="247" spans="1:5" x14ac:dyDescent="0.2">
      <c r="A247" s="302"/>
      <c r="B247" s="305">
        <v>40154</v>
      </c>
      <c r="C247" s="306">
        <v>36</v>
      </c>
      <c r="D247" s="306">
        <v>9</v>
      </c>
      <c r="E247" s="309"/>
    </row>
    <row r="248" spans="1:5" x14ac:dyDescent="0.2">
      <c r="A248" s="302"/>
      <c r="B248" s="305">
        <v>40155</v>
      </c>
      <c r="C248" s="306">
        <v>36</v>
      </c>
      <c r="D248" s="306">
        <v>9</v>
      </c>
      <c r="E248" s="309"/>
    </row>
    <row r="249" spans="1:5" x14ac:dyDescent="0.2">
      <c r="A249" s="302"/>
      <c r="B249" s="305">
        <v>40156</v>
      </c>
      <c r="C249" s="306">
        <v>36</v>
      </c>
      <c r="D249" s="306">
        <v>9</v>
      </c>
      <c r="E249" s="309"/>
    </row>
    <row r="250" spans="1:5" x14ac:dyDescent="0.2">
      <c r="A250" s="302"/>
      <c r="B250" s="305">
        <v>40157</v>
      </c>
      <c r="C250" s="306">
        <v>36</v>
      </c>
      <c r="D250" s="306">
        <v>9</v>
      </c>
      <c r="E250" s="309"/>
    </row>
    <row r="251" spans="1:5" x14ac:dyDescent="0.2">
      <c r="A251" s="302"/>
      <c r="B251" s="305">
        <v>40158</v>
      </c>
      <c r="C251" s="306">
        <v>36</v>
      </c>
      <c r="D251" s="306">
        <v>9</v>
      </c>
      <c r="E251" s="309"/>
    </row>
    <row r="252" spans="1:5" x14ac:dyDescent="0.2">
      <c r="A252" s="302"/>
      <c r="B252" s="305">
        <v>40159</v>
      </c>
      <c r="C252" s="306">
        <v>36</v>
      </c>
      <c r="D252" s="306">
        <v>9</v>
      </c>
      <c r="E252" s="309"/>
    </row>
    <row r="253" spans="1:5" x14ac:dyDescent="0.2">
      <c r="A253" s="302"/>
      <c r="B253" s="305">
        <v>40160</v>
      </c>
      <c r="C253" s="306">
        <v>36</v>
      </c>
      <c r="D253" s="306">
        <v>9</v>
      </c>
      <c r="E253" s="309"/>
    </row>
    <row r="254" spans="1:5" x14ac:dyDescent="0.2">
      <c r="A254" s="302"/>
      <c r="B254" s="305">
        <v>40161</v>
      </c>
      <c r="C254" s="306">
        <v>37</v>
      </c>
      <c r="D254" s="306">
        <v>9</v>
      </c>
      <c r="E254" s="309"/>
    </row>
    <row r="255" spans="1:5" x14ac:dyDescent="0.2">
      <c r="A255" s="302"/>
      <c r="B255" s="305">
        <v>40162</v>
      </c>
      <c r="C255" s="306">
        <v>37</v>
      </c>
      <c r="D255" s="306">
        <v>9</v>
      </c>
      <c r="E255" s="309"/>
    </row>
    <row r="256" spans="1:5" x14ac:dyDescent="0.2">
      <c r="A256" s="302"/>
      <c r="B256" s="305">
        <v>40163</v>
      </c>
      <c r="C256" s="306">
        <v>37</v>
      </c>
      <c r="D256" s="306">
        <v>9</v>
      </c>
      <c r="E256" s="309"/>
    </row>
    <row r="257" spans="1:5" x14ac:dyDescent="0.2">
      <c r="A257" s="302"/>
      <c r="B257" s="305">
        <v>40164</v>
      </c>
      <c r="C257" s="306">
        <v>37</v>
      </c>
      <c r="D257" s="306">
        <v>9</v>
      </c>
      <c r="E257" s="309"/>
    </row>
    <row r="258" spans="1:5" x14ac:dyDescent="0.2">
      <c r="A258" s="302"/>
      <c r="B258" s="305">
        <v>40165</v>
      </c>
      <c r="C258" s="306">
        <v>37</v>
      </c>
      <c r="D258" s="306">
        <v>9</v>
      </c>
      <c r="E258" s="309"/>
    </row>
    <row r="259" spans="1:5" x14ac:dyDescent="0.2">
      <c r="A259" s="302"/>
      <c r="B259" s="305">
        <v>40166</v>
      </c>
      <c r="C259" s="306">
        <v>37</v>
      </c>
      <c r="D259" s="306">
        <v>9</v>
      </c>
      <c r="E259" s="309"/>
    </row>
    <row r="260" spans="1:5" x14ac:dyDescent="0.2">
      <c r="A260" s="302"/>
      <c r="B260" s="305">
        <v>40167</v>
      </c>
      <c r="C260" s="306">
        <v>37</v>
      </c>
      <c r="D260" s="306">
        <v>9</v>
      </c>
      <c r="E260" s="309"/>
    </row>
    <row r="261" spans="1:5" x14ac:dyDescent="0.2">
      <c r="A261" s="302"/>
      <c r="B261" s="305">
        <v>40168</v>
      </c>
      <c r="C261" s="306">
        <v>38</v>
      </c>
      <c r="D261" s="306">
        <v>9</v>
      </c>
      <c r="E261" s="309"/>
    </row>
    <row r="262" spans="1:5" x14ac:dyDescent="0.2">
      <c r="A262" s="302"/>
      <c r="B262" s="305">
        <v>40169</v>
      </c>
      <c r="C262" s="306">
        <v>38</v>
      </c>
      <c r="D262" s="306">
        <v>9</v>
      </c>
      <c r="E262" s="309"/>
    </row>
    <row r="263" spans="1:5" x14ac:dyDescent="0.2">
      <c r="A263" s="302"/>
      <c r="B263" s="305">
        <v>40170</v>
      </c>
      <c r="C263" s="306">
        <v>38</v>
      </c>
      <c r="D263" s="306">
        <v>9</v>
      </c>
      <c r="E263" s="309"/>
    </row>
    <row r="264" spans="1:5" x14ac:dyDescent="0.2">
      <c r="A264" s="302"/>
      <c r="B264" s="305">
        <v>40171</v>
      </c>
      <c r="C264" s="306">
        <v>38</v>
      </c>
      <c r="D264" s="306">
        <v>9</v>
      </c>
      <c r="E264" s="309"/>
    </row>
    <row r="265" spans="1:5" x14ac:dyDescent="0.2">
      <c r="A265" s="302"/>
      <c r="B265" s="305">
        <v>40172</v>
      </c>
      <c r="C265" s="306">
        <v>38</v>
      </c>
      <c r="D265" s="306">
        <v>9</v>
      </c>
      <c r="E265" s="309"/>
    </row>
    <row r="266" spans="1:5" x14ac:dyDescent="0.2">
      <c r="A266" s="302"/>
      <c r="B266" s="305">
        <v>40173</v>
      </c>
      <c r="C266" s="306">
        <v>38</v>
      </c>
      <c r="D266" s="306">
        <v>9</v>
      </c>
      <c r="E266" s="309"/>
    </row>
    <row r="267" spans="1:5" x14ac:dyDescent="0.2">
      <c r="A267" s="302"/>
      <c r="B267" s="305">
        <v>40174</v>
      </c>
      <c r="C267" s="306">
        <v>38</v>
      </c>
      <c r="D267" s="306">
        <v>9</v>
      </c>
      <c r="E267" s="309"/>
    </row>
    <row r="268" spans="1:5" x14ac:dyDescent="0.2">
      <c r="A268" s="302"/>
      <c r="B268" s="305">
        <v>40175</v>
      </c>
      <c r="C268" s="306">
        <v>39</v>
      </c>
      <c r="D268" s="306">
        <v>9</v>
      </c>
      <c r="E268" s="309"/>
    </row>
    <row r="269" spans="1:5" x14ac:dyDescent="0.2">
      <c r="A269" s="302"/>
      <c r="B269" s="305">
        <v>40176</v>
      </c>
      <c r="C269" s="306">
        <v>39</v>
      </c>
      <c r="D269" s="306">
        <v>9</v>
      </c>
      <c r="E269" s="309"/>
    </row>
    <row r="270" spans="1:5" x14ac:dyDescent="0.2">
      <c r="A270" s="302"/>
      <c r="B270" s="305">
        <v>40177</v>
      </c>
      <c r="C270" s="306">
        <v>39</v>
      </c>
      <c r="D270" s="306">
        <v>9</v>
      </c>
      <c r="E270" s="309"/>
    </row>
    <row r="271" spans="1:5" x14ac:dyDescent="0.2">
      <c r="A271" s="302"/>
      <c r="B271" s="305">
        <v>40178</v>
      </c>
      <c r="C271" s="306">
        <v>39</v>
      </c>
      <c r="D271" s="306">
        <v>9</v>
      </c>
      <c r="E271" s="309"/>
    </row>
    <row r="272" spans="1:5" x14ac:dyDescent="0.2">
      <c r="A272" s="302"/>
      <c r="B272" s="305">
        <v>40179</v>
      </c>
      <c r="C272" s="306">
        <v>39</v>
      </c>
      <c r="D272" s="306">
        <v>9</v>
      </c>
      <c r="E272" s="309"/>
    </row>
    <row r="273" spans="1:5" x14ac:dyDescent="0.2">
      <c r="A273" s="302"/>
      <c r="B273" s="305">
        <v>40180</v>
      </c>
      <c r="C273" s="306">
        <v>39</v>
      </c>
      <c r="D273" s="306">
        <v>9</v>
      </c>
      <c r="E273" s="309"/>
    </row>
    <row r="274" spans="1:5" x14ac:dyDescent="0.2">
      <c r="A274" s="302"/>
      <c r="B274" s="305">
        <v>40181</v>
      </c>
      <c r="C274" s="306">
        <v>39</v>
      </c>
      <c r="D274" s="306">
        <v>9</v>
      </c>
      <c r="E274" s="309"/>
    </row>
    <row r="275" spans="1:5" x14ac:dyDescent="0.2">
      <c r="A275" s="302"/>
      <c r="B275" s="305">
        <v>40182</v>
      </c>
      <c r="C275" s="306">
        <v>40</v>
      </c>
      <c r="D275" s="306">
        <v>9</v>
      </c>
      <c r="E275" s="309"/>
    </row>
    <row r="276" spans="1:5" x14ac:dyDescent="0.2">
      <c r="A276" s="302"/>
      <c r="B276" s="305">
        <v>40183</v>
      </c>
      <c r="C276" s="306">
        <v>40</v>
      </c>
      <c r="D276" s="306">
        <v>9</v>
      </c>
      <c r="E276" s="309"/>
    </row>
    <row r="277" spans="1:5" x14ac:dyDescent="0.2">
      <c r="A277" s="302"/>
      <c r="B277" s="305">
        <v>40184</v>
      </c>
      <c r="C277" s="306">
        <v>40</v>
      </c>
      <c r="D277" s="306">
        <v>10</v>
      </c>
      <c r="E277" s="309"/>
    </row>
    <row r="278" spans="1:5" x14ac:dyDescent="0.2">
      <c r="A278" s="302"/>
      <c r="B278" s="305">
        <v>40185</v>
      </c>
      <c r="C278" s="306">
        <v>40</v>
      </c>
      <c r="D278" s="306">
        <v>10</v>
      </c>
      <c r="E278" s="309"/>
    </row>
    <row r="279" spans="1:5" x14ac:dyDescent="0.2">
      <c r="A279" s="302"/>
      <c r="B279" s="305">
        <v>40186</v>
      </c>
      <c r="C279" s="306">
        <v>40</v>
      </c>
      <c r="D279" s="306">
        <v>10</v>
      </c>
      <c r="E279" s="309"/>
    </row>
    <row r="280" spans="1:5" x14ac:dyDescent="0.2">
      <c r="A280" s="302"/>
      <c r="B280" s="305">
        <v>40187</v>
      </c>
      <c r="C280" s="306">
        <v>40</v>
      </c>
      <c r="D280" s="306">
        <v>10</v>
      </c>
      <c r="E280" s="309"/>
    </row>
    <row r="281" spans="1:5" x14ac:dyDescent="0.2">
      <c r="A281" s="302"/>
      <c r="B281" s="305">
        <v>40188</v>
      </c>
      <c r="C281" s="306">
        <v>40</v>
      </c>
      <c r="D281" s="306">
        <v>10</v>
      </c>
      <c r="E281" s="309"/>
    </row>
    <row r="282" spans="1:5" x14ac:dyDescent="0.2">
      <c r="A282" s="302"/>
      <c r="B282" s="305">
        <v>40189</v>
      </c>
      <c r="C282" s="306">
        <v>41</v>
      </c>
      <c r="D282" s="306">
        <v>10</v>
      </c>
      <c r="E282" s="309"/>
    </row>
    <row r="283" spans="1:5" x14ac:dyDescent="0.2">
      <c r="A283" s="302"/>
      <c r="B283" s="305">
        <v>40190</v>
      </c>
      <c r="C283" s="306">
        <v>41</v>
      </c>
      <c r="D283" s="306">
        <v>10</v>
      </c>
      <c r="E283" s="309"/>
    </row>
    <row r="284" spans="1:5" x14ac:dyDescent="0.2">
      <c r="A284" s="302"/>
      <c r="B284" s="305">
        <v>40191</v>
      </c>
      <c r="C284" s="306">
        <v>41</v>
      </c>
      <c r="D284" s="306">
        <v>10</v>
      </c>
      <c r="E284" s="309"/>
    </row>
    <row r="285" spans="1:5" x14ac:dyDescent="0.2">
      <c r="A285" s="302"/>
      <c r="B285" s="305">
        <v>40192</v>
      </c>
      <c r="C285" s="306">
        <v>41</v>
      </c>
      <c r="D285" s="306">
        <v>10</v>
      </c>
      <c r="E285" s="309"/>
    </row>
    <row r="286" spans="1:5" x14ac:dyDescent="0.2">
      <c r="A286" s="302"/>
      <c r="B286" s="305">
        <v>40193</v>
      </c>
      <c r="C286" s="306">
        <v>41</v>
      </c>
      <c r="D286" s="306">
        <v>10</v>
      </c>
      <c r="E286" s="309"/>
    </row>
    <row r="287" spans="1:5" x14ac:dyDescent="0.2">
      <c r="A287" s="302"/>
      <c r="B287" s="305">
        <v>40194</v>
      </c>
      <c r="C287" s="306">
        <v>41</v>
      </c>
      <c r="D287" s="306">
        <v>10</v>
      </c>
      <c r="E287" s="309"/>
    </row>
    <row r="288" spans="1:5" x14ac:dyDescent="0.2">
      <c r="A288" s="302"/>
      <c r="B288" s="305">
        <v>40195</v>
      </c>
      <c r="C288" s="306">
        <v>41</v>
      </c>
      <c r="D288" s="306">
        <v>10</v>
      </c>
      <c r="E288" s="309"/>
    </row>
    <row r="289" spans="1:5" x14ac:dyDescent="0.2">
      <c r="A289" s="302"/>
      <c r="B289" s="305">
        <v>40196</v>
      </c>
      <c r="C289" s="306">
        <v>42</v>
      </c>
      <c r="D289" s="306">
        <v>10</v>
      </c>
      <c r="E289" s="309"/>
    </row>
    <row r="290" spans="1:5" x14ac:dyDescent="0.2">
      <c r="A290" s="302"/>
      <c r="B290" s="305">
        <v>40197</v>
      </c>
      <c r="C290" s="306">
        <v>42</v>
      </c>
      <c r="D290" s="306">
        <v>10</v>
      </c>
      <c r="E290" s="309"/>
    </row>
    <row r="291" spans="1:5" x14ac:dyDescent="0.2">
      <c r="A291" s="302"/>
      <c r="B291" s="305">
        <v>40198</v>
      </c>
      <c r="C291" s="306">
        <v>42</v>
      </c>
      <c r="D291" s="306">
        <v>10</v>
      </c>
      <c r="E291" s="309"/>
    </row>
    <row r="292" spans="1:5" x14ac:dyDescent="0.2">
      <c r="A292" s="302"/>
      <c r="B292" s="305">
        <v>40199</v>
      </c>
      <c r="C292" s="306">
        <v>42</v>
      </c>
      <c r="D292" s="306">
        <v>10</v>
      </c>
      <c r="E292" s="309"/>
    </row>
    <row r="293" spans="1:5" x14ac:dyDescent="0.2">
      <c r="A293" s="302"/>
      <c r="B293" s="305">
        <v>40200</v>
      </c>
      <c r="C293" s="306">
        <v>42</v>
      </c>
      <c r="D293" s="306">
        <v>10</v>
      </c>
      <c r="E293" s="309"/>
    </row>
    <row r="294" spans="1:5" x14ac:dyDescent="0.2">
      <c r="A294" s="302"/>
      <c r="B294" s="305">
        <v>40201</v>
      </c>
      <c r="C294" s="306">
        <v>42</v>
      </c>
      <c r="D294" s="306">
        <v>10</v>
      </c>
      <c r="E294" s="309"/>
    </row>
    <row r="295" spans="1:5" x14ac:dyDescent="0.2">
      <c r="A295" s="302"/>
      <c r="B295" s="305">
        <v>40202</v>
      </c>
      <c r="C295" s="306">
        <v>42</v>
      </c>
      <c r="D295" s="306">
        <v>10</v>
      </c>
      <c r="E295" s="309"/>
    </row>
    <row r="296" spans="1:5" x14ac:dyDescent="0.2">
      <c r="A296" s="302"/>
      <c r="B296" s="305">
        <v>40203</v>
      </c>
      <c r="C296" s="306">
        <v>43</v>
      </c>
      <c r="D296" s="306">
        <v>10</v>
      </c>
      <c r="E296" s="309"/>
    </row>
    <row r="297" spans="1:5" x14ac:dyDescent="0.2">
      <c r="A297" s="302"/>
      <c r="B297" s="305">
        <v>40204</v>
      </c>
      <c r="C297" s="306">
        <v>43</v>
      </c>
      <c r="D297" s="306">
        <v>10</v>
      </c>
      <c r="E297" s="309"/>
    </row>
    <row r="298" spans="1:5" x14ac:dyDescent="0.2">
      <c r="A298" s="302"/>
      <c r="B298" s="305">
        <v>40205</v>
      </c>
      <c r="C298" s="306">
        <v>43</v>
      </c>
      <c r="D298" s="306">
        <v>10</v>
      </c>
      <c r="E298" s="309"/>
    </row>
    <row r="299" spans="1:5" x14ac:dyDescent="0.2">
      <c r="A299" s="302"/>
      <c r="B299" s="305">
        <v>40206</v>
      </c>
      <c r="C299" s="306">
        <v>43</v>
      </c>
      <c r="D299" s="306">
        <v>10</v>
      </c>
      <c r="E299" s="309"/>
    </row>
    <row r="300" spans="1:5" x14ac:dyDescent="0.2">
      <c r="A300" s="302"/>
      <c r="B300" s="305">
        <v>40207</v>
      </c>
      <c r="C300" s="306">
        <v>43</v>
      </c>
      <c r="D300" s="306">
        <v>10</v>
      </c>
      <c r="E300" s="309"/>
    </row>
    <row r="301" spans="1:5" x14ac:dyDescent="0.2">
      <c r="A301" s="302"/>
      <c r="B301" s="305">
        <v>40208</v>
      </c>
      <c r="C301" s="306">
        <v>43</v>
      </c>
      <c r="D301" s="306">
        <v>10</v>
      </c>
      <c r="E301" s="309"/>
    </row>
    <row r="302" spans="1:5" x14ac:dyDescent="0.2">
      <c r="A302" s="302"/>
      <c r="B302" s="305">
        <v>40209</v>
      </c>
      <c r="C302" s="306">
        <v>43</v>
      </c>
      <c r="D302" s="306">
        <v>10</v>
      </c>
      <c r="E302" s="309"/>
    </row>
    <row r="303" spans="1:5" x14ac:dyDescent="0.2">
      <c r="A303" s="302"/>
      <c r="B303" s="305">
        <v>40210</v>
      </c>
      <c r="C303" s="306">
        <v>44</v>
      </c>
      <c r="D303" s="306">
        <v>10</v>
      </c>
      <c r="E303" s="309"/>
    </row>
    <row r="304" spans="1:5" x14ac:dyDescent="0.2">
      <c r="A304" s="302"/>
      <c r="B304" s="305">
        <v>40211</v>
      </c>
      <c r="C304" s="306">
        <v>44</v>
      </c>
      <c r="D304" s="306">
        <v>10</v>
      </c>
      <c r="E304" s="309"/>
    </row>
    <row r="305" spans="1:5" x14ac:dyDescent="0.2">
      <c r="A305" s="302"/>
      <c r="B305" s="305">
        <v>40212</v>
      </c>
      <c r="C305" s="306">
        <v>44</v>
      </c>
      <c r="D305" s="306">
        <v>10</v>
      </c>
      <c r="E305" s="309"/>
    </row>
    <row r="306" spans="1:5" x14ac:dyDescent="0.2">
      <c r="A306" s="302"/>
      <c r="B306" s="305">
        <v>40213</v>
      </c>
      <c r="C306" s="306">
        <v>44</v>
      </c>
      <c r="D306" s="306">
        <v>10</v>
      </c>
      <c r="E306" s="309"/>
    </row>
    <row r="307" spans="1:5" x14ac:dyDescent="0.2">
      <c r="A307" s="302"/>
      <c r="B307" s="305">
        <v>40214</v>
      </c>
      <c r="C307" s="306">
        <v>44</v>
      </c>
      <c r="D307" s="306">
        <v>10</v>
      </c>
      <c r="E307" s="309"/>
    </row>
    <row r="308" spans="1:5" x14ac:dyDescent="0.2">
      <c r="A308" s="302"/>
      <c r="B308" s="305">
        <v>40215</v>
      </c>
      <c r="C308" s="306">
        <v>44</v>
      </c>
      <c r="D308" s="306">
        <v>11</v>
      </c>
      <c r="E308" s="309"/>
    </row>
    <row r="309" spans="1:5" x14ac:dyDescent="0.2">
      <c r="A309" s="302"/>
      <c r="B309" s="305">
        <v>40216</v>
      </c>
      <c r="C309" s="306">
        <v>44</v>
      </c>
      <c r="D309" s="306">
        <v>11</v>
      </c>
      <c r="E309" s="309"/>
    </row>
    <row r="310" spans="1:5" x14ac:dyDescent="0.2">
      <c r="A310" s="302"/>
      <c r="B310" s="305">
        <v>40217</v>
      </c>
      <c r="C310" s="306">
        <v>45</v>
      </c>
      <c r="D310" s="306">
        <v>11</v>
      </c>
      <c r="E310" s="309"/>
    </row>
    <row r="311" spans="1:5" x14ac:dyDescent="0.2">
      <c r="A311" s="302"/>
      <c r="B311" s="305">
        <v>40218</v>
      </c>
      <c r="C311" s="306">
        <v>45</v>
      </c>
      <c r="D311" s="306">
        <v>11</v>
      </c>
      <c r="E311" s="309"/>
    </row>
    <row r="312" spans="1:5" x14ac:dyDescent="0.2">
      <c r="A312" s="302"/>
      <c r="B312" s="305">
        <v>40219</v>
      </c>
      <c r="C312" s="306">
        <v>45</v>
      </c>
      <c r="D312" s="306">
        <v>11</v>
      </c>
      <c r="E312" s="309"/>
    </row>
    <row r="313" spans="1:5" x14ac:dyDescent="0.2">
      <c r="A313" s="302"/>
      <c r="B313" s="305">
        <v>40220</v>
      </c>
      <c r="C313" s="306">
        <v>45</v>
      </c>
      <c r="D313" s="306">
        <v>11</v>
      </c>
      <c r="E313" s="309"/>
    </row>
    <row r="314" spans="1:5" x14ac:dyDescent="0.2">
      <c r="A314" s="302"/>
      <c r="B314" s="305">
        <v>40221</v>
      </c>
      <c r="C314" s="306">
        <v>45</v>
      </c>
      <c r="D314" s="306">
        <v>11</v>
      </c>
      <c r="E314" s="309"/>
    </row>
    <row r="315" spans="1:5" x14ac:dyDescent="0.2">
      <c r="A315" s="302"/>
      <c r="B315" s="305">
        <v>40222</v>
      </c>
      <c r="C315" s="306">
        <v>45</v>
      </c>
      <c r="D315" s="306">
        <v>11</v>
      </c>
      <c r="E315" s="309"/>
    </row>
    <row r="316" spans="1:5" x14ac:dyDescent="0.2">
      <c r="A316" s="302"/>
      <c r="B316" s="305">
        <v>40223</v>
      </c>
      <c r="C316" s="306">
        <v>45</v>
      </c>
      <c r="D316" s="306">
        <v>11</v>
      </c>
      <c r="E316" s="309"/>
    </row>
    <row r="317" spans="1:5" x14ac:dyDescent="0.2">
      <c r="A317" s="302"/>
      <c r="B317" s="305">
        <v>40224</v>
      </c>
      <c r="C317" s="306">
        <v>46</v>
      </c>
      <c r="D317" s="306">
        <v>11</v>
      </c>
      <c r="E317" s="309"/>
    </row>
    <row r="318" spans="1:5" x14ac:dyDescent="0.2">
      <c r="A318" s="302"/>
      <c r="B318" s="305">
        <v>40225</v>
      </c>
      <c r="C318" s="306">
        <v>46</v>
      </c>
      <c r="D318" s="306">
        <v>11</v>
      </c>
      <c r="E318" s="309"/>
    </row>
    <row r="319" spans="1:5" x14ac:dyDescent="0.2">
      <c r="A319" s="302"/>
      <c r="B319" s="305">
        <v>40226</v>
      </c>
      <c r="C319" s="306">
        <v>46</v>
      </c>
      <c r="D319" s="306">
        <v>11</v>
      </c>
      <c r="E319" s="309"/>
    </row>
    <row r="320" spans="1:5" x14ac:dyDescent="0.2">
      <c r="A320" s="302"/>
      <c r="B320" s="305">
        <v>40227</v>
      </c>
      <c r="C320" s="306">
        <v>46</v>
      </c>
      <c r="D320" s="306">
        <v>11</v>
      </c>
      <c r="E320" s="309"/>
    </row>
    <row r="321" spans="1:5" x14ac:dyDescent="0.2">
      <c r="A321" s="302"/>
      <c r="B321" s="305">
        <v>40228</v>
      </c>
      <c r="C321" s="306">
        <v>46</v>
      </c>
      <c r="D321" s="306">
        <v>11</v>
      </c>
      <c r="E321" s="309"/>
    </row>
    <row r="322" spans="1:5" x14ac:dyDescent="0.2">
      <c r="A322" s="302"/>
      <c r="B322" s="305">
        <v>40229</v>
      </c>
      <c r="C322" s="306">
        <v>46</v>
      </c>
      <c r="D322" s="306">
        <v>11</v>
      </c>
      <c r="E322" s="309"/>
    </row>
    <row r="323" spans="1:5" x14ac:dyDescent="0.2">
      <c r="A323" s="302"/>
      <c r="B323" s="305">
        <v>40230</v>
      </c>
      <c r="C323" s="306">
        <v>46</v>
      </c>
      <c r="D323" s="306">
        <v>11</v>
      </c>
      <c r="E323" s="309"/>
    </row>
    <row r="324" spans="1:5" x14ac:dyDescent="0.2">
      <c r="A324" s="302"/>
      <c r="B324" s="305">
        <v>40231</v>
      </c>
      <c r="C324" s="306">
        <v>47</v>
      </c>
      <c r="D324" s="306">
        <v>11</v>
      </c>
      <c r="E324" s="309"/>
    </row>
    <row r="325" spans="1:5" x14ac:dyDescent="0.2">
      <c r="A325" s="302"/>
      <c r="B325" s="305">
        <v>40232</v>
      </c>
      <c r="C325" s="306">
        <v>47</v>
      </c>
      <c r="D325" s="306">
        <v>11</v>
      </c>
      <c r="E325" s="309"/>
    </row>
    <row r="326" spans="1:5" x14ac:dyDescent="0.2">
      <c r="A326" s="302"/>
      <c r="B326" s="305">
        <v>40233</v>
      </c>
      <c r="C326" s="306">
        <v>47</v>
      </c>
      <c r="D326" s="306">
        <v>11</v>
      </c>
      <c r="E326" s="309"/>
    </row>
    <row r="327" spans="1:5" x14ac:dyDescent="0.2">
      <c r="A327" s="302"/>
      <c r="B327" s="305">
        <v>40234</v>
      </c>
      <c r="C327" s="306">
        <v>47</v>
      </c>
      <c r="D327" s="306">
        <v>11</v>
      </c>
      <c r="E327" s="309"/>
    </row>
    <row r="328" spans="1:5" x14ac:dyDescent="0.2">
      <c r="A328" s="302"/>
      <c r="B328" s="305">
        <v>40235</v>
      </c>
      <c r="C328" s="306">
        <v>47</v>
      </c>
      <c r="D328" s="306">
        <v>11</v>
      </c>
      <c r="E328" s="309"/>
    </row>
    <row r="329" spans="1:5" x14ac:dyDescent="0.2">
      <c r="A329" s="302"/>
      <c r="B329" s="305">
        <v>40236</v>
      </c>
      <c r="C329" s="306">
        <v>47</v>
      </c>
      <c r="D329" s="306">
        <v>11</v>
      </c>
      <c r="E329" s="309"/>
    </row>
    <row r="330" spans="1:5" x14ac:dyDescent="0.2">
      <c r="A330" s="302"/>
      <c r="B330" s="305">
        <v>40237</v>
      </c>
      <c r="C330" s="306">
        <v>47</v>
      </c>
      <c r="D330" s="306">
        <v>11</v>
      </c>
      <c r="E330" s="309"/>
    </row>
    <row r="331" spans="1:5" x14ac:dyDescent="0.2">
      <c r="A331" s="302"/>
      <c r="B331" s="305">
        <v>40238</v>
      </c>
      <c r="C331" s="306">
        <v>48</v>
      </c>
      <c r="D331" s="306">
        <v>11</v>
      </c>
      <c r="E331" s="309"/>
    </row>
    <row r="332" spans="1:5" x14ac:dyDescent="0.2">
      <c r="A332" s="302"/>
      <c r="B332" s="305">
        <v>40239</v>
      </c>
      <c r="C332" s="306">
        <v>48</v>
      </c>
      <c r="D332" s="306">
        <v>11</v>
      </c>
      <c r="E332" s="309"/>
    </row>
    <row r="333" spans="1:5" x14ac:dyDescent="0.2">
      <c r="A333" s="302"/>
      <c r="B333" s="305">
        <v>40240</v>
      </c>
      <c r="C333" s="306">
        <v>48</v>
      </c>
      <c r="D333" s="306">
        <v>11</v>
      </c>
      <c r="E333" s="309"/>
    </row>
    <row r="334" spans="1:5" x14ac:dyDescent="0.2">
      <c r="A334" s="302"/>
      <c r="B334" s="305">
        <v>40241</v>
      </c>
      <c r="C334" s="306">
        <v>48</v>
      </c>
      <c r="D334" s="306">
        <v>11</v>
      </c>
      <c r="E334" s="309"/>
    </row>
    <row r="335" spans="1:5" x14ac:dyDescent="0.2">
      <c r="A335" s="302"/>
      <c r="B335" s="305">
        <v>40242</v>
      </c>
      <c r="C335" s="306">
        <v>48</v>
      </c>
      <c r="D335" s="306">
        <v>11</v>
      </c>
      <c r="E335" s="309"/>
    </row>
    <row r="336" spans="1:5" x14ac:dyDescent="0.2">
      <c r="A336" s="302"/>
      <c r="B336" s="305">
        <v>40243</v>
      </c>
      <c r="C336" s="306">
        <v>48</v>
      </c>
      <c r="D336" s="306">
        <v>12</v>
      </c>
      <c r="E336" s="309"/>
    </row>
    <row r="337" spans="1:5" x14ac:dyDescent="0.2">
      <c r="A337" s="302"/>
      <c r="B337" s="305">
        <v>40244</v>
      </c>
      <c r="C337" s="306">
        <v>48</v>
      </c>
      <c r="D337" s="306">
        <v>12</v>
      </c>
      <c r="E337" s="309"/>
    </row>
    <row r="338" spans="1:5" x14ac:dyDescent="0.2">
      <c r="A338" s="302"/>
      <c r="B338" s="305">
        <v>40245</v>
      </c>
      <c r="C338" s="306">
        <v>49</v>
      </c>
      <c r="D338" s="306">
        <v>12</v>
      </c>
      <c r="E338" s="309"/>
    </row>
    <row r="339" spans="1:5" x14ac:dyDescent="0.2">
      <c r="A339" s="302"/>
      <c r="B339" s="305">
        <v>40246</v>
      </c>
      <c r="C339" s="306">
        <v>49</v>
      </c>
      <c r="D339" s="306">
        <v>12</v>
      </c>
      <c r="E339" s="309"/>
    </row>
    <row r="340" spans="1:5" x14ac:dyDescent="0.2">
      <c r="A340" s="302"/>
      <c r="B340" s="305">
        <v>40247</v>
      </c>
      <c r="C340" s="306">
        <v>49</v>
      </c>
      <c r="D340" s="306">
        <v>12</v>
      </c>
      <c r="E340" s="309"/>
    </row>
    <row r="341" spans="1:5" x14ac:dyDescent="0.2">
      <c r="A341" s="302"/>
      <c r="B341" s="305">
        <v>40248</v>
      </c>
      <c r="C341" s="306">
        <v>49</v>
      </c>
      <c r="D341" s="306">
        <v>12</v>
      </c>
      <c r="E341" s="309"/>
    </row>
    <row r="342" spans="1:5" x14ac:dyDescent="0.2">
      <c r="A342" s="302"/>
      <c r="B342" s="305">
        <v>40249</v>
      </c>
      <c r="C342" s="306">
        <v>49</v>
      </c>
      <c r="D342" s="306">
        <v>12</v>
      </c>
      <c r="E342" s="309"/>
    </row>
    <row r="343" spans="1:5" x14ac:dyDescent="0.2">
      <c r="A343" s="302"/>
      <c r="B343" s="305">
        <v>40250</v>
      </c>
      <c r="C343" s="306">
        <v>49</v>
      </c>
      <c r="D343" s="306">
        <v>12</v>
      </c>
      <c r="E343" s="309"/>
    </row>
    <row r="344" spans="1:5" x14ac:dyDescent="0.2">
      <c r="A344" s="302"/>
      <c r="B344" s="305">
        <v>40251</v>
      </c>
      <c r="C344" s="306">
        <v>49</v>
      </c>
      <c r="D344" s="306">
        <v>12</v>
      </c>
      <c r="E344" s="309"/>
    </row>
    <row r="345" spans="1:5" x14ac:dyDescent="0.2">
      <c r="A345" s="302"/>
      <c r="B345" s="305">
        <v>40252</v>
      </c>
      <c r="C345" s="306">
        <v>50</v>
      </c>
      <c r="D345" s="306">
        <v>12</v>
      </c>
      <c r="E345" s="309"/>
    </row>
    <row r="346" spans="1:5" x14ac:dyDescent="0.2">
      <c r="A346" s="302"/>
      <c r="B346" s="305">
        <v>40253</v>
      </c>
      <c r="C346" s="306">
        <v>50</v>
      </c>
      <c r="D346" s="306">
        <v>12</v>
      </c>
      <c r="E346" s="309"/>
    </row>
    <row r="347" spans="1:5" x14ac:dyDescent="0.2">
      <c r="A347" s="302"/>
      <c r="B347" s="305">
        <v>40254</v>
      </c>
      <c r="C347" s="306">
        <v>50</v>
      </c>
      <c r="D347" s="306">
        <v>12</v>
      </c>
      <c r="E347" s="309"/>
    </row>
    <row r="348" spans="1:5" x14ac:dyDescent="0.2">
      <c r="A348" s="302"/>
      <c r="B348" s="305">
        <v>40255</v>
      </c>
      <c r="C348" s="306">
        <v>50</v>
      </c>
      <c r="D348" s="306">
        <v>12</v>
      </c>
      <c r="E348" s="309"/>
    </row>
    <row r="349" spans="1:5" x14ac:dyDescent="0.2">
      <c r="A349" s="302"/>
      <c r="B349" s="305">
        <v>40256</v>
      </c>
      <c r="C349" s="306">
        <v>50</v>
      </c>
      <c r="D349" s="306">
        <v>12</v>
      </c>
      <c r="E349" s="309"/>
    </row>
    <row r="350" spans="1:5" x14ac:dyDescent="0.2">
      <c r="A350" s="302"/>
      <c r="B350" s="305">
        <v>40257</v>
      </c>
      <c r="C350" s="306">
        <v>50</v>
      </c>
      <c r="D350" s="306">
        <v>12</v>
      </c>
      <c r="E350" s="309"/>
    </row>
    <row r="351" spans="1:5" x14ac:dyDescent="0.2">
      <c r="A351" s="302"/>
      <c r="B351" s="305">
        <v>40258</v>
      </c>
      <c r="C351" s="306">
        <v>50</v>
      </c>
      <c r="D351" s="306">
        <v>12</v>
      </c>
      <c r="E351" s="309"/>
    </row>
    <row r="352" spans="1:5" x14ac:dyDescent="0.2">
      <c r="A352" s="302"/>
      <c r="B352" s="305">
        <v>40259</v>
      </c>
      <c r="C352" s="306">
        <v>51</v>
      </c>
      <c r="D352" s="306">
        <v>12</v>
      </c>
      <c r="E352" s="309"/>
    </row>
    <row r="353" spans="1:5" x14ac:dyDescent="0.2">
      <c r="A353" s="302"/>
      <c r="B353" s="305">
        <v>40260</v>
      </c>
      <c r="C353" s="306">
        <v>51</v>
      </c>
      <c r="D353" s="306">
        <v>12</v>
      </c>
      <c r="E353" s="309"/>
    </row>
    <row r="354" spans="1:5" x14ac:dyDescent="0.2">
      <c r="A354" s="302"/>
      <c r="B354" s="305">
        <v>40261</v>
      </c>
      <c r="C354" s="306">
        <v>51</v>
      </c>
      <c r="D354" s="306">
        <v>12</v>
      </c>
      <c r="E354" s="309"/>
    </row>
    <row r="355" spans="1:5" x14ac:dyDescent="0.2">
      <c r="A355" s="302"/>
      <c r="B355" s="305">
        <v>40262</v>
      </c>
      <c r="C355" s="306">
        <v>51</v>
      </c>
      <c r="D355" s="306">
        <v>12</v>
      </c>
      <c r="E355" s="309"/>
    </row>
    <row r="356" spans="1:5" x14ac:dyDescent="0.2">
      <c r="A356" s="302"/>
      <c r="B356" s="305">
        <v>40263</v>
      </c>
      <c r="C356" s="306">
        <v>51</v>
      </c>
      <c r="D356" s="306">
        <v>12</v>
      </c>
      <c r="E356" s="309"/>
    </row>
    <row r="357" spans="1:5" x14ac:dyDescent="0.2">
      <c r="A357" s="302"/>
      <c r="B357" s="305">
        <v>40264</v>
      </c>
      <c r="C357" s="306">
        <v>51</v>
      </c>
      <c r="D357" s="306">
        <v>12</v>
      </c>
      <c r="E357" s="309"/>
    </row>
    <row r="358" spans="1:5" x14ac:dyDescent="0.2">
      <c r="A358" s="302"/>
      <c r="B358" s="305">
        <v>40265</v>
      </c>
      <c r="C358" s="306">
        <v>51</v>
      </c>
      <c r="D358" s="306">
        <v>12</v>
      </c>
      <c r="E358" s="309"/>
    </row>
    <row r="359" spans="1:5" x14ac:dyDescent="0.2">
      <c r="A359" s="302"/>
      <c r="B359" s="305">
        <v>40266</v>
      </c>
      <c r="C359" s="306">
        <v>52</v>
      </c>
      <c r="D359" s="306">
        <v>12</v>
      </c>
      <c r="E359" s="309"/>
    </row>
    <row r="360" spans="1:5" x14ac:dyDescent="0.2">
      <c r="A360" s="302"/>
      <c r="B360" s="305">
        <v>40267</v>
      </c>
      <c r="C360" s="306">
        <v>52</v>
      </c>
      <c r="D360" s="306">
        <v>12</v>
      </c>
      <c r="E360" s="309"/>
    </row>
    <row r="361" spans="1:5" x14ac:dyDescent="0.2">
      <c r="A361" s="302"/>
      <c r="B361" s="305">
        <v>40268</v>
      </c>
      <c r="C361" s="306">
        <v>52</v>
      </c>
      <c r="D361" s="306">
        <v>12</v>
      </c>
      <c r="E361" s="309"/>
    </row>
    <row r="362" spans="1:5" x14ac:dyDescent="0.2">
      <c r="A362" s="302"/>
      <c r="B362" s="305">
        <v>40269</v>
      </c>
      <c r="C362" s="306">
        <v>52</v>
      </c>
      <c r="D362" s="306">
        <v>12</v>
      </c>
      <c r="E362" s="309"/>
    </row>
    <row r="363" spans="1:5" x14ac:dyDescent="0.2">
      <c r="A363" s="302"/>
      <c r="B363" s="305">
        <v>40270</v>
      </c>
      <c r="C363" s="306">
        <v>52</v>
      </c>
      <c r="D363" s="306">
        <v>12</v>
      </c>
      <c r="E363" s="309"/>
    </row>
    <row r="364" spans="1:5" x14ac:dyDescent="0.2">
      <c r="A364" s="302"/>
      <c r="B364" s="305">
        <v>40271</v>
      </c>
      <c r="C364" s="306">
        <v>52</v>
      </c>
      <c r="D364" s="306">
        <v>12</v>
      </c>
      <c r="E364" s="309"/>
    </row>
    <row r="365" spans="1:5" x14ac:dyDescent="0.2">
      <c r="A365" s="302"/>
      <c r="B365" s="305">
        <v>40272</v>
      </c>
      <c r="C365" s="306">
        <v>52</v>
      </c>
      <c r="D365" s="306">
        <v>12</v>
      </c>
      <c r="E365" s="309"/>
    </row>
    <row r="366" spans="1:5" x14ac:dyDescent="0.2">
      <c r="A366" s="302"/>
      <c r="B366" s="305">
        <v>40273</v>
      </c>
      <c r="C366" s="306">
        <v>53</v>
      </c>
      <c r="D366" s="306">
        <v>12</v>
      </c>
      <c r="E366" s="306">
        <f>B366</f>
        <v>40273</v>
      </c>
    </row>
    <row r="367" spans="1:5" x14ac:dyDescent="0.2">
      <c r="A367" s="302"/>
      <c r="B367" s="305">
        <v>40287</v>
      </c>
      <c r="C367" s="306"/>
      <c r="D367" s="306"/>
      <c r="E367" s="309"/>
    </row>
    <row r="368" spans="1:5" x14ac:dyDescent="0.2">
      <c r="A368" s="302"/>
      <c r="B368" s="303"/>
      <c r="C368" s="306"/>
      <c r="D368" s="306"/>
      <c r="E368" s="309"/>
    </row>
  </sheetData>
  <sheetProtection password="CC41" sheet="1" objects="1" scenarios="1"/>
  <mergeCells count="21">
    <mergeCell ref="F5:L5"/>
    <mergeCell ref="G1:H1"/>
    <mergeCell ref="I1:J1"/>
    <mergeCell ref="F3:P3"/>
    <mergeCell ref="F4:L4"/>
    <mergeCell ref="F2:I2"/>
    <mergeCell ref="J2:L2"/>
    <mergeCell ref="F6:L6"/>
    <mergeCell ref="F17:I17"/>
    <mergeCell ref="F8:L8"/>
    <mergeCell ref="F21:I21"/>
    <mergeCell ref="F7:P7"/>
    <mergeCell ref="F19:L19"/>
    <mergeCell ref="J17:L17"/>
    <mergeCell ref="F22:I22"/>
    <mergeCell ref="F9:L9"/>
    <mergeCell ref="F10:L10"/>
    <mergeCell ref="F11:L11"/>
    <mergeCell ref="F12:P12"/>
    <mergeCell ref="F13:L13"/>
    <mergeCell ref="F14:L14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5"/>
  <sheetViews>
    <sheetView workbookViewId="0">
      <pane ySplit="2" topLeftCell="A1980" activePane="bottomLeft" state="frozen"/>
      <selection pane="bottomLeft" activeCell="B1" sqref="B1"/>
    </sheetView>
  </sheetViews>
  <sheetFormatPr defaultRowHeight="12.75" x14ac:dyDescent="0.2"/>
  <cols>
    <col min="1" max="1" width="9.140625" style="284"/>
    <col min="2" max="3" width="10.7109375" style="277" customWidth="1"/>
    <col min="4" max="16384" width="9.140625" style="287"/>
  </cols>
  <sheetData>
    <row r="1" spans="1:3" x14ac:dyDescent="0.2">
      <c r="B1" s="277">
        <v>5000.32</v>
      </c>
      <c r="C1" s="277">
        <v>5000.04</v>
      </c>
    </row>
    <row r="2" spans="1:3" ht="48" x14ac:dyDescent="0.2">
      <c r="A2" s="280" t="s">
        <v>194</v>
      </c>
      <c r="B2" s="281" t="s">
        <v>195</v>
      </c>
      <c r="C2" s="281" t="s">
        <v>196</v>
      </c>
    </row>
    <row r="3" spans="1:3" x14ac:dyDescent="0.2">
      <c r="A3" s="284">
        <v>0</v>
      </c>
      <c r="B3" s="277">
        <v>0</v>
      </c>
      <c r="C3" s="277">
        <v>0</v>
      </c>
    </row>
    <row r="4" spans="1:3" x14ac:dyDescent="0.2">
      <c r="A4" s="284">
        <f>A3+1</f>
        <v>1</v>
      </c>
      <c r="B4" s="277">
        <v>19.239999999999998</v>
      </c>
      <c r="C4" s="277">
        <v>19.079999999999998</v>
      </c>
    </row>
    <row r="5" spans="1:3" x14ac:dyDescent="0.2">
      <c r="A5" s="284">
        <f t="shared" ref="A5:A68" si="0">A4+1</f>
        <v>2</v>
      </c>
      <c r="B5" s="277">
        <v>29.12</v>
      </c>
      <c r="C5" s="277">
        <v>29.04</v>
      </c>
    </row>
    <row r="6" spans="1:3" x14ac:dyDescent="0.2">
      <c r="A6" s="284">
        <f t="shared" si="0"/>
        <v>3</v>
      </c>
      <c r="B6" s="277">
        <v>39</v>
      </c>
      <c r="C6" s="277">
        <v>39</v>
      </c>
    </row>
    <row r="7" spans="1:3" x14ac:dyDescent="0.2">
      <c r="A7" s="284">
        <f t="shared" si="0"/>
        <v>4</v>
      </c>
      <c r="B7" s="277">
        <v>49.4</v>
      </c>
      <c r="C7" s="277">
        <v>49.08</v>
      </c>
    </row>
    <row r="8" spans="1:3" x14ac:dyDescent="0.2">
      <c r="A8" s="284">
        <f t="shared" si="0"/>
        <v>5</v>
      </c>
      <c r="B8" s="277">
        <v>59.28</v>
      </c>
      <c r="C8" s="277">
        <v>59.04</v>
      </c>
    </row>
    <row r="9" spans="1:3" x14ac:dyDescent="0.2">
      <c r="A9" s="284">
        <f t="shared" si="0"/>
        <v>6</v>
      </c>
      <c r="B9" s="277">
        <v>69.16</v>
      </c>
      <c r="C9" s="277">
        <v>69</v>
      </c>
    </row>
    <row r="10" spans="1:3" x14ac:dyDescent="0.2">
      <c r="A10" s="284">
        <f t="shared" si="0"/>
        <v>7</v>
      </c>
      <c r="B10" s="277">
        <v>79.040000000000006</v>
      </c>
      <c r="C10" s="277">
        <v>79.08</v>
      </c>
    </row>
    <row r="11" spans="1:3" x14ac:dyDescent="0.2">
      <c r="A11" s="284">
        <f t="shared" si="0"/>
        <v>8</v>
      </c>
      <c r="B11" s="277">
        <v>89.44</v>
      </c>
      <c r="C11" s="277">
        <v>89.04</v>
      </c>
    </row>
    <row r="12" spans="1:3" x14ac:dyDescent="0.2">
      <c r="A12" s="284">
        <f t="shared" si="0"/>
        <v>9</v>
      </c>
      <c r="B12" s="277">
        <v>99.32</v>
      </c>
      <c r="C12" s="277">
        <v>99</v>
      </c>
    </row>
    <row r="13" spans="1:3" x14ac:dyDescent="0.2">
      <c r="A13" s="284">
        <f t="shared" si="0"/>
        <v>10</v>
      </c>
      <c r="B13" s="277">
        <v>109.2</v>
      </c>
      <c r="C13" s="277">
        <v>109.08</v>
      </c>
    </row>
    <row r="14" spans="1:3" x14ac:dyDescent="0.2">
      <c r="A14" s="284">
        <f t="shared" si="0"/>
        <v>11</v>
      </c>
      <c r="B14" s="277">
        <v>119.08</v>
      </c>
      <c r="C14" s="277">
        <v>119.04</v>
      </c>
    </row>
    <row r="15" spans="1:3" x14ac:dyDescent="0.2">
      <c r="A15" s="284">
        <f t="shared" si="0"/>
        <v>12</v>
      </c>
      <c r="B15" s="277">
        <v>129.47999999999999</v>
      </c>
      <c r="C15" s="277">
        <v>129</v>
      </c>
    </row>
    <row r="16" spans="1:3" x14ac:dyDescent="0.2">
      <c r="A16" s="284">
        <f t="shared" si="0"/>
        <v>13</v>
      </c>
      <c r="B16" s="277">
        <v>139.36000000000001</v>
      </c>
      <c r="C16" s="277">
        <v>139.08000000000001</v>
      </c>
    </row>
    <row r="17" spans="1:3" x14ac:dyDescent="0.2">
      <c r="A17" s="284">
        <f t="shared" si="0"/>
        <v>14</v>
      </c>
      <c r="B17" s="277">
        <v>149.24</v>
      </c>
      <c r="C17" s="277">
        <v>149.04</v>
      </c>
    </row>
    <row r="18" spans="1:3" x14ac:dyDescent="0.2">
      <c r="A18" s="284">
        <f t="shared" si="0"/>
        <v>15</v>
      </c>
      <c r="B18" s="277">
        <v>159.12</v>
      </c>
      <c r="C18" s="277">
        <v>159</v>
      </c>
    </row>
    <row r="19" spans="1:3" x14ac:dyDescent="0.2">
      <c r="A19" s="284">
        <f t="shared" si="0"/>
        <v>16</v>
      </c>
      <c r="B19" s="277">
        <v>169</v>
      </c>
      <c r="C19" s="277">
        <v>169.08</v>
      </c>
    </row>
    <row r="20" spans="1:3" x14ac:dyDescent="0.2">
      <c r="A20" s="284">
        <f t="shared" si="0"/>
        <v>17</v>
      </c>
      <c r="B20" s="277">
        <v>179.4</v>
      </c>
      <c r="C20" s="277">
        <v>179.04</v>
      </c>
    </row>
    <row r="21" spans="1:3" x14ac:dyDescent="0.2">
      <c r="A21" s="284">
        <f t="shared" si="0"/>
        <v>18</v>
      </c>
      <c r="B21" s="277">
        <v>189.28</v>
      </c>
      <c r="C21" s="277">
        <v>189</v>
      </c>
    </row>
    <row r="22" spans="1:3" x14ac:dyDescent="0.2">
      <c r="A22" s="284">
        <f t="shared" si="0"/>
        <v>19</v>
      </c>
      <c r="B22" s="277">
        <v>199.16</v>
      </c>
      <c r="C22" s="277">
        <v>199.08</v>
      </c>
    </row>
    <row r="23" spans="1:3" x14ac:dyDescent="0.2">
      <c r="A23" s="284">
        <f t="shared" si="0"/>
        <v>20</v>
      </c>
      <c r="B23" s="277">
        <v>209.04</v>
      </c>
      <c r="C23" s="277">
        <v>209.04</v>
      </c>
    </row>
    <row r="24" spans="1:3" x14ac:dyDescent="0.2">
      <c r="A24" s="284">
        <f t="shared" si="0"/>
        <v>21</v>
      </c>
      <c r="B24" s="277">
        <v>219.44</v>
      </c>
      <c r="C24" s="277">
        <v>219</v>
      </c>
    </row>
    <row r="25" spans="1:3" x14ac:dyDescent="0.2">
      <c r="A25" s="284">
        <f t="shared" si="0"/>
        <v>22</v>
      </c>
      <c r="B25" s="277">
        <v>229.32</v>
      </c>
      <c r="C25" s="277">
        <v>229.08</v>
      </c>
    </row>
    <row r="26" spans="1:3" x14ac:dyDescent="0.2">
      <c r="A26" s="284">
        <f t="shared" si="0"/>
        <v>23</v>
      </c>
      <c r="B26" s="277">
        <v>239.2</v>
      </c>
      <c r="C26" s="277">
        <v>239.04</v>
      </c>
    </row>
    <row r="27" spans="1:3" x14ac:dyDescent="0.2">
      <c r="A27" s="284">
        <f t="shared" si="0"/>
        <v>24</v>
      </c>
      <c r="B27" s="277">
        <v>249.08</v>
      </c>
      <c r="C27" s="277">
        <v>249</v>
      </c>
    </row>
    <row r="28" spans="1:3" x14ac:dyDescent="0.2">
      <c r="A28" s="284">
        <f t="shared" si="0"/>
        <v>25</v>
      </c>
      <c r="B28" s="277">
        <v>259.48</v>
      </c>
      <c r="C28" s="277">
        <v>259.08</v>
      </c>
    </row>
    <row r="29" spans="1:3" x14ac:dyDescent="0.2">
      <c r="A29" s="284">
        <f t="shared" si="0"/>
        <v>26</v>
      </c>
      <c r="B29" s="277">
        <v>269.36</v>
      </c>
      <c r="C29" s="277">
        <v>269.04000000000002</v>
      </c>
    </row>
    <row r="30" spans="1:3" x14ac:dyDescent="0.2">
      <c r="A30" s="284">
        <f t="shared" si="0"/>
        <v>27</v>
      </c>
      <c r="B30" s="277">
        <v>279.24</v>
      </c>
      <c r="C30" s="277">
        <v>279</v>
      </c>
    </row>
    <row r="31" spans="1:3" x14ac:dyDescent="0.2">
      <c r="A31" s="284">
        <f t="shared" si="0"/>
        <v>28</v>
      </c>
      <c r="B31" s="277">
        <v>289.12</v>
      </c>
      <c r="C31" s="277">
        <v>289.08</v>
      </c>
    </row>
    <row r="32" spans="1:3" x14ac:dyDescent="0.2">
      <c r="A32" s="284">
        <f t="shared" si="0"/>
        <v>29</v>
      </c>
      <c r="B32" s="277">
        <v>299</v>
      </c>
      <c r="C32" s="277">
        <v>299.04000000000002</v>
      </c>
    </row>
    <row r="33" spans="1:3" x14ac:dyDescent="0.2">
      <c r="A33" s="284">
        <f t="shared" si="0"/>
        <v>30</v>
      </c>
      <c r="B33" s="277">
        <v>309.39999999999998</v>
      </c>
      <c r="C33" s="277">
        <v>309</v>
      </c>
    </row>
    <row r="34" spans="1:3" x14ac:dyDescent="0.2">
      <c r="A34" s="284">
        <f t="shared" si="0"/>
        <v>31</v>
      </c>
      <c r="B34" s="277">
        <v>319.27999999999997</v>
      </c>
      <c r="C34" s="277">
        <v>319.08</v>
      </c>
    </row>
    <row r="35" spans="1:3" x14ac:dyDescent="0.2">
      <c r="A35" s="284">
        <f t="shared" si="0"/>
        <v>32</v>
      </c>
      <c r="B35" s="277">
        <v>329.16</v>
      </c>
      <c r="C35" s="277">
        <v>329.04</v>
      </c>
    </row>
    <row r="36" spans="1:3" x14ac:dyDescent="0.2">
      <c r="A36" s="284">
        <f t="shared" si="0"/>
        <v>33</v>
      </c>
      <c r="B36" s="277">
        <v>339.04</v>
      </c>
      <c r="C36" s="277">
        <v>339</v>
      </c>
    </row>
    <row r="37" spans="1:3" x14ac:dyDescent="0.2">
      <c r="A37" s="284">
        <f t="shared" si="0"/>
        <v>34</v>
      </c>
      <c r="B37" s="277">
        <v>349.44</v>
      </c>
      <c r="C37" s="277">
        <v>349.08</v>
      </c>
    </row>
    <row r="38" spans="1:3" x14ac:dyDescent="0.2">
      <c r="A38" s="284">
        <f t="shared" si="0"/>
        <v>35</v>
      </c>
      <c r="B38" s="277">
        <v>359.32</v>
      </c>
      <c r="C38" s="277">
        <v>359.04</v>
      </c>
    </row>
    <row r="39" spans="1:3" x14ac:dyDescent="0.2">
      <c r="A39" s="284">
        <f t="shared" si="0"/>
        <v>36</v>
      </c>
      <c r="B39" s="277">
        <v>369.2</v>
      </c>
      <c r="C39" s="277">
        <v>369</v>
      </c>
    </row>
    <row r="40" spans="1:3" x14ac:dyDescent="0.2">
      <c r="A40" s="284">
        <f t="shared" si="0"/>
        <v>37</v>
      </c>
      <c r="B40" s="277">
        <v>379.08</v>
      </c>
      <c r="C40" s="277">
        <v>379.08</v>
      </c>
    </row>
    <row r="41" spans="1:3" x14ac:dyDescent="0.2">
      <c r="A41" s="284">
        <f t="shared" si="0"/>
        <v>38</v>
      </c>
      <c r="B41" s="277">
        <v>389.48</v>
      </c>
      <c r="C41" s="277">
        <v>389.04</v>
      </c>
    </row>
    <row r="42" spans="1:3" x14ac:dyDescent="0.2">
      <c r="A42" s="284">
        <f t="shared" si="0"/>
        <v>39</v>
      </c>
      <c r="B42" s="277">
        <v>399.36</v>
      </c>
      <c r="C42" s="277">
        <v>399</v>
      </c>
    </row>
    <row r="43" spans="1:3" x14ac:dyDescent="0.2">
      <c r="A43" s="284">
        <f t="shared" si="0"/>
        <v>40</v>
      </c>
      <c r="B43" s="277">
        <v>409.24</v>
      </c>
      <c r="C43" s="277">
        <v>409.08</v>
      </c>
    </row>
    <row r="44" spans="1:3" x14ac:dyDescent="0.2">
      <c r="A44" s="284">
        <f t="shared" si="0"/>
        <v>41</v>
      </c>
      <c r="B44" s="277">
        <v>419.12</v>
      </c>
      <c r="C44" s="277">
        <v>419.04</v>
      </c>
    </row>
    <row r="45" spans="1:3" x14ac:dyDescent="0.2">
      <c r="A45" s="284">
        <f t="shared" si="0"/>
        <v>42</v>
      </c>
      <c r="B45" s="277">
        <v>429</v>
      </c>
      <c r="C45" s="277">
        <v>429</v>
      </c>
    </row>
    <row r="46" spans="1:3" x14ac:dyDescent="0.2">
      <c r="A46" s="284">
        <f t="shared" si="0"/>
        <v>43</v>
      </c>
      <c r="B46" s="277">
        <v>439.4</v>
      </c>
      <c r="C46" s="277">
        <v>439.08</v>
      </c>
    </row>
    <row r="47" spans="1:3" x14ac:dyDescent="0.2">
      <c r="A47" s="284">
        <f t="shared" si="0"/>
        <v>44</v>
      </c>
      <c r="B47" s="277">
        <v>449.28</v>
      </c>
      <c r="C47" s="277">
        <v>449.04</v>
      </c>
    </row>
    <row r="48" spans="1:3" x14ac:dyDescent="0.2">
      <c r="A48" s="284">
        <f t="shared" si="0"/>
        <v>45</v>
      </c>
      <c r="B48" s="277">
        <v>459.16</v>
      </c>
      <c r="C48" s="277">
        <v>459</v>
      </c>
    </row>
    <row r="49" spans="1:3" x14ac:dyDescent="0.2">
      <c r="A49" s="284">
        <f t="shared" si="0"/>
        <v>46</v>
      </c>
      <c r="B49" s="277">
        <v>469.04</v>
      </c>
      <c r="C49" s="277">
        <v>469.08</v>
      </c>
    </row>
    <row r="50" spans="1:3" x14ac:dyDescent="0.2">
      <c r="A50" s="284">
        <f t="shared" si="0"/>
        <v>47</v>
      </c>
      <c r="B50" s="277">
        <v>479.44</v>
      </c>
      <c r="C50" s="277">
        <v>479.04</v>
      </c>
    </row>
    <row r="51" spans="1:3" x14ac:dyDescent="0.2">
      <c r="A51" s="284">
        <f t="shared" si="0"/>
        <v>48</v>
      </c>
      <c r="B51" s="277">
        <v>489.32</v>
      </c>
      <c r="C51" s="277">
        <v>489</v>
      </c>
    </row>
    <row r="52" spans="1:3" x14ac:dyDescent="0.2">
      <c r="A52" s="284">
        <f t="shared" si="0"/>
        <v>49</v>
      </c>
      <c r="B52" s="277">
        <v>499.2</v>
      </c>
      <c r="C52" s="277">
        <v>499.08</v>
      </c>
    </row>
    <row r="53" spans="1:3" x14ac:dyDescent="0.2">
      <c r="A53" s="284">
        <f t="shared" si="0"/>
        <v>50</v>
      </c>
      <c r="B53" s="277">
        <v>509.08</v>
      </c>
      <c r="C53" s="277">
        <v>509.04</v>
      </c>
    </row>
    <row r="54" spans="1:3" x14ac:dyDescent="0.2">
      <c r="A54" s="284">
        <f t="shared" si="0"/>
        <v>51</v>
      </c>
      <c r="B54" s="277">
        <v>519.48</v>
      </c>
      <c r="C54" s="277">
        <v>519</v>
      </c>
    </row>
    <row r="55" spans="1:3" x14ac:dyDescent="0.2">
      <c r="A55" s="284">
        <f t="shared" si="0"/>
        <v>52</v>
      </c>
      <c r="B55" s="277">
        <v>529.36</v>
      </c>
      <c r="C55" s="277">
        <v>529.08000000000004</v>
      </c>
    </row>
    <row r="56" spans="1:3" x14ac:dyDescent="0.2">
      <c r="A56" s="284">
        <f t="shared" si="0"/>
        <v>53</v>
      </c>
      <c r="B56" s="277">
        <v>539.24</v>
      </c>
      <c r="C56" s="277">
        <v>539.04</v>
      </c>
    </row>
    <row r="57" spans="1:3" x14ac:dyDescent="0.2">
      <c r="A57" s="284">
        <f t="shared" si="0"/>
        <v>54</v>
      </c>
      <c r="B57" s="277">
        <v>549.12</v>
      </c>
      <c r="C57" s="277">
        <v>549</v>
      </c>
    </row>
    <row r="58" spans="1:3" x14ac:dyDescent="0.2">
      <c r="A58" s="284">
        <f t="shared" si="0"/>
        <v>55</v>
      </c>
      <c r="B58" s="277">
        <v>559</v>
      </c>
      <c r="C58" s="277">
        <v>559.08000000000004</v>
      </c>
    </row>
    <row r="59" spans="1:3" x14ac:dyDescent="0.2">
      <c r="A59" s="284">
        <f t="shared" si="0"/>
        <v>56</v>
      </c>
      <c r="B59" s="277">
        <v>569.4</v>
      </c>
      <c r="C59" s="277">
        <v>569.04</v>
      </c>
    </row>
    <row r="60" spans="1:3" x14ac:dyDescent="0.2">
      <c r="A60" s="284">
        <f t="shared" si="0"/>
        <v>57</v>
      </c>
      <c r="B60" s="277">
        <v>579.28</v>
      </c>
      <c r="C60" s="277">
        <v>579</v>
      </c>
    </row>
    <row r="61" spans="1:3" x14ac:dyDescent="0.2">
      <c r="A61" s="284">
        <f t="shared" si="0"/>
        <v>58</v>
      </c>
      <c r="B61" s="277">
        <v>589.16</v>
      </c>
      <c r="C61" s="277">
        <v>589.08000000000004</v>
      </c>
    </row>
    <row r="62" spans="1:3" x14ac:dyDescent="0.2">
      <c r="A62" s="284">
        <f t="shared" si="0"/>
        <v>59</v>
      </c>
      <c r="B62" s="277">
        <v>599.04</v>
      </c>
      <c r="C62" s="277">
        <v>599.04</v>
      </c>
    </row>
    <row r="63" spans="1:3" x14ac:dyDescent="0.2">
      <c r="A63" s="284">
        <f t="shared" si="0"/>
        <v>60</v>
      </c>
      <c r="B63" s="277">
        <v>609.44000000000005</v>
      </c>
      <c r="C63" s="277">
        <v>609</v>
      </c>
    </row>
    <row r="64" spans="1:3" x14ac:dyDescent="0.2">
      <c r="A64" s="284">
        <f t="shared" si="0"/>
        <v>61</v>
      </c>
      <c r="B64" s="277">
        <v>619.32000000000005</v>
      </c>
      <c r="C64" s="277">
        <v>619.08000000000004</v>
      </c>
    </row>
    <row r="65" spans="1:3" x14ac:dyDescent="0.2">
      <c r="A65" s="284">
        <f t="shared" si="0"/>
        <v>62</v>
      </c>
      <c r="B65" s="277">
        <v>629.20000000000005</v>
      </c>
      <c r="C65" s="277">
        <v>629.04</v>
      </c>
    </row>
    <row r="66" spans="1:3" x14ac:dyDescent="0.2">
      <c r="A66" s="284">
        <f t="shared" si="0"/>
        <v>63</v>
      </c>
      <c r="B66" s="277">
        <v>639.08000000000004</v>
      </c>
      <c r="C66" s="277">
        <v>639</v>
      </c>
    </row>
    <row r="67" spans="1:3" x14ac:dyDescent="0.2">
      <c r="A67" s="284">
        <f t="shared" si="0"/>
        <v>64</v>
      </c>
      <c r="B67" s="277">
        <v>649.48</v>
      </c>
      <c r="C67" s="277">
        <v>649.08000000000004</v>
      </c>
    </row>
    <row r="68" spans="1:3" x14ac:dyDescent="0.2">
      <c r="A68" s="284">
        <f t="shared" si="0"/>
        <v>65</v>
      </c>
      <c r="B68" s="277">
        <v>659.36</v>
      </c>
      <c r="C68" s="277">
        <v>659.04</v>
      </c>
    </row>
    <row r="69" spans="1:3" x14ac:dyDescent="0.2">
      <c r="A69" s="284">
        <f t="shared" ref="A69:A132" si="1">A68+1</f>
        <v>66</v>
      </c>
      <c r="B69" s="277">
        <v>669.24</v>
      </c>
      <c r="C69" s="277">
        <v>669</v>
      </c>
    </row>
    <row r="70" spans="1:3" x14ac:dyDescent="0.2">
      <c r="A70" s="284">
        <f t="shared" si="1"/>
        <v>67</v>
      </c>
      <c r="B70" s="277">
        <v>679.12</v>
      </c>
      <c r="C70" s="277">
        <v>679.08</v>
      </c>
    </row>
    <row r="71" spans="1:3" x14ac:dyDescent="0.2">
      <c r="A71" s="284">
        <f t="shared" si="1"/>
        <v>68</v>
      </c>
      <c r="B71" s="277">
        <v>689</v>
      </c>
      <c r="C71" s="277">
        <v>689.04</v>
      </c>
    </row>
    <row r="72" spans="1:3" x14ac:dyDescent="0.2">
      <c r="A72" s="284">
        <f t="shared" si="1"/>
        <v>69</v>
      </c>
      <c r="B72" s="277">
        <v>699.4</v>
      </c>
      <c r="C72" s="277">
        <v>699</v>
      </c>
    </row>
    <row r="73" spans="1:3" x14ac:dyDescent="0.2">
      <c r="A73" s="284">
        <f t="shared" si="1"/>
        <v>70</v>
      </c>
      <c r="B73" s="277">
        <v>709.28</v>
      </c>
      <c r="C73" s="277">
        <v>709.08</v>
      </c>
    </row>
    <row r="74" spans="1:3" x14ac:dyDescent="0.2">
      <c r="A74" s="284">
        <f t="shared" si="1"/>
        <v>71</v>
      </c>
      <c r="B74" s="277">
        <v>719.16</v>
      </c>
      <c r="C74" s="277">
        <v>719.04</v>
      </c>
    </row>
    <row r="75" spans="1:3" x14ac:dyDescent="0.2">
      <c r="A75" s="284">
        <f t="shared" si="1"/>
        <v>72</v>
      </c>
      <c r="B75" s="277">
        <v>729.04</v>
      </c>
      <c r="C75" s="277">
        <v>729</v>
      </c>
    </row>
    <row r="76" spans="1:3" x14ac:dyDescent="0.2">
      <c r="A76" s="284">
        <f t="shared" si="1"/>
        <v>73</v>
      </c>
      <c r="B76" s="277">
        <v>739.44</v>
      </c>
      <c r="C76" s="277">
        <v>739.08</v>
      </c>
    </row>
    <row r="77" spans="1:3" x14ac:dyDescent="0.2">
      <c r="A77" s="284">
        <f t="shared" si="1"/>
        <v>74</v>
      </c>
      <c r="B77" s="277">
        <v>749.32</v>
      </c>
      <c r="C77" s="277">
        <v>749.04</v>
      </c>
    </row>
    <row r="78" spans="1:3" x14ac:dyDescent="0.2">
      <c r="A78" s="284">
        <f t="shared" si="1"/>
        <v>75</v>
      </c>
      <c r="B78" s="277">
        <v>759.2</v>
      </c>
      <c r="C78" s="277">
        <v>759</v>
      </c>
    </row>
    <row r="79" spans="1:3" x14ac:dyDescent="0.2">
      <c r="A79" s="284">
        <f t="shared" si="1"/>
        <v>76</v>
      </c>
      <c r="B79" s="277">
        <v>769.08</v>
      </c>
      <c r="C79" s="277">
        <v>769.08</v>
      </c>
    </row>
    <row r="80" spans="1:3" x14ac:dyDescent="0.2">
      <c r="A80" s="284">
        <f t="shared" si="1"/>
        <v>77</v>
      </c>
      <c r="B80" s="277">
        <v>779.48</v>
      </c>
      <c r="C80" s="277">
        <v>779.04</v>
      </c>
    </row>
    <row r="81" spans="1:3" x14ac:dyDescent="0.2">
      <c r="A81" s="284">
        <f t="shared" si="1"/>
        <v>78</v>
      </c>
      <c r="B81" s="277">
        <v>789.36</v>
      </c>
      <c r="C81" s="277">
        <v>789</v>
      </c>
    </row>
    <row r="82" spans="1:3" x14ac:dyDescent="0.2">
      <c r="A82" s="284">
        <f t="shared" si="1"/>
        <v>79</v>
      </c>
      <c r="B82" s="277">
        <v>799.24</v>
      </c>
      <c r="C82" s="277">
        <v>799.08</v>
      </c>
    </row>
    <row r="83" spans="1:3" x14ac:dyDescent="0.2">
      <c r="A83" s="284">
        <f t="shared" si="1"/>
        <v>80</v>
      </c>
      <c r="B83" s="277">
        <v>809.12</v>
      </c>
      <c r="C83" s="277">
        <v>809.04</v>
      </c>
    </row>
    <row r="84" spans="1:3" x14ac:dyDescent="0.2">
      <c r="A84" s="284">
        <f t="shared" si="1"/>
        <v>81</v>
      </c>
      <c r="B84" s="277">
        <v>819</v>
      </c>
      <c r="C84" s="277">
        <v>819</v>
      </c>
    </row>
    <row r="85" spans="1:3" x14ac:dyDescent="0.2">
      <c r="A85" s="284">
        <f t="shared" si="1"/>
        <v>82</v>
      </c>
      <c r="B85" s="277">
        <v>829.4</v>
      </c>
      <c r="C85" s="277">
        <v>829.08</v>
      </c>
    </row>
    <row r="86" spans="1:3" x14ac:dyDescent="0.2">
      <c r="A86" s="284">
        <f t="shared" si="1"/>
        <v>83</v>
      </c>
      <c r="B86" s="277">
        <v>839.28</v>
      </c>
      <c r="C86" s="277">
        <v>839.04</v>
      </c>
    </row>
    <row r="87" spans="1:3" x14ac:dyDescent="0.2">
      <c r="A87" s="284">
        <f t="shared" si="1"/>
        <v>84</v>
      </c>
      <c r="B87" s="277">
        <v>849.16</v>
      </c>
      <c r="C87" s="277">
        <v>849</v>
      </c>
    </row>
    <row r="88" spans="1:3" x14ac:dyDescent="0.2">
      <c r="A88" s="284">
        <f t="shared" si="1"/>
        <v>85</v>
      </c>
      <c r="B88" s="277">
        <v>859.04</v>
      </c>
      <c r="C88" s="277">
        <v>859.08</v>
      </c>
    </row>
    <row r="89" spans="1:3" x14ac:dyDescent="0.2">
      <c r="A89" s="284">
        <f t="shared" si="1"/>
        <v>86</v>
      </c>
      <c r="B89" s="277">
        <v>869.44</v>
      </c>
      <c r="C89" s="277">
        <v>869.04</v>
      </c>
    </row>
    <row r="90" spans="1:3" x14ac:dyDescent="0.2">
      <c r="A90" s="284">
        <f t="shared" si="1"/>
        <v>87</v>
      </c>
      <c r="B90" s="277">
        <v>879.32</v>
      </c>
      <c r="C90" s="277">
        <v>879</v>
      </c>
    </row>
    <row r="91" spans="1:3" x14ac:dyDescent="0.2">
      <c r="A91" s="284">
        <f t="shared" si="1"/>
        <v>88</v>
      </c>
      <c r="B91" s="277">
        <v>889.2</v>
      </c>
      <c r="C91" s="277">
        <v>889.08</v>
      </c>
    </row>
    <row r="92" spans="1:3" x14ac:dyDescent="0.2">
      <c r="A92" s="284">
        <f t="shared" si="1"/>
        <v>89</v>
      </c>
      <c r="B92" s="277">
        <v>899.08</v>
      </c>
      <c r="C92" s="277">
        <v>899.04</v>
      </c>
    </row>
    <row r="93" spans="1:3" x14ac:dyDescent="0.2">
      <c r="A93" s="284">
        <f t="shared" si="1"/>
        <v>90</v>
      </c>
      <c r="B93" s="277">
        <v>909.48</v>
      </c>
      <c r="C93" s="277">
        <v>909</v>
      </c>
    </row>
    <row r="94" spans="1:3" x14ac:dyDescent="0.2">
      <c r="A94" s="284">
        <f t="shared" si="1"/>
        <v>91</v>
      </c>
      <c r="B94" s="277">
        <v>919.36</v>
      </c>
      <c r="C94" s="277">
        <v>919.08</v>
      </c>
    </row>
    <row r="95" spans="1:3" x14ac:dyDescent="0.2">
      <c r="A95" s="284">
        <f t="shared" si="1"/>
        <v>92</v>
      </c>
      <c r="B95" s="277">
        <v>929.24</v>
      </c>
      <c r="C95" s="277">
        <v>929.04</v>
      </c>
    </row>
    <row r="96" spans="1:3" x14ac:dyDescent="0.2">
      <c r="A96" s="284">
        <f t="shared" si="1"/>
        <v>93</v>
      </c>
      <c r="B96" s="277">
        <v>939.12</v>
      </c>
      <c r="C96" s="277">
        <v>939</v>
      </c>
    </row>
    <row r="97" spans="1:3" x14ac:dyDescent="0.2">
      <c r="A97" s="284">
        <f t="shared" si="1"/>
        <v>94</v>
      </c>
      <c r="B97" s="277">
        <v>949</v>
      </c>
      <c r="C97" s="277">
        <v>949.08</v>
      </c>
    </row>
    <row r="98" spans="1:3" x14ac:dyDescent="0.2">
      <c r="A98" s="284">
        <f t="shared" si="1"/>
        <v>95</v>
      </c>
      <c r="B98" s="277">
        <v>959.4</v>
      </c>
      <c r="C98" s="277">
        <v>959.04</v>
      </c>
    </row>
    <row r="99" spans="1:3" x14ac:dyDescent="0.2">
      <c r="A99" s="284">
        <f t="shared" si="1"/>
        <v>96</v>
      </c>
      <c r="B99" s="277">
        <v>969.28</v>
      </c>
      <c r="C99" s="277">
        <v>969</v>
      </c>
    </row>
    <row r="100" spans="1:3" x14ac:dyDescent="0.2">
      <c r="A100" s="284">
        <f t="shared" si="1"/>
        <v>97</v>
      </c>
      <c r="B100" s="277">
        <v>979.16</v>
      </c>
      <c r="C100" s="277">
        <v>979.08</v>
      </c>
    </row>
    <row r="101" spans="1:3" x14ac:dyDescent="0.2">
      <c r="A101" s="284">
        <f t="shared" si="1"/>
        <v>98</v>
      </c>
      <c r="B101" s="277">
        <v>989.04</v>
      </c>
      <c r="C101" s="277">
        <v>989.04</v>
      </c>
    </row>
    <row r="102" spans="1:3" x14ac:dyDescent="0.2">
      <c r="A102" s="284">
        <f t="shared" si="1"/>
        <v>99</v>
      </c>
      <c r="B102" s="277">
        <v>999.44</v>
      </c>
      <c r="C102" s="277">
        <v>999</v>
      </c>
    </row>
    <row r="103" spans="1:3" x14ac:dyDescent="0.2">
      <c r="A103" s="284">
        <f t="shared" si="1"/>
        <v>100</v>
      </c>
      <c r="B103" s="277">
        <v>1009.32</v>
      </c>
      <c r="C103" s="277">
        <v>1009.08</v>
      </c>
    </row>
    <row r="104" spans="1:3" x14ac:dyDescent="0.2">
      <c r="A104" s="284">
        <f t="shared" si="1"/>
        <v>101</v>
      </c>
      <c r="B104" s="277">
        <v>1019.2</v>
      </c>
      <c r="C104" s="277">
        <v>1019.04</v>
      </c>
    </row>
    <row r="105" spans="1:3" x14ac:dyDescent="0.2">
      <c r="A105" s="284">
        <f t="shared" si="1"/>
        <v>102</v>
      </c>
      <c r="B105" s="277">
        <v>1029.08</v>
      </c>
      <c r="C105" s="277">
        <v>1029</v>
      </c>
    </row>
    <row r="106" spans="1:3" x14ac:dyDescent="0.2">
      <c r="A106" s="284">
        <f t="shared" si="1"/>
        <v>103</v>
      </c>
      <c r="B106" s="277">
        <v>1039.48</v>
      </c>
      <c r="C106" s="277">
        <v>1039.08</v>
      </c>
    </row>
    <row r="107" spans="1:3" x14ac:dyDescent="0.2">
      <c r="A107" s="284">
        <f t="shared" si="1"/>
        <v>104</v>
      </c>
      <c r="B107" s="277">
        <v>1049.3599999999999</v>
      </c>
      <c r="C107" s="277">
        <v>1049.04</v>
      </c>
    </row>
    <row r="108" spans="1:3" x14ac:dyDescent="0.2">
      <c r="A108" s="284">
        <f t="shared" si="1"/>
        <v>105</v>
      </c>
      <c r="B108" s="277">
        <v>1059.24</v>
      </c>
      <c r="C108" s="277">
        <v>1059</v>
      </c>
    </row>
    <row r="109" spans="1:3" x14ac:dyDescent="0.2">
      <c r="A109" s="284">
        <f t="shared" si="1"/>
        <v>106</v>
      </c>
      <c r="B109" s="277">
        <v>1069.1199999999999</v>
      </c>
      <c r="C109" s="277">
        <v>1069.08</v>
      </c>
    </row>
    <row r="110" spans="1:3" x14ac:dyDescent="0.2">
      <c r="A110" s="284">
        <f t="shared" si="1"/>
        <v>107</v>
      </c>
      <c r="B110" s="277">
        <v>1079</v>
      </c>
      <c r="C110" s="277">
        <v>1079.04</v>
      </c>
    </row>
    <row r="111" spans="1:3" x14ac:dyDescent="0.2">
      <c r="A111" s="284">
        <f t="shared" si="1"/>
        <v>108</v>
      </c>
      <c r="B111" s="277">
        <v>1089.4000000000001</v>
      </c>
      <c r="C111" s="277">
        <v>1089</v>
      </c>
    </row>
    <row r="112" spans="1:3" x14ac:dyDescent="0.2">
      <c r="A112" s="284">
        <f t="shared" si="1"/>
        <v>109</v>
      </c>
      <c r="B112" s="277">
        <v>1099.28</v>
      </c>
      <c r="C112" s="277">
        <v>1099.08</v>
      </c>
    </row>
    <row r="113" spans="1:3" x14ac:dyDescent="0.2">
      <c r="A113" s="284">
        <f t="shared" si="1"/>
        <v>110</v>
      </c>
      <c r="B113" s="277">
        <v>1109.1600000000001</v>
      </c>
      <c r="C113" s="277">
        <v>1109.04</v>
      </c>
    </row>
    <row r="114" spans="1:3" x14ac:dyDescent="0.2">
      <c r="A114" s="284">
        <f t="shared" si="1"/>
        <v>111</v>
      </c>
      <c r="B114" s="277">
        <v>1119.04</v>
      </c>
      <c r="C114" s="277">
        <v>1119</v>
      </c>
    </row>
    <row r="115" spans="1:3" x14ac:dyDescent="0.2">
      <c r="A115" s="284">
        <f t="shared" si="1"/>
        <v>112</v>
      </c>
      <c r="B115" s="277">
        <v>1129.44</v>
      </c>
      <c r="C115" s="277">
        <v>1129.08</v>
      </c>
    </row>
    <row r="116" spans="1:3" x14ac:dyDescent="0.2">
      <c r="A116" s="284">
        <f t="shared" si="1"/>
        <v>113</v>
      </c>
      <c r="B116" s="277">
        <v>1139.32</v>
      </c>
      <c r="C116" s="277">
        <v>1139.04</v>
      </c>
    </row>
    <row r="117" spans="1:3" x14ac:dyDescent="0.2">
      <c r="A117" s="284">
        <f t="shared" si="1"/>
        <v>114</v>
      </c>
      <c r="B117" s="277">
        <v>1149.2</v>
      </c>
      <c r="C117" s="277">
        <v>1149</v>
      </c>
    </row>
    <row r="118" spans="1:3" x14ac:dyDescent="0.2">
      <c r="A118" s="284">
        <f t="shared" si="1"/>
        <v>115</v>
      </c>
      <c r="B118" s="277">
        <v>1159.08</v>
      </c>
      <c r="C118" s="277">
        <v>1159.08</v>
      </c>
    </row>
    <row r="119" spans="1:3" x14ac:dyDescent="0.2">
      <c r="A119" s="284">
        <f t="shared" si="1"/>
        <v>116</v>
      </c>
      <c r="B119" s="277">
        <v>1169.48</v>
      </c>
      <c r="C119" s="277">
        <v>1169.04</v>
      </c>
    </row>
    <row r="120" spans="1:3" x14ac:dyDescent="0.2">
      <c r="A120" s="284">
        <f t="shared" si="1"/>
        <v>117</v>
      </c>
      <c r="B120" s="277">
        <v>1179.3599999999999</v>
      </c>
      <c r="C120" s="277">
        <v>1179</v>
      </c>
    </row>
    <row r="121" spans="1:3" x14ac:dyDescent="0.2">
      <c r="A121" s="284">
        <f t="shared" si="1"/>
        <v>118</v>
      </c>
      <c r="B121" s="277">
        <v>1189.24</v>
      </c>
      <c r="C121" s="277">
        <v>1189.08</v>
      </c>
    </row>
    <row r="122" spans="1:3" x14ac:dyDescent="0.2">
      <c r="A122" s="284">
        <f t="shared" si="1"/>
        <v>119</v>
      </c>
      <c r="B122" s="277">
        <v>1199.1199999999999</v>
      </c>
      <c r="C122" s="277">
        <v>1199.04</v>
      </c>
    </row>
    <row r="123" spans="1:3" x14ac:dyDescent="0.2">
      <c r="A123" s="284">
        <f t="shared" si="1"/>
        <v>120</v>
      </c>
      <c r="B123" s="277">
        <v>1209</v>
      </c>
      <c r="C123" s="277">
        <v>1209</v>
      </c>
    </row>
    <row r="124" spans="1:3" x14ac:dyDescent="0.2">
      <c r="A124" s="284">
        <f t="shared" si="1"/>
        <v>121</v>
      </c>
      <c r="B124" s="277">
        <v>1219.4000000000001</v>
      </c>
      <c r="C124" s="277">
        <v>1219.08</v>
      </c>
    </row>
    <row r="125" spans="1:3" x14ac:dyDescent="0.2">
      <c r="A125" s="284">
        <f t="shared" si="1"/>
        <v>122</v>
      </c>
      <c r="B125" s="277">
        <v>1229.28</v>
      </c>
      <c r="C125" s="277">
        <v>1229.04</v>
      </c>
    </row>
    <row r="126" spans="1:3" x14ac:dyDescent="0.2">
      <c r="A126" s="284">
        <f t="shared" si="1"/>
        <v>123</v>
      </c>
      <c r="B126" s="277">
        <v>1239.1600000000001</v>
      </c>
      <c r="C126" s="277">
        <v>1239</v>
      </c>
    </row>
    <row r="127" spans="1:3" x14ac:dyDescent="0.2">
      <c r="A127" s="284">
        <f t="shared" si="1"/>
        <v>124</v>
      </c>
      <c r="B127" s="277">
        <v>1249.04</v>
      </c>
      <c r="C127" s="277">
        <v>1249.08</v>
      </c>
    </row>
    <row r="128" spans="1:3" x14ac:dyDescent="0.2">
      <c r="A128" s="284">
        <f t="shared" si="1"/>
        <v>125</v>
      </c>
      <c r="B128" s="277">
        <v>1259.44</v>
      </c>
      <c r="C128" s="277">
        <v>1259.04</v>
      </c>
    </row>
    <row r="129" spans="1:3" x14ac:dyDescent="0.2">
      <c r="A129" s="284">
        <f t="shared" si="1"/>
        <v>126</v>
      </c>
      <c r="B129" s="277">
        <v>1269.32</v>
      </c>
      <c r="C129" s="277">
        <v>1269</v>
      </c>
    </row>
    <row r="130" spans="1:3" x14ac:dyDescent="0.2">
      <c r="A130" s="284">
        <f t="shared" si="1"/>
        <v>127</v>
      </c>
      <c r="B130" s="277">
        <v>1279.2</v>
      </c>
      <c r="C130" s="277">
        <v>1279.08</v>
      </c>
    </row>
    <row r="131" spans="1:3" x14ac:dyDescent="0.2">
      <c r="A131" s="284">
        <f t="shared" si="1"/>
        <v>128</v>
      </c>
      <c r="B131" s="277">
        <v>1289.08</v>
      </c>
      <c r="C131" s="277">
        <v>1289.04</v>
      </c>
    </row>
    <row r="132" spans="1:3" x14ac:dyDescent="0.2">
      <c r="A132" s="284">
        <f t="shared" si="1"/>
        <v>129</v>
      </c>
      <c r="B132" s="277">
        <v>1299.48</v>
      </c>
      <c r="C132" s="277">
        <v>1299</v>
      </c>
    </row>
    <row r="133" spans="1:3" x14ac:dyDescent="0.2">
      <c r="A133" s="284">
        <f t="shared" ref="A133:A196" si="2">A132+1</f>
        <v>130</v>
      </c>
      <c r="B133" s="277">
        <v>1309.3599999999999</v>
      </c>
      <c r="C133" s="277">
        <v>1309.08</v>
      </c>
    </row>
    <row r="134" spans="1:3" x14ac:dyDescent="0.2">
      <c r="A134" s="284">
        <f t="shared" si="2"/>
        <v>131</v>
      </c>
      <c r="B134" s="277">
        <v>1319.24</v>
      </c>
      <c r="C134" s="277">
        <v>1319.04</v>
      </c>
    </row>
    <row r="135" spans="1:3" x14ac:dyDescent="0.2">
      <c r="A135" s="284">
        <f t="shared" si="2"/>
        <v>132</v>
      </c>
      <c r="B135" s="277">
        <v>1329.12</v>
      </c>
      <c r="C135" s="277">
        <v>1329</v>
      </c>
    </row>
    <row r="136" spans="1:3" x14ac:dyDescent="0.2">
      <c r="A136" s="284">
        <f t="shared" si="2"/>
        <v>133</v>
      </c>
      <c r="B136" s="277">
        <v>1339</v>
      </c>
      <c r="C136" s="277">
        <v>1339.08</v>
      </c>
    </row>
    <row r="137" spans="1:3" x14ac:dyDescent="0.2">
      <c r="A137" s="284">
        <f t="shared" si="2"/>
        <v>134</v>
      </c>
      <c r="B137" s="277">
        <v>1349.4</v>
      </c>
      <c r="C137" s="277">
        <v>1349.04</v>
      </c>
    </row>
    <row r="138" spans="1:3" x14ac:dyDescent="0.2">
      <c r="A138" s="284">
        <f t="shared" si="2"/>
        <v>135</v>
      </c>
      <c r="B138" s="277">
        <v>1359.28</v>
      </c>
      <c r="C138" s="277">
        <v>1359</v>
      </c>
    </row>
    <row r="139" spans="1:3" x14ac:dyDescent="0.2">
      <c r="A139" s="284">
        <f t="shared" si="2"/>
        <v>136</v>
      </c>
      <c r="B139" s="277">
        <v>1369.16</v>
      </c>
      <c r="C139" s="277">
        <v>1369.08</v>
      </c>
    </row>
    <row r="140" spans="1:3" x14ac:dyDescent="0.2">
      <c r="A140" s="284">
        <f t="shared" si="2"/>
        <v>137</v>
      </c>
      <c r="B140" s="277">
        <v>1379.04</v>
      </c>
      <c r="C140" s="277">
        <v>1379.04</v>
      </c>
    </row>
    <row r="141" spans="1:3" x14ac:dyDescent="0.2">
      <c r="A141" s="284">
        <f t="shared" si="2"/>
        <v>138</v>
      </c>
      <c r="B141" s="277">
        <v>1389.44</v>
      </c>
      <c r="C141" s="277">
        <v>1389</v>
      </c>
    </row>
    <row r="142" spans="1:3" x14ac:dyDescent="0.2">
      <c r="A142" s="284">
        <f t="shared" si="2"/>
        <v>139</v>
      </c>
      <c r="B142" s="277">
        <v>1399.32</v>
      </c>
      <c r="C142" s="277">
        <v>1399.08</v>
      </c>
    </row>
    <row r="143" spans="1:3" x14ac:dyDescent="0.2">
      <c r="A143" s="284">
        <f t="shared" si="2"/>
        <v>140</v>
      </c>
      <c r="B143" s="277">
        <v>1409.2</v>
      </c>
      <c r="C143" s="277">
        <v>1409.04</v>
      </c>
    </row>
    <row r="144" spans="1:3" x14ac:dyDescent="0.2">
      <c r="A144" s="284">
        <f t="shared" si="2"/>
        <v>141</v>
      </c>
      <c r="B144" s="277">
        <v>1419.08</v>
      </c>
      <c r="C144" s="277">
        <v>1419</v>
      </c>
    </row>
    <row r="145" spans="1:3" x14ac:dyDescent="0.2">
      <c r="A145" s="284">
        <f t="shared" si="2"/>
        <v>142</v>
      </c>
      <c r="B145" s="277">
        <v>1429.48</v>
      </c>
      <c r="C145" s="277">
        <v>1429.08</v>
      </c>
    </row>
    <row r="146" spans="1:3" x14ac:dyDescent="0.2">
      <c r="A146" s="284">
        <f t="shared" si="2"/>
        <v>143</v>
      </c>
      <c r="B146" s="277">
        <v>1439.36</v>
      </c>
      <c r="C146" s="277">
        <v>1439.04</v>
      </c>
    </row>
    <row r="147" spans="1:3" x14ac:dyDescent="0.2">
      <c r="A147" s="284">
        <f t="shared" si="2"/>
        <v>144</v>
      </c>
      <c r="B147" s="277">
        <v>1449.24</v>
      </c>
      <c r="C147" s="277">
        <v>1449</v>
      </c>
    </row>
    <row r="148" spans="1:3" x14ac:dyDescent="0.2">
      <c r="A148" s="284">
        <f t="shared" si="2"/>
        <v>145</v>
      </c>
      <c r="B148" s="277">
        <v>1459.12</v>
      </c>
      <c r="C148" s="277">
        <v>1459.08</v>
      </c>
    </row>
    <row r="149" spans="1:3" x14ac:dyDescent="0.2">
      <c r="A149" s="284">
        <f t="shared" si="2"/>
        <v>146</v>
      </c>
      <c r="B149" s="277">
        <v>1469</v>
      </c>
      <c r="C149" s="277">
        <v>1469.04</v>
      </c>
    </row>
    <row r="150" spans="1:3" x14ac:dyDescent="0.2">
      <c r="A150" s="284">
        <f t="shared" si="2"/>
        <v>147</v>
      </c>
      <c r="B150" s="277">
        <v>1479.4</v>
      </c>
      <c r="C150" s="277">
        <v>1479</v>
      </c>
    </row>
    <row r="151" spans="1:3" x14ac:dyDescent="0.2">
      <c r="A151" s="284">
        <f t="shared" si="2"/>
        <v>148</v>
      </c>
      <c r="B151" s="277">
        <v>1489.28</v>
      </c>
      <c r="C151" s="277">
        <v>1489.08</v>
      </c>
    </row>
    <row r="152" spans="1:3" x14ac:dyDescent="0.2">
      <c r="A152" s="284">
        <f t="shared" si="2"/>
        <v>149</v>
      </c>
      <c r="B152" s="277">
        <v>1499.16</v>
      </c>
      <c r="C152" s="277">
        <v>1499.04</v>
      </c>
    </row>
    <row r="153" spans="1:3" x14ac:dyDescent="0.2">
      <c r="A153" s="284">
        <f t="shared" si="2"/>
        <v>150</v>
      </c>
      <c r="B153" s="277">
        <v>1509.04</v>
      </c>
      <c r="C153" s="277">
        <v>1509</v>
      </c>
    </row>
    <row r="154" spans="1:3" x14ac:dyDescent="0.2">
      <c r="A154" s="284">
        <f t="shared" si="2"/>
        <v>151</v>
      </c>
      <c r="B154" s="277">
        <v>1519.44</v>
      </c>
      <c r="C154" s="277">
        <v>1519.08</v>
      </c>
    </row>
    <row r="155" spans="1:3" x14ac:dyDescent="0.2">
      <c r="A155" s="284">
        <f t="shared" si="2"/>
        <v>152</v>
      </c>
      <c r="B155" s="277">
        <v>1529.32</v>
      </c>
      <c r="C155" s="277">
        <v>1529.04</v>
      </c>
    </row>
    <row r="156" spans="1:3" x14ac:dyDescent="0.2">
      <c r="A156" s="284">
        <f t="shared" si="2"/>
        <v>153</v>
      </c>
      <c r="B156" s="277">
        <v>1539.2</v>
      </c>
      <c r="C156" s="277">
        <v>1539</v>
      </c>
    </row>
    <row r="157" spans="1:3" x14ac:dyDescent="0.2">
      <c r="A157" s="284">
        <f t="shared" si="2"/>
        <v>154</v>
      </c>
      <c r="B157" s="277">
        <v>1549.08</v>
      </c>
      <c r="C157" s="277">
        <v>1549.08</v>
      </c>
    </row>
    <row r="158" spans="1:3" x14ac:dyDescent="0.2">
      <c r="A158" s="284">
        <f t="shared" si="2"/>
        <v>155</v>
      </c>
      <c r="B158" s="277">
        <v>1559.48</v>
      </c>
      <c r="C158" s="277">
        <v>1559.04</v>
      </c>
    </row>
    <row r="159" spans="1:3" x14ac:dyDescent="0.2">
      <c r="A159" s="284">
        <f t="shared" si="2"/>
        <v>156</v>
      </c>
      <c r="B159" s="277">
        <v>1569.36</v>
      </c>
      <c r="C159" s="277">
        <v>1569</v>
      </c>
    </row>
    <row r="160" spans="1:3" x14ac:dyDescent="0.2">
      <c r="A160" s="284">
        <f t="shared" si="2"/>
        <v>157</v>
      </c>
      <c r="B160" s="277">
        <v>1579.24</v>
      </c>
      <c r="C160" s="277">
        <v>1579.08</v>
      </c>
    </row>
    <row r="161" spans="1:3" x14ac:dyDescent="0.2">
      <c r="A161" s="284">
        <f t="shared" si="2"/>
        <v>158</v>
      </c>
      <c r="B161" s="277">
        <v>1589.12</v>
      </c>
      <c r="C161" s="277">
        <v>1589.04</v>
      </c>
    </row>
    <row r="162" spans="1:3" x14ac:dyDescent="0.2">
      <c r="A162" s="284">
        <f t="shared" si="2"/>
        <v>159</v>
      </c>
      <c r="B162" s="277">
        <v>1599</v>
      </c>
      <c r="C162" s="277">
        <v>1599</v>
      </c>
    </row>
    <row r="163" spans="1:3" x14ac:dyDescent="0.2">
      <c r="A163" s="284">
        <f t="shared" si="2"/>
        <v>160</v>
      </c>
      <c r="B163" s="277">
        <v>1609.4</v>
      </c>
      <c r="C163" s="277">
        <v>1609.08</v>
      </c>
    </row>
    <row r="164" spans="1:3" x14ac:dyDescent="0.2">
      <c r="A164" s="284">
        <f t="shared" si="2"/>
        <v>161</v>
      </c>
      <c r="B164" s="277">
        <v>1619.28</v>
      </c>
      <c r="C164" s="277">
        <v>1619.04</v>
      </c>
    </row>
    <row r="165" spans="1:3" x14ac:dyDescent="0.2">
      <c r="A165" s="284">
        <f t="shared" si="2"/>
        <v>162</v>
      </c>
      <c r="B165" s="277">
        <v>1629.16</v>
      </c>
      <c r="C165" s="277">
        <v>1629</v>
      </c>
    </row>
    <row r="166" spans="1:3" x14ac:dyDescent="0.2">
      <c r="A166" s="284">
        <f t="shared" si="2"/>
        <v>163</v>
      </c>
      <c r="B166" s="277">
        <v>1639.04</v>
      </c>
      <c r="C166" s="277">
        <v>1639.08</v>
      </c>
    </row>
    <row r="167" spans="1:3" x14ac:dyDescent="0.2">
      <c r="A167" s="284">
        <f t="shared" si="2"/>
        <v>164</v>
      </c>
      <c r="B167" s="277">
        <v>1649.44</v>
      </c>
      <c r="C167" s="277">
        <v>1649.04</v>
      </c>
    </row>
    <row r="168" spans="1:3" x14ac:dyDescent="0.2">
      <c r="A168" s="284">
        <f t="shared" si="2"/>
        <v>165</v>
      </c>
      <c r="B168" s="277">
        <v>1659.32</v>
      </c>
      <c r="C168" s="277">
        <v>1659</v>
      </c>
    </row>
    <row r="169" spans="1:3" x14ac:dyDescent="0.2">
      <c r="A169" s="284">
        <f t="shared" si="2"/>
        <v>166</v>
      </c>
      <c r="B169" s="277">
        <v>1669.2</v>
      </c>
      <c r="C169" s="277">
        <v>1669.08</v>
      </c>
    </row>
    <row r="170" spans="1:3" x14ac:dyDescent="0.2">
      <c r="A170" s="284">
        <f t="shared" si="2"/>
        <v>167</v>
      </c>
      <c r="B170" s="277">
        <v>1679.08</v>
      </c>
      <c r="C170" s="277">
        <v>1679.04</v>
      </c>
    </row>
    <row r="171" spans="1:3" x14ac:dyDescent="0.2">
      <c r="A171" s="284">
        <f t="shared" si="2"/>
        <v>168</v>
      </c>
      <c r="B171" s="277">
        <v>1689.48</v>
      </c>
      <c r="C171" s="277">
        <v>1689</v>
      </c>
    </row>
    <row r="172" spans="1:3" x14ac:dyDescent="0.2">
      <c r="A172" s="284">
        <f t="shared" si="2"/>
        <v>169</v>
      </c>
      <c r="B172" s="277">
        <v>1699.36</v>
      </c>
      <c r="C172" s="277">
        <v>1699.08</v>
      </c>
    </row>
    <row r="173" spans="1:3" x14ac:dyDescent="0.2">
      <c r="A173" s="284">
        <f t="shared" si="2"/>
        <v>170</v>
      </c>
      <c r="B173" s="277">
        <v>1709.24</v>
      </c>
      <c r="C173" s="277">
        <v>1709.04</v>
      </c>
    </row>
    <row r="174" spans="1:3" x14ac:dyDescent="0.2">
      <c r="A174" s="284">
        <f t="shared" si="2"/>
        <v>171</v>
      </c>
      <c r="B174" s="277">
        <v>1719.12</v>
      </c>
      <c r="C174" s="277">
        <v>1719</v>
      </c>
    </row>
    <row r="175" spans="1:3" x14ac:dyDescent="0.2">
      <c r="A175" s="284">
        <f t="shared" si="2"/>
        <v>172</v>
      </c>
      <c r="B175" s="277">
        <v>1729</v>
      </c>
      <c r="C175" s="277">
        <v>1729.08</v>
      </c>
    </row>
    <row r="176" spans="1:3" x14ac:dyDescent="0.2">
      <c r="A176" s="284">
        <f t="shared" si="2"/>
        <v>173</v>
      </c>
      <c r="B176" s="277">
        <v>1739.4</v>
      </c>
      <c r="C176" s="277">
        <v>1739.04</v>
      </c>
    </row>
    <row r="177" spans="1:3" x14ac:dyDescent="0.2">
      <c r="A177" s="284">
        <f t="shared" si="2"/>
        <v>174</v>
      </c>
      <c r="B177" s="277">
        <v>1749.28</v>
      </c>
      <c r="C177" s="277">
        <v>1749</v>
      </c>
    </row>
    <row r="178" spans="1:3" x14ac:dyDescent="0.2">
      <c r="A178" s="284">
        <f t="shared" si="2"/>
        <v>175</v>
      </c>
      <c r="B178" s="277">
        <v>1759.16</v>
      </c>
      <c r="C178" s="277">
        <v>1759.08</v>
      </c>
    </row>
    <row r="179" spans="1:3" x14ac:dyDescent="0.2">
      <c r="A179" s="284">
        <f t="shared" si="2"/>
        <v>176</v>
      </c>
      <c r="B179" s="277">
        <v>1769.04</v>
      </c>
      <c r="C179" s="277">
        <v>1769.04</v>
      </c>
    </row>
    <row r="180" spans="1:3" x14ac:dyDescent="0.2">
      <c r="A180" s="284">
        <f t="shared" si="2"/>
        <v>177</v>
      </c>
      <c r="B180" s="277">
        <v>1779.44</v>
      </c>
      <c r="C180" s="277">
        <v>1779</v>
      </c>
    </row>
    <row r="181" spans="1:3" x14ac:dyDescent="0.2">
      <c r="A181" s="284">
        <f t="shared" si="2"/>
        <v>178</v>
      </c>
      <c r="B181" s="277">
        <v>1789.32</v>
      </c>
      <c r="C181" s="277">
        <v>1789.08</v>
      </c>
    </row>
    <row r="182" spans="1:3" x14ac:dyDescent="0.2">
      <c r="A182" s="284">
        <f t="shared" si="2"/>
        <v>179</v>
      </c>
      <c r="B182" s="277">
        <v>1799.2</v>
      </c>
      <c r="C182" s="277">
        <v>1799.04</v>
      </c>
    </row>
    <row r="183" spans="1:3" x14ac:dyDescent="0.2">
      <c r="A183" s="284">
        <f t="shared" si="2"/>
        <v>180</v>
      </c>
      <c r="B183" s="277">
        <v>1809.08</v>
      </c>
      <c r="C183" s="277">
        <v>1809</v>
      </c>
    </row>
    <row r="184" spans="1:3" x14ac:dyDescent="0.2">
      <c r="A184" s="284">
        <f t="shared" si="2"/>
        <v>181</v>
      </c>
      <c r="B184" s="277">
        <v>1819.48</v>
      </c>
      <c r="C184" s="277">
        <v>1819.08</v>
      </c>
    </row>
    <row r="185" spans="1:3" x14ac:dyDescent="0.2">
      <c r="A185" s="284">
        <f t="shared" si="2"/>
        <v>182</v>
      </c>
      <c r="B185" s="277">
        <v>1829.36</v>
      </c>
      <c r="C185" s="277">
        <v>1829.04</v>
      </c>
    </row>
    <row r="186" spans="1:3" x14ac:dyDescent="0.2">
      <c r="A186" s="284">
        <f t="shared" si="2"/>
        <v>183</v>
      </c>
      <c r="B186" s="277">
        <v>1839.24</v>
      </c>
      <c r="C186" s="277">
        <v>1839</v>
      </c>
    </row>
    <row r="187" spans="1:3" x14ac:dyDescent="0.2">
      <c r="A187" s="284">
        <f t="shared" si="2"/>
        <v>184</v>
      </c>
      <c r="B187" s="277">
        <v>1849.12</v>
      </c>
      <c r="C187" s="277">
        <v>1849.08</v>
      </c>
    </row>
    <row r="188" spans="1:3" x14ac:dyDescent="0.2">
      <c r="A188" s="284">
        <f t="shared" si="2"/>
        <v>185</v>
      </c>
      <c r="B188" s="277">
        <v>1859</v>
      </c>
      <c r="C188" s="277">
        <v>1859.04</v>
      </c>
    </row>
    <row r="189" spans="1:3" x14ac:dyDescent="0.2">
      <c r="A189" s="284">
        <f t="shared" si="2"/>
        <v>186</v>
      </c>
      <c r="B189" s="277">
        <v>1869.4</v>
      </c>
      <c r="C189" s="277">
        <v>1869</v>
      </c>
    </row>
    <row r="190" spans="1:3" x14ac:dyDescent="0.2">
      <c r="A190" s="284">
        <f t="shared" si="2"/>
        <v>187</v>
      </c>
      <c r="B190" s="277">
        <v>1879.28</v>
      </c>
      <c r="C190" s="277">
        <v>1879.08</v>
      </c>
    </row>
    <row r="191" spans="1:3" x14ac:dyDescent="0.2">
      <c r="A191" s="284">
        <f t="shared" si="2"/>
        <v>188</v>
      </c>
      <c r="B191" s="277">
        <v>1889.16</v>
      </c>
      <c r="C191" s="277">
        <v>1889.04</v>
      </c>
    </row>
    <row r="192" spans="1:3" x14ac:dyDescent="0.2">
      <c r="A192" s="284">
        <f t="shared" si="2"/>
        <v>189</v>
      </c>
      <c r="B192" s="277">
        <v>1899.04</v>
      </c>
      <c r="C192" s="277">
        <v>1899</v>
      </c>
    </row>
    <row r="193" spans="1:3" x14ac:dyDescent="0.2">
      <c r="A193" s="284">
        <f t="shared" si="2"/>
        <v>190</v>
      </c>
      <c r="B193" s="277">
        <v>1909.44</v>
      </c>
      <c r="C193" s="277">
        <v>1909.08</v>
      </c>
    </row>
    <row r="194" spans="1:3" x14ac:dyDescent="0.2">
      <c r="A194" s="284">
        <f t="shared" si="2"/>
        <v>191</v>
      </c>
      <c r="B194" s="277">
        <v>1919.32</v>
      </c>
      <c r="C194" s="277">
        <v>1919.04</v>
      </c>
    </row>
    <row r="195" spans="1:3" x14ac:dyDescent="0.2">
      <c r="A195" s="284">
        <f t="shared" si="2"/>
        <v>192</v>
      </c>
      <c r="B195" s="277">
        <v>1929.2</v>
      </c>
      <c r="C195" s="277">
        <v>1929</v>
      </c>
    </row>
    <row r="196" spans="1:3" x14ac:dyDescent="0.2">
      <c r="A196" s="284">
        <f t="shared" si="2"/>
        <v>193</v>
      </c>
      <c r="B196" s="277">
        <v>1939.08</v>
      </c>
      <c r="C196" s="277">
        <v>1939.08</v>
      </c>
    </row>
    <row r="197" spans="1:3" x14ac:dyDescent="0.2">
      <c r="A197" s="284">
        <f t="shared" ref="A197:A260" si="3">A196+1</f>
        <v>194</v>
      </c>
      <c r="B197" s="277">
        <v>1949.48</v>
      </c>
      <c r="C197" s="277">
        <v>1949.04</v>
      </c>
    </row>
    <row r="198" spans="1:3" x14ac:dyDescent="0.2">
      <c r="A198" s="284">
        <f t="shared" si="3"/>
        <v>195</v>
      </c>
      <c r="B198" s="277">
        <v>1959.36</v>
      </c>
      <c r="C198" s="277">
        <v>1959</v>
      </c>
    </row>
    <row r="199" spans="1:3" x14ac:dyDescent="0.2">
      <c r="A199" s="284">
        <f t="shared" si="3"/>
        <v>196</v>
      </c>
      <c r="B199" s="277">
        <v>1969.24</v>
      </c>
      <c r="C199" s="277">
        <v>1969.08</v>
      </c>
    </row>
    <row r="200" spans="1:3" x14ac:dyDescent="0.2">
      <c r="A200" s="284">
        <f t="shared" si="3"/>
        <v>197</v>
      </c>
      <c r="B200" s="277">
        <v>1979.12</v>
      </c>
      <c r="C200" s="277">
        <v>1979.04</v>
      </c>
    </row>
    <row r="201" spans="1:3" x14ac:dyDescent="0.2">
      <c r="A201" s="284">
        <f t="shared" si="3"/>
        <v>198</v>
      </c>
      <c r="B201" s="277">
        <v>1989</v>
      </c>
      <c r="C201" s="277">
        <v>1989</v>
      </c>
    </row>
    <row r="202" spans="1:3" x14ac:dyDescent="0.2">
      <c r="A202" s="284">
        <f t="shared" si="3"/>
        <v>199</v>
      </c>
      <c r="B202" s="277">
        <v>1999.4</v>
      </c>
      <c r="C202" s="277">
        <v>1999.08</v>
      </c>
    </row>
    <row r="203" spans="1:3" x14ac:dyDescent="0.2">
      <c r="A203" s="284">
        <f t="shared" si="3"/>
        <v>200</v>
      </c>
      <c r="B203" s="277">
        <v>2009.28</v>
      </c>
      <c r="C203" s="277">
        <v>2009.04</v>
      </c>
    </row>
    <row r="204" spans="1:3" x14ac:dyDescent="0.2">
      <c r="A204" s="284">
        <f t="shared" si="3"/>
        <v>201</v>
      </c>
      <c r="B204" s="277">
        <v>2019.16</v>
      </c>
      <c r="C204" s="277">
        <v>2019</v>
      </c>
    </row>
    <row r="205" spans="1:3" x14ac:dyDescent="0.2">
      <c r="A205" s="284">
        <f t="shared" si="3"/>
        <v>202</v>
      </c>
      <c r="B205" s="277">
        <v>2029.04</v>
      </c>
      <c r="C205" s="277">
        <v>2029.08</v>
      </c>
    </row>
    <row r="206" spans="1:3" x14ac:dyDescent="0.2">
      <c r="A206" s="284">
        <f t="shared" si="3"/>
        <v>203</v>
      </c>
      <c r="B206" s="277">
        <v>2039.44</v>
      </c>
      <c r="C206" s="277">
        <v>2039.04</v>
      </c>
    </row>
    <row r="207" spans="1:3" x14ac:dyDescent="0.2">
      <c r="A207" s="284">
        <f t="shared" si="3"/>
        <v>204</v>
      </c>
      <c r="B207" s="277">
        <v>2049.3200000000002</v>
      </c>
      <c r="C207" s="277">
        <v>2049</v>
      </c>
    </row>
    <row r="208" spans="1:3" x14ac:dyDescent="0.2">
      <c r="A208" s="284">
        <f t="shared" si="3"/>
        <v>205</v>
      </c>
      <c r="B208" s="277">
        <v>2059.1999999999998</v>
      </c>
      <c r="C208" s="277">
        <v>2059.08</v>
      </c>
    </row>
    <row r="209" spans="1:3" x14ac:dyDescent="0.2">
      <c r="A209" s="284">
        <f t="shared" si="3"/>
        <v>206</v>
      </c>
      <c r="B209" s="277">
        <v>2069.08</v>
      </c>
      <c r="C209" s="277">
        <v>2069.04</v>
      </c>
    </row>
    <row r="210" spans="1:3" x14ac:dyDescent="0.2">
      <c r="A210" s="284">
        <f t="shared" si="3"/>
        <v>207</v>
      </c>
      <c r="B210" s="277">
        <v>2079.48</v>
      </c>
      <c r="C210" s="277">
        <v>2079</v>
      </c>
    </row>
    <row r="211" spans="1:3" x14ac:dyDescent="0.2">
      <c r="A211" s="284">
        <f t="shared" si="3"/>
        <v>208</v>
      </c>
      <c r="B211" s="277">
        <v>2089.36</v>
      </c>
      <c r="C211" s="277">
        <v>2089.08</v>
      </c>
    </row>
    <row r="212" spans="1:3" x14ac:dyDescent="0.2">
      <c r="A212" s="284">
        <f t="shared" si="3"/>
        <v>209</v>
      </c>
      <c r="B212" s="277">
        <v>2099.2399999999998</v>
      </c>
      <c r="C212" s="277">
        <v>2099.04</v>
      </c>
    </row>
    <row r="213" spans="1:3" x14ac:dyDescent="0.2">
      <c r="A213" s="284">
        <f t="shared" si="3"/>
        <v>210</v>
      </c>
      <c r="B213" s="277">
        <v>2109.12</v>
      </c>
      <c r="C213" s="277">
        <v>2109</v>
      </c>
    </row>
    <row r="214" spans="1:3" x14ac:dyDescent="0.2">
      <c r="A214" s="284">
        <f t="shared" si="3"/>
        <v>211</v>
      </c>
      <c r="B214" s="277">
        <v>2119</v>
      </c>
      <c r="C214" s="277">
        <v>2119.08</v>
      </c>
    </row>
    <row r="215" spans="1:3" x14ac:dyDescent="0.2">
      <c r="A215" s="284">
        <f t="shared" si="3"/>
        <v>212</v>
      </c>
      <c r="B215" s="277">
        <v>2129.4</v>
      </c>
      <c r="C215" s="277">
        <v>2129.04</v>
      </c>
    </row>
    <row r="216" spans="1:3" x14ac:dyDescent="0.2">
      <c r="A216" s="284">
        <f t="shared" si="3"/>
        <v>213</v>
      </c>
      <c r="B216" s="277">
        <v>2139.2800000000002</v>
      </c>
      <c r="C216" s="277">
        <v>2139</v>
      </c>
    </row>
    <row r="217" spans="1:3" x14ac:dyDescent="0.2">
      <c r="A217" s="284">
        <f t="shared" si="3"/>
        <v>214</v>
      </c>
      <c r="B217" s="277">
        <v>2149.16</v>
      </c>
      <c r="C217" s="277">
        <v>2149.08</v>
      </c>
    </row>
    <row r="218" spans="1:3" x14ac:dyDescent="0.2">
      <c r="A218" s="284">
        <f t="shared" si="3"/>
        <v>215</v>
      </c>
      <c r="B218" s="277">
        <v>2159.04</v>
      </c>
      <c r="C218" s="277">
        <v>2159.04</v>
      </c>
    </row>
    <row r="219" spans="1:3" x14ac:dyDescent="0.2">
      <c r="A219" s="284">
        <f t="shared" si="3"/>
        <v>216</v>
      </c>
      <c r="B219" s="277">
        <v>2169.44</v>
      </c>
      <c r="C219" s="277">
        <v>2169</v>
      </c>
    </row>
    <row r="220" spans="1:3" x14ac:dyDescent="0.2">
      <c r="A220" s="284">
        <f t="shared" si="3"/>
        <v>217</v>
      </c>
      <c r="B220" s="277">
        <v>2179.3200000000002</v>
      </c>
      <c r="C220" s="277">
        <v>2179.08</v>
      </c>
    </row>
    <row r="221" spans="1:3" x14ac:dyDescent="0.2">
      <c r="A221" s="284">
        <f t="shared" si="3"/>
        <v>218</v>
      </c>
      <c r="B221" s="277">
        <v>2189.1999999999998</v>
      </c>
      <c r="C221" s="277">
        <v>2189.04</v>
      </c>
    </row>
    <row r="222" spans="1:3" x14ac:dyDescent="0.2">
      <c r="A222" s="284">
        <f t="shared" si="3"/>
        <v>219</v>
      </c>
      <c r="B222" s="277">
        <v>2199.08</v>
      </c>
      <c r="C222" s="277">
        <v>2199</v>
      </c>
    </row>
    <row r="223" spans="1:3" x14ac:dyDescent="0.2">
      <c r="A223" s="284">
        <f t="shared" si="3"/>
        <v>220</v>
      </c>
      <c r="B223" s="277">
        <v>2209.48</v>
      </c>
      <c r="C223" s="277">
        <v>2209.08</v>
      </c>
    </row>
    <row r="224" spans="1:3" x14ac:dyDescent="0.2">
      <c r="A224" s="284">
        <f t="shared" si="3"/>
        <v>221</v>
      </c>
      <c r="B224" s="277">
        <v>2219.36</v>
      </c>
      <c r="C224" s="277">
        <v>2219.04</v>
      </c>
    </row>
    <row r="225" spans="1:3" x14ac:dyDescent="0.2">
      <c r="A225" s="284">
        <f t="shared" si="3"/>
        <v>222</v>
      </c>
      <c r="B225" s="277">
        <v>2229.2399999999998</v>
      </c>
      <c r="C225" s="277">
        <v>2229</v>
      </c>
    </row>
    <row r="226" spans="1:3" x14ac:dyDescent="0.2">
      <c r="A226" s="284">
        <f t="shared" si="3"/>
        <v>223</v>
      </c>
      <c r="B226" s="277">
        <v>2239.12</v>
      </c>
      <c r="C226" s="277">
        <v>2239.08</v>
      </c>
    </row>
    <row r="227" spans="1:3" x14ac:dyDescent="0.2">
      <c r="A227" s="284">
        <f t="shared" si="3"/>
        <v>224</v>
      </c>
      <c r="B227" s="277">
        <v>2249</v>
      </c>
      <c r="C227" s="277">
        <v>2249.04</v>
      </c>
    </row>
    <row r="228" spans="1:3" x14ac:dyDescent="0.2">
      <c r="A228" s="284">
        <f t="shared" si="3"/>
        <v>225</v>
      </c>
      <c r="B228" s="277">
        <v>2259.4</v>
      </c>
      <c r="C228" s="277">
        <v>2259</v>
      </c>
    </row>
    <row r="229" spans="1:3" x14ac:dyDescent="0.2">
      <c r="A229" s="284">
        <f t="shared" si="3"/>
        <v>226</v>
      </c>
      <c r="B229" s="277">
        <v>2269.2800000000002</v>
      </c>
      <c r="C229" s="277">
        <v>2269.08</v>
      </c>
    </row>
    <row r="230" spans="1:3" x14ac:dyDescent="0.2">
      <c r="A230" s="284">
        <f t="shared" si="3"/>
        <v>227</v>
      </c>
      <c r="B230" s="277">
        <v>2279.16</v>
      </c>
      <c r="C230" s="277">
        <v>2279.04</v>
      </c>
    </row>
    <row r="231" spans="1:3" x14ac:dyDescent="0.2">
      <c r="A231" s="284">
        <f t="shared" si="3"/>
        <v>228</v>
      </c>
      <c r="B231" s="277">
        <v>2289.04</v>
      </c>
      <c r="C231" s="277">
        <v>2289</v>
      </c>
    </row>
    <row r="232" spans="1:3" x14ac:dyDescent="0.2">
      <c r="A232" s="284">
        <f t="shared" si="3"/>
        <v>229</v>
      </c>
      <c r="B232" s="277">
        <v>2299.44</v>
      </c>
      <c r="C232" s="277">
        <v>2299.08</v>
      </c>
    </row>
    <row r="233" spans="1:3" x14ac:dyDescent="0.2">
      <c r="A233" s="284">
        <f t="shared" si="3"/>
        <v>230</v>
      </c>
      <c r="B233" s="277">
        <v>2309.3200000000002</v>
      </c>
      <c r="C233" s="277">
        <v>2309.04</v>
      </c>
    </row>
    <row r="234" spans="1:3" x14ac:dyDescent="0.2">
      <c r="A234" s="284">
        <f t="shared" si="3"/>
        <v>231</v>
      </c>
      <c r="B234" s="277">
        <v>2319.1999999999998</v>
      </c>
      <c r="C234" s="277">
        <v>2319</v>
      </c>
    </row>
    <row r="235" spans="1:3" x14ac:dyDescent="0.2">
      <c r="A235" s="284">
        <f t="shared" si="3"/>
        <v>232</v>
      </c>
      <c r="B235" s="277">
        <v>2329.08</v>
      </c>
      <c r="C235" s="277">
        <v>2329.08</v>
      </c>
    </row>
    <row r="236" spans="1:3" x14ac:dyDescent="0.2">
      <c r="A236" s="284">
        <f t="shared" si="3"/>
        <v>233</v>
      </c>
      <c r="B236" s="277">
        <v>2339.48</v>
      </c>
      <c r="C236" s="277">
        <v>2339.04</v>
      </c>
    </row>
    <row r="237" spans="1:3" x14ac:dyDescent="0.2">
      <c r="A237" s="284">
        <f t="shared" si="3"/>
        <v>234</v>
      </c>
      <c r="B237" s="277">
        <v>2349.36</v>
      </c>
      <c r="C237" s="277">
        <v>2349</v>
      </c>
    </row>
    <row r="238" spans="1:3" x14ac:dyDescent="0.2">
      <c r="A238" s="284">
        <f t="shared" si="3"/>
        <v>235</v>
      </c>
      <c r="B238" s="277">
        <v>2359.2399999999998</v>
      </c>
      <c r="C238" s="277">
        <v>2359.08</v>
      </c>
    </row>
    <row r="239" spans="1:3" x14ac:dyDescent="0.2">
      <c r="A239" s="284">
        <f t="shared" si="3"/>
        <v>236</v>
      </c>
      <c r="B239" s="277">
        <v>2369.12</v>
      </c>
      <c r="C239" s="277">
        <v>2369.04</v>
      </c>
    </row>
    <row r="240" spans="1:3" x14ac:dyDescent="0.2">
      <c r="A240" s="284">
        <f t="shared" si="3"/>
        <v>237</v>
      </c>
      <c r="B240" s="277">
        <v>2379</v>
      </c>
      <c r="C240" s="277">
        <v>2379</v>
      </c>
    </row>
    <row r="241" spans="1:3" x14ac:dyDescent="0.2">
      <c r="A241" s="284">
        <f t="shared" si="3"/>
        <v>238</v>
      </c>
      <c r="B241" s="277">
        <v>2389.4</v>
      </c>
      <c r="C241" s="277">
        <v>2389.08</v>
      </c>
    </row>
    <row r="242" spans="1:3" x14ac:dyDescent="0.2">
      <c r="A242" s="284">
        <f t="shared" si="3"/>
        <v>239</v>
      </c>
      <c r="B242" s="277">
        <v>2399.2800000000002</v>
      </c>
      <c r="C242" s="277">
        <v>2399.04</v>
      </c>
    </row>
    <row r="243" spans="1:3" x14ac:dyDescent="0.2">
      <c r="A243" s="284">
        <f t="shared" si="3"/>
        <v>240</v>
      </c>
      <c r="B243" s="277">
        <v>2409.16</v>
      </c>
      <c r="C243" s="277">
        <v>2409</v>
      </c>
    </row>
    <row r="244" spans="1:3" x14ac:dyDescent="0.2">
      <c r="A244" s="284">
        <f t="shared" si="3"/>
        <v>241</v>
      </c>
      <c r="B244" s="277">
        <v>2419.04</v>
      </c>
      <c r="C244" s="277">
        <v>2419.08</v>
      </c>
    </row>
    <row r="245" spans="1:3" x14ac:dyDescent="0.2">
      <c r="A245" s="284">
        <f t="shared" si="3"/>
        <v>242</v>
      </c>
      <c r="B245" s="277">
        <v>2429.44</v>
      </c>
      <c r="C245" s="277">
        <v>2429.04</v>
      </c>
    </row>
    <row r="246" spans="1:3" x14ac:dyDescent="0.2">
      <c r="A246" s="284">
        <f t="shared" si="3"/>
        <v>243</v>
      </c>
      <c r="B246" s="277">
        <v>2439.3200000000002</v>
      </c>
      <c r="C246" s="277">
        <v>2439</v>
      </c>
    </row>
    <row r="247" spans="1:3" x14ac:dyDescent="0.2">
      <c r="A247" s="284">
        <f t="shared" si="3"/>
        <v>244</v>
      </c>
      <c r="B247" s="277">
        <v>2449.1999999999998</v>
      </c>
      <c r="C247" s="277">
        <v>2449.08</v>
      </c>
    </row>
    <row r="248" spans="1:3" x14ac:dyDescent="0.2">
      <c r="A248" s="284">
        <f t="shared" si="3"/>
        <v>245</v>
      </c>
      <c r="B248" s="277">
        <v>2459.08</v>
      </c>
      <c r="C248" s="277">
        <v>2459.04</v>
      </c>
    </row>
    <row r="249" spans="1:3" x14ac:dyDescent="0.2">
      <c r="A249" s="284">
        <f t="shared" si="3"/>
        <v>246</v>
      </c>
      <c r="B249" s="277">
        <v>2469.48</v>
      </c>
      <c r="C249" s="277">
        <v>2469</v>
      </c>
    </row>
    <row r="250" spans="1:3" x14ac:dyDescent="0.2">
      <c r="A250" s="284">
        <f t="shared" si="3"/>
        <v>247</v>
      </c>
      <c r="B250" s="277">
        <v>2479.36</v>
      </c>
      <c r="C250" s="277">
        <v>2479.08</v>
      </c>
    </row>
    <row r="251" spans="1:3" x14ac:dyDescent="0.2">
      <c r="A251" s="284">
        <f t="shared" si="3"/>
        <v>248</v>
      </c>
      <c r="B251" s="277">
        <v>2489.2399999999998</v>
      </c>
      <c r="C251" s="277">
        <v>2489.04</v>
      </c>
    </row>
    <row r="252" spans="1:3" x14ac:dyDescent="0.2">
      <c r="A252" s="284">
        <f t="shared" si="3"/>
        <v>249</v>
      </c>
      <c r="B252" s="277">
        <v>2499.12</v>
      </c>
      <c r="C252" s="277">
        <v>2499</v>
      </c>
    </row>
    <row r="253" spans="1:3" x14ac:dyDescent="0.2">
      <c r="A253" s="284">
        <f t="shared" si="3"/>
        <v>250</v>
      </c>
      <c r="B253" s="277">
        <v>2509</v>
      </c>
      <c r="C253" s="277">
        <v>2509.08</v>
      </c>
    </row>
    <row r="254" spans="1:3" x14ac:dyDescent="0.2">
      <c r="A254" s="284">
        <f t="shared" si="3"/>
        <v>251</v>
      </c>
      <c r="B254" s="277">
        <v>2519.4</v>
      </c>
      <c r="C254" s="277">
        <v>2519.04</v>
      </c>
    </row>
    <row r="255" spans="1:3" x14ac:dyDescent="0.2">
      <c r="A255" s="284">
        <f t="shared" si="3"/>
        <v>252</v>
      </c>
      <c r="B255" s="277">
        <v>2529.2800000000002</v>
      </c>
      <c r="C255" s="277">
        <v>2529</v>
      </c>
    </row>
    <row r="256" spans="1:3" x14ac:dyDescent="0.2">
      <c r="A256" s="284">
        <f t="shared" si="3"/>
        <v>253</v>
      </c>
      <c r="B256" s="277">
        <v>2539.16</v>
      </c>
      <c r="C256" s="277">
        <v>2539.08</v>
      </c>
    </row>
    <row r="257" spans="1:3" x14ac:dyDescent="0.2">
      <c r="A257" s="284">
        <f t="shared" si="3"/>
        <v>254</v>
      </c>
      <c r="B257" s="277">
        <v>2549.04</v>
      </c>
      <c r="C257" s="277">
        <v>2549.04</v>
      </c>
    </row>
    <row r="258" spans="1:3" x14ac:dyDescent="0.2">
      <c r="A258" s="284">
        <f t="shared" si="3"/>
        <v>255</v>
      </c>
      <c r="B258" s="277">
        <v>2559.44</v>
      </c>
      <c r="C258" s="277">
        <v>2559</v>
      </c>
    </row>
    <row r="259" spans="1:3" x14ac:dyDescent="0.2">
      <c r="A259" s="284">
        <f t="shared" si="3"/>
        <v>256</v>
      </c>
      <c r="B259" s="277">
        <v>2569.3200000000002</v>
      </c>
      <c r="C259" s="277">
        <v>2569.08</v>
      </c>
    </row>
    <row r="260" spans="1:3" x14ac:dyDescent="0.2">
      <c r="A260" s="284">
        <f t="shared" si="3"/>
        <v>257</v>
      </c>
      <c r="B260" s="277">
        <v>2579.1999999999998</v>
      </c>
      <c r="C260" s="277">
        <v>2579.04</v>
      </c>
    </row>
    <row r="261" spans="1:3" x14ac:dyDescent="0.2">
      <c r="A261" s="284">
        <f t="shared" ref="A261:A324" si="4">A260+1</f>
        <v>258</v>
      </c>
      <c r="B261" s="277">
        <v>2589.08</v>
      </c>
      <c r="C261" s="277">
        <v>2589</v>
      </c>
    </row>
    <row r="262" spans="1:3" x14ac:dyDescent="0.2">
      <c r="A262" s="284">
        <f t="shared" si="4"/>
        <v>259</v>
      </c>
      <c r="B262" s="277">
        <v>2599.48</v>
      </c>
      <c r="C262" s="277">
        <v>2599.08</v>
      </c>
    </row>
    <row r="263" spans="1:3" x14ac:dyDescent="0.2">
      <c r="A263" s="284">
        <f t="shared" si="4"/>
        <v>260</v>
      </c>
      <c r="B263" s="277">
        <v>2609.36</v>
      </c>
      <c r="C263" s="277">
        <v>2609.04</v>
      </c>
    </row>
    <row r="264" spans="1:3" x14ac:dyDescent="0.2">
      <c r="A264" s="284">
        <f t="shared" si="4"/>
        <v>261</v>
      </c>
      <c r="B264" s="277">
        <v>2619.2399999999998</v>
      </c>
      <c r="C264" s="277">
        <v>2619</v>
      </c>
    </row>
    <row r="265" spans="1:3" x14ac:dyDescent="0.2">
      <c r="A265" s="284">
        <f t="shared" si="4"/>
        <v>262</v>
      </c>
      <c r="B265" s="277">
        <v>2629.12</v>
      </c>
      <c r="C265" s="277">
        <v>2629.08</v>
      </c>
    </row>
    <row r="266" spans="1:3" x14ac:dyDescent="0.2">
      <c r="A266" s="284">
        <f t="shared" si="4"/>
        <v>263</v>
      </c>
      <c r="B266" s="277">
        <v>2639</v>
      </c>
      <c r="C266" s="277">
        <v>2639.04</v>
      </c>
    </row>
    <row r="267" spans="1:3" x14ac:dyDescent="0.2">
      <c r="A267" s="284">
        <f t="shared" si="4"/>
        <v>264</v>
      </c>
      <c r="B267" s="277">
        <v>2649.4</v>
      </c>
      <c r="C267" s="277">
        <v>2649</v>
      </c>
    </row>
    <row r="268" spans="1:3" x14ac:dyDescent="0.2">
      <c r="A268" s="284">
        <f t="shared" si="4"/>
        <v>265</v>
      </c>
      <c r="B268" s="277">
        <v>2659.28</v>
      </c>
      <c r="C268" s="277">
        <v>2659.08</v>
      </c>
    </row>
    <row r="269" spans="1:3" x14ac:dyDescent="0.2">
      <c r="A269" s="284">
        <f t="shared" si="4"/>
        <v>266</v>
      </c>
      <c r="B269" s="277">
        <v>2669.16</v>
      </c>
      <c r="C269" s="277">
        <v>2669.04</v>
      </c>
    </row>
    <row r="270" spans="1:3" x14ac:dyDescent="0.2">
      <c r="A270" s="284">
        <f t="shared" si="4"/>
        <v>267</v>
      </c>
      <c r="B270" s="277">
        <v>2679.04</v>
      </c>
      <c r="C270" s="277">
        <v>2679</v>
      </c>
    </row>
    <row r="271" spans="1:3" x14ac:dyDescent="0.2">
      <c r="A271" s="284">
        <f t="shared" si="4"/>
        <v>268</v>
      </c>
      <c r="B271" s="277">
        <v>2689.44</v>
      </c>
      <c r="C271" s="277">
        <v>2689.08</v>
      </c>
    </row>
    <row r="272" spans="1:3" x14ac:dyDescent="0.2">
      <c r="A272" s="284">
        <f t="shared" si="4"/>
        <v>269</v>
      </c>
      <c r="B272" s="277">
        <v>2699.32</v>
      </c>
      <c r="C272" s="277">
        <v>2699.04</v>
      </c>
    </row>
    <row r="273" spans="1:3" x14ac:dyDescent="0.2">
      <c r="A273" s="284">
        <f t="shared" si="4"/>
        <v>270</v>
      </c>
      <c r="B273" s="277">
        <v>2709.2</v>
      </c>
      <c r="C273" s="277">
        <v>2709</v>
      </c>
    </row>
    <row r="274" spans="1:3" x14ac:dyDescent="0.2">
      <c r="A274" s="284">
        <f t="shared" si="4"/>
        <v>271</v>
      </c>
      <c r="B274" s="277">
        <v>2719.08</v>
      </c>
      <c r="C274" s="277">
        <v>2719.08</v>
      </c>
    </row>
    <row r="275" spans="1:3" x14ac:dyDescent="0.2">
      <c r="A275" s="284">
        <f t="shared" si="4"/>
        <v>272</v>
      </c>
      <c r="B275" s="277">
        <v>2729.48</v>
      </c>
      <c r="C275" s="277">
        <v>2729.04</v>
      </c>
    </row>
    <row r="276" spans="1:3" x14ac:dyDescent="0.2">
      <c r="A276" s="284">
        <f t="shared" si="4"/>
        <v>273</v>
      </c>
      <c r="B276" s="277">
        <v>2739.36</v>
      </c>
      <c r="C276" s="277">
        <v>2739</v>
      </c>
    </row>
    <row r="277" spans="1:3" x14ac:dyDescent="0.2">
      <c r="A277" s="284">
        <f t="shared" si="4"/>
        <v>274</v>
      </c>
      <c r="B277" s="277">
        <v>2749.24</v>
      </c>
      <c r="C277" s="277">
        <v>2749.08</v>
      </c>
    </row>
    <row r="278" spans="1:3" x14ac:dyDescent="0.2">
      <c r="A278" s="284">
        <f t="shared" si="4"/>
        <v>275</v>
      </c>
      <c r="B278" s="277">
        <v>2759.12</v>
      </c>
      <c r="C278" s="277">
        <v>2759.04</v>
      </c>
    </row>
    <row r="279" spans="1:3" x14ac:dyDescent="0.2">
      <c r="A279" s="284">
        <f t="shared" si="4"/>
        <v>276</v>
      </c>
      <c r="B279" s="277">
        <v>2769</v>
      </c>
      <c r="C279" s="277">
        <v>2769</v>
      </c>
    </row>
    <row r="280" spans="1:3" x14ac:dyDescent="0.2">
      <c r="A280" s="284">
        <f t="shared" si="4"/>
        <v>277</v>
      </c>
      <c r="B280" s="277">
        <v>2779.4</v>
      </c>
      <c r="C280" s="277">
        <v>2779.08</v>
      </c>
    </row>
    <row r="281" spans="1:3" x14ac:dyDescent="0.2">
      <c r="A281" s="284">
        <f t="shared" si="4"/>
        <v>278</v>
      </c>
      <c r="B281" s="277">
        <v>2789.28</v>
      </c>
      <c r="C281" s="277">
        <v>2789.04</v>
      </c>
    </row>
    <row r="282" spans="1:3" x14ac:dyDescent="0.2">
      <c r="A282" s="284">
        <f t="shared" si="4"/>
        <v>279</v>
      </c>
      <c r="B282" s="277">
        <v>2799.16</v>
      </c>
      <c r="C282" s="277">
        <v>2799</v>
      </c>
    </row>
    <row r="283" spans="1:3" x14ac:dyDescent="0.2">
      <c r="A283" s="284">
        <f t="shared" si="4"/>
        <v>280</v>
      </c>
      <c r="B283" s="277">
        <v>2809.04</v>
      </c>
      <c r="C283" s="277">
        <v>2809.08</v>
      </c>
    </row>
    <row r="284" spans="1:3" x14ac:dyDescent="0.2">
      <c r="A284" s="284">
        <f t="shared" si="4"/>
        <v>281</v>
      </c>
      <c r="B284" s="277">
        <v>2819.44</v>
      </c>
      <c r="C284" s="277">
        <v>2819.04</v>
      </c>
    </row>
    <row r="285" spans="1:3" x14ac:dyDescent="0.2">
      <c r="A285" s="284">
        <f t="shared" si="4"/>
        <v>282</v>
      </c>
      <c r="B285" s="277">
        <v>2829.32</v>
      </c>
      <c r="C285" s="277">
        <v>2829</v>
      </c>
    </row>
    <row r="286" spans="1:3" x14ac:dyDescent="0.2">
      <c r="A286" s="284">
        <f t="shared" si="4"/>
        <v>283</v>
      </c>
      <c r="B286" s="277">
        <v>2839.2</v>
      </c>
      <c r="C286" s="277">
        <v>2839.08</v>
      </c>
    </row>
    <row r="287" spans="1:3" x14ac:dyDescent="0.2">
      <c r="A287" s="284">
        <f t="shared" si="4"/>
        <v>284</v>
      </c>
      <c r="B287" s="277">
        <v>2849.08</v>
      </c>
      <c r="C287" s="277">
        <v>2849.04</v>
      </c>
    </row>
    <row r="288" spans="1:3" x14ac:dyDescent="0.2">
      <c r="A288" s="284">
        <f t="shared" si="4"/>
        <v>285</v>
      </c>
      <c r="B288" s="277">
        <v>2859.48</v>
      </c>
      <c r="C288" s="277">
        <v>2859</v>
      </c>
    </row>
    <row r="289" spans="1:3" x14ac:dyDescent="0.2">
      <c r="A289" s="284">
        <f t="shared" si="4"/>
        <v>286</v>
      </c>
      <c r="B289" s="277">
        <v>2869.36</v>
      </c>
      <c r="C289" s="277">
        <v>2869.08</v>
      </c>
    </row>
    <row r="290" spans="1:3" x14ac:dyDescent="0.2">
      <c r="A290" s="284">
        <f t="shared" si="4"/>
        <v>287</v>
      </c>
      <c r="B290" s="277">
        <v>2879.24</v>
      </c>
      <c r="C290" s="277">
        <v>2879.04</v>
      </c>
    </row>
    <row r="291" spans="1:3" x14ac:dyDescent="0.2">
      <c r="A291" s="284">
        <f t="shared" si="4"/>
        <v>288</v>
      </c>
      <c r="B291" s="277">
        <v>2889.12</v>
      </c>
      <c r="C291" s="277">
        <v>2889</v>
      </c>
    </row>
    <row r="292" spans="1:3" x14ac:dyDescent="0.2">
      <c r="A292" s="284">
        <f t="shared" si="4"/>
        <v>289</v>
      </c>
      <c r="B292" s="277">
        <v>2899</v>
      </c>
      <c r="C292" s="277">
        <v>2899.08</v>
      </c>
    </row>
    <row r="293" spans="1:3" x14ac:dyDescent="0.2">
      <c r="A293" s="284">
        <f t="shared" si="4"/>
        <v>290</v>
      </c>
      <c r="B293" s="277">
        <v>2909.4</v>
      </c>
      <c r="C293" s="277">
        <v>2909.04</v>
      </c>
    </row>
    <row r="294" spans="1:3" x14ac:dyDescent="0.2">
      <c r="A294" s="284">
        <f t="shared" si="4"/>
        <v>291</v>
      </c>
      <c r="B294" s="277">
        <v>2919.28</v>
      </c>
      <c r="C294" s="277">
        <v>2919</v>
      </c>
    </row>
    <row r="295" spans="1:3" x14ac:dyDescent="0.2">
      <c r="A295" s="284">
        <f t="shared" si="4"/>
        <v>292</v>
      </c>
      <c r="B295" s="277">
        <v>2929.16</v>
      </c>
      <c r="C295" s="277">
        <v>2929.08</v>
      </c>
    </row>
    <row r="296" spans="1:3" x14ac:dyDescent="0.2">
      <c r="A296" s="284">
        <f t="shared" si="4"/>
        <v>293</v>
      </c>
      <c r="B296" s="277">
        <v>2939.04</v>
      </c>
      <c r="C296" s="277">
        <v>2939.04</v>
      </c>
    </row>
    <row r="297" spans="1:3" x14ac:dyDescent="0.2">
      <c r="A297" s="284">
        <f t="shared" si="4"/>
        <v>294</v>
      </c>
      <c r="B297" s="277">
        <v>2949.44</v>
      </c>
      <c r="C297" s="277">
        <v>2949</v>
      </c>
    </row>
    <row r="298" spans="1:3" x14ac:dyDescent="0.2">
      <c r="A298" s="284">
        <f t="shared" si="4"/>
        <v>295</v>
      </c>
      <c r="B298" s="277">
        <v>2959.32</v>
      </c>
      <c r="C298" s="277">
        <v>2959.08</v>
      </c>
    </row>
    <row r="299" spans="1:3" x14ac:dyDescent="0.2">
      <c r="A299" s="284">
        <f t="shared" si="4"/>
        <v>296</v>
      </c>
      <c r="B299" s="277">
        <v>2969.2</v>
      </c>
      <c r="C299" s="277">
        <v>2969.04</v>
      </c>
    </row>
    <row r="300" spans="1:3" x14ac:dyDescent="0.2">
      <c r="A300" s="284">
        <f t="shared" si="4"/>
        <v>297</v>
      </c>
      <c r="B300" s="277">
        <v>2979.08</v>
      </c>
      <c r="C300" s="277">
        <v>2979</v>
      </c>
    </row>
    <row r="301" spans="1:3" x14ac:dyDescent="0.2">
      <c r="A301" s="284">
        <f t="shared" si="4"/>
        <v>298</v>
      </c>
      <c r="B301" s="277">
        <v>2989.48</v>
      </c>
      <c r="C301" s="277">
        <v>2989.08</v>
      </c>
    </row>
    <row r="302" spans="1:3" x14ac:dyDescent="0.2">
      <c r="A302" s="284">
        <f t="shared" si="4"/>
        <v>299</v>
      </c>
      <c r="B302" s="277">
        <v>2999.36</v>
      </c>
      <c r="C302" s="277">
        <v>2999.04</v>
      </c>
    </row>
    <row r="303" spans="1:3" x14ac:dyDescent="0.2">
      <c r="A303" s="284">
        <f t="shared" si="4"/>
        <v>300</v>
      </c>
      <c r="B303" s="277">
        <v>3009.24</v>
      </c>
      <c r="C303" s="277">
        <v>3009</v>
      </c>
    </row>
    <row r="304" spans="1:3" x14ac:dyDescent="0.2">
      <c r="A304" s="284">
        <f t="shared" si="4"/>
        <v>301</v>
      </c>
      <c r="B304" s="277">
        <v>3019.12</v>
      </c>
      <c r="C304" s="277">
        <v>3019.08</v>
      </c>
    </row>
    <row r="305" spans="1:3" x14ac:dyDescent="0.2">
      <c r="A305" s="284">
        <f t="shared" si="4"/>
        <v>302</v>
      </c>
      <c r="B305" s="277">
        <v>3029</v>
      </c>
      <c r="C305" s="277">
        <v>3029.04</v>
      </c>
    </row>
    <row r="306" spans="1:3" x14ac:dyDescent="0.2">
      <c r="A306" s="284">
        <f t="shared" si="4"/>
        <v>303</v>
      </c>
      <c r="B306" s="277">
        <v>3039.4</v>
      </c>
      <c r="C306" s="277">
        <v>3039</v>
      </c>
    </row>
    <row r="307" spans="1:3" x14ac:dyDescent="0.2">
      <c r="A307" s="284">
        <f t="shared" si="4"/>
        <v>304</v>
      </c>
      <c r="B307" s="277">
        <v>3049.28</v>
      </c>
      <c r="C307" s="277">
        <v>3049.08</v>
      </c>
    </row>
    <row r="308" spans="1:3" x14ac:dyDescent="0.2">
      <c r="A308" s="284">
        <f t="shared" si="4"/>
        <v>305</v>
      </c>
      <c r="B308" s="277">
        <v>3059.16</v>
      </c>
      <c r="C308" s="277">
        <v>3059.04</v>
      </c>
    </row>
    <row r="309" spans="1:3" x14ac:dyDescent="0.2">
      <c r="A309" s="284">
        <f t="shared" si="4"/>
        <v>306</v>
      </c>
      <c r="B309" s="277">
        <v>3069.04</v>
      </c>
      <c r="C309" s="277">
        <v>3069</v>
      </c>
    </row>
    <row r="310" spans="1:3" x14ac:dyDescent="0.2">
      <c r="A310" s="284">
        <f t="shared" si="4"/>
        <v>307</v>
      </c>
      <c r="B310" s="277">
        <v>3079.44</v>
      </c>
      <c r="C310" s="277">
        <v>3079.08</v>
      </c>
    </row>
    <row r="311" spans="1:3" x14ac:dyDescent="0.2">
      <c r="A311" s="284">
        <f t="shared" si="4"/>
        <v>308</v>
      </c>
      <c r="B311" s="277">
        <v>3089.32</v>
      </c>
      <c r="C311" s="277">
        <v>3089.04</v>
      </c>
    </row>
    <row r="312" spans="1:3" x14ac:dyDescent="0.2">
      <c r="A312" s="284">
        <f t="shared" si="4"/>
        <v>309</v>
      </c>
      <c r="B312" s="277">
        <v>3099.2</v>
      </c>
      <c r="C312" s="277">
        <v>3099</v>
      </c>
    </row>
    <row r="313" spans="1:3" x14ac:dyDescent="0.2">
      <c r="A313" s="284">
        <f t="shared" si="4"/>
        <v>310</v>
      </c>
      <c r="B313" s="277">
        <v>3109.08</v>
      </c>
      <c r="C313" s="277">
        <v>3109.08</v>
      </c>
    </row>
    <row r="314" spans="1:3" x14ac:dyDescent="0.2">
      <c r="A314" s="284">
        <f t="shared" si="4"/>
        <v>311</v>
      </c>
      <c r="B314" s="277">
        <v>3119.48</v>
      </c>
      <c r="C314" s="277">
        <v>3119.04</v>
      </c>
    </row>
    <row r="315" spans="1:3" x14ac:dyDescent="0.2">
      <c r="A315" s="284">
        <f t="shared" si="4"/>
        <v>312</v>
      </c>
      <c r="B315" s="277">
        <v>3129.36</v>
      </c>
      <c r="C315" s="277">
        <v>3129</v>
      </c>
    </row>
    <row r="316" spans="1:3" x14ac:dyDescent="0.2">
      <c r="A316" s="284">
        <f t="shared" si="4"/>
        <v>313</v>
      </c>
      <c r="B316" s="277">
        <v>3139.24</v>
      </c>
      <c r="C316" s="277">
        <v>3139.08</v>
      </c>
    </row>
    <row r="317" spans="1:3" x14ac:dyDescent="0.2">
      <c r="A317" s="284">
        <f t="shared" si="4"/>
        <v>314</v>
      </c>
      <c r="B317" s="277">
        <v>3149.12</v>
      </c>
      <c r="C317" s="277">
        <v>3149.04</v>
      </c>
    </row>
    <row r="318" spans="1:3" x14ac:dyDescent="0.2">
      <c r="A318" s="284">
        <f t="shared" si="4"/>
        <v>315</v>
      </c>
      <c r="B318" s="277">
        <v>3159</v>
      </c>
      <c r="C318" s="277">
        <v>3159</v>
      </c>
    </row>
    <row r="319" spans="1:3" x14ac:dyDescent="0.2">
      <c r="A319" s="284">
        <f t="shared" si="4"/>
        <v>316</v>
      </c>
      <c r="B319" s="277">
        <v>3169.4</v>
      </c>
      <c r="C319" s="277">
        <v>3169.08</v>
      </c>
    </row>
    <row r="320" spans="1:3" x14ac:dyDescent="0.2">
      <c r="A320" s="284">
        <f t="shared" si="4"/>
        <v>317</v>
      </c>
      <c r="B320" s="277">
        <v>3179.28</v>
      </c>
      <c r="C320" s="277">
        <v>3179.04</v>
      </c>
    </row>
    <row r="321" spans="1:3" x14ac:dyDescent="0.2">
      <c r="A321" s="284">
        <f t="shared" si="4"/>
        <v>318</v>
      </c>
      <c r="B321" s="277">
        <v>3189.16</v>
      </c>
      <c r="C321" s="277">
        <v>3189</v>
      </c>
    </row>
    <row r="322" spans="1:3" x14ac:dyDescent="0.2">
      <c r="A322" s="284">
        <f t="shared" si="4"/>
        <v>319</v>
      </c>
      <c r="B322" s="277">
        <v>3199.04</v>
      </c>
      <c r="C322" s="277">
        <v>3199.08</v>
      </c>
    </row>
    <row r="323" spans="1:3" x14ac:dyDescent="0.2">
      <c r="A323" s="284">
        <f t="shared" si="4"/>
        <v>320</v>
      </c>
      <c r="B323" s="277">
        <v>3209.44</v>
      </c>
      <c r="C323" s="277">
        <v>3209.04</v>
      </c>
    </row>
    <row r="324" spans="1:3" x14ac:dyDescent="0.2">
      <c r="A324" s="284">
        <f t="shared" si="4"/>
        <v>321</v>
      </c>
      <c r="B324" s="277">
        <v>3219.32</v>
      </c>
      <c r="C324" s="277">
        <v>3219</v>
      </c>
    </row>
    <row r="325" spans="1:3" x14ac:dyDescent="0.2">
      <c r="A325" s="284">
        <f t="shared" ref="A325:A388" si="5">A324+1</f>
        <v>322</v>
      </c>
      <c r="B325" s="277">
        <v>3229.2</v>
      </c>
      <c r="C325" s="277">
        <v>3229.08</v>
      </c>
    </row>
    <row r="326" spans="1:3" x14ac:dyDescent="0.2">
      <c r="A326" s="284">
        <f t="shared" si="5"/>
        <v>323</v>
      </c>
      <c r="B326" s="277">
        <v>3239.08</v>
      </c>
      <c r="C326" s="277">
        <v>3239.04</v>
      </c>
    </row>
    <row r="327" spans="1:3" x14ac:dyDescent="0.2">
      <c r="A327" s="284">
        <f t="shared" si="5"/>
        <v>324</v>
      </c>
      <c r="B327" s="277">
        <v>3249.48</v>
      </c>
      <c r="C327" s="277">
        <v>3249</v>
      </c>
    </row>
    <row r="328" spans="1:3" x14ac:dyDescent="0.2">
      <c r="A328" s="284">
        <f t="shared" si="5"/>
        <v>325</v>
      </c>
      <c r="B328" s="277">
        <v>3259.36</v>
      </c>
      <c r="C328" s="277">
        <v>3259.08</v>
      </c>
    </row>
    <row r="329" spans="1:3" x14ac:dyDescent="0.2">
      <c r="A329" s="284">
        <f t="shared" si="5"/>
        <v>326</v>
      </c>
      <c r="B329" s="277">
        <v>3269.24</v>
      </c>
      <c r="C329" s="277">
        <v>3269.04</v>
      </c>
    </row>
    <row r="330" spans="1:3" x14ac:dyDescent="0.2">
      <c r="A330" s="284">
        <f t="shared" si="5"/>
        <v>327</v>
      </c>
      <c r="B330" s="277">
        <v>3279.12</v>
      </c>
      <c r="C330" s="277">
        <v>3279</v>
      </c>
    </row>
    <row r="331" spans="1:3" x14ac:dyDescent="0.2">
      <c r="A331" s="284">
        <f t="shared" si="5"/>
        <v>328</v>
      </c>
      <c r="B331" s="277">
        <v>3289</v>
      </c>
      <c r="C331" s="277">
        <v>3289.08</v>
      </c>
    </row>
    <row r="332" spans="1:3" x14ac:dyDescent="0.2">
      <c r="A332" s="284">
        <f t="shared" si="5"/>
        <v>329</v>
      </c>
      <c r="B332" s="277">
        <v>3299.4</v>
      </c>
      <c r="C332" s="277">
        <v>3299.04</v>
      </c>
    </row>
    <row r="333" spans="1:3" x14ac:dyDescent="0.2">
      <c r="A333" s="284">
        <f t="shared" si="5"/>
        <v>330</v>
      </c>
      <c r="B333" s="277">
        <v>3309.28</v>
      </c>
      <c r="C333" s="277">
        <v>3309</v>
      </c>
    </row>
    <row r="334" spans="1:3" x14ac:dyDescent="0.2">
      <c r="A334" s="284">
        <f t="shared" si="5"/>
        <v>331</v>
      </c>
      <c r="B334" s="277">
        <v>3319.16</v>
      </c>
      <c r="C334" s="277">
        <v>3319.08</v>
      </c>
    </row>
    <row r="335" spans="1:3" x14ac:dyDescent="0.2">
      <c r="A335" s="284">
        <f t="shared" si="5"/>
        <v>332</v>
      </c>
      <c r="B335" s="277">
        <v>3329.04</v>
      </c>
      <c r="C335" s="277">
        <v>3329.04</v>
      </c>
    </row>
    <row r="336" spans="1:3" x14ac:dyDescent="0.2">
      <c r="A336" s="284">
        <f t="shared" si="5"/>
        <v>333</v>
      </c>
      <c r="B336" s="277">
        <v>3339.44</v>
      </c>
      <c r="C336" s="277">
        <v>3339</v>
      </c>
    </row>
    <row r="337" spans="1:3" x14ac:dyDescent="0.2">
      <c r="A337" s="284">
        <f t="shared" si="5"/>
        <v>334</v>
      </c>
      <c r="B337" s="277">
        <v>3349.32</v>
      </c>
      <c r="C337" s="277">
        <v>3349.08</v>
      </c>
    </row>
    <row r="338" spans="1:3" x14ac:dyDescent="0.2">
      <c r="A338" s="284">
        <f t="shared" si="5"/>
        <v>335</v>
      </c>
      <c r="B338" s="277">
        <v>3359.2</v>
      </c>
      <c r="C338" s="277">
        <v>3359.04</v>
      </c>
    </row>
    <row r="339" spans="1:3" x14ac:dyDescent="0.2">
      <c r="A339" s="284">
        <f t="shared" si="5"/>
        <v>336</v>
      </c>
      <c r="B339" s="277">
        <v>3369.08</v>
      </c>
      <c r="C339" s="277">
        <v>3369</v>
      </c>
    </row>
    <row r="340" spans="1:3" x14ac:dyDescent="0.2">
      <c r="A340" s="284">
        <f t="shared" si="5"/>
        <v>337</v>
      </c>
      <c r="B340" s="277">
        <v>3379.48</v>
      </c>
      <c r="C340" s="277">
        <v>3379.08</v>
      </c>
    </row>
    <row r="341" spans="1:3" x14ac:dyDescent="0.2">
      <c r="A341" s="284">
        <f t="shared" si="5"/>
        <v>338</v>
      </c>
      <c r="B341" s="277">
        <v>3389.36</v>
      </c>
      <c r="C341" s="277">
        <v>3389.04</v>
      </c>
    </row>
    <row r="342" spans="1:3" x14ac:dyDescent="0.2">
      <c r="A342" s="284">
        <f t="shared" si="5"/>
        <v>339</v>
      </c>
      <c r="B342" s="277">
        <v>3399.24</v>
      </c>
      <c r="C342" s="277">
        <v>3399</v>
      </c>
    </row>
    <row r="343" spans="1:3" x14ac:dyDescent="0.2">
      <c r="A343" s="284">
        <f t="shared" si="5"/>
        <v>340</v>
      </c>
      <c r="B343" s="277">
        <v>3409.12</v>
      </c>
      <c r="C343" s="277">
        <v>3409.08</v>
      </c>
    </row>
    <row r="344" spans="1:3" x14ac:dyDescent="0.2">
      <c r="A344" s="284">
        <f t="shared" si="5"/>
        <v>341</v>
      </c>
      <c r="B344" s="277">
        <v>3419</v>
      </c>
      <c r="C344" s="277">
        <v>3419.04</v>
      </c>
    </row>
    <row r="345" spans="1:3" x14ac:dyDescent="0.2">
      <c r="A345" s="284">
        <f t="shared" si="5"/>
        <v>342</v>
      </c>
      <c r="B345" s="277">
        <v>3429.4</v>
      </c>
      <c r="C345" s="277">
        <v>3429</v>
      </c>
    </row>
    <row r="346" spans="1:3" x14ac:dyDescent="0.2">
      <c r="A346" s="284">
        <f t="shared" si="5"/>
        <v>343</v>
      </c>
      <c r="B346" s="277">
        <v>3439.28</v>
      </c>
      <c r="C346" s="277">
        <v>3439.08</v>
      </c>
    </row>
    <row r="347" spans="1:3" x14ac:dyDescent="0.2">
      <c r="A347" s="284">
        <f t="shared" si="5"/>
        <v>344</v>
      </c>
      <c r="B347" s="277">
        <v>3449.16</v>
      </c>
      <c r="C347" s="277">
        <v>3449.04</v>
      </c>
    </row>
    <row r="348" spans="1:3" x14ac:dyDescent="0.2">
      <c r="A348" s="284">
        <f t="shared" si="5"/>
        <v>345</v>
      </c>
      <c r="B348" s="277">
        <v>3459.04</v>
      </c>
      <c r="C348" s="277">
        <v>3459</v>
      </c>
    </row>
    <row r="349" spans="1:3" x14ac:dyDescent="0.2">
      <c r="A349" s="284">
        <f t="shared" si="5"/>
        <v>346</v>
      </c>
      <c r="B349" s="277">
        <v>3469.44</v>
      </c>
      <c r="C349" s="277">
        <v>3469.08</v>
      </c>
    </row>
    <row r="350" spans="1:3" x14ac:dyDescent="0.2">
      <c r="A350" s="284">
        <f t="shared" si="5"/>
        <v>347</v>
      </c>
      <c r="B350" s="277">
        <v>3479.32</v>
      </c>
      <c r="C350" s="277">
        <v>3479.04</v>
      </c>
    </row>
    <row r="351" spans="1:3" x14ac:dyDescent="0.2">
      <c r="A351" s="284">
        <f t="shared" si="5"/>
        <v>348</v>
      </c>
      <c r="B351" s="277">
        <v>3489.2</v>
      </c>
      <c r="C351" s="277">
        <v>3489</v>
      </c>
    </row>
    <row r="352" spans="1:3" x14ac:dyDescent="0.2">
      <c r="A352" s="284">
        <f t="shared" si="5"/>
        <v>349</v>
      </c>
      <c r="B352" s="277">
        <v>3499.08</v>
      </c>
      <c r="C352" s="277">
        <v>3499.08</v>
      </c>
    </row>
    <row r="353" spans="1:3" x14ac:dyDescent="0.2">
      <c r="A353" s="284">
        <f t="shared" si="5"/>
        <v>350</v>
      </c>
      <c r="B353" s="277">
        <v>3509.48</v>
      </c>
      <c r="C353" s="277">
        <v>3509.04</v>
      </c>
    </row>
    <row r="354" spans="1:3" x14ac:dyDescent="0.2">
      <c r="A354" s="284">
        <f t="shared" si="5"/>
        <v>351</v>
      </c>
      <c r="B354" s="277">
        <v>3519.36</v>
      </c>
      <c r="C354" s="277">
        <v>3519</v>
      </c>
    </row>
    <row r="355" spans="1:3" x14ac:dyDescent="0.2">
      <c r="A355" s="284">
        <f t="shared" si="5"/>
        <v>352</v>
      </c>
      <c r="B355" s="277">
        <v>3529.24</v>
      </c>
      <c r="C355" s="277">
        <v>3529.08</v>
      </c>
    </row>
    <row r="356" spans="1:3" x14ac:dyDescent="0.2">
      <c r="A356" s="284">
        <f t="shared" si="5"/>
        <v>353</v>
      </c>
      <c r="B356" s="277">
        <v>3539.12</v>
      </c>
      <c r="C356" s="277">
        <v>3539.04</v>
      </c>
    </row>
    <row r="357" spans="1:3" x14ac:dyDescent="0.2">
      <c r="A357" s="284">
        <f t="shared" si="5"/>
        <v>354</v>
      </c>
      <c r="B357" s="277">
        <v>3549</v>
      </c>
      <c r="C357" s="277">
        <v>3549</v>
      </c>
    </row>
    <row r="358" spans="1:3" x14ac:dyDescent="0.2">
      <c r="A358" s="284">
        <f t="shared" si="5"/>
        <v>355</v>
      </c>
      <c r="B358" s="277">
        <v>3559.4</v>
      </c>
      <c r="C358" s="277">
        <v>3559.08</v>
      </c>
    </row>
    <row r="359" spans="1:3" x14ac:dyDescent="0.2">
      <c r="A359" s="284">
        <f t="shared" si="5"/>
        <v>356</v>
      </c>
      <c r="B359" s="277">
        <v>3569.28</v>
      </c>
      <c r="C359" s="277">
        <v>3569.04</v>
      </c>
    </row>
    <row r="360" spans="1:3" x14ac:dyDescent="0.2">
      <c r="A360" s="284">
        <f t="shared" si="5"/>
        <v>357</v>
      </c>
      <c r="B360" s="277">
        <v>3579.16</v>
      </c>
      <c r="C360" s="277">
        <v>3579</v>
      </c>
    </row>
    <row r="361" spans="1:3" x14ac:dyDescent="0.2">
      <c r="A361" s="284">
        <f t="shared" si="5"/>
        <v>358</v>
      </c>
      <c r="B361" s="277">
        <v>3589.04</v>
      </c>
      <c r="C361" s="277">
        <v>3589.08</v>
      </c>
    </row>
    <row r="362" spans="1:3" x14ac:dyDescent="0.2">
      <c r="A362" s="284">
        <f t="shared" si="5"/>
        <v>359</v>
      </c>
      <c r="B362" s="277">
        <v>3599.44</v>
      </c>
      <c r="C362" s="277">
        <v>3599.04</v>
      </c>
    </row>
    <row r="363" spans="1:3" x14ac:dyDescent="0.2">
      <c r="A363" s="284">
        <f t="shared" si="5"/>
        <v>360</v>
      </c>
      <c r="B363" s="277">
        <v>3609.22</v>
      </c>
      <c r="C363" s="277">
        <v>3609</v>
      </c>
    </row>
    <row r="364" spans="1:3" x14ac:dyDescent="0.2">
      <c r="A364" s="284">
        <f t="shared" si="5"/>
        <v>361</v>
      </c>
      <c r="B364" s="277">
        <v>3619.2</v>
      </c>
      <c r="C364" s="277">
        <v>3619.08</v>
      </c>
    </row>
    <row r="365" spans="1:3" x14ac:dyDescent="0.2">
      <c r="A365" s="284">
        <f t="shared" si="5"/>
        <v>362</v>
      </c>
      <c r="B365" s="277">
        <v>3629.08</v>
      </c>
      <c r="C365" s="277">
        <v>3629.04</v>
      </c>
    </row>
    <row r="366" spans="1:3" x14ac:dyDescent="0.2">
      <c r="A366" s="284">
        <f t="shared" si="5"/>
        <v>363</v>
      </c>
      <c r="B366" s="277">
        <v>3639.48</v>
      </c>
      <c r="C366" s="277">
        <v>3639</v>
      </c>
    </row>
    <row r="367" spans="1:3" x14ac:dyDescent="0.2">
      <c r="A367" s="284">
        <f t="shared" si="5"/>
        <v>364</v>
      </c>
      <c r="B367" s="277">
        <v>3649.36</v>
      </c>
      <c r="C367" s="277">
        <v>3649.08</v>
      </c>
    </row>
    <row r="368" spans="1:3" x14ac:dyDescent="0.2">
      <c r="A368" s="284">
        <f t="shared" si="5"/>
        <v>365</v>
      </c>
      <c r="B368" s="277">
        <v>3659.24</v>
      </c>
      <c r="C368" s="277">
        <v>3659.04</v>
      </c>
    </row>
    <row r="369" spans="1:3" x14ac:dyDescent="0.2">
      <c r="A369" s="284">
        <f t="shared" si="5"/>
        <v>366</v>
      </c>
      <c r="B369" s="277">
        <v>3669.12</v>
      </c>
      <c r="C369" s="277">
        <v>3669</v>
      </c>
    </row>
    <row r="370" spans="1:3" x14ac:dyDescent="0.2">
      <c r="A370" s="284">
        <f t="shared" si="5"/>
        <v>367</v>
      </c>
      <c r="B370" s="277">
        <v>3679</v>
      </c>
      <c r="C370" s="277">
        <v>3679.08</v>
      </c>
    </row>
    <row r="371" spans="1:3" x14ac:dyDescent="0.2">
      <c r="A371" s="284">
        <f t="shared" si="5"/>
        <v>368</v>
      </c>
      <c r="B371" s="277">
        <v>3689.4</v>
      </c>
      <c r="C371" s="277">
        <v>3689.04</v>
      </c>
    </row>
    <row r="372" spans="1:3" x14ac:dyDescent="0.2">
      <c r="A372" s="284">
        <f t="shared" si="5"/>
        <v>369</v>
      </c>
      <c r="B372" s="277">
        <v>3699.28</v>
      </c>
      <c r="C372" s="277">
        <v>3699</v>
      </c>
    </row>
    <row r="373" spans="1:3" x14ac:dyDescent="0.2">
      <c r="A373" s="284">
        <f t="shared" si="5"/>
        <v>370</v>
      </c>
      <c r="B373" s="277">
        <v>3709.16</v>
      </c>
      <c r="C373" s="277">
        <v>3709.08</v>
      </c>
    </row>
    <row r="374" spans="1:3" x14ac:dyDescent="0.2">
      <c r="A374" s="284">
        <f t="shared" si="5"/>
        <v>371</v>
      </c>
      <c r="B374" s="277">
        <v>3719.04</v>
      </c>
      <c r="C374" s="277">
        <v>3719.04</v>
      </c>
    </row>
    <row r="375" spans="1:3" x14ac:dyDescent="0.2">
      <c r="A375" s="284">
        <f t="shared" si="5"/>
        <v>372</v>
      </c>
      <c r="B375" s="277">
        <v>3729.44</v>
      </c>
      <c r="C375" s="277">
        <v>3729</v>
      </c>
    </row>
    <row r="376" spans="1:3" x14ac:dyDescent="0.2">
      <c r="A376" s="284">
        <f t="shared" si="5"/>
        <v>373</v>
      </c>
      <c r="B376" s="277">
        <v>3739.32</v>
      </c>
      <c r="C376" s="277">
        <v>3739.08</v>
      </c>
    </row>
    <row r="377" spans="1:3" x14ac:dyDescent="0.2">
      <c r="A377" s="284">
        <f t="shared" si="5"/>
        <v>374</v>
      </c>
      <c r="B377" s="277">
        <v>3749.2</v>
      </c>
      <c r="C377" s="277">
        <v>3749.04</v>
      </c>
    </row>
    <row r="378" spans="1:3" x14ac:dyDescent="0.2">
      <c r="A378" s="284">
        <f t="shared" si="5"/>
        <v>375</v>
      </c>
      <c r="B378" s="277">
        <v>3759.08</v>
      </c>
      <c r="C378" s="277">
        <v>3759</v>
      </c>
    </row>
    <row r="379" spans="1:3" x14ac:dyDescent="0.2">
      <c r="A379" s="284">
        <f t="shared" si="5"/>
        <v>376</v>
      </c>
      <c r="B379" s="277">
        <v>3769.48</v>
      </c>
      <c r="C379" s="277">
        <v>3769.08</v>
      </c>
    </row>
    <row r="380" spans="1:3" x14ac:dyDescent="0.2">
      <c r="A380" s="284">
        <f t="shared" si="5"/>
        <v>377</v>
      </c>
      <c r="B380" s="277">
        <v>3779.36</v>
      </c>
      <c r="C380" s="277">
        <v>3779.04</v>
      </c>
    </row>
    <row r="381" spans="1:3" x14ac:dyDescent="0.2">
      <c r="A381" s="284">
        <f t="shared" si="5"/>
        <v>378</v>
      </c>
      <c r="B381" s="277">
        <v>3789.24</v>
      </c>
      <c r="C381" s="277">
        <v>3789</v>
      </c>
    </row>
    <row r="382" spans="1:3" x14ac:dyDescent="0.2">
      <c r="A382" s="284">
        <f t="shared" si="5"/>
        <v>379</v>
      </c>
      <c r="B382" s="277">
        <v>3799.12</v>
      </c>
      <c r="C382" s="277">
        <v>3799.08</v>
      </c>
    </row>
    <row r="383" spans="1:3" x14ac:dyDescent="0.2">
      <c r="A383" s="284">
        <f t="shared" si="5"/>
        <v>380</v>
      </c>
      <c r="B383" s="277">
        <v>3809</v>
      </c>
      <c r="C383" s="277">
        <v>3809.04</v>
      </c>
    </row>
    <row r="384" spans="1:3" x14ac:dyDescent="0.2">
      <c r="A384" s="284">
        <f t="shared" si="5"/>
        <v>381</v>
      </c>
      <c r="B384" s="277">
        <v>3819.4</v>
      </c>
      <c r="C384" s="277">
        <v>3819</v>
      </c>
    </row>
    <row r="385" spans="1:3" x14ac:dyDescent="0.2">
      <c r="A385" s="284">
        <f t="shared" si="5"/>
        <v>382</v>
      </c>
      <c r="B385" s="277">
        <v>3829.28</v>
      </c>
      <c r="C385" s="277">
        <v>3829.08</v>
      </c>
    </row>
    <row r="386" spans="1:3" x14ac:dyDescent="0.2">
      <c r="A386" s="284">
        <f t="shared" si="5"/>
        <v>383</v>
      </c>
      <c r="B386" s="277">
        <v>3839.16</v>
      </c>
      <c r="C386" s="277">
        <v>3839.04</v>
      </c>
    </row>
    <row r="387" spans="1:3" x14ac:dyDescent="0.2">
      <c r="A387" s="284">
        <f t="shared" si="5"/>
        <v>384</v>
      </c>
      <c r="B387" s="277">
        <v>3849.04</v>
      </c>
      <c r="C387" s="277">
        <v>3849</v>
      </c>
    </row>
    <row r="388" spans="1:3" x14ac:dyDescent="0.2">
      <c r="A388" s="284">
        <f t="shared" si="5"/>
        <v>385</v>
      </c>
      <c r="B388" s="277">
        <v>3859.44</v>
      </c>
      <c r="C388" s="277">
        <v>3859.08</v>
      </c>
    </row>
    <row r="389" spans="1:3" x14ac:dyDescent="0.2">
      <c r="A389" s="284">
        <f t="shared" ref="A389:A452" si="6">A388+1</f>
        <v>386</v>
      </c>
      <c r="B389" s="277">
        <v>3869.32</v>
      </c>
      <c r="C389" s="277">
        <v>3869.04</v>
      </c>
    </row>
    <row r="390" spans="1:3" x14ac:dyDescent="0.2">
      <c r="A390" s="284">
        <f t="shared" si="6"/>
        <v>387</v>
      </c>
      <c r="B390" s="277">
        <v>3879.2</v>
      </c>
      <c r="C390" s="277">
        <v>3879</v>
      </c>
    </row>
    <row r="391" spans="1:3" x14ac:dyDescent="0.2">
      <c r="A391" s="284">
        <f t="shared" si="6"/>
        <v>388</v>
      </c>
      <c r="B391" s="277">
        <v>3889.08</v>
      </c>
      <c r="C391" s="277">
        <v>3889.08</v>
      </c>
    </row>
    <row r="392" spans="1:3" x14ac:dyDescent="0.2">
      <c r="A392" s="284">
        <f t="shared" si="6"/>
        <v>389</v>
      </c>
      <c r="B392" s="277">
        <v>3899.48</v>
      </c>
      <c r="C392" s="277">
        <v>3899.04</v>
      </c>
    </row>
    <row r="393" spans="1:3" x14ac:dyDescent="0.2">
      <c r="A393" s="284">
        <f t="shared" si="6"/>
        <v>390</v>
      </c>
      <c r="B393" s="277">
        <v>3909.36</v>
      </c>
      <c r="C393" s="277">
        <v>3909</v>
      </c>
    </row>
    <row r="394" spans="1:3" x14ac:dyDescent="0.2">
      <c r="A394" s="284">
        <f t="shared" si="6"/>
        <v>391</v>
      </c>
      <c r="B394" s="277">
        <v>3919.24</v>
      </c>
      <c r="C394" s="277">
        <v>3919.08</v>
      </c>
    </row>
    <row r="395" spans="1:3" x14ac:dyDescent="0.2">
      <c r="A395" s="284">
        <f t="shared" si="6"/>
        <v>392</v>
      </c>
      <c r="B395" s="277">
        <v>3929.12</v>
      </c>
      <c r="C395" s="277">
        <v>3929.04</v>
      </c>
    </row>
    <row r="396" spans="1:3" x14ac:dyDescent="0.2">
      <c r="A396" s="284">
        <f t="shared" si="6"/>
        <v>393</v>
      </c>
      <c r="B396" s="277">
        <v>3939</v>
      </c>
      <c r="C396" s="277">
        <v>3939</v>
      </c>
    </row>
    <row r="397" spans="1:3" x14ac:dyDescent="0.2">
      <c r="A397" s="284">
        <f t="shared" si="6"/>
        <v>394</v>
      </c>
      <c r="B397" s="277">
        <v>3949.4</v>
      </c>
      <c r="C397" s="277">
        <v>3949.08</v>
      </c>
    </row>
    <row r="398" spans="1:3" x14ac:dyDescent="0.2">
      <c r="A398" s="284">
        <f t="shared" si="6"/>
        <v>395</v>
      </c>
      <c r="B398" s="277">
        <v>3959.28</v>
      </c>
      <c r="C398" s="277">
        <v>3959.04</v>
      </c>
    </row>
    <row r="399" spans="1:3" x14ac:dyDescent="0.2">
      <c r="A399" s="284">
        <f t="shared" si="6"/>
        <v>396</v>
      </c>
      <c r="B399" s="277">
        <v>3969.16</v>
      </c>
      <c r="C399" s="277">
        <v>3969</v>
      </c>
    </row>
    <row r="400" spans="1:3" x14ac:dyDescent="0.2">
      <c r="A400" s="284">
        <f t="shared" si="6"/>
        <v>397</v>
      </c>
      <c r="B400" s="277">
        <v>3979.04</v>
      </c>
      <c r="C400" s="277">
        <v>3979.08</v>
      </c>
    </row>
    <row r="401" spans="1:3" x14ac:dyDescent="0.2">
      <c r="A401" s="284">
        <f t="shared" si="6"/>
        <v>398</v>
      </c>
      <c r="B401" s="277">
        <v>3989.44</v>
      </c>
      <c r="C401" s="277">
        <v>3989.04</v>
      </c>
    </row>
    <row r="402" spans="1:3" x14ac:dyDescent="0.2">
      <c r="A402" s="284">
        <f t="shared" si="6"/>
        <v>399</v>
      </c>
      <c r="B402" s="277">
        <v>3999.32</v>
      </c>
      <c r="C402" s="277">
        <v>3999</v>
      </c>
    </row>
    <row r="403" spans="1:3" x14ac:dyDescent="0.2">
      <c r="A403" s="284">
        <f t="shared" si="6"/>
        <v>400</v>
      </c>
      <c r="B403" s="277">
        <v>4009.2</v>
      </c>
      <c r="C403" s="277">
        <v>4009.08</v>
      </c>
    </row>
    <row r="404" spans="1:3" x14ac:dyDescent="0.2">
      <c r="A404" s="284">
        <f t="shared" si="6"/>
        <v>401</v>
      </c>
      <c r="B404" s="277">
        <v>4019.08</v>
      </c>
      <c r="C404" s="277">
        <v>4019.04</v>
      </c>
    </row>
    <row r="405" spans="1:3" x14ac:dyDescent="0.2">
      <c r="A405" s="284">
        <f t="shared" si="6"/>
        <v>402</v>
      </c>
      <c r="B405" s="277">
        <v>4029.48</v>
      </c>
      <c r="C405" s="277">
        <v>4029</v>
      </c>
    </row>
    <row r="406" spans="1:3" x14ac:dyDescent="0.2">
      <c r="A406" s="284">
        <f t="shared" si="6"/>
        <v>403</v>
      </c>
      <c r="B406" s="277">
        <v>4039.36</v>
      </c>
      <c r="C406" s="277">
        <v>4039.08</v>
      </c>
    </row>
    <row r="407" spans="1:3" x14ac:dyDescent="0.2">
      <c r="A407" s="284">
        <f t="shared" si="6"/>
        <v>404</v>
      </c>
      <c r="B407" s="277">
        <v>4049.24</v>
      </c>
      <c r="C407" s="277">
        <v>4049.04</v>
      </c>
    </row>
    <row r="408" spans="1:3" x14ac:dyDescent="0.2">
      <c r="A408" s="284">
        <f t="shared" si="6"/>
        <v>405</v>
      </c>
      <c r="B408" s="277">
        <v>4059.12</v>
      </c>
      <c r="C408" s="277">
        <v>4059</v>
      </c>
    </row>
    <row r="409" spans="1:3" x14ac:dyDescent="0.2">
      <c r="A409" s="284">
        <f t="shared" si="6"/>
        <v>406</v>
      </c>
      <c r="B409" s="277">
        <v>4069</v>
      </c>
      <c r="C409" s="277">
        <v>4069.08</v>
      </c>
    </row>
    <row r="410" spans="1:3" x14ac:dyDescent="0.2">
      <c r="A410" s="284">
        <f t="shared" si="6"/>
        <v>407</v>
      </c>
      <c r="B410" s="277">
        <v>4079.4</v>
      </c>
      <c r="C410" s="277">
        <v>4079.04</v>
      </c>
    </row>
    <row r="411" spans="1:3" x14ac:dyDescent="0.2">
      <c r="A411" s="284">
        <f t="shared" si="6"/>
        <v>408</v>
      </c>
      <c r="B411" s="277">
        <v>4089.28</v>
      </c>
      <c r="C411" s="277">
        <v>4089</v>
      </c>
    </row>
    <row r="412" spans="1:3" x14ac:dyDescent="0.2">
      <c r="A412" s="284">
        <f t="shared" si="6"/>
        <v>409</v>
      </c>
      <c r="B412" s="277">
        <v>4099.16</v>
      </c>
      <c r="C412" s="277">
        <v>4099.08</v>
      </c>
    </row>
    <row r="413" spans="1:3" x14ac:dyDescent="0.2">
      <c r="A413" s="284">
        <f t="shared" si="6"/>
        <v>410</v>
      </c>
      <c r="B413" s="277">
        <v>4109.04</v>
      </c>
      <c r="C413" s="277">
        <v>4109.04</v>
      </c>
    </row>
    <row r="414" spans="1:3" x14ac:dyDescent="0.2">
      <c r="A414" s="284">
        <f t="shared" si="6"/>
        <v>411</v>
      </c>
      <c r="B414" s="277">
        <v>4119.4399999999996</v>
      </c>
      <c r="C414" s="277">
        <v>4119</v>
      </c>
    </row>
    <row r="415" spans="1:3" x14ac:dyDescent="0.2">
      <c r="A415" s="284">
        <f t="shared" si="6"/>
        <v>412</v>
      </c>
      <c r="B415" s="277">
        <v>4129.32</v>
      </c>
      <c r="C415" s="277">
        <v>4129.08</v>
      </c>
    </row>
    <row r="416" spans="1:3" x14ac:dyDescent="0.2">
      <c r="A416" s="284">
        <f t="shared" si="6"/>
        <v>413</v>
      </c>
      <c r="B416" s="277">
        <v>4139.2</v>
      </c>
      <c r="C416" s="277">
        <v>4139.04</v>
      </c>
    </row>
    <row r="417" spans="1:3" x14ac:dyDescent="0.2">
      <c r="A417" s="284">
        <f t="shared" si="6"/>
        <v>414</v>
      </c>
      <c r="B417" s="277">
        <v>4149.08</v>
      </c>
      <c r="C417" s="277">
        <v>4149</v>
      </c>
    </row>
    <row r="418" spans="1:3" x14ac:dyDescent="0.2">
      <c r="A418" s="284">
        <f t="shared" si="6"/>
        <v>415</v>
      </c>
      <c r="B418" s="277">
        <v>4159.4799999999996</v>
      </c>
      <c r="C418" s="277">
        <v>4159.08</v>
      </c>
    </row>
    <row r="419" spans="1:3" x14ac:dyDescent="0.2">
      <c r="A419" s="284">
        <f t="shared" si="6"/>
        <v>416</v>
      </c>
      <c r="B419" s="277">
        <v>4169.3599999999997</v>
      </c>
      <c r="C419" s="277">
        <v>4169.04</v>
      </c>
    </row>
    <row r="420" spans="1:3" x14ac:dyDescent="0.2">
      <c r="A420" s="284">
        <f t="shared" si="6"/>
        <v>417</v>
      </c>
      <c r="B420" s="277">
        <v>4179.24</v>
      </c>
      <c r="C420" s="277">
        <v>4179</v>
      </c>
    </row>
    <row r="421" spans="1:3" x14ac:dyDescent="0.2">
      <c r="A421" s="284">
        <f t="shared" si="6"/>
        <v>418</v>
      </c>
      <c r="B421" s="277">
        <v>4189.12</v>
      </c>
      <c r="C421" s="277">
        <v>4189.08</v>
      </c>
    </row>
    <row r="422" spans="1:3" x14ac:dyDescent="0.2">
      <c r="A422" s="284">
        <f t="shared" si="6"/>
        <v>419</v>
      </c>
      <c r="B422" s="277">
        <v>4199</v>
      </c>
      <c r="C422" s="277">
        <v>4199.04</v>
      </c>
    </row>
    <row r="423" spans="1:3" x14ac:dyDescent="0.2">
      <c r="A423" s="284">
        <f t="shared" si="6"/>
        <v>420</v>
      </c>
      <c r="B423" s="277">
        <v>4209.3999999999996</v>
      </c>
      <c r="C423" s="277">
        <v>4209</v>
      </c>
    </row>
    <row r="424" spans="1:3" x14ac:dyDescent="0.2">
      <c r="A424" s="284">
        <f t="shared" si="6"/>
        <v>421</v>
      </c>
      <c r="B424" s="277">
        <v>4219.28</v>
      </c>
      <c r="C424" s="277">
        <v>4219.08</v>
      </c>
    </row>
    <row r="425" spans="1:3" x14ac:dyDescent="0.2">
      <c r="A425" s="284">
        <f t="shared" si="6"/>
        <v>422</v>
      </c>
      <c r="B425" s="277">
        <v>4229.16</v>
      </c>
      <c r="C425" s="277">
        <v>4229.04</v>
      </c>
    </row>
    <row r="426" spans="1:3" x14ac:dyDescent="0.2">
      <c r="A426" s="284">
        <f t="shared" si="6"/>
        <v>423</v>
      </c>
      <c r="B426" s="277">
        <v>4239.04</v>
      </c>
      <c r="C426" s="277">
        <v>4239</v>
      </c>
    </row>
    <row r="427" spans="1:3" x14ac:dyDescent="0.2">
      <c r="A427" s="284">
        <f t="shared" si="6"/>
        <v>424</v>
      </c>
      <c r="B427" s="277">
        <v>4249.4399999999996</v>
      </c>
      <c r="C427" s="277">
        <v>4249.08</v>
      </c>
    </row>
    <row r="428" spans="1:3" x14ac:dyDescent="0.2">
      <c r="A428" s="284">
        <f t="shared" si="6"/>
        <v>425</v>
      </c>
      <c r="B428" s="277">
        <v>4259.32</v>
      </c>
      <c r="C428" s="277">
        <v>4259.04</v>
      </c>
    </row>
    <row r="429" spans="1:3" x14ac:dyDescent="0.2">
      <c r="A429" s="284">
        <f t="shared" si="6"/>
        <v>426</v>
      </c>
      <c r="B429" s="277">
        <v>4269.2</v>
      </c>
      <c r="C429" s="277">
        <v>4269</v>
      </c>
    </row>
    <row r="430" spans="1:3" x14ac:dyDescent="0.2">
      <c r="A430" s="284">
        <f t="shared" si="6"/>
        <v>427</v>
      </c>
      <c r="B430" s="277">
        <v>4279.08</v>
      </c>
      <c r="C430" s="277">
        <v>4279.08</v>
      </c>
    </row>
    <row r="431" spans="1:3" x14ac:dyDescent="0.2">
      <c r="A431" s="284">
        <f t="shared" si="6"/>
        <v>428</v>
      </c>
      <c r="B431" s="277">
        <v>4289.4799999999996</v>
      </c>
      <c r="C431" s="277">
        <v>4289.04</v>
      </c>
    </row>
    <row r="432" spans="1:3" x14ac:dyDescent="0.2">
      <c r="A432" s="284">
        <f t="shared" si="6"/>
        <v>429</v>
      </c>
      <c r="B432" s="277">
        <v>4299.3599999999997</v>
      </c>
      <c r="C432" s="277">
        <v>4299</v>
      </c>
    </row>
    <row r="433" spans="1:3" x14ac:dyDescent="0.2">
      <c r="A433" s="284">
        <f t="shared" si="6"/>
        <v>430</v>
      </c>
      <c r="B433" s="277">
        <v>4309.24</v>
      </c>
      <c r="C433" s="277">
        <v>4309.08</v>
      </c>
    </row>
    <row r="434" spans="1:3" x14ac:dyDescent="0.2">
      <c r="A434" s="284">
        <f t="shared" si="6"/>
        <v>431</v>
      </c>
      <c r="B434" s="277">
        <v>4319.12</v>
      </c>
      <c r="C434" s="277">
        <v>4319.04</v>
      </c>
    </row>
    <row r="435" spans="1:3" x14ac:dyDescent="0.2">
      <c r="A435" s="284">
        <f t="shared" si="6"/>
        <v>432</v>
      </c>
      <c r="B435" s="277">
        <v>4329</v>
      </c>
      <c r="C435" s="277">
        <v>4329</v>
      </c>
    </row>
    <row r="436" spans="1:3" x14ac:dyDescent="0.2">
      <c r="A436" s="284">
        <f t="shared" si="6"/>
        <v>433</v>
      </c>
      <c r="B436" s="277">
        <v>4339.3999999999996</v>
      </c>
      <c r="C436" s="277">
        <v>4339.08</v>
      </c>
    </row>
    <row r="437" spans="1:3" x14ac:dyDescent="0.2">
      <c r="A437" s="284">
        <f t="shared" si="6"/>
        <v>434</v>
      </c>
      <c r="B437" s="277">
        <v>4349.28</v>
      </c>
      <c r="C437" s="277">
        <v>4349.04</v>
      </c>
    </row>
    <row r="438" spans="1:3" x14ac:dyDescent="0.2">
      <c r="A438" s="284">
        <f t="shared" si="6"/>
        <v>435</v>
      </c>
      <c r="B438" s="277">
        <v>4359.16</v>
      </c>
      <c r="C438" s="277">
        <v>4359</v>
      </c>
    </row>
    <row r="439" spans="1:3" x14ac:dyDescent="0.2">
      <c r="A439" s="284">
        <f t="shared" si="6"/>
        <v>436</v>
      </c>
      <c r="B439" s="277">
        <v>4369.04</v>
      </c>
      <c r="C439" s="277">
        <v>4369.08</v>
      </c>
    </row>
    <row r="440" spans="1:3" x14ac:dyDescent="0.2">
      <c r="A440" s="284">
        <f t="shared" si="6"/>
        <v>437</v>
      </c>
      <c r="B440" s="277">
        <v>4379.4399999999996</v>
      </c>
      <c r="C440" s="277">
        <v>4379.04</v>
      </c>
    </row>
    <row r="441" spans="1:3" x14ac:dyDescent="0.2">
      <c r="A441" s="284">
        <f t="shared" si="6"/>
        <v>438</v>
      </c>
      <c r="B441" s="277">
        <v>4389.32</v>
      </c>
      <c r="C441" s="277">
        <v>4389</v>
      </c>
    </row>
    <row r="442" spans="1:3" x14ac:dyDescent="0.2">
      <c r="A442" s="284">
        <f t="shared" si="6"/>
        <v>439</v>
      </c>
      <c r="B442" s="277">
        <v>4399.2</v>
      </c>
      <c r="C442" s="277">
        <v>4399.08</v>
      </c>
    </row>
    <row r="443" spans="1:3" x14ac:dyDescent="0.2">
      <c r="A443" s="284">
        <f t="shared" si="6"/>
        <v>440</v>
      </c>
      <c r="B443" s="277">
        <v>4409.08</v>
      </c>
      <c r="C443" s="277">
        <v>4409.04</v>
      </c>
    </row>
    <row r="444" spans="1:3" x14ac:dyDescent="0.2">
      <c r="A444" s="284">
        <f t="shared" si="6"/>
        <v>441</v>
      </c>
      <c r="B444" s="277">
        <v>4419.4799999999996</v>
      </c>
      <c r="C444" s="277">
        <v>4419</v>
      </c>
    </row>
    <row r="445" spans="1:3" x14ac:dyDescent="0.2">
      <c r="A445" s="284">
        <f t="shared" si="6"/>
        <v>442</v>
      </c>
      <c r="B445" s="277">
        <v>4429.3599999999997</v>
      </c>
      <c r="C445" s="277">
        <v>4429.08</v>
      </c>
    </row>
    <row r="446" spans="1:3" x14ac:dyDescent="0.2">
      <c r="A446" s="284">
        <f t="shared" si="6"/>
        <v>443</v>
      </c>
      <c r="B446" s="277">
        <v>4439.24</v>
      </c>
      <c r="C446" s="277">
        <v>4439.04</v>
      </c>
    </row>
    <row r="447" spans="1:3" x14ac:dyDescent="0.2">
      <c r="A447" s="284">
        <f t="shared" si="6"/>
        <v>444</v>
      </c>
      <c r="B447" s="277">
        <v>4449.12</v>
      </c>
      <c r="C447" s="277">
        <v>4449</v>
      </c>
    </row>
    <row r="448" spans="1:3" x14ac:dyDescent="0.2">
      <c r="A448" s="284">
        <f t="shared" si="6"/>
        <v>445</v>
      </c>
      <c r="B448" s="277">
        <v>4459</v>
      </c>
      <c r="C448" s="277">
        <v>4459.08</v>
      </c>
    </row>
    <row r="449" spans="1:3" x14ac:dyDescent="0.2">
      <c r="A449" s="284">
        <f t="shared" si="6"/>
        <v>446</v>
      </c>
      <c r="B449" s="277">
        <v>4469.3999999999996</v>
      </c>
      <c r="C449" s="277">
        <v>4469.04</v>
      </c>
    </row>
    <row r="450" spans="1:3" x14ac:dyDescent="0.2">
      <c r="A450" s="284">
        <f t="shared" si="6"/>
        <v>447</v>
      </c>
      <c r="B450" s="277">
        <v>4479.28</v>
      </c>
      <c r="C450" s="277">
        <v>4479</v>
      </c>
    </row>
    <row r="451" spans="1:3" x14ac:dyDescent="0.2">
      <c r="A451" s="284">
        <f t="shared" si="6"/>
        <v>448</v>
      </c>
      <c r="B451" s="277">
        <v>4489.16</v>
      </c>
      <c r="C451" s="277">
        <v>4489.08</v>
      </c>
    </row>
    <row r="452" spans="1:3" x14ac:dyDescent="0.2">
      <c r="A452" s="284">
        <f t="shared" si="6"/>
        <v>449</v>
      </c>
      <c r="B452" s="277">
        <v>4499.04</v>
      </c>
      <c r="C452" s="277">
        <v>4499.04</v>
      </c>
    </row>
    <row r="453" spans="1:3" x14ac:dyDescent="0.2">
      <c r="A453" s="284">
        <f t="shared" ref="A453:A516" si="7">A452+1</f>
        <v>450</v>
      </c>
      <c r="B453" s="277">
        <v>4509.4399999999996</v>
      </c>
      <c r="C453" s="277">
        <v>4509</v>
      </c>
    </row>
    <row r="454" spans="1:3" x14ac:dyDescent="0.2">
      <c r="A454" s="284">
        <f t="shared" si="7"/>
        <v>451</v>
      </c>
      <c r="B454" s="277">
        <v>4519.32</v>
      </c>
      <c r="C454" s="277">
        <v>4519.08</v>
      </c>
    </row>
    <row r="455" spans="1:3" x14ac:dyDescent="0.2">
      <c r="A455" s="284">
        <f t="shared" si="7"/>
        <v>452</v>
      </c>
      <c r="B455" s="277">
        <v>4529.2</v>
      </c>
      <c r="C455" s="277">
        <v>4529.04</v>
      </c>
    </row>
    <row r="456" spans="1:3" x14ac:dyDescent="0.2">
      <c r="A456" s="284">
        <f t="shared" si="7"/>
        <v>453</v>
      </c>
      <c r="B456" s="277">
        <v>4539.08</v>
      </c>
      <c r="C456" s="277">
        <v>4539</v>
      </c>
    </row>
    <row r="457" spans="1:3" x14ac:dyDescent="0.2">
      <c r="A457" s="284">
        <f t="shared" si="7"/>
        <v>454</v>
      </c>
      <c r="B457" s="277">
        <v>4549.4799999999996</v>
      </c>
      <c r="C457" s="277">
        <v>4549.08</v>
      </c>
    </row>
    <row r="458" spans="1:3" x14ac:dyDescent="0.2">
      <c r="A458" s="284">
        <f t="shared" si="7"/>
        <v>455</v>
      </c>
      <c r="B458" s="277">
        <v>4559.3599999999997</v>
      </c>
      <c r="C458" s="277">
        <v>4559.04</v>
      </c>
    </row>
    <row r="459" spans="1:3" x14ac:dyDescent="0.2">
      <c r="A459" s="284">
        <f t="shared" si="7"/>
        <v>456</v>
      </c>
      <c r="B459" s="277">
        <v>4569.24</v>
      </c>
      <c r="C459" s="277">
        <v>4569</v>
      </c>
    </row>
    <row r="460" spans="1:3" x14ac:dyDescent="0.2">
      <c r="A460" s="284">
        <f t="shared" si="7"/>
        <v>457</v>
      </c>
      <c r="B460" s="277">
        <v>4579.12</v>
      </c>
      <c r="C460" s="277">
        <v>4579.08</v>
      </c>
    </row>
    <row r="461" spans="1:3" x14ac:dyDescent="0.2">
      <c r="A461" s="284">
        <f t="shared" si="7"/>
        <v>458</v>
      </c>
      <c r="B461" s="277">
        <v>4589</v>
      </c>
      <c r="C461" s="277">
        <v>4589.04</v>
      </c>
    </row>
    <row r="462" spans="1:3" x14ac:dyDescent="0.2">
      <c r="A462" s="284">
        <f t="shared" si="7"/>
        <v>459</v>
      </c>
      <c r="B462" s="277">
        <v>4599.3999999999996</v>
      </c>
      <c r="C462" s="277">
        <v>4599</v>
      </c>
    </row>
    <row r="463" spans="1:3" x14ac:dyDescent="0.2">
      <c r="A463" s="284">
        <f t="shared" si="7"/>
        <v>460</v>
      </c>
      <c r="B463" s="277">
        <v>4609.28</v>
      </c>
      <c r="C463" s="277">
        <v>4609.08</v>
      </c>
    </row>
    <row r="464" spans="1:3" x14ac:dyDescent="0.2">
      <c r="A464" s="284">
        <f t="shared" si="7"/>
        <v>461</v>
      </c>
      <c r="B464" s="277">
        <v>4619.16</v>
      </c>
      <c r="C464" s="277">
        <v>4619.04</v>
      </c>
    </row>
    <row r="465" spans="1:3" x14ac:dyDescent="0.2">
      <c r="A465" s="284">
        <f t="shared" si="7"/>
        <v>462</v>
      </c>
      <c r="B465" s="277">
        <v>4629.04</v>
      </c>
      <c r="C465" s="277">
        <v>4629</v>
      </c>
    </row>
    <row r="466" spans="1:3" x14ac:dyDescent="0.2">
      <c r="A466" s="284">
        <f t="shared" si="7"/>
        <v>463</v>
      </c>
      <c r="B466" s="277">
        <v>4639.4399999999996</v>
      </c>
      <c r="C466" s="277">
        <v>4639.08</v>
      </c>
    </row>
    <row r="467" spans="1:3" x14ac:dyDescent="0.2">
      <c r="A467" s="284">
        <f t="shared" si="7"/>
        <v>464</v>
      </c>
      <c r="B467" s="277">
        <v>4649.32</v>
      </c>
      <c r="C467" s="277">
        <v>4649.04</v>
      </c>
    </row>
    <row r="468" spans="1:3" x14ac:dyDescent="0.2">
      <c r="A468" s="284">
        <f t="shared" si="7"/>
        <v>465</v>
      </c>
      <c r="B468" s="277">
        <v>4659.2</v>
      </c>
      <c r="C468" s="277">
        <v>4659</v>
      </c>
    </row>
    <row r="469" spans="1:3" x14ac:dyDescent="0.2">
      <c r="A469" s="284">
        <f t="shared" si="7"/>
        <v>466</v>
      </c>
      <c r="B469" s="277">
        <v>4669.08</v>
      </c>
      <c r="C469" s="277">
        <v>4669.08</v>
      </c>
    </row>
    <row r="470" spans="1:3" x14ac:dyDescent="0.2">
      <c r="A470" s="284">
        <f t="shared" si="7"/>
        <v>467</v>
      </c>
      <c r="B470" s="277">
        <v>4679.4799999999996</v>
      </c>
      <c r="C470" s="277">
        <v>4679.04</v>
      </c>
    </row>
    <row r="471" spans="1:3" x14ac:dyDescent="0.2">
      <c r="A471" s="284">
        <f t="shared" si="7"/>
        <v>468</v>
      </c>
      <c r="B471" s="277">
        <v>4689.3599999999997</v>
      </c>
      <c r="C471" s="277">
        <v>4689</v>
      </c>
    </row>
    <row r="472" spans="1:3" x14ac:dyDescent="0.2">
      <c r="A472" s="284">
        <f t="shared" si="7"/>
        <v>469</v>
      </c>
      <c r="B472" s="277">
        <v>4699.24</v>
      </c>
      <c r="C472" s="277">
        <v>4699.08</v>
      </c>
    </row>
    <row r="473" spans="1:3" x14ac:dyDescent="0.2">
      <c r="A473" s="284">
        <f t="shared" si="7"/>
        <v>470</v>
      </c>
      <c r="B473" s="277">
        <v>4709.12</v>
      </c>
      <c r="C473" s="277">
        <v>4709.04</v>
      </c>
    </row>
    <row r="474" spans="1:3" x14ac:dyDescent="0.2">
      <c r="A474" s="284">
        <f t="shared" si="7"/>
        <v>471</v>
      </c>
      <c r="B474" s="277">
        <v>4719</v>
      </c>
      <c r="C474" s="277">
        <v>4719</v>
      </c>
    </row>
    <row r="475" spans="1:3" x14ac:dyDescent="0.2">
      <c r="A475" s="284">
        <f t="shared" si="7"/>
        <v>472</v>
      </c>
      <c r="B475" s="277">
        <v>4729.3999999999996</v>
      </c>
      <c r="C475" s="277">
        <v>4729.08</v>
      </c>
    </row>
    <row r="476" spans="1:3" x14ac:dyDescent="0.2">
      <c r="A476" s="284">
        <f t="shared" si="7"/>
        <v>473</v>
      </c>
      <c r="B476" s="277">
        <v>4739.28</v>
      </c>
      <c r="C476" s="277">
        <v>4739.04</v>
      </c>
    </row>
    <row r="477" spans="1:3" x14ac:dyDescent="0.2">
      <c r="A477" s="284">
        <f t="shared" si="7"/>
        <v>474</v>
      </c>
      <c r="B477" s="277">
        <v>4749.16</v>
      </c>
      <c r="C477" s="277">
        <v>4749</v>
      </c>
    </row>
    <row r="478" spans="1:3" x14ac:dyDescent="0.2">
      <c r="A478" s="284">
        <f t="shared" si="7"/>
        <v>475</v>
      </c>
      <c r="B478" s="277">
        <v>4759.04</v>
      </c>
      <c r="C478" s="277">
        <v>4759.08</v>
      </c>
    </row>
    <row r="479" spans="1:3" x14ac:dyDescent="0.2">
      <c r="A479" s="284">
        <f t="shared" si="7"/>
        <v>476</v>
      </c>
      <c r="B479" s="277">
        <v>4769.4399999999996</v>
      </c>
      <c r="C479" s="277">
        <v>4769.04</v>
      </c>
    </row>
    <row r="480" spans="1:3" x14ac:dyDescent="0.2">
      <c r="A480" s="284">
        <f t="shared" si="7"/>
        <v>477</v>
      </c>
      <c r="B480" s="277">
        <v>4779.32</v>
      </c>
      <c r="C480" s="277">
        <v>4779</v>
      </c>
    </row>
    <row r="481" spans="1:3" x14ac:dyDescent="0.2">
      <c r="A481" s="284">
        <f t="shared" si="7"/>
        <v>478</v>
      </c>
      <c r="B481" s="277">
        <v>4789.2</v>
      </c>
      <c r="C481" s="277">
        <v>4789.08</v>
      </c>
    </row>
    <row r="482" spans="1:3" x14ac:dyDescent="0.2">
      <c r="A482" s="284">
        <f t="shared" si="7"/>
        <v>479</v>
      </c>
      <c r="B482" s="277">
        <v>4799.08</v>
      </c>
      <c r="C482" s="277">
        <v>4799.04</v>
      </c>
    </row>
    <row r="483" spans="1:3" x14ac:dyDescent="0.2">
      <c r="A483" s="284">
        <f t="shared" si="7"/>
        <v>480</v>
      </c>
      <c r="B483" s="277">
        <v>4809.4799999999996</v>
      </c>
      <c r="C483" s="277">
        <v>4809</v>
      </c>
    </row>
    <row r="484" spans="1:3" x14ac:dyDescent="0.2">
      <c r="A484" s="284">
        <f t="shared" si="7"/>
        <v>481</v>
      </c>
      <c r="B484" s="277">
        <v>4819.3599999999997</v>
      </c>
      <c r="C484" s="277">
        <v>4819.08</v>
      </c>
    </row>
    <row r="485" spans="1:3" x14ac:dyDescent="0.2">
      <c r="A485" s="284">
        <f t="shared" si="7"/>
        <v>482</v>
      </c>
      <c r="B485" s="277">
        <v>4829.24</v>
      </c>
      <c r="C485" s="277">
        <v>4829.04</v>
      </c>
    </row>
    <row r="486" spans="1:3" x14ac:dyDescent="0.2">
      <c r="A486" s="284">
        <f t="shared" si="7"/>
        <v>483</v>
      </c>
      <c r="B486" s="277">
        <v>4839.12</v>
      </c>
      <c r="C486" s="277">
        <v>4839</v>
      </c>
    </row>
    <row r="487" spans="1:3" x14ac:dyDescent="0.2">
      <c r="A487" s="284">
        <f t="shared" si="7"/>
        <v>484</v>
      </c>
      <c r="B487" s="277">
        <v>4849</v>
      </c>
      <c r="C487" s="277">
        <v>4849.08</v>
      </c>
    </row>
    <row r="488" spans="1:3" x14ac:dyDescent="0.2">
      <c r="A488" s="284">
        <f t="shared" si="7"/>
        <v>485</v>
      </c>
      <c r="B488" s="277">
        <v>4859.3999999999996</v>
      </c>
      <c r="C488" s="277">
        <v>4859.04</v>
      </c>
    </row>
    <row r="489" spans="1:3" x14ac:dyDescent="0.2">
      <c r="A489" s="284">
        <f t="shared" si="7"/>
        <v>486</v>
      </c>
      <c r="B489" s="277">
        <v>4869.28</v>
      </c>
      <c r="C489" s="277">
        <v>4869</v>
      </c>
    </row>
    <row r="490" spans="1:3" x14ac:dyDescent="0.2">
      <c r="A490" s="284">
        <f t="shared" si="7"/>
        <v>487</v>
      </c>
      <c r="B490" s="277">
        <v>4879.16</v>
      </c>
      <c r="C490" s="277">
        <v>4879.08</v>
      </c>
    </row>
    <row r="491" spans="1:3" x14ac:dyDescent="0.2">
      <c r="A491" s="284">
        <f t="shared" si="7"/>
        <v>488</v>
      </c>
      <c r="B491" s="277">
        <v>4889.04</v>
      </c>
      <c r="C491" s="277">
        <v>4889.04</v>
      </c>
    </row>
    <row r="492" spans="1:3" x14ac:dyDescent="0.2">
      <c r="A492" s="284">
        <f t="shared" si="7"/>
        <v>489</v>
      </c>
      <c r="B492" s="277">
        <v>4899.4399999999996</v>
      </c>
      <c r="C492" s="277">
        <v>4899</v>
      </c>
    </row>
    <row r="493" spans="1:3" x14ac:dyDescent="0.2">
      <c r="A493" s="284">
        <f t="shared" si="7"/>
        <v>490</v>
      </c>
      <c r="B493" s="277">
        <v>4909.32</v>
      </c>
      <c r="C493" s="277">
        <v>4909.08</v>
      </c>
    </row>
    <row r="494" spans="1:3" x14ac:dyDescent="0.2">
      <c r="A494" s="284">
        <f t="shared" si="7"/>
        <v>491</v>
      </c>
      <c r="B494" s="277">
        <v>4919.2</v>
      </c>
      <c r="C494" s="277">
        <v>4919.04</v>
      </c>
    </row>
    <row r="495" spans="1:3" x14ac:dyDescent="0.2">
      <c r="A495" s="284">
        <f t="shared" si="7"/>
        <v>492</v>
      </c>
      <c r="B495" s="277">
        <v>4929.08</v>
      </c>
      <c r="C495" s="277">
        <v>4929</v>
      </c>
    </row>
    <row r="496" spans="1:3" x14ac:dyDescent="0.2">
      <c r="A496" s="284">
        <f t="shared" si="7"/>
        <v>493</v>
      </c>
      <c r="B496" s="277">
        <v>4939.4799999999996</v>
      </c>
      <c r="C496" s="277">
        <v>4939.08</v>
      </c>
    </row>
    <row r="497" spans="1:3" x14ac:dyDescent="0.2">
      <c r="A497" s="284">
        <f t="shared" si="7"/>
        <v>494</v>
      </c>
      <c r="B497" s="277">
        <v>4949.3599999999997</v>
      </c>
      <c r="C497" s="277">
        <v>4949.04</v>
      </c>
    </row>
    <row r="498" spans="1:3" x14ac:dyDescent="0.2">
      <c r="A498" s="284">
        <f t="shared" si="7"/>
        <v>495</v>
      </c>
      <c r="B498" s="277">
        <v>4959.24</v>
      </c>
      <c r="C498" s="277">
        <v>4959</v>
      </c>
    </row>
    <row r="499" spans="1:3" x14ac:dyDescent="0.2">
      <c r="A499" s="284">
        <f t="shared" si="7"/>
        <v>496</v>
      </c>
      <c r="B499" s="277">
        <v>4969.12</v>
      </c>
      <c r="C499" s="277">
        <v>4969.08</v>
      </c>
    </row>
    <row r="500" spans="1:3" x14ac:dyDescent="0.2">
      <c r="A500" s="284">
        <f t="shared" si="7"/>
        <v>497</v>
      </c>
      <c r="B500" s="277">
        <v>4979</v>
      </c>
      <c r="C500" s="277">
        <v>4979.04</v>
      </c>
    </row>
    <row r="501" spans="1:3" x14ac:dyDescent="0.2">
      <c r="A501" s="284">
        <f t="shared" si="7"/>
        <v>498</v>
      </c>
      <c r="B501" s="277">
        <v>4989.3999999999996</v>
      </c>
      <c r="C501" s="277">
        <v>4989</v>
      </c>
    </row>
    <row r="502" spans="1:3" x14ac:dyDescent="0.2">
      <c r="A502" s="284">
        <f t="shared" si="7"/>
        <v>499</v>
      </c>
      <c r="B502" s="277">
        <v>4999.28</v>
      </c>
      <c r="C502" s="277">
        <v>4999.08</v>
      </c>
    </row>
    <row r="503" spans="1:3" x14ac:dyDescent="0.2">
      <c r="A503" s="284">
        <f t="shared" si="7"/>
        <v>500</v>
      </c>
      <c r="B503" s="277">
        <v>5009.16</v>
      </c>
      <c r="C503" s="277">
        <v>5009.04</v>
      </c>
    </row>
    <row r="504" spans="1:3" x14ac:dyDescent="0.2">
      <c r="A504" s="284">
        <f t="shared" si="7"/>
        <v>501</v>
      </c>
      <c r="B504" s="277">
        <f>B$1+B4</f>
        <v>5019.5599999999995</v>
      </c>
      <c r="C504" s="277">
        <f>C$1+C4</f>
        <v>5019.12</v>
      </c>
    </row>
    <row r="505" spans="1:3" x14ac:dyDescent="0.2">
      <c r="A505" s="284">
        <f t="shared" si="7"/>
        <v>502</v>
      </c>
      <c r="B505" s="277">
        <f>B$1+B5</f>
        <v>5029.4399999999996</v>
      </c>
      <c r="C505" s="277">
        <f>C$1+C5</f>
        <v>5029.08</v>
      </c>
    </row>
    <row r="506" spans="1:3" x14ac:dyDescent="0.2">
      <c r="A506" s="284">
        <f t="shared" si="7"/>
        <v>503</v>
      </c>
      <c r="B506" s="277">
        <f t="shared" ref="B506:C569" si="8">B$1+B6</f>
        <v>5039.32</v>
      </c>
      <c r="C506" s="277">
        <f>C$1+C6</f>
        <v>5039.04</v>
      </c>
    </row>
    <row r="507" spans="1:3" x14ac:dyDescent="0.2">
      <c r="A507" s="284">
        <f t="shared" si="7"/>
        <v>504</v>
      </c>
      <c r="B507" s="277">
        <f t="shared" si="8"/>
        <v>5049.7199999999993</v>
      </c>
      <c r="C507" s="277">
        <f>C$1+C7</f>
        <v>5049.12</v>
      </c>
    </row>
    <row r="508" spans="1:3" x14ac:dyDescent="0.2">
      <c r="A508" s="284">
        <f t="shared" si="7"/>
        <v>505</v>
      </c>
      <c r="B508" s="277">
        <f t="shared" si="8"/>
        <v>5059.5999999999995</v>
      </c>
      <c r="C508" s="277">
        <f t="shared" si="8"/>
        <v>5059.08</v>
      </c>
    </row>
    <row r="509" spans="1:3" x14ac:dyDescent="0.2">
      <c r="A509" s="284">
        <f t="shared" si="7"/>
        <v>506</v>
      </c>
      <c r="B509" s="277">
        <f t="shared" si="8"/>
        <v>5069.4799999999996</v>
      </c>
      <c r="C509" s="277">
        <f t="shared" si="8"/>
        <v>5069.04</v>
      </c>
    </row>
    <row r="510" spans="1:3" x14ac:dyDescent="0.2">
      <c r="A510" s="284">
        <f t="shared" si="7"/>
        <v>507</v>
      </c>
      <c r="B510" s="277">
        <f t="shared" si="8"/>
        <v>5079.3599999999997</v>
      </c>
      <c r="C510" s="277">
        <f t="shared" si="8"/>
        <v>5079.12</v>
      </c>
    </row>
    <row r="511" spans="1:3" x14ac:dyDescent="0.2">
      <c r="A511" s="284">
        <f t="shared" si="7"/>
        <v>508</v>
      </c>
      <c r="B511" s="277">
        <f t="shared" si="8"/>
        <v>5089.7599999999993</v>
      </c>
      <c r="C511" s="277">
        <f t="shared" si="8"/>
        <v>5089.08</v>
      </c>
    </row>
    <row r="512" spans="1:3" x14ac:dyDescent="0.2">
      <c r="A512" s="284">
        <f t="shared" si="7"/>
        <v>509</v>
      </c>
      <c r="B512" s="277">
        <f t="shared" si="8"/>
        <v>5099.6399999999994</v>
      </c>
      <c r="C512" s="277">
        <f t="shared" si="8"/>
        <v>5099.04</v>
      </c>
    </row>
    <row r="513" spans="1:3" x14ac:dyDescent="0.2">
      <c r="A513" s="284">
        <f t="shared" si="7"/>
        <v>510</v>
      </c>
      <c r="B513" s="277">
        <f t="shared" si="8"/>
        <v>5109.5199999999995</v>
      </c>
      <c r="C513" s="277">
        <f t="shared" si="8"/>
        <v>5109.12</v>
      </c>
    </row>
    <row r="514" spans="1:3" x14ac:dyDescent="0.2">
      <c r="A514" s="284">
        <f t="shared" si="7"/>
        <v>511</v>
      </c>
      <c r="B514" s="277">
        <f t="shared" si="8"/>
        <v>5119.3999999999996</v>
      </c>
      <c r="C514" s="277">
        <f t="shared" si="8"/>
        <v>5119.08</v>
      </c>
    </row>
    <row r="515" spans="1:3" x14ac:dyDescent="0.2">
      <c r="A515" s="284">
        <f t="shared" si="7"/>
        <v>512</v>
      </c>
      <c r="B515" s="277">
        <f t="shared" si="8"/>
        <v>5129.7999999999993</v>
      </c>
      <c r="C515" s="277">
        <f t="shared" si="8"/>
        <v>5129.04</v>
      </c>
    </row>
    <row r="516" spans="1:3" x14ac:dyDescent="0.2">
      <c r="A516" s="284">
        <f t="shared" si="7"/>
        <v>513</v>
      </c>
      <c r="B516" s="277">
        <f t="shared" si="8"/>
        <v>5139.6799999999994</v>
      </c>
      <c r="C516" s="277">
        <f t="shared" si="8"/>
        <v>5139.12</v>
      </c>
    </row>
    <row r="517" spans="1:3" x14ac:dyDescent="0.2">
      <c r="A517" s="284">
        <f t="shared" ref="A517:A580" si="9">A516+1</f>
        <v>514</v>
      </c>
      <c r="B517" s="277">
        <f t="shared" si="8"/>
        <v>5149.5599999999995</v>
      </c>
      <c r="C517" s="277">
        <f t="shared" si="8"/>
        <v>5149.08</v>
      </c>
    </row>
    <row r="518" spans="1:3" x14ac:dyDescent="0.2">
      <c r="A518" s="284">
        <f t="shared" si="9"/>
        <v>515</v>
      </c>
      <c r="B518" s="277">
        <f t="shared" si="8"/>
        <v>5159.4399999999996</v>
      </c>
      <c r="C518" s="277">
        <f t="shared" si="8"/>
        <v>5159.04</v>
      </c>
    </row>
    <row r="519" spans="1:3" x14ac:dyDescent="0.2">
      <c r="A519" s="284">
        <f t="shared" si="9"/>
        <v>516</v>
      </c>
      <c r="B519" s="277">
        <f t="shared" si="8"/>
        <v>5169.32</v>
      </c>
      <c r="C519" s="277">
        <f t="shared" si="8"/>
        <v>5169.12</v>
      </c>
    </row>
    <row r="520" spans="1:3" x14ac:dyDescent="0.2">
      <c r="A520" s="284">
        <f t="shared" si="9"/>
        <v>517</v>
      </c>
      <c r="B520" s="277">
        <f t="shared" si="8"/>
        <v>5179.7199999999993</v>
      </c>
      <c r="C520" s="277">
        <f t="shared" si="8"/>
        <v>5179.08</v>
      </c>
    </row>
    <row r="521" spans="1:3" x14ac:dyDescent="0.2">
      <c r="A521" s="284">
        <f t="shared" si="9"/>
        <v>518</v>
      </c>
      <c r="B521" s="277">
        <f t="shared" si="8"/>
        <v>5189.5999999999995</v>
      </c>
      <c r="C521" s="277">
        <f t="shared" si="8"/>
        <v>5189.04</v>
      </c>
    </row>
    <row r="522" spans="1:3" x14ac:dyDescent="0.2">
      <c r="A522" s="284">
        <f t="shared" si="9"/>
        <v>519</v>
      </c>
      <c r="B522" s="277">
        <f t="shared" si="8"/>
        <v>5199.4799999999996</v>
      </c>
      <c r="C522" s="277">
        <f t="shared" si="8"/>
        <v>5199.12</v>
      </c>
    </row>
    <row r="523" spans="1:3" x14ac:dyDescent="0.2">
      <c r="A523" s="284">
        <f t="shared" si="9"/>
        <v>520</v>
      </c>
      <c r="B523" s="277">
        <f t="shared" si="8"/>
        <v>5209.3599999999997</v>
      </c>
      <c r="C523" s="277">
        <f t="shared" si="8"/>
        <v>5209.08</v>
      </c>
    </row>
    <row r="524" spans="1:3" x14ac:dyDescent="0.2">
      <c r="A524" s="284">
        <f t="shared" si="9"/>
        <v>521</v>
      </c>
      <c r="B524" s="277">
        <f t="shared" si="8"/>
        <v>5219.7599999999993</v>
      </c>
      <c r="C524" s="277">
        <f t="shared" si="8"/>
        <v>5219.04</v>
      </c>
    </row>
    <row r="525" spans="1:3" x14ac:dyDescent="0.2">
      <c r="A525" s="284">
        <f t="shared" si="9"/>
        <v>522</v>
      </c>
      <c r="B525" s="277">
        <f t="shared" si="8"/>
        <v>5229.6399999999994</v>
      </c>
      <c r="C525" s="277">
        <f t="shared" si="8"/>
        <v>5229.12</v>
      </c>
    </row>
    <row r="526" spans="1:3" x14ac:dyDescent="0.2">
      <c r="A526" s="284">
        <f t="shared" si="9"/>
        <v>523</v>
      </c>
      <c r="B526" s="277">
        <f t="shared" si="8"/>
        <v>5239.5199999999995</v>
      </c>
      <c r="C526" s="277">
        <f t="shared" si="8"/>
        <v>5239.08</v>
      </c>
    </row>
    <row r="527" spans="1:3" x14ac:dyDescent="0.2">
      <c r="A527" s="284">
        <f t="shared" si="9"/>
        <v>524</v>
      </c>
      <c r="B527" s="277">
        <f t="shared" si="8"/>
        <v>5249.4</v>
      </c>
      <c r="C527" s="277">
        <f t="shared" si="8"/>
        <v>5249.04</v>
      </c>
    </row>
    <row r="528" spans="1:3" x14ac:dyDescent="0.2">
      <c r="A528" s="284">
        <f t="shared" si="9"/>
        <v>525</v>
      </c>
      <c r="B528" s="277">
        <f t="shared" si="8"/>
        <v>5259.7999999999993</v>
      </c>
      <c r="C528" s="277">
        <f t="shared" si="8"/>
        <v>5259.12</v>
      </c>
    </row>
    <row r="529" spans="1:3" x14ac:dyDescent="0.2">
      <c r="A529" s="284">
        <f t="shared" si="9"/>
        <v>526</v>
      </c>
      <c r="B529" s="277">
        <f t="shared" si="8"/>
        <v>5269.6799999999994</v>
      </c>
      <c r="C529" s="277">
        <f t="shared" si="8"/>
        <v>5269.08</v>
      </c>
    </row>
    <row r="530" spans="1:3" x14ac:dyDescent="0.2">
      <c r="A530" s="284">
        <f t="shared" si="9"/>
        <v>527</v>
      </c>
      <c r="B530" s="277">
        <f t="shared" si="8"/>
        <v>5279.5599999999995</v>
      </c>
      <c r="C530" s="277">
        <f t="shared" si="8"/>
        <v>5279.04</v>
      </c>
    </row>
    <row r="531" spans="1:3" x14ac:dyDescent="0.2">
      <c r="A531" s="284">
        <f t="shared" si="9"/>
        <v>528</v>
      </c>
      <c r="B531" s="277">
        <f t="shared" si="8"/>
        <v>5289.44</v>
      </c>
      <c r="C531" s="277">
        <f t="shared" si="8"/>
        <v>5289.12</v>
      </c>
    </row>
    <row r="532" spans="1:3" x14ac:dyDescent="0.2">
      <c r="A532" s="284">
        <f t="shared" si="9"/>
        <v>529</v>
      </c>
      <c r="B532" s="277">
        <f t="shared" si="8"/>
        <v>5299.32</v>
      </c>
      <c r="C532" s="277">
        <f t="shared" si="8"/>
        <v>5299.08</v>
      </c>
    </row>
    <row r="533" spans="1:3" x14ac:dyDescent="0.2">
      <c r="A533" s="284">
        <f t="shared" si="9"/>
        <v>530</v>
      </c>
      <c r="B533" s="277">
        <f t="shared" si="8"/>
        <v>5309.7199999999993</v>
      </c>
      <c r="C533" s="277">
        <f t="shared" si="8"/>
        <v>5309.04</v>
      </c>
    </row>
    <row r="534" spans="1:3" x14ac:dyDescent="0.2">
      <c r="A534" s="284">
        <f t="shared" si="9"/>
        <v>531</v>
      </c>
      <c r="B534" s="277">
        <f t="shared" si="8"/>
        <v>5319.5999999999995</v>
      </c>
      <c r="C534" s="277">
        <f t="shared" si="8"/>
        <v>5319.12</v>
      </c>
    </row>
    <row r="535" spans="1:3" x14ac:dyDescent="0.2">
      <c r="A535" s="284">
        <f t="shared" si="9"/>
        <v>532</v>
      </c>
      <c r="B535" s="277">
        <f t="shared" si="8"/>
        <v>5329.48</v>
      </c>
      <c r="C535" s="277">
        <f t="shared" si="8"/>
        <v>5329.08</v>
      </c>
    </row>
    <row r="536" spans="1:3" x14ac:dyDescent="0.2">
      <c r="A536" s="284">
        <f t="shared" si="9"/>
        <v>533</v>
      </c>
      <c r="B536" s="277">
        <f t="shared" si="8"/>
        <v>5339.36</v>
      </c>
      <c r="C536" s="277">
        <f t="shared" si="8"/>
        <v>5339.04</v>
      </c>
    </row>
    <row r="537" spans="1:3" x14ac:dyDescent="0.2">
      <c r="A537" s="284">
        <f t="shared" si="9"/>
        <v>534</v>
      </c>
      <c r="B537" s="277">
        <f t="shared" si="8"/>
        <v>5349.7599999999993</v>
      </c>
      <c r="C537" s="277">
        <f t="shared" si="8"/>
        <v>5349.12</v>
      </c>
    </row>
    <row r="538" spans="1:3" x14ac:dyDescent="0.2">
      <c r="A538" s="284">
        <f t="shared" si="9"/>
        <v>535</v>
      </c>
      <c r="B538" s="277">
        <f t="shared" si="8"/>
        <v>5359.6399999999994</v>
      </c>
      <c r="C538" s="277">
        <f t="shared" si="8"/>
        <v>5359.08</v>
      </c>
    </row>
    <row r="539" spans="1:3" x14ac:dyDescent="0.2">
      <c r="A539" s="284">
        <f t="shared" si="9"/>
        <v>536</v>
      </c>
      <c r="B539" s="277">
        <f t="shared" si="8"/>
        <v>5369.5199999999995</v>
      </c>
      <c r="C539" s="277">
        <f t="shared" si="8"/>
        <v>5369.04</v>
      </c>
    </row>
    <row r="540" spans="1:3" x14ac:dyDescent="0.2">
      <c r="A540" s="284">
        <f t="shared" si="9"/>
        <v>537</v>
      </c>
      <c r="B540" s="277">
        <f t="shared" si="8"/>
        <v>5379.4</v>
      </c>
      <c r="C540" s="277">
        <f t="shared" si="8"/>
        <v>5379.12</v>
      </c>
    </row>
    <row r="541" spans="1:3" x14ac:dyDescent="0.2">
      <c r="A541" s="284">
        <f t="shared" si="9"/>
        <v>538</v>
      </c>
      <c r="B541" s="277">
        <f t="shared" si="8"/>
        <v>5389.7999999999993</v>
      </c>
      <c r="C541" s="277">
        <f t="shared" si="8"/>
        <v>5389.08</v>
      </c>
    </row>
    <row r="542" spans="1:3" x14ac:dyDescent="0.2">
      <c r="A542" s="284">
        <f t="shared" si="9"/>
        <v>539</v>
      </c>
      <c r="B542" s="277">
        <f t="shared" si="8"/>
        <v>5399.6799999999994</v>
      </c>
      <c r="C542" s="277">
        <f t="shared" si="8"/>
        <v>5399.04</v>
      </c>
    </row>
    <row r="543" spans="1:3" x14ac:dyDescent="0.2">
      <c r="A543" s="284">
        <f t="shared" si="9"/>
        <v>540</v>
      </c>
      <c r="B543" s="277">
        <f t="shared" si="8"/>
        <v>5409.5599999999995</v>
      </c>
      <c r="C543" s="277">
        <f t="shared" si="8"/>
        <v>5409.12</v>
      </c>
    </row>
    <row r="544" spans="1:3" x14ac:dyDescent="0.2">
      <c r="A544" s="284">
        <f t="shared" si="9"/>
        <v>541</v>
      </c>
      <c r="B544" s="277">
        <f t="shared" si="8"/>
        <v>5419.44</v>
      </c>
      <c r="C544" s="277">
        <f t="shared" si="8"/>
        <v>5419.08</v>
      </c>
    </row>
    <row r="545" spans="1:3" x14ac:dyDescent="0.2">
      <c r="A545" s="284">
        <f t="shared" si="9"/>
        <v>542</v>
      </c>
      <c r="B545" s="277">
        <f t="shared" si="8"/>
        <v>5429.32</v>
      </c>
      <c r="C545" s="277">
        <f t="shared" si="8"/>
        <v>5429.04</v>
      </c>
    </row>
    <row r="546" spans="1:3" x14ac:dyDescent="0.2">
      <c r="A546" s="284">
        <f t="shared" si="9"/>
        <v>543</v>
      </c>
      <c r="B546" s="277">
        <f t="shared" si="8"/>
        <v>5439.7199999999993</v>
      </c>
      <c r="C546" s="277">
        <f t="shared" si="8"/>
        <v>5439.12</v>
      </c>
    </row>
    <row r="547" spans="1:3" x14ac:dyDescent="0.2">
      <c r="A547" s="284">
        <f t="shared" si="9"/>
        <v>544</v>
      </c>
      <c r="B547" s="277">
        <f t="shared" si="8"/>
        <v>5449.5999999999995</v>
      </c>
      <c r="C547" s="277">
        <f t="shared" si="8"/>
        <v>5449.08</v>
      </c>
    </row>
    <row r="548" spans="1:3" x14ac:dyDescent="0.2">
      <c r="A548" s="284">
        <f t="shared" si="9"/>
        <v>545</v>
      </c>
      <c r="B548" s="277">
        <f t="shared" si="8"/>
        <v>5459.48</v>
      </c>
      <c r="C548" s="277">
        <f t="shared" si="8"/>
        <v>5459.04</v>
      </c>
    </row>
    <row r="549" spans="1:3" x14ac:dyDescent="0.2">
      <c r="A549" s="284">
        <f t="shared" si="9"/>
        <v>546</v>
      </c>
      <c r="B549" s="277">
        <f t="shared" si="8"/>
        <v>5469.36</v>
      </c>
      <c r="C549" s="277">
        <f t="shared" si="8"/>
        <v>5469.12</v>
      </c>
    </row>
    <row r="550" spans="1:3" x14ac:dyDescent="0.2">
      <c r="A550" s="284">
        <f t="shared" si="9"/>
        <v>547</v>
      </c>
      <c r="B550" s="277">
        <f t="shared" si="8"/>
        <v>5479.7599999999993</v>
      </c>
      <c r="C550" s="277">
        <f t="shared" si="8"/>
        <v>5479.08</v>
      </c>
    </row>
    <row r="551" spans="1:3" x14ac:dyDescent="0.2">
      <c r="A551" s="284">
        <f t="shared" si="9"/>
        <v>548</v>
      </c>
      <c r="B551" s="277">
        <f t="shared" si="8"/>
        <v>5489.6399999999994</v>
      </c>
      <c r="C551" s="277">
        <f t="shared" si="8"/>
        <v>5489.04</v>
      </c>
    </row>
    <row r="552" spans="1:3" x14ac:dyDescent="0.2">
      <c r="A552" s="284">
        <f t="shared" si="9"/>
        <v>549</v>
      </c>
      <c r="B552" s="277">
        <f t="shared" si="8"/>
        <v>5499.5199999999995</v>
      </c>
      <c r="C552" s="277">
        <f t="shared" si="8"/>
        <v>5499.12</v>
      </c>
    </row>
    <row r="553" spans="1:3" x14ac:dyDescent="0.2">
      <c r="A553" s="284">
        <f t="shared" si="9"/>
        <v>550</v>
      </c>
      <c r="B553" s="277">
        <f t="shared" si="8"/>
        <v>5509.4</v>
      </c>
      <c r="C553" s="277">
        <f t="shared" si="8"/>
        <v>5509.08</v>
      </c>
    </row>
    <row r="554" spans="1:3" x14ac:dyDescent="0.2">
      <c r="A554" s="284">
        <f t="shared" si="9"/>
        <v>551</v>
      </c>
      <c r="B554" s="277">
        <f t="shared" si="8"/>
        <v>5519.7999999999993</v>
      </c>
      <c r="C554" s="277">
        <f t="shared" si="8"/>
        <v>5519.04</v>
      </c>
    </row>
    <row r="555" spans="1:3" x14ac:dyDescent="0.2">
      <c r="A555" s="284">
        <f t="shared" si="9"/>
        <v>552</v>
      </c>
      <c r="B555" s="277">
        <f t="shared" si="8"/>
        <v>5529.6799999999994</v>
      </c>
      <c r="C555" s="277">
        <f t="shared" si="8"/>
        <v>5529.12</v>
      </c>
    </row>
    <row r="556" spans="1:3" x14ac:dyDescent="0.2">
      <c r="A556" s="284">
        <f t="shared" si="9"/>
        <v>553</v>
      </c>
      <c r="B556" s="277">
        <f t="shared" si="8"/>
        <v>5539.5599999999995</v>
      </c>
      <c r="C556" s="277">
        <f t="shared" si="8"/>
        <v>5539.08</v>
      </c>
    </row>
    <row r="557" spans="1:3" x14ac:dyDescent="0.2">
      <c r="A557" s="284">
        <f t="shared" si="9"/>
        <v>554</v>
      </c>
      <c r="B557" s="277">
        <f t="shared" si="8"/>
        <v>5549.44</v>
      </c>
      <c r="C557" s="277">
        <f t="shared" si="8"/>
        <v>5549.04</v>
      </c>
    </row>
    <row r="558" spans="1:3" x14ac:dyDescent="0.2">
      <c r="A558" s="284">
        <f t="shared" si="9"/>
        <v>555</v>
      </c>
      <c r="B558" s="277">
        <f t="shared" si="8"/>
        <v>5559.32</v>
      </c>
      <c r="C558" s="277">
        <f t="shared" si="8"/>
        <v>5559.12</v>
      </c>
    </row>
    <row r="559" spans="1:3" x14ac:dyDescent="0.2">
      <c r="A559" s="284">
        <f t="shared" si="9"/>
        <v>556</v>
      </c>
      <c r="B559" s="277">
        <f t="shared" si="8"/>
        <v>5569.7199999999993</v>
      </c>
      <c r="C559" s="277">
        <f t="shared" si="8"/>
        <v>5569.08</v>
      </c>
    </row>
    <row r="560" spans="1:3" x14ac:dyDescent="0.2">
      <c r="A560" s="284">
        <f t="shared" si="9"/>
        <v>557</v>
      </c>
      <c r="B560" s="277">
        <f t="shared" si="8"/>
        <v>5579.5999999999995</v>
      </c>
      <c r="C560" s="277">
        <f t="shared" si="8"/>
        <v>5579.04</v>
      </c>
    </row>
    <row r="561" spans="1:3" x14ac:dyDescent="0.2">
      <c r="A561" s="284">
        <f t="shared" si="9"/>
        <v>558</v>
      </c>
      <c r="B561" s="277">
        <f t="shared" si="8"/>
        <v>5589.48</v>
      </c>
      <c r="C561" s="277">
        <f t="shared" si="8"/>
        <v>5589.12</v>
      </c>
    </row>
    <row r="562" spans="1:3" x14ac:dyDescent="0.2">
      <c r="A562" s="284">
        <f t="shared" si="9"/>
        <v>559</v>
      </c>
      <c r="B562" s="277">
        <f t="shared" si="8"/>
        <v>5599.36</v>
      </c>
      <c r="C562" s="277">
        <f t="shared" si="8"/>
        <v>5599.08</v>
      </c>
    </row>
    <row r="563" spans="1:3" x14ac:dyDescent="0.2">
      <c r="A563" s="284">
        <f t="shared" si="9"/>
        <v>560</v>
      </c>
      <c r="B563" s="277">
        <f t="shared" si="8"/>
        <v>5609.76</v>
      </c>
      <c r="C563" s="277">
        <f t="shared" si="8"/>
        <v>5609.04</v>
      </c>
    </row>
    <row r="564" spans="1:3" x14ac:dyDescent="0.2">
      <c r="A564" s="284">
        <f t="shared" si="9"/>
        <v>561</v>
      </c>
      <c r="B564" s="277">
        <f t="shared" si="8"/>
        <v>5619.6399999999994</v>
      </c>
      <c r="C564" s="277">
        <f t="shared" si="8"/>
        <v>5619.12</v>
      </c>
    </row>
    <row r="565" spans="1:3" x14ac:dyDescent="0.2">
      <c r="A565" s="284">
        <f t="shared" si="9"/>
        <v>562</v>
      </c>
      <c r="B565" s="277">
        <f t="shared" si="8"/>
        <v>5629.5199999999995</v>
      </c>
      <c r="C565" s="277">
        <f t="shared" si="8"/>
        <v>5629.08</v>
      </c>
    </row>
    <row r="566" spans="1:3" x14ac:dyDescent="0.2">
      <c r="A566" s="284">
        <f t="shared" si="9"/>
        <v>563</v>
      </c>
      <c r="B566" s="277">
        <f t="shared" si="8"/>
        <v>5639.4</v>
      </c>
      <c r="C566" s="277">
        <f t="shared" si="8"/>
        <v>5639.04</v>
      </c>
    </row>
    <row r="567" spans="1:3" x14ac:dyDescent="0.2">
      <c r="A567" s="284">
        <f t="shared" si="9"/>
        <v>564</v>
      </c>
      <c r="B567" s="277">
        <f t="shared" si="8"/>
        <v>5649.7999999999993</v>
      </c>
      <c r="C567" s="277">
        <f t="shared" si="8"/>
        <v>5649.12</v>
      </c>
    </row>
    <row r="568" spans="1:3" x14ac:dyDescent="0.2">
      <c r="A568" s="284">
        <f t="shared" si="9"/>
        <v>565</v>
      </c>
      <c r="B568" s="277">
        <f t="shared" si="8"/>
        <v>5659.6799999999994</v>
      </c>
      <c r="C568" s="277">
        <f t="shared" si="8"/>
        <v>5659.08</v>
      </c>
    </row>
    <row r="569" spans="1:3" x14ac:dyDescent="0.2">
      <c r="A569" s="284">
        <f t="shared" si="9"/>
        <v>566</v>
      </c>
      <c r="B569" s="277">
        <f t="shared" si="8"/>
        <v>5669.5599999999995</v>
      </c>
      <c r="C569" s="277">
        <f t="shared" si="8"/>
        <v>5669.04</v>
      </c>
    </row>
    <row r="570" spans="1:3" x14ac:dyDescent="0.2">
      <c r="A570" s="284">
        <f t="shared" si="9"/>
        <v>567</v>
      </c>
      <c r="B570" s="277">
        <f t="shared" ref="B570:C633" si="10">B$1+B70</f>
        <v>5679.44</v>
      </c>
      <c r="C570" s="277">
        <f t="shared" si="10"/>
        <v>5679.12</v>
      </c>
    </row>
    <row r="571" spans="1:3" x14ac:dyDescent="0.2">
      <c r="A571" s="284">
        <f t="shared" si="9"/>
        <v>568</v>
      </c>
      <c r="B571" s="277">
        <f t="shared" si="10"/>
        <v>5689.32</v>
      </c>
      <c r="C571" s="277">
        <f t="shared" si="10"/>
        <v>5689.08</v>
      </c>
    </row>
    <row r="572" spans="1:3" x14ac:dyDescent="0.2">
      <c r="A572" s="284">
        <f t="shared" si="9"/>
        <v>569</v>
      </c>
      <c r="B572" s="277">
        <f t="shared" si="10"/>
        <v>5699.7199999999993</v>
      </c>
      <c r="C572" s="277">
        <f t="shared" si="10"/>
        <v>5699.04</v>
      </c>
    </row>
    <row r="573" spans="1:3" x14ac:dyDescent="0.2">
      <c r="A573" s="284">
        <f t="shared" si="9"/>
        <v>570</v>
      </c>
      <c r="B573" s="277">
        <f t="shared" si="10"/>
        <v>5709.5999999999995</v>
      </c>
      <c r="C573" s="277">
        <f t="shared" si="10"/>
        <v>5709.12</v>
      </c>
    </row>
    <row r="574" spans="1:3" x14ac:dyDescent="0.2">
      <c r="A574" s="284">
        <f t="shared" si="9"/>
        <v>571</v>
      </c>
      <c r="B574" s="277">
        <f t="shared" si="10"/>
        <v>5719.48</v>
      </c>
      <c r="C574" s="277">
        <f t="shared" si="10"/>
        <v>5719.08</v>
      </c>
    </row>
    <row r="575" spans="1:3" x14ac:dyDescent="0.2">
      <c r="A575" s="284">
        <f t="shared" si="9"/>
        <v>572</v>
      </c>
      <c r="B575" s="277">
        <f t="shared" si="10"/>
        <v>5729.36</v>
      </c>
      <c r="C575" s="277">
        <f t="shared" si="10"/>
        <v>5729.04</v>
      </c>
    </row>
    <row r="576" spans="1:3" x14ac:dyDescent="0.2">
      <c r="A576" s="284">
        <f t="shared" si="9"/>
        <v>573</v>
      </c>
      <c r="B576" s="277">
        <f t="shared" si="10"/>
        <v>5739.76</v>
      </c>
      <c r="C576" s="277">
        <f t="shared" si="10"/>
        <v>5739.12</v>
      </c>
    </row>
    <row r="577" spans="1:3" x14ac:dyDescent="0.2">
      <c r="A577" s="284">
        <f t="shared" si="9"/>
        <v>574</v>
      </c>
      <c r="B577" s="277">
        <f t="shared" si="10"/>
        <v>5749.6399999999994</v>
      </c>
      <c r="C577" s="277">
        <f t="shared" si="10"/>
        <v>5749.08</v>
      </c>
    </row>
    <row r="578" spans="1:3" x14ac:dyDescent="0.2">
      <c r="A578" s="284">
        <f t="shared" si="9"/>
        <v>575</v>
      </c>
      <c r="B578" s="277">
        <f t="shared" si="10"/>
        <v>5759.5199999999995</v>
      </c>
      <c r="C578" s="277">
        <f t="shared" si="10"/>
        <v>5759.04</v>
      </c>
    </row>
    <row r="579" spans="1:3" x14ac:dyDescent="0.2">
      <c r="A579" s="284">
        <f t="shared" si="9"/>
        <v>576</v>
      </c>
      <c r="B579" s="277">
        <f t="shared" si="10"/>
        <v>5769.4</v>
      </c>
      <c r="C579" s="277">
        <f t="shared" si="10"/>
        <v>5769.12</v>
      </c>
    </row>
    <row r="580" spans="1:3" x14ac:dyDescent="0.2">
      <c r="A580" s="284">
        <f t="shared" si="9"/>
        <v>577</v>
      </c>
      <c r="B580" s="277">
        <f t="shared" si="10"/>
        <v>5779.7999999999993</v>
      </c>
      <c r="C580" s="277">
        <f t="shared" si="10"/>
        <v>5779.08</v>
      </c>
    </row>
    <row r="581" spans="1:3" x14ac:dyDescent="0.2">
      <c r="A581" s="284">
        <f t="shared" ref="A581:A644" si="11">A580+1</f>
        <v>578</v>
      </c>
      <c r="B581" s="277">
        <f t="shared" si="10"/>
        <v>5789.6799999999994</v>
      </c>
      <c r="C581" s="277">
        <f t="shared" si="10"/>
        <v>5789.04</v>
      </c>
    </row>
    <row r="582" spans="1:3" x14ac:dyDescent="0.2">
      <c r="A582" s="284">
        <f t="shared" si="11"/>
        <v>579</v>
      </c>
      <c r="B582" s="277">
        <f t="shared" si="10"/>
        <v>5799.5599999999995</v>
      </c>
      <c r="C582" s="277">
        <f t="shared" si="10"/>
        <v>5799.12</v>
      </c>
    </row>
    <row r="583" spans="1:3" x14ac:dyDescent="0.2">
      <c r="A583" s="284">
        <f t="shared" si="11"/>
        <v>580</v>
      </c>
      <c r="B583" s="277">
        <f t="shared" si="10"/>
        <v>5809.44</v>
      </c>
      <c r="C583" s="277">
        <f t="shared" si="10"/>
        <v>5809.08</v>
      </c>
    </row>
    <row r="584" spans="1:3" x14ac:dyDescent="0.2">
      <c r="A584" s="284">
        <f t="shared" si="11"/>
        <v>581</v>
      </c>
      <c r="B584" s="277">
        <f t="shared" si="10"/>
        <v>5819.32</v>
      </c>
      <c r="C584" s="277">
        <f t="shared" si="10"/>
        <v>5819.04</v>
      </c>
    </row>
    <row r="585" spans="1:3" x14ac:dyDescent="0.2">
      <c r="A585" s="284">
        <f t="shared" si="11"/>
        <v>582</v>
      </c>
      <c r="B585" s="277">
        <f t="shared" si="10"/>
        <v>5829.7199999999993</v>
      </c>
      <c r="C585" s="277">
        <f t="shared" si="10"/>
        <v>5829.12</v>
      </c>
    </row>
    <row r="586" spans="1:3" x14ac:dyDescent="0.2">
      <c r="A586" s="284">
        <f t="shared" si="11"/>
        <v>583</v>
      </c>
      <c r="B586" s="277">
        <f t="shared" si="10"/>
        <v>5839.5999999999995</v>
      </c>
      <c r="C586" s="277">
        <f t="shared" si="10"/>
        <v>5839.08</v>
      </c>
    </row>
    <row r="587" spans="1:3" x14ac:dyDescent="0.2">
      <c r="A587" s="284">
        <f t="shared" si="11"/>
        <v>584</v>
      </c>
      <c r="B587" s="277">
        <f t="shared" si="10"/>
        <v>5849.48</v>
      </c>
      <c r="C587" s="277">
        <f t="shared" si="10"/>
        <v>5849.04</v>
      </c>
    </row>
    <row r="588" spans="1:3" x14ac:dyDescent="0.2">
      <c r="A588" s="284">
        <f t="shared" si="11"/>
        <v>585</v>
      </c>
      <c r="B588" s="277">
        <f t="shared" si="10"/>
        <v>5859.36</v>
      </c>
      <c r="C588" s="277">
        <f t="shared" si="10"/>
        <v>5859.12</v>
      </c>
    </row>
    <row r="589" spans="1:3" x14ac:dyDescent="0.2">
      <c r="A589" s="284">
        <f t="shared" si="11"/>
        <v>586</v>
      </c>
      <c r="B589" s="277">
        <f t="shared" si="10"/>
        <v>5869.76</v>
      </c>
      <c r="C589" s="277">
        <f t="shared" si="10"/>
        <v>5869.08</v>
      </c>
    </row>
    <row r="590" spans="1:3" x14ac:dyDescent="0.2">
      <c r="A590" s="284">
        <f t="shared" si="11"/>
        <v>587</v>
      </c>
      <c r="B590" s="277">
        <f t="shared" si="10"/>
        <v>5879.6399999999994</v>
      </c>
      <c r="C590" s="277">
        <f t="shared" si="10"/>
        <v>5879.04</v>
      </c>
    </row>
    <row r="591" spans="1:3" x14ac:dyDescent="0.2">
      <c r="A591" s="284">
        <f t="shared" si="11"/>
        <v>588</v>
      </c>
      <c r="B591" s="277">
        <f t="shared" si="10"/>
        <v>5889.5199999999995</v>
      </c>
      <c r="C591" s="277">
        <f t="shared" si="10"/>
        <v>5889.12</v>
      </c>
    </row>
    <row r="592" spans="1:3" x14ac:dyDescent="0.2">
      <c r="A592" s="284">
        <f t="shared" si="11"/>
        <v>589</v>
      </c>
      <c r="B592" s="277">
        <f t="shared" si="10"/>
        <v>5899.4</v>
      </c>
      <c r="C592" s="277">
        <f t="shared" si="10"/>
        <v>5899.08</v>
      </c>
    </row>
    <row r="593" spans="1:3" x14ac:dyDescent="0.2">
      <c r="A593" s="284">
        <f t="shared" si="11"/>
        <v>590</v>
      </c>
      <c r="B593" s="277">
        <f t="shared" si="10"/>
        <v>5909.7999999999993</v>
      </c>
      <c r="C593" s="277">
        <f t="shared" si="10"/>
        <v>5909.04</v>
      </c>
    </row>
    <row r="594" spans="1:3" x14ac:dyDescent="0.2">
      <c r="A594" s="284">
        <f t="shared" si="11"/>
        <v>591</v>
      </c>
      <c r="B594" s="277">
        <f t="shared" si="10"/>
        <v>5919.6799999999994</v>
      </c>
      <c r="C594" s="277">
        <f t="shared" si="10"/>
        <v>5919.12</v>
      </c>
    </row>
    <row r="595" spans="1:3" x14ac:dyDescent="0.2">
      <c r="A595" s="284">
        <f t="shared" si="11"/>
        <v>592</v>
      </c>
      <c r="B595" s="277">
        <f t="shared" si="10"/>
        <v>5929.5599999999995</v>
      </c>
      <c r="C595" s="277">
        <f t="shared" si="10"/>
        <v>5929.08</v>
      </c>
    </row>
    <row r="596" spans="1:3" x14ac:dyDescent="0.2">
      <c r="A596" s="284">
        <f t="shared" si="11"/>
        <v>593</v>
      </c>
      <c r="B596" s="277">
        <f t="shared" si="10"/>
        <v>5939.44</v>
      </c>
      <c r="C596" s="277">
        <f t="shared" si="10"/>
        <v>5939.04</v>
      </c>
    </row>
    <row r="597" spans="1:3" x14ac:dyDescent="0.2">
      <c r="A597" s="284">
        <f t="shared" si="11"/>
        <v>594</v>
      </c>
      <c r="B597" s="277">
        <f t="shared" si="10"/>
        <v>5949.32</v>
      </c>
      <c r="C597" s="277">
        <f t="shared" si="10"/>
        <v>5949.12</v>
      </c>
    </row>
    <row r="598" spans="1:3" x14ac:dyDescent="0.2">
      <c r="A598" s="284">
        <f t="shared" si="11"/>
        <v>595</v>
      </c>
      <c r="B598" s="277">
        <f t="shared" si="10"/>
        <v>5959.7199999999993</v>
      </c>
      <c r="C598" s="277">
        <f t="shared" si="10"/>
        <v>5959.08</v>
      </c>
    </row>
    <row r="599" spans="1:3" x14ac:dyDescent="0.2">
      <c r="A599" s="284">
        <f t="shared" si="11"/>
        <v>596</v>
      </c>
      <c r="B599" s="277">
        <f t="shared" si="10"/>
        <v>5969.5999999999995</v>
      </c>
      <c r="C599" s="277">
        <f t="shared" si="10"/>
        <v>5969.04</v>
      </c>
    </row>
    <row r="600" spans="1:3" x14ac:dyDescent="0.2">
      <c r="A600" s="284">
        <f t="shared" si="11"/>
        <v>597</v>
      </c>
      <c r="B600" s="277">
        <f t="shared" si="10"/>
        <v>5979.48</v>
      </c>
      <c r="C600" s="277">
        <f t="shared" si="10"/>
        <v>5979.12</v>
      </c>
    </row>
    <row r="601" spans="1:3" x14ac:dyDescent="0.2">
      <c r="A601" s="284">
        <f t="shared" si="11"/>
        <v>598</v>
      </c>
      <c r="B601" s="277">
        <f t="shared" si="10"/>
        <v>5989.36</v>
      </c>
      <c r="C601" s="277">
        <f t="shared" si="10"/>
        <v>5989.08</v>
      </c>
    </row>
    <row r="602" spans="1:3" x14ac:dyDescent="0.2">
      <c r="A602" s="284">
        <f t="shared" si="11"/>
        <v>599</v>
      </c>
      <c r="B602" s="277">
        <f t="shared" si="10"/>
        <v>5999.76</v>
      </c>
      <c r="C602" s="277">
        <f t="shared" si="10"/>
        <v>5999.04</v>
      </c>
    </row>
    <row r="603" spans="1:3" x14ac:dyDescent="0.2">
      <c r="A603" s="284">
        <f t="shared" si="11"/>
        <v>600</v>
      </c>
      <c r="B603" s="277">
        <f t="shared" si="10"/>
        <v>6009.6399999999994</v>
      </c>
      <c r="C603" s="277">
        <f t="shared" si="10"/>
        <v>6009.12</v>
      </c>
    </row>
    <row r="604" spans="1:3" x14ac:dyDescent="0.2">
      <c r="A604" s="284">
        <f t="shared" si="11"/>
        <v>601</v>
      </c>
      <c r="B604" s="277">
        <f t="shared" si="10"/>
        <v>6019.5199999999995</v>
      </c>
      <c r="C604" s="277">
        <f t="shared" si="10"/>
        <v>6019.08</v>
      </c>
    </row>
    <row r="605" spans="1:3" x14ac:dyDescent="0.2">
      <c r="A605" s="284">
        <f t="shared" si="11"/>
        <v>602</v>
      </c>
      <c r="B605" s="277">
        <f t="shared" si="10"/>
        <v>6029.4</v>
      </c>
      <c r="C605" s="277">
        <f t="shared" si="10"/>
        <v>6029.04</v>
      </c>
    </row>
    <row r="606" spans="1:3" x14ac:dyDescent="0.2">
      <c r="A606" s="284">
        <f t="shared" si="11"/>
        <v>603</v>
      </c>
      <c r="B606" s="277">
        <f t="shared" si="10"/>
        <v>6039.7999999999993</v>
      </c>
      <c r="C606" s="277">
        <f t="shared" si="10"/>
        <v>6039.12</v>
      </c>
    </row>
    <row r="607" spans="1:3" x14ac:dyDescent="0.2">
      <c r="A607" s="284">
        <f t="shared" si="11"/>
        <v>604</v>
      </c>
      <c r="B607" s="277">
        <f t="shared" si="10"/>
        <v>6049.6799999999994</v>
      </c>
      <c r="C607" s="277">
        <f t="shared" si="10"/>
        <v>6049.08</v>
      </c>
    </row>
    <row r="608" spans="1:3" x14ac:dyDescent="0.2">
      <c r="A608" s="284">
        <f t="shared" si="11"/>
        <v>605</v>
      </c>
      <c r="B608" s="277">
        <f t="shared" si="10"/>
        <v>6059.5599999999995</v>
      </c>
      <c r="C608" s="277">
        <f t="shared" si="10"/>
        <v>6059.04</v>
      </c>
    </row>
    <row r="609" spans="1:3" x14ac:dyDescent="0.2">
      <c r="A609" s="284">
        <f t="shared" si="11"/>
        <v>606</v>
      </c>
      <c r="B609" s="277">
        <f t="shared" si="10"/>
        <v>6069.44</v>
      </c>
      <c r="C609" s="277">
        <f t="shared" si="10"/>
        <v>6069.12</v>
      </c>
    </row>
    <row r="610" spans="1:3" x14ac:dyDescent="0.2">
      <c r="A610" s="284">
        <f t="shared" si="11"/>
        <v>607</v>
      </c>
      <c r="B610" s="277">
        <f t="shared" si="10"/>
        <v>6079.32</v>
      </c>
      <c r="C610" s="277">
        <f t="shared" si="10"/>
        <v>6079.08</v>
      </c>
    </row>
    <row r="611" spans="1:3" x14ac:dyDescent="0.2">
      <c r="A611" s="284">
        <f t="shared" si="11"/>
        <v>608</v>
      </c>
      <c r="B611" s="277">
        <f t="shared" si="10"/>
        <v>6089.7199999999993</v>
      </c>
      <c r="C611" s="277">
        <f t="shared" si="10"/>
        <v>6089.04</v>
      </c>
    </row>
    <row r="612" spans="1:3" x14ac:dyDescent="0.2">
      <c r="A612" s="284">
        <f t="shared" si="11"/>
        <v>609</v>
      </c>
      <c r="B612" s="277">
        <f t="shared" si="10"/>
        <v>6099.5999999999995</v>
      </c>
      <c r="C612" s="277">
        <f t="shared" si="10"/>
        <v>6099.12</v>
      </c>
    </row>
    <row r="613" spans="1:3" x14ac:dyDescent="0.2">
      <c r="A613" s="284">
        <f t="shared" si="11"/>
        <v>610</v>
      </c>
      <c r="B613" s="277">
        <f t="shared" si="10"/>
        <v>6109.48</v>
      </c>
      <c r="C613" s="277">
        <f t="shared" si="10"/>
        <v>6109.08</v>
      </c>
    </row>
    <row r="614" spans="1:3" x14ac:dyDescent="0.2">
      <c r="A614" s="284">
        <f t="shared" si="11"/>
        <v>611</v>
      </c>
      <c r="B614" s="277">
        <f t="shared" si="10"/>
        <v>6119.36</v>
      </c>
      <c r="C614" s="277">
        <f t="shared" si="10"/>
        <v>6119.04</v>
      </c>
    </row>
    <row r="615" spans="1:3" x14ac:dyDescent="0.2">
      <c r="A615" s="284">
        <f t="shared" si="11"/>
        <v>612</v>
      </c>
      <c r="B615" s="277">
        <f t="shared" si="10"/>
        <v>6129.76</v>
      </c>
      <c r="C615" s="277">
        <f t="shared" si="10"/>
        <v>6129.12</v>
      </c>
    </row>
    <row r="616" spans="1:3" x14ac:dyDescent="0.2">
      <c r="A616" s="284">
        <f t="shared" si="11"/>
        <v>613</v>
      </c>
      <c r="B616" s="277">
        <f t="shared" si="10"/>
        <v>6139.6399999999994</v>
      </c>
      <c r="C616" s="277">
        <f t="shared" si="10"/>
        <v>6139.08</v>
      </c>
    </row>
    <row r="617" spans="1:3" x14ac:dyDescent="0.2">
      <c r="A617" s="284">
        <f t="shared" si="11"/>
        <v>614</v>
      </c>
      <c r="B617" s="277">
        <f t="shared" si="10"/>
        <v>6149.5199999999995</v>
      </c>
      <c r="C617" s="277">
        <f t="shared" si="10"/>
        <v>6149.04</v>
      </c>
    </row>
    <row r="618" spans="1:3" x14ac:dyDescent="0.2">
      <c r="A618" s="284">
        <f t="shared" si="11"/>
        <v>615</v>
      </c>
      <c r="B618" s="277">
        <f t="shared" si="10"/>
        <v>6159.4</v>
      </c>
      <c r="C618" s="277">
        <f t="shared" si="10"/>
        <v>6159.12</v>
      </c>
    </row>
    <row r="619" spans="1:3" x14ac:dyDescent="0.2">
      <c r="A619" s="284">
        <f t="shared" si="11"/>
        <v>616</v>
      </c>
      <c r="B619" s="277">
        <f t="shared" si="10"/>
        <v>6169.7999999999993</v>
      </c>
      <c r="C619" s="277">
        <f t="shared" si="10"/>
        <v>6169.08</v>
      </c>
    </row>
    <row r="620" spans="1:3" x14ac:dyDescent="0.2">
      <c r="A620" s="284">
        <f t="shared" si="11"/>
        <v>617</v>
      </c>
      <c r="B620" s="277">
        <f t="shared" si="10"/>
        <v>6179.6799999999994</v>
      </c>
      <c r="C620" s="277">
        <f t="shared" si="10"/>
        <v>6179.04</v>
      </c>
    </row>
    <row r="621" spans="1:3" x14ac:dyDescent="0.2">
      <c r="A621" s="284">
        <f t="shared" si="11"/>
        <v>618</v>
      </c>
      <c r="B621" s="277">
        <f t="shared" si="10"/>
        <v>6189.5599999999995</v>
      </c>
      <c r="C621" s="277">
        <f t="shared" si="10"/>
        <v>6189.12</v>
      </c>
    </row>
    <row r="622" spans="1:3" x14ac:dyDescent="0.2">
      <c r="A622" s="284">
        <f t="shared" si="11"/>
        <v>619</v>
      </c>
      <c r="B622" s="277">
        <f t="shared" si="10"/>
        <v>6199.44</v>
      </c>
      <c r="C622" s="277">
        <f t="shared" si="10"/>
        <v>6199.08</v>
      </c>
    </row>
    <row r="623" spans="1:3" x14ac:dyDescent="0.2">
      <c r="A623" s="284">
        <f t="shared" si="11"/>
        <v>620</v>
      </c>
      <c r="B623" s="277">
        <f t="shared" si="10"/>
        <v>6209.32</v>
      </c>
      <c r="C623" s="277">
        <f t="shared" si="10"/>
        <v>6209.04</v>
      </c>
    </row>
    <row r="624" spans="1:3" x14ac:dyDescent="0.2">
      <c r="A624" s="284">
        <f t="shared" si="11"/>
        <v>621</v>
      </c>
      <c r="B624" s="277">
        <f t="shared" si="10"/>
        <v>6219.7199999999993</v>
      </c>
      <c r="C624" s="277">
        <f t="shared" si="10"/>
        <v>6219.12</v>
      </c>
    </row>
    <row r="625" spans="1:3" x14ac:dyDescent="0.2">
      <c r="A625" s="284">
        <f t="shared" si="11"/>
        <v>622</v>
      </c>
      <c r="B625" s="277">
        <f t="shared" si="10"/>
        <v>6229.5999999999995</v>
      </c>
      <c r="C625" s="277">
        <f t="shared" si="10"/>
        <v>6229.08</v>
      </c>
    </row>
    <row r="626" spans="1:3" x14ac:dyDescent="0.2">
      <c r="A626" s="284">
        <f t="shared" si="11"/>
        <v>623</v>
      </c>
      <c r="B626" s="277">
        <f t="shared" si="10"/>
        <v>6239.48</v>
      </c>
      <c r="C626" s="277">
        <f t="shared" si="10"/>
        <v>6239.04</v>
      </c>
    </row>
    <row r="627" spans="1:3" x14ac:dyDescent="0.2">
      <c r="A627" s="284">
        <f t="shared" si="11"/>
        <v>624</v>
      </c>
      <c r="B627" s="277">
        <f t="shared" si="10"/>
        <v>6249.36</v>
      </c>
      <c r="C627" s="277">
        <f t="shared" si="10"/>
        <v>6249.12</v>
      </c>
    </row>
    <row r="628" spans="1:3" x14ac:dyDescent="0.2">
      <c r="A628" s="284">
        <f t="shared" si="11"/>
        <v>625</v>
      </c>
      <c r="B628" s="277">
        <f t="shared" si="10"/>
        <v>6259.76</v>
      </c>
      <c r="C628" s="277">
        <f t="shared" si="10"/>
        <v>6259.08</v>
      </c>
    </row>
    <row r="629" spans="1:3" x14ac:dyDescent="0.2">
      <c r="A629" s="284">
        <f t="shared" si="11"/>
        <v>626</v>
      </c>
      <c r="B629" s="277">
        <f t="shared" si="10"/>
        <v>6269.6399999999994</v>
      </c>
      <c r="C629" s="277">
        <f t="shared" si="10"/>
        <v>6269.04</v>
      </c>
    </row>
    <row r="630" spans="1:3" x14ac:dyDescent="0.2">
      <c r="A630" s="284">
        <f t="shared" si="11"/>
        <v>627</v>
      </c>
      <c r="B630" s="277">
        <f t="shared" si="10"/>
        <v>6279.5199999999995</v>
      </c>
      <c r="C630" s="277">
        <f t="shared" si="10"/>
        <v>6279.12</v>
      </c>
    </row>
    <row r="631" spans="1:3" x14ac:dyDescent="0.2">
      <c r="A631" s="284">
        <f t="shared" si="11"/>
        <v>628</v>
      </c>
      <c r="B631" s="277">
        <f t="shared" si="10"/>
        <v>6289.4</v>
      </c>
      <c r="C631" s="277">
        <f t="shared" si="10"/>
        <v>6289.08</v>
      </c>
    </row>
    <row r="632" spans="1:3" x14ac:dyDescent="0.2">
      <c r="A632" s="284">
        <f t="shared" si="11"/>
        <v>629</v>
      </c>
      <c r="B632" s="277">
        <f t="shared" si="10"/>
        <v>6299.7999999999993</v>
      </c>
      <c r="C632" s="277">
        <f t="shared" si="10"/>
        <v>6299.04</v>
      </c>
    </row>
    <row r="633" spans="1:3" x14ac:dyDescent="0.2">
      <c r="A633" s="284">
        <f t="shared" si="11"/>
        <v>630</v>
      </c>
      <c r="B633" s="277">
        <f t="shared" si="10"/>
        <v>6309.6799999999994</v>
      </c>
      <c r="C633" s="277">
        <f t="shared" si="10"/>
        <v>6309.12</v>
      </c>
    </row>
    <row r="634" spans="1:3" x14ac:dyDescent="0.2">
      <c r="A634" s="284">
        <f t="shared" si="11"/>
        <v>631</v>
      </c>
      <c r="B634" s="277">
        <f t="shared" ref="B634:C697" si="12">B$1+B134</f>
        <v>6319.5599999999995</v>
      </c>
      <c r="C634" s="277">
        <f t="shared" si="12"/>
        <v>6319.08</v>
      </c>
    </row>
    <row r="635" spans="1:3" x14ac:dyDescent="0.2">
      <c r="A635" s="284">
        <f t="shared" si="11"/>
        <v>632</v>
      </c>
      <c r="B635" s="277">
        <f t="shared" si="12"/>
        <v>6329.44</v>
      </c>
      <c r="C635" s="277">
        <f t="shared" si="12"/>
        <v>6329.04</v>
      </c>
    </row>
    <row r="636" spans="1:3" x14ac:dyDescent="0.2">
      <c r="A636" s="284">
        <f t="shared" si="11"/>
        <v>633</v>
      </c>
      <c r="B636" s="277">
        <f t="shared" si="12"/>
        <v>6339.32</v>
      </c>
      <c r="C636" s="277">
        <f t="shared" si="12"/>
        <v>6339.12</v>
      </c>
    </row>
    <row r="637" spans="1:3" x14ac:dyDescent="0.2">
      <c r="A637" s="284">
        <f t="shared" si="11"/>
        <v>634</v>
      </c>
      <c r="B637" s="277">
        <f t="shared" si="12"/>
        <v>6349.7199999999993</v>
      </c>
      <c r="C637" s="277">
        <f t="shared" si="12"/>
        <v>6349.08</v>
      </c>
    </row>
    <row r="638" spans="1:3" x14ac:dyDescent="0.2">
      <c r="A638" s="284">
        <f t="shared" si="11"/>
        <v>635</v>
      </c>
      <c r="B638" s="277">
        <f t="shared" si="12"/>
        <v>6359.5999999999995</v>
      </c>
      <c r="C638" s="277">
        <f t="shared" si="12"/>
        <v>6359.04</v>
      </c>
    </row>
    <row r="639" spans="1:3" x14ac:dyDescent="0.2">
      <c r="A639" s="284">
        <f t="shared" si="11"/>
        <v>636</v>
      </c>
      <c r="B639" s="277">
        <f t="shared" si="12"/>
        <v>6369.48</v>
      </c>
      <c r="C639" s="277">
        <f t="shared" si="12"/>
        <v>6369.12</v>
      </c>
    </row>
    <row r="640" spans="1:3" x14ac:dyDescent="0.2">
      <c r="A640" s="284">
        <f t="shared" si="11"/>
        <v>637</v>
      </c>
      <c r="B640" s="277">
        <f t="shared" si="12"/>
        <v>6379.36</v>
      </c>
      <c r="C640" s="277">
        <f t="shared" si="12"/>
        <v>6379.08</v>
      </c>
    </row>
    <row r="641" spans="1:3" x14ac:dyDescent="0.2">
      <c r="A641" s="284">
        <f t="shared" si="11"/>
        <v>638</v>
      </c>
      <c r="B641" s="277">
        <f t="shared" si="12"/>
        <v>6389.76</v>
      </c>
      <c r="C641" s="277">
        <f t="shared" si="12"/>
        <v>6389.04</v>
      </c>
    </row>
    <row r="642" spans="1:3" x14ac:dyDescent="0.2">
      <c r="A642" s="284">
        <f t="shared" si="11"/>
        <v>639</v>
      </c>
      <c r="B642" s="277">
        <f t="shared" si="12"/>
        <v>6399.6399999999994</v>
      </c>
      <c r="C642" s="277">
        <f t="shared" si="12"/>
        <v>6399.12</v>
      </c>
    </row>
    <row r="643" spans="1:3" x14ac:dyDescent="0.2">
      <c r="A643" s="284">
        <f t="shared" si="11"/>
        <v>640</v>
      </c>
      <c r="B643" s="277">
        <f t="shared" si="12"/>
        <v>6409.5199999999995</v>
      </c>
      <c r="C643" s="277">
        <f t="shared" si="12"/>
        <v>6409.08</v>
      </c>
    </row>
    <row r="644" spans="1:3" x14ac:dyDescent="0.2">
      <c r="A644" s="284">
        <f t="shared" si="11"/>
        <v>641</v>
      </c>
      <c r="B644" s="277">
        <f t="shared" si="12"/>
        <v>6419.4</v>
      </c>
      <c r="C644" s="277">
        <f t="shared" si="12"/>
        <v>6419.04</v>
      </c>
    </row>
    <row r="645" spans="1:3" x14ac:dyDescent="0.2">
      <c r="A645" s="284">
        <f t="shared" ref="A645:A708" si="13">A644+1</f>
        <v>642</v>
      </c>
      <c r="B645" s="277">
        <f t="shared" si="12"/>
        <v>6429.7999999999993</v>
      </c>
      <c r="C645" s="277">
        <f t="shared" si="12"/>
        <v>6429.12</v>
      </c>
    </row>
    <row r="646" spans="1:3" x14ac:dyDescent="0.2">
      <c r="A646" s="284">
        <f t="shared" si="13"/>
        <v>643</v>
      </c>
      <c r="B646" s="277">
        <f t="shared" si="12"/>
        <v>6439.6799999999994</v>
      </c>
      <c r="C646" s="277">
        <f t="shared" si="12"/>
        <v>6439.08</v>
      </c>
    </row>
    <row r="647" spans="1:3" x14ac:dyDescent="0.2">
      <c r="A647" s="284">
        <f t="shared" si="13"/>
        <v>644</v>
      </c>
      <c r="B647" s="277">
        <f t="shared" si="12"/>
        <v>6449.5599999999995</v>
      </c>
      <c r="C647" s="277">
        <f t="shared" si="12"/>
        <v>6449.04</v>
      </c>
    </row>
    <row r="648" spans="1:3" x14ac:dyDescent="0.2">
      <c r="A648" s="284">
        <f t="shared" si="13"/>
        <v>645</v>
      </c>
      <c r="B648" s="277">
        <f t="shared" si="12"/>
        <v>6459.44</v>
      </c>
      <c r="C648" s="277">
        <f t="shared" si="12"/>
        <v>6459.12</v>
      </c>
    </row>
    <row r="649" spans="1:3" x14ac:dyDescent="0.2">
      <c r="A649" s="284">
        <f t="shared" si="13"/>
        <v>646</v>
      </c>
      <c r="B649" s="277">
        <f t="shared" si="12"/>
        <v>6469.32</v>
      </c>
      <c r="C649" s="277">
        <f t="shared" si="12"/>
        <v>6469.08</v>
      </c>
    </row>
    <row r="650" spans="1:3" x14ac:dyDescent="0.2">
      <c r="A650" s="284">
        <f t="shared" si="13"/>
        <v>647</v>
      </c>
      <c r="B650" s="277">
        <f t="shared" si="12"/>
        <v>6479.7199999999993</v>
      </c>
      <c r="C650" s="277">
        <f t="shared" si="12"/>
        <v>6479.04</v>
      </c>
    </row>
    <row r="651" spans="1:3" x14ac:dyDescent="0.2">
      <c r="A651" s="284">
        <f t="shared" si="13"/>
        <v>648</v>
      </c>
      <c r="B651" s="277">
        <f t="shared" si="12"/>
        <v>6489.5999999999995</v>
      </c>
      <c r="C651" s="277">
        <f t="shared" si="12"/>
        <v>6489.12</v>
      </c>
    </row>
    <row r="652" spans="1:3" x14ac:dyDescent="0.2">
      <c r="A652" s="284">
        <f t="shared" si="13"/>
        <v>649</v>
      </c>
      <c r="B652" s="277">
        <f t="shared" si="12"/>
        <v>6499.48</v>
      </c>
      <c r="C652" s="277">
        <f t="shared" si="12"/>
        <v>6499.08</v>
      </c>
    </row>
    <row r="653" spans="1:3" x14ac:dyDescent="0.2">
      <c r="A653" s="284">
        <f t="shared" si="13"/>
        <v>650</v>
      </c>
      <c r="B653" s="277">
        <f t="shared" si="12"/>
        <v>6509.36</v>
      </c>
      <c r="C653" s="277">
        <f t="shared" si="12"/>
        <v>6509.04</v>
      </c>
    </row>
    <row r="654" spans="1:3" x14ac:dyDescent="0.2">
      <c r="A654" s="284">
        <f t="shared" si="13"/>
        <v>651</v>
      </c>
      <c r="B654" s="277">
        <f t="shared" si="12"/>
        <v>6519.76</v>
      </c>
      <c r="C654" s="277">
        <f t="shared" si="12"/>
        <v>6519.12</v>
      </c>
    </row>
    <row r="655" spans="1:3" x14ac:dyDescent="0.2">
      <c r="A655" s="284">
        <f t="shared" si="13"/>
        <v>652</v>
      </c>
      <c r="B655" s="277">
        <f t="shared" si="12"/>
        <v>6529.6399999999994</v>
      </c>
      <c r="C655" s="277">
        <f t="shared" si="12"/>
        <v>6529.08</v>
      </c>
    </row>
    <row r="656" spans="1:3" x14ac:dyDescent="0.2">
      <c r="A656" s="284">
        <f t="shared" si="13"/>
        <v>653</v>
      </c>
      <c r="B656" s="277">
        <f t="shared" si="12"/>
        <v>6539.5199999999995</v>
      </c>
      <c r="C656" s="277">
        <f t="shared" si="12"/>
        <v>6539.04</v>
      </c>
    </row>
    <row r="657" spans="1:3" x14ac:dyDescent="0.2">
      <c r="A657" s="284">
        <f t="shared" si="13"/>
        <v>654</v>
      </c>
      <c r="B657" s="277">
        <f t="shared" si="12"/>
        <v>6549.4</v>
      </c>
      <c r="C657" s="277">
        <f t="shared" si="12"/>
        <v>6549.12</v>
      </c>
    </row>
    <row r="658" spans="1:3" x14ac:dyDescent="0.2">
      <c r="A658" s="284">
        <f t="shared" si="13"/>
        <v>655</v>
      </c>
      <c r="B658" s="277">
        <f t="shared" si="12"/>
        <v>6559.7999999999993</v>
      </c>
      <c r="C658" s="277">
        <f t="shared" si="12"/>
        <v>6559.08</v>
      </c>
    </row>
    <row r="659" spans="1:3" x14ac:dyDescent="0.2">
      <c r="A659" s="284">
        <f t="shared" si="13"/>
        <v>656</v>
      </c>
      <c r="B659" s="277">
        <f t="shared" si="12"/>
        <v>6569.6799999999994</v>
      </c>
      <c r="C659" s="277">
        <f t="shared" si="12"/>
        <v>6569.04</v>
      </c>
    </row>
    <row r="660" spans="1:3" x14ac:dyDescent="0.2">
      <c r="A660" s="284">
        <f t="shared" si="13"/>
        <v>657</v>
      </c>
      <c r="B660" s="277">
        <f t="shared" si="12"/>
        <v>6579.5599999999995</v>
      </c>
      <c r="C660" s="277">
        <f t="shared" si="12"/>
        <v>6579.12</v>
      </c>
    </row>
    <row r="661" spans="1:3" x14ac:dyDescent="0.2">
      <c r="A661" s="284">
        <f t="shared" si="13"/>
        <v>658</v>
      </c>
      <c r="B661" s="277">
        <f t="shared" si="12"/>
        <v>6589.44</v>
      </c>
      <c r="C661" s="277">
        <f t="shared" si="12"/>
        <v>6589.08</v>
      </c>
    </row>
    <row r="662" spans="1:3" x14ac:dyDescent="0.2">
      <c r="A662" s="284">
        <f t="shared" si="13"/>
        <v>659</v>
      </c>
      <c r="B662" s="277">
        <f t="shared" si="12"/>
        <v>6599.32</v>
      </c>
      <c r="C662" s="277">
        <f t="shared" si="12"/>
        <v>6599.04</v>
      </c>
    </row>
    <row r="663" spans="1:3" x14ac:dyDescent="0.2">
      <c r="A663" s="284">
        <f t="shared" si="13"/>
        <v>660</v>
      </c>
      <c r="B663" s="277">
        <f t="shared" si="12"/>
        <v>6609.7199999999993</v>
      </c>
      <c r="C663" s="277">
        <f t="shared" si="12"/>
        <v>6609.12</v>
      </c>
    </row>
    <row r="664" spans="1:3" x14ac:dyDescent="0.2">
      <c r="A664" s="284">
        <f t="shared" si="13"/>
        <v>661</v>
      </c>
      <c r="B664" s="277">
        <f t="shared" si="12"/>
        <v>6619.5999999999995</v>
      </c>
      <c r="C664" s="277">
        <f t="shared" si="12"/>
        <v>6619.08</v>
      </c>
    </row>
    <row r="665" spans="1:3" x14ac:dyDescent="0.2">
      <c r="A665" s="284">
        <f t="shared" si="13"/>
        <v>662</v>
      </c>
      <c r="B665" s="277">
        <f t="shared" si="12"/>
        <v>6629.48</v>
      </c>
      <c r="C665" s="277">
        <f t="shared" si="12"/>
        <v>6629.04</v>
      </c>
    </row>
    <row r="666" spans="1:3" x14ac:dyDescent="0.2">
      <c r="A666" s="284">
        <f t="shared" si="13"/>
        <v>663</v>
      </c>
      <c r="B666" s="277">
        <f t="shared" si="12"/>
        <v>6639.36</v>
      </c>
      <c r="C666" s="277">
        <f t="shared" si="12"/>
        <v>6639.12</v>
      </c>
    </row>
    <row r="667" spans="1:3" x14ac:dyDescent="0.2">
      <c r="A667" s="284">
        <f t="shared" si="13"/>
        <v>664</v>
      </c>
      <c r="B667" s="277">
        <f t="shared" si="12"/>
        <v>6649.76</v>
      </c>
      <c r="C667" s="277">
        <f t="shared" si="12"/>
        <v>6649.08</v>
      </c>
    </row>
    <row r="668" spans="1:3" x14ac:dyDescent="0.2">
      <c r="A668" s="284">
        <f t="shared" si="13"/>
        <v>665</v>
      </c>
      <c r="B668" s="277">
        <f t="shared" si="12"/>
        <v>6659.6399999999994</v>
      </c>
      <c r="C668" s="277">
        <f t="shared" si="12"/>
        <v>6659.04</v>
      </c>
    </row>
    <row r="669" spans="1:3" x14ac:dyDescent="0.2">
      <c r="A669" s="284">
        <f t="shared" si="13"/>
        <v>666</v>
      </c>
      <c r="B669" s="277">
        <f t="shared" si="12"/>
        <v>6669.5199999999995</v>
      </c>
      <c r="C669" s="277">
        <f t="shared" si="12"/>
        <v>6669.12</v>
      </c>
    </row>
    <row r="670" spans="1:3" x14ac:dyDescent="0.2">
      <c r="A670" s="284">
        <f t="shared" si="13"/>
        <v>667</v>
      </c>
      <c r="B670" s="277">
        <f t="shared" si="12"/>
        <v>6679.4</v>
      </c>
      <c r="C670" s="277">
        <f t="shared" si="12"/>
        <v>6679.08</v>
      </c>
    </row>
    <row r="671" spans="1:3" x14ac:dyDescent="0.2">
      <c r="A671" s="284">
        <f t="shared" si="13"/>
        <v>668</v>
      </c>
      <c r="B671" s="277">
        <f t="shared" si="12"/>
        <v>6689.7999999999993</v>
      </c>
      <c r="C671" s="277">
        <f t="shared" si="12"/>
        <v>6689.04</v>
      </c>
    </row>
    <row r="672" spans="1:3" x14ac:dyDescent="0.2">
      <c r="A672" s="284">
        <f t="shared" si="13"/>
        <v>669</v>
      </c>
      <c r="B672" s="277">
        <f t="shared" si="12"/>
        <v>6699.6799999999994</v>
      </c>
      <c r="C672" s="277">
        <f t="shared" si="12"/>
        <v>6699.12</v>
      </c>
    </row>
    <row r="673" spans="1:3" x14ac:dyDescent="0.2">
      <c r="A673" s="284">
        <f t="shared" si="13"/>
        <v>670</v>
      </c>
      <c r="B673" s="277">
        <f t="shared" si="12"/>
        <v>6709.5599999999995</v>
      </c>
      <c r="C673" s="277">
        <f t="shared" si="12"/>
        <v>6709.08</v>
      </c>
    </row>
    <row r="674" spans="1:3" x14ac:dyDescent="0.2">
      <c r="A674" s="284">
        <f t="shared" si="13"/>
        <v>671</v>
      </c>
      <c r="B674" s="277">
        <f t="shared" si="12"/>
        <v>6719.44</v>
      </c>
      <c r="C674" s="277">
        <f t="shared" si="12"/>
        <v>6719.04</v>
      </c>
    </row>
    <row r="675" spans="1:3" x14ac:dyDescent="0.2">
      <c r="A675" s="284">
        <f t="shared" si="13"/>
        <v>672</v>
      </c>
      <c r="B675" s="277">
        <f t="shared" si="12"/>
        <v>6729.32</v>
      </c>
      <c r="C675" s="277">
        <f t="shared" si="12"/>
        <v>6729.12</v>
      </c>
    </row>
    <row r="676" spans="1:3" x14ac:dyDescent="0.2">
      <c r="A676" s="284">
        <f t="shared" si="13"/>
        <v>673</v>
      </c>
      <c r="B676" s="277">
        <f t="shared" si="12"/>
        <v>6739.7199999999993</v>
      </c>
      <c r="C676" s="277">
        <f t="shared" si="12"/>
        <v>6739.08</v>
      </c>
    </row>
    <row r="677" spans="1:3" x14ac:dyDescent="0.2">
      <c r="A677" s="284">
        <f t="shared" si="13"/>
        <v>674</v>
      </c>
      <c r="B677" s="277">
        <f t="shared" si="12"/>
        <v>6749.5999999999995</v>
      </c>
      <c r="C677" s="277">
        <f t="shared" si="12"/>
        <v>6749.04</v>
      </c>
    </row>
    <row r="678" spans="1:3" x14ac:dyDescent="0.2">
      <c r="A678" s="284">
        <f t="shared" si="13"/>
        <v>675</v>
      </c>
      <c r="B678" s="277">
        <f t="shared" si="12"/>
        <v>6759.48</v>
      </c>
      <c r="C678" s="277">
        <f t="shared" si="12"/>
        <v>6759.12</v>
      </c>
    </row>
    <row r="679" spans="1:3" x14ac:dyDescent="0.2">
      <c r="A679" s="284">
        <f t="shared" si="13"/>
        <v>676</v>
      </c>
      <c r="B679" s="277">
        <f t="shared" si="12"/>
        <v>6769.36</v>
      </c>
      <c r="C679" s="277">
        <f t="shared" si="12"/>
        <v>6769.08</v>
      </c>
    </row>
    <row r="680" spans="1:3" x14ac:dyDescent="0.2">
      <c r="A680" s="284">
        <f t="shared" si="13"/>
        <v>677</v>
      </c>
      <c r="B680" s="277">
        <f t="shared" si="12"/>
        <v>6779.76</v>
      </c>
      <c r="C680" s="277">
        <f t="shared" si="12"/>
        <v>6779.04</v>
      </c>
    </row>
    <row r="681" spans="1:3" x14ac:dyDescent="0.2">
      <c r="A681" s="284">
        <f t="shared" si="13"/>
        <v>678</v>
      </c>
      <c r="B681" s="277">
        <f t="shared" si="12"/>
        <v>6789.6399999999994</v>
      </c>
      <c r="C681" s="277">
        <f t="shared" si="12"/>
        <v>6789.12</v>
      </c>
    </row>
    <row r="682" spans="1:3" x14ac:dyDescent="0.2">
      <c r="A682" s="284">
        <f t="shared" si="13"/>
        <v>679</v>
      </c>
      <c r="B682" s="277">
        <f t="shared" si="12"/>
        <v>6799.5199999999995</v>
      </c>
      <c r="C682" s="277">
        <f t="shared" si="12"/>
        <v>6799.08</v>
      </c>
    </row>
    <row r="683" spans="1:3" x14ac:dyDescent="0.2">
      <c r="A683" s="284">
        <f t="shared" si="13"/>
        <v>680</v>
      </c>
      <c r="B683" s="277">
        <f t="shared" si="12"/>
        <v>6809.4</v>
      </c>
      <c r="C683" s="277">
        <f t="shared" si="12"/>
        <v>6809.04</v>
      </c>
    </row>
    <row r="684" spans="1:3" x14ac:dyDescent="0.2">
      <c r="A684" s="284">
        <f t="shared" si="13"/>
        <v>681</v>
      </c>
      <c r="B684" s="277">
        <f t="shared" si="12"/>
        <v>6819.7999999999993</v>
      </c>
      <c r="C684" s="277">
        <f t="shared" si="12"/>
        <v>6819.12</v>
      </c>
    </row>
    <row r="685" spans="1:3" x14ac:dyDescent="0.2">
      <c r="A685" s="284">
        <f t="shared" si="13"/>
        <v>682</v>
      </c>
      <c r="B685" s="277">
        <f t="shared" si="12"/>
        <v>6829.6799999999994</v>
      </c>
      <c r="C685" s="277">
        <f t="shared" si="12"/>
        <v>6829.08</v>
      </c>
    </row>
    <row r="686" spans="1:3" x14ac:dyDescent="0.2">
      <c r="A686" s="284">
        <f t="shared" si="13"/>
        <v>683</v>
      </c>
      <c r="B686" s="277">
        <f t="shared" si="12"/>
        <v>6839.5599999999995</v>
      </c>
      <c r="C686" s="277">
        <f t="shared" si="12"/>
        <v>6839.04</v>
      </c>
    </row>
    <row r="687" spans="1:3" x14ac:dyDescent="0.2">
      <c r="A687" s="284">
        <f t="shared" si="13"/>
        <v>684</v>
      </c>
      <c r="B687" s="277">
        <f t="shared" si="12"/>
        <v>6849.44</v>
      </c>
      <c r="C687" s="277">
        <f t="shared" si="12"/>
        <v>6849.12</v>
      </c>
    </row>
    <row r="688" spans="1:3" x14ac:dyDescent="0.2">
      <c r="A688" s="284">
        <f t="shared" si="13"/>
        <v>685</v>
      </c>
      <c r="B688" s="277">
        <f t="shared" si="12"/>
        <v>6859.32</v>
      </c>
      <c r="C688" s="277">
        <f t="shared" si="12"/>
        <v>6859.08</v>
      </c>
    </row>
    <row r="689" spans="1:3" x14ac:dyDescent="0.2">
      <c r="A689" s="284">
        <f t="shared" si="13"/>
        <v>686</v>
      </c>
      <c r="B689" s="277">
        <f t="shared" si="12"/>
        <v>6869.7199999999993</v>
      </c>
      <c r="C689" s="277">
        <f t="shared" si="12"/>
        <v>6869.04</v>
      </c>
    </row>
    <row r="690" spans="1:3" x14ac:dyDescent="0.2">
      <c r="A690" s="284">
        <f t="shared" si="13"/>
        <v>687</v>
      </c>
      <c r="B690" s="277">
        <f t="shared" si="12"/>
        <v>6879.5999999999995</v>
      </c>
      <c r="C690" s="277">
        <f t="shared" si="12"/>
        <v>6879.12</v>
      </c>
    </row>
    <row r="691" spans="1:3" x14ac:dyDescent="0.2">
      <c r="A691" s="284">
        <f t="shared" si="13"/>
        <v>688</v>
      </c>
      <c r="B691" s="277">
        <f t="shared" si="12"/>
        <v>6889.48</v>
      </c>
      <c r="C691" s="277">
        <f t="shared" si="12"/>
        <v>6889.08</v>
      </c>
    </row>
    <row r="692" spans="1:3" x14ac:dyDescent="0.2">
      <c r="A692" s="284">
        <f t="shared" si="13"/>
        <v>689</v>
      </c>
      <c r="B692" s="277">
        <f t="shared" si="12"/>
        <v>6899.36</v>
      </c>
      <c r="C692" s="277">
        <f t="shared" si="12"/>
        <v>6899.04</v>
      </c>
    </row>
    <row r="693" spans="1:3" x14ac:dyDescent="0.2">
      <c r="A693" s="284">
        <f t="shared" si="13"/>
        <v>690</v>
      </c>
      <c r="B693" s="277">
        <f t="shared" si="12"/>
        <v>6909.76</v>
      </c>
      <c r="C693" s="277">
        <f t="shared" si="12"/>
        <v>6909.12</v>
      </c>
    </row>
    <row r="694" spans="1:3" x14ac:dyDescent="0.2">
      <c r="A694" s="284">
        <f t="shared" si="13"/>
        <v>691</v>
      </c>
      <c r="B694" s="277">
        <f t="shared" si="12"/>
        <v>6919.6399999999994</v>
      </c>
      <c r="C694" s="277">
        <f t="shared" si="12"/>
        <v>6919.08</v>
      </c>
    </row>
    <row r="695" spans="1:3" x14ac:dyDescent="0.2">
      <c r="A695" s="284">
        <f t="shared" si="13"/>
        <v>692</v>
      </c>
      <c r="B695" s="277">
        <f t="shared" si="12"/>
        <v>6929.5199999999995</v>
      </c>
      <c r="C695" s="277">
        <f t="shared" si="12"/>
        <v>6929.04</v>
      </c>
    </row>
    <row r="696" spans="1:3" x14ac:dyDescent="0.2">
      <c r="A696" s="284">
        <f t="shared" si="13"/>
        <v>693</v>
      </c>
      <c r="B696" s="277">
        <f t="shared" si="12"/>
        <v>6939.4</v>
      </c>
      <c r="C696" s="277">
        <f t="shared" si="12"/>
        <v>6939.12</v>
      </c>
    </row>
    <row r="697" spans="1:3" x14ac:dyDescent="0.2">
      <c r="A697" s="284">
        <f t="shared" si="13"/>
        <v>694</v>
      </c>
      <c r="B697" s="277">
        <f t="shared" si="12"/>
        <v>6949.7999999999993</v>
      </c>
      <c r="C697" s="277">
        <f t="shared" si="12"/>
        <v>6949.08</v>
      </c>
    </row>
    <row r="698" spans="1:3" x14ac:dyDescent="0.2">
      <c r="A698" s="284">
        <f t="shared" si="13"/>
        <v>695</v>
      </c>
      <c r="B698" s="277">
        <f t="shared" ref="B698:C761" si="14">B$1+B198</f>
        <v>6959.6799999999994</v>
      </c>
      <c r="C698" s="277">
        <f t="shared" si="14"/>
        <v>6959.04</v>
      </c>
    </row>
    <row r="699" spans="1:3" x14ac:dyDescent="0.2">
      <c r="A699" s="284">
        <f t="shared" si="13"/>
        <v>696</v>
      </c>
      <c r="B699" s="277">
        <f t="shared" si="14"/>
        <v>6969.5599999999995</v>
      </c>
      <c r="C699" s="277">
        <f t="shared" si="14"/>
        <v>6969.12</v>
      </c>
    </row>
    <row r="700" spans="1:3" x14ac:dyDescent="0.2">
      <c r="A700" s="284">
        <f t="shared" si="13"/>
        <v>697</v>
      </c>
      <c r="B700" s="277">
        <f t="shared" si="14"/>
        <v>6979.44</v>
      </c>
      <c r="C700" s="277">
        <f t="shared" si="14"/>
        <v>6979.08</v>
      </c>
    </row>
    <row r="701" spans="1:3" x14ac:dyDescent="0.2">
      <c r="A701" s="284">
        <f t="shared" si="13"/>
        <v>698</v>
      </c>
      <c r="B701" s="277">
        <f t="shared" si="14"/>
        <v>6989.32</v>
      </c>
      <c r="C701" s="277">
        <f t="shared" si="14"/>
        <v>6989.04</v>
      </c>
    </row>
    <row r="702" spans="1:3" x14ac:dyDescent="0.2">
      <c r="A702" s="284">
        <f t="shared" si="13"/>
        <v>699</v>
      </c>
      <c r="B702" s="277">
        <f t="shared" si="14"/>
        <v>6999.7199999999993</v>
      </c>
      <c r="C702" s="277">
        <f t="shared" si="14"/>
        <v>6999.12</v>
      </c>
    </row>
    <row r="703" spans="1:3" x14ac:dyDescent="0.2">
      <c r="A703" s="284">
        <f t="shared" si="13"/>
        <v>700</v>
      </c>
      <c r="B703" s="277">
        <f t="shared" si="14"/>
        <v>7009.5999999999995</v>
      </c>
      <c r="C703" s="277">
        <f t="shared" si="14"/>
        <v>7009.08</v>
      </c>
    </row>
    <row r="704" spans="1:3" x14ac:dyDescent="0.2">
      <c r="A704" s="284">
        <f t="shared" si="13"/>
        <v>701</v>
      </c>
      <c r="B704" s="277">
        <f t="shared" si="14"/>
        <v>7019.48</v>
      </c>
      <c r="C704" s="277">
        <f t="shared" si="14"/>
        <v>7019.04</v>
      </c>
    </row>
    <row r="705" spans="1:3" x14ac:dyDescent="0.2">
      <c r="A705" s="284">
        <f t="shared" si="13"/>
        <v>702</v>
      </c>
      <c r="B705" s="277">
        <f t="shared" si="14"/>
        <v>7029.36</v>
      </c>
      <c r="C705" s="277">
        <f t="shared" si="14"/>
        <v>7029.12</v>
      </c>
    </row>
    <row r="706" spans="1:3" x14ac:dyDescent="0.2">
      <c r="A706" s="284">
        <f t="shared" si="13"/>
        <v>703</v>
      </c>
      <c r="B706" s="277">
        <f t="shared" si="14"/>
        <v>7039.76</v>
      </c>
      <c r="C706" s="277">
        <f t="shared" si="14"/>
        <v>7039.08</v>
      </c>
    </row>
    <row r="707" spans="1:3" x14ac:dyDescent="0.2">
      <c r="A707" s="284">
        <f t="shared" si="13"/>
        <v>704</v>
      </c>
      <c r="B707" s="277">
        <f t="shared" si="14"/>
        <v>7049.6399999999994</v>
      </c>
      <c r="C707" s="277">
        <f t="shared" si="14"/>
        <v>7049.04</v>
      </c>
    </row>
    <row r="708" spans="1:3" x14ac:dyDescent="0.2">
      <c r="A708" s="284">
        <f t="shared" si="13"/>
        <v>705</v>
      </c>
      <c r="B708" s="277">
        <f t="shared" si="14"/>
        <v>7059.5199999999995</v>
      </c>
      <c r="C708" s="277">
        <f t="shared" si="14"/>
        <v>7059.12</v>
      </c>
    </row>
    <row r="709" spans="1:3" x14ac:dyDescent="0.2">
      <c r="A709" s="284">
        <f t="shared" ref="A709:A772" si="15">A708+1</f>
        <v>706</v>
      </c>
      <c r="B709" s="277">
        <f t="shared" si="14"/>
        <v>7069.4</v>
      </c>
      <c r="C709" s="277">
        <f t="shared" si="14"/>
        <v>7069.08</v>
      </c>
    </row>
    <row r="710" spans="1:3" x14ac:dyDescent="0.2">
      <c r="A710" s="284">
        <f t="shared" si="15"/>
        <v>707</v>
      </c>
      <c r="B710" s="277">
        <f t="shared" si="14"/>
        <v>7079.7999999999993</v>
      </c>
      <c r="C710" s="277">
        <f t="shared" si="14"/>
        <v>7079.04</v>
      </c>
    </row>
    <row r="711" spans="1:3" x14ac:dyDescent="0.2">
      <c r="A711" s="284">
        <f t="shared" si="15"/>
        <v>708</v>
      </c>
      <c r="B711" s="277">
        <f t="shared" si="14"/>
        <v>7089.68</v>
      </c>
      <c r="C711" s="277">
        <f t="shared" si="14"/>
        <v>7089.12</v>
      </c>
    </row>
    <row r="712" spans="1:3" x14ac:dyDescent="0.2">
      <c r="A712" s="284">
        <f t="shared" si="15"/>
        <v>709</v>
      </c>
      <c r="B712" s="277">
        <f t="shared" si="14"/>
        <v>7099.5599999999995</v>
      </c>
      <c r="C712" s="277">
        <f t="shared" si="14"/>
        <v>7099.08</v>
      </c>
    </row>
    <row r="713" spans="1:3" x14ac:dyDescent="0.2">
      <c r="A713" s="284">
        <f t="shared" si="15"/>
        <v>710</v>
      </c>
      <c r="B713" s="277">
        <f t="shared" si="14"/>
        <v>7109.44</v>
      </c>
      <c r="C713" s="277">
        <f t="shared" si="14"/>
        <v>7109.04</v>
      </c>
    </row>
    <row r="714" spans="1:3" x14ac:dyDescent="0.2">
      <c r="A714" s="284">
        <f t="shared" si="15"/>
        <v>711</v>
      </c>
      <c r="B714" s="277">
        <f t="shared" si="14"/>
        <v>7119.32</v>
      </c>
      <c r="C714" s="277">
        <f t="shared" si="14"/>
        <v>7119.12</v>
      </c>
    </row>
    <row r="715" spans="1:3" x14ac:dyDescent="0.2">
      <c r="A715" s="284">
        <f t="shared" si="15"/>
        <v>712</v>
      </c>
      <c r="B715" s="277">
        <f t="shared" si="14"/>
        <v>7129.7199999999993</v>
      </c>
      <c r="C715" s="277">
        <f t="shared" si="14"/>
        <v>7129.08</v>
      </c>
    </row>
    <row r="716" spans="1:3" x14ac:dyDescent="0.2">
      <c r="A716" s="284">
        <f t="shared" si="15"/>
        <v>713</v>
      </c>
      <c r="B716" s="277">
        <f t="shared" si="14"/>
        <v>7139.6</v>
      </c>
      <c r="C716" s="277">
        <f t="shared" si="14"/>
        <v>7139.04</v>
      </c>
    </row>
    <row r="717" spans="1:3" x14ac:dyDescent="0.2">
      <c r="A717" s="284">
        <f t="shared" si="15"/>
        <v>714</v>
      </c>
      <c r="B717" s="277">
        <f t="shared" si="14"/>
        <v>7149.48</v>
      </c>
      <c r="C717" s="277">
        <f t="shared" si="14"/>
        <v>7149.12</v>
      </c>
    </row>
    <row r="718" spans="1:3" x14ac:dyDescent="0.2">
      <c r="A718" s="284">
        <f t="shared" si="15"/>
        <v>715</v>
      </c>
      <c r="B718" s="277">
        <f t="shared" si="14"/>
        <v>7159.36</v>
      </c>
      <c r="C718" s="277">
        <f t="shared" si="14"/>
        <v>7159.08</v>
      </c>
    </row>
    <row r="719" spans="1:3" x14ac:dyDescent="0.2">
      <c r="A719" s="284">
        <f t="shared" si="15"/>
        <v>716</v>
      </c>
      <c r="B719" s="277">
        <f t="shared" si="14"/>
        <v>7169.76</v>
      </c>
      <c r="C719" s="277">
        <f t="shared" si="14"/>
        <v>7169.04</v>
      </c>
    </row>
    <row r="720" spans="1:3" x14ac:dyDescent="0.2">
      <c r="A720" s="284">
        <f t="shared" si="15"/>
        <v>717</v>
      </c>
      <c r="B720" s="277">
        <f t="shared" si="14"/>
        <v>7179.6399999999994</v>
      </c>
      <c r="C720" s="277">
        <f t="shared" si="14"/>
        <v>7179.12</v>
      </c>
    </row>
    <row r="721" spans="1:3" x14ac:dyDescent="0.2">
      <c r="A721" s="284">
        <f t="shared" si="15"/>
        <v>718</v>
      </c>
      <c r="B721" s="277">
        <f t="shared" si="14"/>
        <v>7189.5199999999995</v>
      </c>
      <c r="C721" s="277">
        <f t="shared" si="14"/>
        <v>7189.08</v>
      </c>
    </row>
    <row r="722" spans="1:3" x14ac:dyDescent="0.2">
      <c r="A722" s="284">
        <f t="shared" si="15"/>
        <v>719</v>
      </c>
      <c r="B722" s="277">
        <f t="shared" si="14"/>
        <v>7199.4</v>
      </c>
      <c r="C722" s="277">
        <f t="shared" si="14"/>
        <v>7199.04</v>
      </c>
    </row>
    <row r="723" spans="1:3" x14ac:dyDescent="0.2">
      <c r="A723" s="284">
        <f t="shared" si="15"/>
        <v>720</v>
      </c>
      <c r="B723" s="277">
        <f t="shared" si="14"/>
        <v>7209.7999999999993</v>
      </c>
      <c r="C723" s="277">
        <f t="shared" si="14"/>
        <v>7209.12</v>
      </c>
    </row>
    <row r="724" spans="1:3" x14ac:dyDescent="0.2">
      <c r="A724" s="284">
        <f t="shared" si="15"/>
        <v>721</v>
      </c>
      <c r="B724" s="277">
        <f t="shared" si="14"/>
        <v>7219.68</v>
      </c>
      <c r="C724" s="277">
        <f t="shared" si="14"/>
        <v>7219.08</v>
      </c>
    </row>
    <row r="725" spans="1:3" x14ac:dyDescent="0.2">
      <c r="A725" s="284">
        <f t="shared" si="15"/>
        <v>722</v>
      </c>
      <c r="B725" s="277">
        <f t="shared" si="14"/>
        <v>7229.5599999999995</v>
      </c>
      <c r="C725" s="277">
        <f t="shared" si="14"/>
        <v>7229.04</v>
      </c>
    </row>
    <row r="726" spans="1:3" x14ac:dyDescent="0.2">
      <c r="A726" s="284">
        <f t="shared" si="15"/>
        <v>723</v>
      </c>
      <c r="B726" s="277">
        <f t="shared" si="14"/>
        <v>7239.44</v>
      </c>
      <c r="C726" s="277">
        <f t="shared" si="14"/>
        <v>7239.12</v>
      </c>
    </row>
    <row r="727" spans="1:3" x14ac:dyDescent="0.2">
      <c r="A727" s="284">
        <f t="shared" si="15"/>
        <v>724</v>
      </c>
      <c r="B727" s="277">
        <f t="shared" si="14"/>
        <v>7249.32</v>
      </c>
      <c r="C727" s="277">
        <f t="shared" si="14"/>
        <v>7249.08</v>
      </c>
    </row>
    <row r="728" spans="1:3" x14ac:dyDescent="0.2">
      <c r="A728" s="284">
        <f t="shared" si="15"/>
        <v>725</v>
      </c>
      <c r="B728" s="277">
        <f t="shared" si="14"/>
        <v>7259.7199999999993</v>
      </c>
      <c r="C728" s="277">
        <f t="shared" si="14"/>
        <v>7259.04</v>
      </c>
    </row>
    <row r="729" spans="1:3" x14ac:dyDescent="0.2">
      <c r="A729" s="284">
        <f t="shared" si="15"/>
        <v>726</v>
      </c>
      <c r="B729" s="277">
        <f t="shared" si="14"/>
        <v>7269.6</v>
      </c>
      <c r="C729" s="277">
        <f t="shared" si="14"/>
        <v>7269.12</v>
      </c>
    </row>
    <row r="730" spans="1:3" x14ac:dyDescent="0.2">
      <c r="A730" s="284">
        <f t="shared" si="15"/>
        <v>727</v>
      </c>
      <c r="B730" s="277">
        <f t="shared" si="14"/>
        <v>7279.48</v>
      </c>
      <c r="C730" s="277">
        <f t="shared" si="14"/>
        <v>7279.08</v>
      </c>
    </row>
    <row r="731" spans="1:3" x14ac:dyDescent="0.2">
      <c r="A731" s="284">
        <f t="shared" si="15"/>
        <v>728</v>
      </c>
      <c r="B731" s="277">
        <f t="shared" si="14"/>
        <v>7289.36</v>
      </c>
      <c r="C731" s="277">
        <f t="shared" si="14"/>
        <v>7289.04</v>
      </c>
    </row>
    <row r="732" spans="1:3" x14ac:dyDescent="0.2">
      <c r="A732" s="284">
        <f t="shared" si="15"/>
        <v>729</v>
      </c>
      <c r="B732" s="277">
        <f t="shared" si="14"/>
        <v>7299.76</v>
      </c>
      <c r="C732" s="277">
        <f t="shared" si="14"/>
        <v>7299.12</v>
      </c>
    </row>
    <row r="733" spans="1:3" x14ac:dyDescent="0.2">
      <c r="A733" s="284">
        <f t="shared" si="15"/>
        <v>730</v>
      </c>
      <c r="B733" s="277">
        <f t="shared" si="14"/>
        <v>7309.6399999999994</v>
      </c>
      <c r="C733" s="277">
        <f t="shared" si="14"/>
        <v>7309.08</v>
      </c>
    </row>
    <row r="734" spans="1:3" x14ac:dyDescent="0.2">
      <c r="A734" s="284">
        <f t="shared" si="15"/>
        <v>731</v>
      </c>
      <c r="B734" s="277">
        <f t="shared" si="14"/>
        <v>7319.5199999999995</v>
      </c>
      <c r="C734" s="277">
        <f t="shared" si="14"/>
        <v>7319.04</v>
      </c>
    </row>
    <row r="735" spans="1:3" x14ac:dyDescent="0.2">
      <c r="A735" s="284">
        <f t="shared" si="15"/>
        <v>732</v>
      </c>
      <c r="B735" s="277">
        <f t="shared" si="14"/>
        <v>7329.4</v>
      </c>
      <c r="C735" s="277">
        <f t="shared" si="14"/>
        <v>7329.12</v>
      </c>
    </row>
    <row r="736" spans="1:3" x14ac:dyDescent="0.2">
      <c r="A736" s="284">
        <f t="shared" si="15"/>
        <v>733</v>
      </c>
      <c r="B736" s="277">
        <f t="shared" si="14"/>
        <v>7339.7999999999993</v>
      </c>
      <c r="C736" s="277">
        <f t="shared" si="14"/>
        <v>7339.08</v>
      </c>
    </row>
    <row r="737" spans="1:3" x14ac:dyDescent="0.2">
      <c r="A737" s="284">
        <f t="shared" si="15"/>
        <v>734</v>
      </c>
      <c r="B737" s="277">
        <f t="shared" si="14"/>
        <v>7349.68</v>
      </c>
      <c r="C737" s="277">
        <f t="shared" si="14"/>
        <v>7349.04</v>
      </c>
    </row>
    <row r="738" spans="1:3" x14ac:dyDescent="0.2">
      <c r="A738" s="284">
        <f t="shared" si="15"/>
        <v>735</v>
      </c>
      <c r="B738" s="277">
        <f t="shared" si="14"/>
        <v>7359.5599999999995</v>
      </c>
      <c r="C738" s="277">
        <f t="shared" si="14"/>
        <v>7359.12</v>
      </c>
    </row>
    <row r="739" spans="1:3" x14ac:dyDescent="0.2">
      <c r="A739" s="284">
        <f t="shared" si="15"/>
        <v>736</v>
      </c>
      <c r="B739" s="277">
        <f t="shared" si="14"/>
        <v>7369.44</v>
      </c>
      <c r="C739" s="277">
        <f t="shared" si="14"/>
        <v>7369.08</v>
      </c>
    </row>
    <row r="740" spans="1:3" x14ac:dyDescent="0.2">
      <c r="A740" s="284">
        <f t="shared" si="15"/>
        <v>737</v>
      </c>
      <c r="B740" s="277">
        <f t="shared" si="14"/>
        <v>7379.32</v>
      </c>
      <c r="C740" s="277">
        <f t="shared" si="14"/>
        <v>7379.04</v>
      </c>
    </row>
    <row r="741" spans="1:3" x14ac:dyDescent="0.2">
      <c r="A741" s="284">
        <f t="shared" si="15"/>
        <v>738</v>
      </c>
      <c r="B741" s="277">
        <f t="shared" si="14"/>
        <v>7389.7199999999993</v>
      </c>
      <c r="C741" s="277">
        <f t="shared" si="14"/>
        <v>7389.12</v>
      </c>
    </row>
    <row r="742" spans="1:3" x14ac:dyDescent="0.2">
      <c r="A742" s="284">
        <f t="shared" si="15"/>
        <v>739</v>
      </c>
      <c r="B742" s="277">
        <f t="shared" si="14"/>
        <v>7399.6</v>
      </c>
      <c r="C742" s="277">
        <f t="shared" si="14"/>
        <v>7399.08</v>
      </c>
    </row>
    <row r="743" spans="1:3" x14ac:dyDescent="0.2">
      <c r="A743" s="284">
        <f t="shared" si="15"/>
        <v>740</v>
      </c>
      <c r="B743" s="277">
        <f t="shared" si="14"/>
        <v>7409.48</v>
      </c>
      <c r="C743" s="277">
        <f t="shared" si="14"/>
        <v>7409.04</v>
      </c>
    </row>
    <row r="744" spans="1:3" x14ac:dyDescent="0.2">
      <c r="A744" s="284">
        <f t="shared" si="15"/>
        <v>741</v>
      </c>
      <c r="B744" s="277">
        <f t="shared" si="14"/>
        <v>7419.36</v>
      </c>
      <c r="C744" s="277">
        <f t="shared" si="14"/>
        <v>7419.12</v>
      </c>
    </row>
    <row r="745" spans="1:3" x14ac:dyDescent="0.2">
      <c r="A745" s="284">
        <f t="shared" si="15"/>
        <v>742</v>
      </c>
      <c r="B745" s="277">
        <f t="shared" si="14"/>
        <v>7429.76</v>
      </c>
      <c r="C745" s="277">
        <f t="shared" si="14"/>
        <v>7429.08</v>
      </c>
    </row>
    <row r="746" spans="1:3" x14ac:dyDescent="0.2">
      <c r="A746" s="284">
        <f t="shared" si="15"/>
        <v>743</v>
      </c>
      <c r="B746" s="277">
        <f t="shared" si="14"/>
        <v>7439.6399999999994</v>
      </c>
      <c r="C746" s="277">
        <f t="shared" si="14"/>
        <v>7439.04</v>
      </c>
    </row>
    <row r="747" spans="1:3" x14ac:dyDescent="0.2">
      <c r="A747" s="284">
        <f t="shared" si="15"/>
        <v>744</v>
      </c>
      <c r="B747" s="277">
        <f t="shared" si="14"/>
        <v>7449.5199999999995</v>
      </c>
      <c r="C747" s="277">
        <f t="shared" si="14"/>
        <v>7449.12</v>
      </c>
    </row>
    <row r="748" spans="1:3" x14ac:dyDescent="0.2">
      <c r="A748" s="284">
        <f t="shared" si="15"/>
        <v>745</v>
      </c>
      <c r="B748" s="277">
        <f t="shared" si="14"/>
        <v>7459.4</v>
      </c>
      <c r="C748" s="277">
        <f t="shared" si="14"/>
        <v>7459.08</v>
      </c>
    </row>
    <row r="749" spans="1:3" x14ac:dyDescent="0.2">
      <c r="A749" s="284">
        <f t="shared" si="15"/>
        <v>746</v>
      </c>
      <c r="B749" s="277">
        <f t="shared" si="14"/>
        <v>7469.7999999999993</v>
      </c>
      <c r="C749" s="277">
        <f t="shared" si="14"/>
        <v>7469.04</v>
      </c>
    </row>
    <row r="750" spans="1:3" x14ac:dyDescent="0.2">
      <c r="A750" s="284">
        <f t="shared" si="15"/>
        <v>747</v>
      </c>
      <c r="B750" s="277">
        <f t="shared" si="14"/>
        <v>7479.68</v>
      </c>
      <c r="C750" s="277">
        <f t="shared" si="14"/>
        <v>7479.12</v>
      </c>
    </row>
    <row r="751" spans="1:3" x14ac:dyDescent="0.2">
      <c r="A751" s="284">
        <f t="shared" si="15"/>
        <v>748</v>
      </c>
      <c r="B751" s="277">
        <f t="shared" si="14"/>
        <v>7489.5599999999995</v>
      </c>
      <c r="C751" s="277">
        <f t="shared" si="14"/>
        <v>7489.08</v>
      </c>
    </row>
    <row r="752" spans="1:3" x14ac:dyDescent="0.2">
      <c r="A752" s="284">
        <f t="shared" si="15"/>
        <v>749</v>
      </c>
      <c r="B752" s="277">
        <f t="shared" si="14"/>
        <v>7499.44</v>
      </c>
      <c r="C752" s="277">
        <f t="shared" si="14"/>
        <v>7499.04</v>
      </c>
    </row>
    <row r="753" spans="1:3" x14ac:dyDescent="0.2">
      <c r="A753" s="284">
        <f t="shared" si="15"/>
        <v>750</v>
      </c>
      <c r="B753" s="277">
        <f t="shared" si="14"/>
        <v>7509.32</v>
      </c>
      <c r="C753" s="277">
        <f t="shared" si="14"/>
        <v>7509.12</v>
      </c>
    </row>
    <row r="754" spans="1:3" x14ac:dyDescent="0.2">
      <c r="A754" s="284">
        <f t="shared" si="15"/>
        <v>751</v>
      </c>
      <c r="B754" s="277">
        <f t="shared" si="14"/>
        <v>7519.7199999999993</v>
      </c>
      <c r="C754" s="277">
        <f t="shared" si="14"/>
        <v>7519.08</v>
      </c>
    </row>
    <row r="755" spans="1:3" x14ac:dyDescent="0.2">
      <c r="A755" s="284">
        <f t="shared" si="15"/>
        <v>752</v>
      </c>
      <c r="B755" s="277">
        <f t="shared" si="14"/>
        <v>7529.6</v>
      </c>
      <c r="C755" s="277">
        <f t="shared" si="14"/>
        <v>7529.04</v>
      </c>
    </row>
    <row r="756" spans="1:3" x14ac:dyDescent="0.2">
      <c r="A756" s="284">
        <f t="shared" si="15"/>
        <v>753</v>
      </c>
      <c r="B756" s="277">
        <f t="shared" si="14"/>
        <v>7539.48</v>
      </c>
      <c r="C756" s="277">
        <f t="shared" si="14"/>
        <v>7539.12</v>
      </c>
    </row>
    <row r="757" spans="1:3" x14ac:dyDescent="0.2">
      <c r="A757" s="284">
        <f t="shared" si="15"/>
        <v>754</v>
      </c>
      <c r="B757" s="277">
        <f t="shared" si="14"/>
        <v>7549.36</v>
      </c>
      <c r="C757" s="277">
        <f t="shared" si="14"/>
        <v>7549.08</v>
      </c>
    </row>
    <row r="758" spans="1:3" x14ac:dyDescent="0.2">
      <c r="A758" s="284">
        <f t="shared" si="15"/>
        <v>755</v>
      </c>
      <c r="B758" s="277">
        <f t="shared" si="14"/>
        <v>7559.76</v>
      </c>
      <c r="C758" s="277">
        <f t="shared" si="14"/>
        <v>7559.04</v>
      </c>
    </row>
    <row r="759" spans="1:3" x14ac:dyDescent="0.2">
      <c r="A759" s="284">
        <f t="shared" si="15"/>
        <v>756</v>
      </c>
      <c r="B759" s="277">
        <f t="shared" si="14"/>
        <v>7569.6399999999994</v>
      </c>
      <c r="C759" s="277">
        <f t="shared" si="14"/>
        <v>7569.12</v>
      </c>
    </row>
    <row r="760" spans="1:3" x14ac:dyDescent="0.2">
      <c r="A760" s="284">
        <f t="shared" si="15"/>
        <v>757</v>
      </c>
      <c r="B760" s="277">
        <f t="shared" si="14"/>
        <v>7579.5199999999995</v>
      </c>
      <c r="C760" s="277">
        <f t="shared" si="14"/>
        <v>7579.08</v>
      </c>
    </row>
    <row r="761" spans="1:3" x14ac:dyDescent="0.2">
      <c r="A761" s="284">
        <f t="shared" si="15"/>
        <v>758</v>
      </c>
      <c r="B761" s="277">
        <f t="shared" si="14"/>
        <v>7589.4</v>
      </c>
      <c r="C761" s="277">
        <f t="shared" si="14"/>
        <v>7589.04</v>
      </c>
    </row>
    <row r="762" spans="1:3" x14ac:dyDescent="0.2">
      <c r="A762" s="284">
        <f t="shared" si="15"/>
        <v>759</v>
      </c>
      <c r="B762" s="277">
        <f t="shared" ref="B762:C825" si="16">B$1+B262</f>
        <v>7599.7999999999993</v>
      </c>
      <c r="C762" s="277">
        <f t="shared" si="16"/>
        <v>7599.12</v>
      </c>
    </row>
    <row r="763" spans="1:3" x14ac:dyDescent="0.2">
      <c r="A763" s="284">
        <f t="shared" si="15"/>
        <v>760</v>
      </c>
      <c r="B763" s="277">
        <f t="shared" si="16"/>
        <v>7609.68</v>
      </c>
      <c r="C763" s="277">
        <f t="shared" si="16"/>
        <v>7609.08</v>
      </c>
    </row>
    <row r="764" spans="1:3" x14ac:dyDescent="0.2">
      <c r="A764" s="284">
        <f t="shared" si="15"/>
        <v>761</v>
      </c>
      <c r="B764" s="277">
        <f t="shared" si="16"/>
        <v>7619.5599999999995</v>
      </c>
      <c r="C764" s="277">
        <f t="shared" si="16"/>
        <v>7619.04</v>
      </c>
    </row>
    <row r="765" spans="1:3" x14ac:dyDescent="0.2">
      <c r="A765" s="284">
        <f t="shared" si="15"/>
        <v>762</v>
      </c>
      <c r="B765" s="277">
        <f t="shared" si="16"/>
        <v>7629.44</v>
      </c>
      <c r="C765" s="277">
        <f t="shared" si="16"/>
        <v>7629.12</v>
      </c>
    </row>
    <row r="766" spans="1:3" x14ac:dyDescent="0.2">
      <c r="A766" s="284">
        <f t="shared" si="15"/>
        <v>763</v>
      </c>
      <c r="B766" s="277">
        <f t="shared" si="16"/>
        <v>7639.32</v>
      </c>
      <c r="C766" s="277">
        <f t="shared" si="16"/>
        <v>7639.08</v>
      </c>
    </row>
    <row r="767" spans="1:3" x14ac:dyDescent="0.2">
      <c r="A767" s="284">
        <f t="shared" si="15"/>
        <v>764</v>
      </c>
      <c r="B767" s="277">
        <f t="shared" si="16"/>
        <v>7649.7199999999993</v>
      </c>
      <c r="C767" s="277">
        <f t="shared" si="16"/>
        <v>7649.04</v>
      </c>
    </row>
    <row r="768" spans="1:3" x14ac:dyDescent="0.2">
      <c r="A768" s="284">
        <f t="shared" si="15"/>
        <v>765</v>
      </c>
      <c r="B768" s="277">
        <f t="shared" si="16"/>
        <v>7659.6</v>
      </c>
      <c r="C768" s="277">
        <f t="shared" si="16"/>
        <v>7659.12</v>
      </c>
    </row>
    <row r="769" spans="1:3" x14ac:dyDescent="0.2">
      <c r="A769" s="284">
        <f t="shared" si="15"/>
        <v>766</v>
      </c>
      <c r="B769" s="277">
        <f t="shared" si="16"/>
        <v>7669.48</v>
      </c>
      <c r="C769" s="277">
        <f t="shared" si="16"/>
        <v>7669.08</v>
      </c>
    </row>
    <row r="770" spans="1:3" x14ac:dyDescent="0.2">
      <c r="A770" s="284">
        <f t="shared" si="15"/>
        <v>767</v>
      </c>
      <c r="B770" s="277">
        <f t="shared" si="16"/>
        <v>7679.36</v>
      </c>
      <c r="C770" s="277">
        <f t="shared" si="16"/>
        <v>7679.04</v>
      </c>
    </row>
    <row r="771" spans="1:3" x14ac:dyDescent="0.2">
      <c r="A771" s="284">
        <f t="shared" si="15"/>
        <v>768</v>
      </c>
      <c r="B771" s="277">
        <f t="shared" si="16"/>
        <v>7689.76</v>
      </c>
      <c r="C771" s="277">
        <f t="shared" si="16"/>
        <v>7689.12</v>
      </c>
    </row>
    <row r="772" spans="1:3" x14ac:dyDescent="0.2">
      <c r="A772" s="284">
        <f t="shared" si="15"/>
        <v>769</v>
      </c>
      <c r="B772" s="277">
        <f t="shared" si="16"/>
        <v>7699.6399999999994</v>
      </c>
      <c r="C772" s="277">
        <f t="shared" si="16"/>
        <v>7699.08</v>
      </c>
    </row>
    <row r="773" spans="1:3" x14ac:dyDescent="0.2">
      <c r="A773" s="284">
        <f t="shared" ref="A773:A836" si="17">A772+1</f>
        <v>770</v>
      </c>
      <c r="B773" s="277">
        <f t="shared" si="16"/>
        <v>7709.5199999999995</v>
      </c>
      <c r="C773" s="277">
        <f t="shared" si="16"/>
        <v>7709.04</v>
      </c>
    </row>
    <row r="774" spans="1:3" x14ac:dyDescent="0.2">
      <c r="A774" s="284">
        <f t="shared" si="17"/>
        <v>771</v>
      </c>
      <c r="B774" s="277">
        <f t="shared" si="16"/>
        <v>7719.4</v>
      </c>
      <c r="C774" s="277">
        <f t="shared" si="16"/>
        <v>7719.12</v>
      </c>
    </row>
    <row r="775" spans="1:3" x14ac:dyDescent="0.2">
      <c r="A775" s="284">
        <f t="shared" si="17"/>
        <v>772</v>
      </c>
      <c r="B775" s="277">
        <f t="shared" si="16"/>
        <v>7729.7999999999993</v>
      </c>
      <c r="C775" s="277">
        <f t="shared" si="16"/>
        <v>7729.08</v>
      </c>
    </row>
    <row r="776" spans="1:3" x14ac:dyDescent="0.2">
      <c r="A776" s="284">
        <f t="shared" si="17"/>
        <v>773</v>
      </c>
      <c r="B776" s="277">
        <f t="shared" si="16"/>
        <v>7739.68</v>
      </c>
      <c r="C776" s="277">
        <f t="shared" si="16"/>
        <v>7739.04</v>
      </c>
    </row>
    <row r="777" spans="1:3" x14ac:dyDescent="0.2">
      <c r="A777" s="284">
        <f t="shared" si="17"/>
        <v>774</v>
      </c>
      <c r="B777" s="277">
        <f t="shared" si="16"/>
        <v>7749.5599999999995</v>
      </c>
      <c r="C777" s="277">
        <f t="shared" si="16"/>
        <v>7749.12</v>
      </c>
    </row>
    <row r="778" spans="1:3" x14ac:dyDescent="0.2">
      <c r="A778" s="284">
        <f t="shared" si="17"/>
        <v>775</v>
      </c>
      <c r="B778" s="277">
        <f t="shared" si="16"/>
        <v>7759.44</v>
      </c>
      <c r="C778" s="277">
        <f t="shared" si="16"/>
        <v>7759.08</v>
      </c>
    </row>
    <row r="779" spans="1:3" x14ac:dyDescent="0.2">
      <c r="A779" s="284">
        <f t="shared" si="17"/>
        <v>776</v>
      </c>
      <c r="B779" s="277">
        <f t="shared" si="16"/>
        <v>7769.32</v>
      </c>
      <c r="C779" s="277">
        <f t="shared" si="16"/>
        <v>7769.04</v>
      </c>
    </row>
    <row r="780" spans="1:3" x14ac:dyDescent="0.2">
      <c r="A780" s="284">
        <f t="shared" si="17"/>
        <v>777</v>
      </c>
      <c r="B780" s="277">
        <f t="shared" si="16"/>
        <v>7779.7199999999993</v>
      </c>
      <c r="C780" s="277">
        <f t="shared" si="16"/>
        <v>7779.12</v>
      </c>
    </row>
    <row r="781" spans="1:3" x14ac:dyDescent="0.2">
      <c r="A781" s="284">
        <f t="shared" si="17"/>
        <v>778</v>
      </c>
      <c r="B781" s="277">
        <f t="shared" si="16"/>
        <v>7789.6</v>
      </c>
      <c r="C781" s="277">
        <f t="shared" si="16"/>
        <v>7789.08</v>
      </c>
    </row>
    <row r="782" spans="1:3" x14ac:dyDescent="0.2">
      <c r="A782" s="284">
        <f t="shared" si="17"/>
        <v>779</v>
      </c>
      <c r="B782" s="277">
        <f t="shared" si="16"/>
        <v>7799.48</v>
      </c>
      <c r="C782" s="277">
        <f t="shared" si="16"/>
        <v>7799.04</v>
      </c>
    </row>
    <row r="783" spans="1:3" x14ac:dyDescent="0.2">
      <c r="A783" s="284">
        <f t="shared" si="17"/>
        <v>780</v>
      </c>
      <c r="B783" s="277">
        <f t="shared" si="16"/>
        <v>7809.36</v>
      </c>
      <c r="C783" s="277">
        <f t="shared" si="16"/>
        <v>7809.12</v>
      </c>
    </row>
    <row r="784" spans="1:3" x14ac:dyDescent="0.2">
      <c r="A784" s="284">
        <f t="shared" si="17"/>
        <v>781</v>
      </c>
      <c r="B784" s="277">
        <f t="shared" si="16"/>
        <v>7819.76</v>
      </c>
      <c r="C784" s="277">
        <f t="shared" si="16"/>
        <v>7819.08</v>
      </c>
    </row>
    <row r="785" spans="1:3" x14ac:dyDescent="0.2">
      <c r="A785" s="284">
        <f t="shared" si="17"/>
        <v>782</v>
      </c>
      <c r="B785" s="277">
        <f t="shared" si="16"/>
        <v>7829.6399999999994</v>
      </c>
      <c r="C785" s="277">
        <f t="shared" si="16"/>
        <v>7829.04</v>
      </c>
    </row>
    <row r="786" spans="1:3" x14ac:dyDescent="0.2">
      <c r="A786" s="284">
        <f t="shared" si="17"/>
        <v>783</v>
      </c>
      <c r="B786" s="277">
        <f t="shared" si="16"/>
        <v>7839.5199999999995</v>
      </c>
      <c r="C786" s="277">
        <f t="shared" si="16"/>
        <v>7839.12</v>
      </c>
    </row>
    <row r="787" spans="1:3" x14ac:dyDescent="0.2">
      <c r="A787" s="284">
        <f t="shared" si="17"/>
        <v>784</v>
      </c>
      <c r="B787" s="277">
        <f t="shared" si="16"/>
        <v>7849.4</v>
      </c>
      <c r="C787" s="277">
        <f t="shared" si="16"/>
        <v>7849.08</v>
      </c>
    </row>
    <row r="788" spans="1:3" x14ac:dyDescent="0.2">
      <c r="A788" s="284">
        <f t="shared" si="17"/>
        <v>785</v>
      </c>
      <c r="B788" s="277">
        <f t="shared" si="16"/>
        <v>7859.7999999999993</v>
      </c>
      <c r="C788" s="277">
        <f t="shared" si="16"/>
        <v>7859.04</v>
      </c>
    </row>
    <row r="789" spans="1:3" x14ac:dyDescent="0.2">
      <c r="A789" s="284">
        <f t="shared" si="17"/>
        <v>786</v>
      </c>
      <c r="B789" s="277">
        <f t="shared" si="16"/>
        <v>7869.68</v>
      </c>
      <c r="C789" s="277">
        <f t="shared" si="16"/>
        <v>7869.12</v>
      </c>
    </row>
    <row r="790" spans="1:3" x14ac:dyDescent="0.2">
      <c r="A790" s="284">
        <f t="shared" si="17"/>
        <v>787</v>
      </c>
      <c r="B790" s="277">
        <f t="shared" si="16"/>
        <v>7879.5599999999995</v>
      </c>
      <c r="C790" s="277">
        <f t="shared" si="16"/>
        <v>7879.08</v>
      </c>
    </row>
    <row r="791" spans="1:3" x14ac:dyDescent="0.2">
      <c r="A791" s="284">
        <f t="shared" si="17"/>
        <v>788</v>
      </c>
      <c r="B791" s="277">
        <f t="shared" si="16"/>
        <v>7889.44</v>
      </c>
      <c r="C791" s="277">
        <f t="shared" si="16"/>
        <v>7889.04</v>
      </c>
    </row>
    <row r="792" spans="1:3" x14ac:dyDescent="0.2">
      <c r="A792" s="284">
        <f t="shared" si="17"/>
        <v>789</v>
      </c>
      <c r="B792" s="277">
        <f t="shared" si="16"/>
        <v>7899.32</v>
      </c>
      <c r="C792" s="277">
        <f t="shared" si="16"/>
        <v>7899.12</v>
      </c>
    </row>
    <row r="793" spans="1:3" x14ac:dyDescent="0.2">
      <c r="A793" s="284">
        <f t="shared" si="17"/>
        <v>790</v>
      </c>
      <c r="B793" s="277">
        <f t="shared" si="16"/>
        <v>7909.7199999999993</v>
      </c>
      <c r="C793" s="277">
        <f t="shared" si="16"/>
        <v>7909.08</v>
      </c>
    </row>
    <row r="794" spans="1:3" x14ac:dyDescent="0.2">
      <c r="A794" s="284">
        <f t="shared" si="17"/>
        <v>791</v>
      </c>
      <c r="B794" s="277">
        <f t="shared" si="16"/>
        <v>7919.6</v>
      </c>
      <c r="C794" s="277">
        <f t="shared" si="16"/>
        <v>7919.04</v>
      </c>
    </row>
    <row r="795" spans="1:3" x14ac:dyDescent="0.2">
      <c r="A795" s="284">
        <f t="shared" si="17"/>
        <v>792</v>
      </c>
      <c r="B795" s="277">
        <f t="shared" si="16"/>
        <v>7929.48</v>
      </c>
      <c r="C795" s="277">
        <f t="shared" si="16"/>
        <v>7929.12</v>
      </c>
    </row>
    <row r="796" spans="1:3" x14ac:dyDescent="0.2">
      <c r="A796" s="284">
        <f t="shared" si="17"/>
        <v>793</v>
      </c>
      <c r="B796" s="277">
        <f t="shared" si="16"/>
        <v>7939.36</v>
      </c>
      <c r="C796" s="277">
        <f t="shared" si="16"/>
        <v>7939.08</v>
      </c>
    </row>
    <row r="797" spans="1:3" x14ac:dyDescent="0.2">
      <c r="A797" s="284">
        <f t="shared" si="17"/>
        <v>794</v>
      </c>
      <c r="B797" s="277">
        <f t="shared" si="16"/>
        <v>7949.76</v>
      </c>
      <c r="C797" s="277">
        <f t="shared" si="16"/>
        <v>7949.04</v>
      </c>
    </row>
    <row r="798" spans="1:3" x14ac:dyDescent="0.2">
      <c r="A798" s="284">
        <f t="shared" si="17"/>
        <v>795</v>
      </c>
      <c r="B798" s="277">
        <f t="shared" si="16"/>
        <v>7959.6399999999994</v>
      </c>
      <c r="C798" s="277">
        <f t="shared" si="16"/>
        <v>7959.12</v>
      </c>
    </row>
    <row r="799" spans="1:3" x14ac:dyDescent="0.2">
      <c r="A799" s="284">
        <f t="shared" si="17"/>
        <v>796</v>
      </c>
      <c r="B799" s="277">
        <f t="shared" si="16"/>
        <v>7969.5199999999995</v>
      </c>
      <c r="C799" s="277">
        <f t="shared" si="16"/>
        <v>7969.08</v>
      </c>
    </row>
    <row r="800" spans="1:3" x14ac:dyDescent="0.2">
      <c r="A800" s="284">
        <f t="shared" si="17"/>
        <v>797</v>
      </c>
      <c r="B800" s="277">
        <f t="shared" si="16"/>
        <v>7979.4</v>
      </c>
      <c r="C800" s="277">
        <f t="shared" si="16"/>
        <v>7979.04</v>
      </c>
    </row>
    <row r="801" spans="1:3" x14ac:dyDescent="0.2">
      <c r="A801" s="284">
        <f t="shared" si="17"/>
        <v>798</v>
      </c>
      <c r="B801" s="277">
        <f t="shared" si="16"/>
        <v>7989.7999999999993</v>
      </c>
      <c r="C801" s="277">
        <f t="shared" si="16"/>
        <v>7989.12</v>
      </c>
    </row>
    <row r="802" spans="1:3" x14ac:dyDescent="0.2">
      <c r="A802" s="284">
        <f t="shared" si="17"/>
        <v>799</v>
      </c>
      <c r="B802" s="277">
        <f t="shared" si="16"/>
        <v>7999.68</v>
      </c>
      <c r="C802" s="277">
        <f t="shared" si="16"/>
        <v>7999.08</v>
      </c>
    </row>
    <row r="803" spans="1:3" x14ac:dyDescent="0.2">
      <c r="A803" s="284">
        <f t="shared" si="17"/>
        <v>800</v>
      </c>
      <c r="B803" s="277">
        <f t="shared" si="16"/>
        <v>8009.5599999999995</v>
      </c>
      <c r="C803" s="277">
        <f t="shared" si="16"/>
        <v>8009.04</v>
      </c>
    </row>
    <row r="804" spans="1:3" x14ac:dyDescent="0.2">
      <c r="A804" s="284">
        <f t="shared" si="17"/>
        <v>801</v>
      </c>
      <c r="B804" s="277">
        <f t="shared" si="16"/>
        <v>8019.44</v>
      </c>
      <c r="C804" s="277">
        <f t="shared" si="16"/>
        <v>8019.12</v>
      </c>
    </row>
    <row r="805" spans="1:3" x14ac:dyDescent="0.2">
      <c r="A805" s="284">
        <f t="shared" si="17"/>
        <v>802</v>
      </c>
      <c r="B805" s="277">
        <f t="shared" si="16"/>
        <v>8029.32</v>
      </c>
      <c r="C805" s="277">
        <f t="shared" si="16"/>
        <v>8029.08</v>
      </c>
    </row>
    <row r="806" spans="1:3" x14ac:dyDescent="0.2">
      <c r="A806" s="284">
        <f t="shared" si="17"/>
        <v>803</v>
      </c>
      <c r="B806" s="277">
        <f t="shared" si="16"/>
        <v>8039.7199999999993</v>
      </c>
      <c r="C806" s="277">
        <f t="shared" si="16"/>
        <v>8039.04</v>
      </c>
    </row>
    <row r="807" spans="1:3" x14ac:dyDescent="0.2">
      <c r="A807" s="284">
        <f t="shared" si="17"/>
        <v>804</v>
      </c>
      <c r="B807" s="277">
        <f t="shared" si="16"/>
        <v>8049.6</v>
      </c>
      <c r="C807" s="277">
        <f t="shared" si="16"/>
        <v>8049.12</v>
      </c>
    </row>
    <row r="808" spans="1:3" x14ac:dyDescent="0.2">
      <c r="A808" s="284">
        <f t="shared" si="17"/>
        <v>805</v>
      </c>
      <c r="B808" s="277">
        <f t="shared" si="16"/>
        <v>8059.48</v>
      </c>
      <c r="C808" s="277">
        <f t="shared" si="16"/>
        <v>8059.08</v>
      </c>
    </row>
    <row r="809" spans="1:3" x14ac:dyDescent="0.2">
      <c r="A809" s="284">
        <f t="shared" si="17"/>
        <v>806</v>
      </c>
      <c r="B809" s="277">
        <f t="shared" si="16"/>
        <v>8069.36</v>
      </c>
      <c r="C809" s="277">
        <f t="shared" si="16"/>
        <v>8069.04</v>
      </c>
    </row>
    <row r="810" spans="1:3" x14ac:dyDescent="0.2">
      <c r="A810" s="284">
        <f t="shared" si="17"/>
        <v>807</v>
      </c>
      <c r="B810" s="277">
        <f t="shared" si="16"/>
        <v>8079.76</v>
      </c>
      <c r="C810" s="277">
        <f t="shared" si="16"/>
        <v>8079.12</v>
      </c>
    </row>
    <row r="811" spans="1:3" x14ac:dyDescent="0.2">
      <c r="A811" s="284">
        <f t="shared" si="17"/>
        <v>808</v>
      </c>
      <c r="B811" s="277">
        <f t="shared" si="16"/>
        <v>8089.6399999999994</v>
      </c>
      <c r="C811" s="277">
        <f t="shared" si="16"/>
        <v>8089.08</v>
      </c>
    </row>
    <row r="812" spans="1:3" x14ac:dyDescent="0.2">
      <c r="A812" s="284">
        <f t="shared" si="17"/>
        <v>809</v>
      </c>
      <c r="B812" s="277">
        <f t="shared" si="16"/>
        <v>8099.5199999999995</v>
      </c>
      <c r="C812" s="277">
        <f t="shared" si="16"/>
        <v>8099.04</v>
      </c>
    </row>
    <row r="813" spans="1:3" x14ac:dyDescent="0.2">
      <c r="A813" s="284">
        <f t="shared" si="17"/>
        <v>810</v>
      </c>
      <c r="B813" s="277">
        <f t="shared" si="16"/>
        <v>8109.4</v>
      </c>
      <c r="C813" s="277">
        <f t="shared" si="16"/>
        <v>8109.12</v>
      </c>
    </row>
    <row r="814" spans="1:3" x14ac:dyDescent="0.2">
      <c r="A814" s="284">
        <f t="shared" si="17"/>
        <v>811</v>
      </c>
      <c r="B814" s="277">
        <f t="shared" si="16"/>
        <v>8119.7999999999993</v>
      </c>
      <c r="C814" s="277">
        <f t="shared" si="16"/>
        <v>8119.08</v>
      </c>
    </row>
    <row r="815" spans="1:3" x14ac:dyDescent="0.2">
      <c r="A815" s="284">
        <f t="shared" si="17"/>
        <v>812</v>
      </c>
      <c r="B815" s="277">
        <f t="shared" si="16"/>
        <v>8129.68</v>
      </c>
      <c r="C815" s="277">
        <f t="shared" si="16"/>
        <v>8129.04</v>
      </c>
    </row>
    <row r="816" spans="1:3" x14ac:dyDescent="0.2">
      <c r="A816" s="284">
        <f t="shared" si="17"/>
        <v>813</v>
      </c>
      <c r="B816" s="277">
        <f t="shared" si="16"/>
        <v>8139.5599999999995</v>
      </c>
      <c r="C816" s="277">
        <f t="shared" si="16"/>
        <v>8139.12</v>
      </c>
    </row>
    <row r="817" spans="1:3" x14ac:dyDescent="0.2">
      <c r="A817" s="284">
        <f t="shared" si="17"/>
        <v>814</v>
      </c>
      <c r="B817" s="277">
        <f t="shared" si="16"/>
        <v>8149.44</v>
      </c>
      <c r="C817" s="277">
        <f t="shared" si="16"/>
        <v>8149.08</v>
      </c>
    </row>
    <row r="818" spans="1:3" x14ac:dyDescent="0.2">
      <c r="A818" s="284">
        <f t="shared" si="17"/>
        <v>815</v>
      </c>
      <c r="B818" s="277">
        <f t="shared" si="16"/>
        <v>8159.32</v>
      </c>
      <c r="C818" s="277">
        <f t="shared" si="16"/>
        <v>8159.04</v>
      </c>
    </row>
    <row r="819" spans="1:3" x14ac:dyDescent="0.2">
      <c r="A819" s="284">
        <f t="shared" si="17"/>
        <v>816</v>
      </c>
      <c r="B819" s="277">
        <f t="shared" si="16"/>
        <v>8169.7199999999993</v>
      </c>
      <c r="C819" s="277">
        <f t="shared" si="16"/>
        <v>8169.12</v>
      </c>
    </row>
    <row r="820" spans="1:3" x14ac:dyDescent="0.2">
      <c r="A820" s="284">
        <f t="shared" si="17"/>
        <v>817</v>
      </c>
      <c r="B820" s="277">
        <f t="shared" si="16"/>
        <v>8179.6</v>
      </c>
      <c r="C820" s="277">
        <f t="shared" si="16"/>
        <v>8179.08</v>
      </c>
    </row>
    <row r="821" spans="1:3" x14ac:dyDescent="0.2">
      <c r="A821" s="284">
        <f t="shared" si="17"/>
        <v>818</v>
      </c>
      <c r="B821" s="277">
        <f t="shared" si="16"/>
        <v>8189.48</v>
      </c>
      <c r="C821" s="277">
        <f t="shared" si="16"/>
        <v>8189.04</v>
      </c>
    </row>
    <row r="822" spans="1:3" x14ac:dyDescent="0.2">
      <c r="A822" s="284">
        <f t="shared" si="17"/>
        <v>819</v>
      </c>
      <c r="B822" s="277">
        <f t="shared" si="16"/>
        <v>8199.36</v>
      </c>
      <c r="C822" s="277">
        <f t="shared" si="16"/>
        <v>8199.119999999999</v>
      </c>
    </row>
    <row r="823" spans="1:3" x14ac:dyDescent="0.2">
      <c r="A823" s="284">
        <f t="shared" si="17"/>
        <v>820</v>
      </c>
      <c r="B823" s="277">
        <f t="shared" si="16"/>
        <v>8209.76</v>
      </c>
      <c r="C823" s="277">
        <f t="shared" si="16"/>
        <v>8209.08</v>
      </c>
    </row>
    <row r="824" spans="1:3" x14ac:dyDescent="0.2">
      <c r="A824" s="284">
        <f t="shared" si="17"/>
        <v>821</v>
      </c>
      <c r="B824" s="277">
        <f t="shared" si="16"/>
        <v>8219.64</v>
      </c>
      <c r="C824" s="277">
        <f t="shared" si="16"/>
        <v>8219.0400000000009</v>
      </c>
    </row>
    <row r="825" spans="1:3" x14ac:dyDescent="0.2">
      <c r="A825" s="284">
        <f t="shared" si="17"/>
        <v>822</v>
      </c>
      <c r="B825" s="277">
        <f t="shared" si="16"/>
        <v>8229.52</v>
      </c>
      <c r="C825" s="277">
        <f t="shared" si="16"/>
        <v>8229.119999999999</v>
      </c>
    </row>
    <row r="826" spans="1:3" x14ac:dyDescent="0.2">
      <c r="A826" s="284">
        <f t="shared" si="17"/>
        <v>823</v>
      </c>
      <c r="B826" s="277">
        <f t="shared" ref="B826:C889" si="18">B$1+B326</f>
        <v>8239.4</v>
      </c>
      <c r="C826" s="277">
        <f t="shared" si="18"/>
        <v>8239.08</v>
      </c>
    </row>
    <row r="827" spans="1:3" x14ac:dyDescent="0.2">
      <c r="A827" s="284">
        <f t="shared" si="17"/>
        <v>824</v>
      </c>
      <c r="B827" s="277">
        <f t="shared" si="18"/>
        <v>8249.7999999999993</v>
      </c>
      <c r="C827" s="277">
        <f t="shared" si="18"/>
        <v>8249.0400000000009</v>
      </c>
    </row>
    <row r="828" spans="1:3" x14ac:dyDescent="0.2">
      <c r="A828" s="284">
        <f t="shared" si="17"/>
        <v>825</v>
      </c>
      <c r="B828" s="277">
        <f t="shared" si="18"/>
        <v>8259.68</v>
      </c>
      <c r="C828" s="277">
        <f t="shared" si="18"/>
        <v>8259.119999999999</v>
      </c>
    </row>
    <row r="829" spans="1:3" x14ac:dyDescent="0.2">
      <c r="A829" s="284">
        <f t="shared" si="17"/>
        <v>826</v>
      </c>
      <c r="B829" s="277">
        <f t="shared" si="18"/>
        <v>8269.56</v>
      </c>
      <c r="C829" s="277">
        <f t="shared" si="18"/>
        <v>8269.08</v>
      </c>
    </row>
    <row r="830" spans="1:3" x14ac:dyDescent="0.2">
      <c r="A830" s="284">
        <f t="shared" si="17"/>
        <v>827</v>
      </c>
      <c r="B830" s="277">
        <f t="shared" si="18"/>
        <v>8279.4399999999987</v>
      </c>
      <c r="C830" s="277">
        <f t="shared" si="18"/>
        <v>8279.0400000000009</v>
      </c>
    </row>
    <row r="831" spans="1:3" x14ac:dyDescent="0.2">
      <c r="A831" s="284">
        <f t="shared" si="17"/>
        <v>828</v>
      </c>
      <c r="B831" s="277">
        <f t="shared" si="18"/>
        <v>8289.32</v>
      </c>
      <c r="C831" s="277">
        <f t="shared" si="18"/>
        <v>8289.119999999999</v>
      </c>
    </row>
    <row r="832" spans="1:3" x14ac:dyDescent="0.2">
      <c r="A832" s="284">
        <f t="shared" si="17"/>
        <v>829</v>
      </c>
      <c r="B832" s="277">
        <f t="shared" si="18"/>
        <v>8299.7199999999993</v>
      </c>
      <c r="C832" s="277">
        <f t="shared" si="18"/>
        <v>8299.08</v>
      </c>
    </row>
    <row r="833" spans="1:3" x14ac:dyDescent="0.2">
      <c r="A833" s="284">
        <f t="shared" si="17"/>
        <v>830</v>
      </c>
      <c r="B833" s="277">
        <f t="shared" si="18"/>
        <v>8309.6</v>
      </c>
      <c r="C833" s="277">
        <f t="shared" si="18"/>
        <v>8309.0400000000009</v>
      </c>
    </row>
    <row r="834" spans="1:3" x14ac:dyDescent="0.2">
      <c r="A834" s="284">
        <f t="shared" si="17"/>
        <v>831</v>
      </c>
      <c r="B834" s="277">
        <f t="shared" si="18"/>
        <v>8319.48</v>
      </c>
      <c r="C834" s="277">
        <f t="shared" si="18"/>
        <v>8319.119999999999</v>
      </c>
    </row>
    <row r="835" spans="1:3" x14ac:dyDescent="0.2">
      <c r="A835" s="284">
        <f t="shared" si="17"/>
        <v>832</v>
      </c>
      <c r="B835" s="277">
        <f t="shared" si="18"/>
        <v>8329.36</v>
      </c>
      <c r="C835" s="277">
        <f t="shared" si="18"/>
        <v>8329.08</v>
      </c>
    </row>
    <row r="836" spans="1:3" x14ac:dyDescent="0.2">
      <c r="A836" s="284">
        <f t="shared" si="17"/>
        <v>833</v>
      </c>
      <c r="B836" s="277">
        <f t="shared" si="18"/>
        <v>8339.76</v>
      </c>
      <c r="C836" s="277">
        <f t="shared" si="18"/>
        <v>8339.0400000000009</v>
      </c>
    </row>
    <row r="837" spans="1:3" x14ac:dyDescent="0.2">
      <c r="A837" s="284">
        <f t="shared" ref="A837:A900" si="19">A836+1</f>
        <v>834</v>
      </c>
      <c r="B837" s="277">
        <f t="shared" si="18"/>
        <v>8349.64</v>
      </c>
      <c r="C837" s="277">
        <f t="shared" si="18"/>
        <v>8349.119999999999</v>
      </c>
    </row>
    <row r="838" spans="1:3" x14ac:dyDescent="0.2">
      <c r="A838" s="284">
        <f t="shared" si="19"/>
        <v>835</v>
      </c>
      <c r="B838" s="277">
        <f t="shared" si="18"/>
        <v>8359.52</v>
      </c>
      <c r="C838" s="277">
        <f t="shared" si="18"/>
        <v>8359.08</v>
      </c>
    </row>
    <row r="839" spans="1:3" x14ac:dyDescent="0.2">
      <c r="A839" s="284">
        <f t="shared" si="19"/>
        <v>836</v>
      </c>
      <c r="B839" s="277">
        <f t="shared" si="18"/>
        <v>8369.4</v>
      </c>
      <c r="C839" s="277">
        <f t="shared" si="18"/>
        <v>8369.0400000000009</v>
      </c>
    </row>
    <row r="840" spans="1:3" x14ac:dyDescent="0.2">
      <c r="A840" s="284">
        <f t="shared" si="19"/>
        <v>837</v>
      </c>
      <c r="B840" s="277">
        <f t="shared" si="18"/>
        <v>8379.7999999999993</v>
      </c>
      <c r="C840" s="277">
        <f t="shared" si="18"/>
        <v>8379.119999999999</v>
      </c>
    </row>
    <row r="841" spans="1:3" x14ac:dyDescent="0.2">
      <c r="A841" s="284">
        <f t="shared" si="19"/>
        <v>838</v>
      </c>
      <c r="B841" s="277">
        <f t="shared" si="18"/>
        <v>8389.68</v>
      </c>
      <c r="C841" s="277">
        <f t="shared" si="18"/>
        <v>8389.08</v>
      </c>
    </row>
    <row r="842" spans="1:3" x14ac:dyDescent="0.2">
      <c r="A842" s="284">
        <f t="shared" si="19"/>
        <v>839</v>
      </c>
      <c r="B842" s="277">
        <f t="shared" si="18"/>
        <v>8399.56</v>
      </c>
      <c r="C842" s="277">
        <f t="shared" si="18"/>
        <v>8399.0400000000009</v>
      </c>
    </row>
    <row r="843" spans="1:3" x14ac:dyDescent="0.2">
      <c r="A843" s="284">
        <f t="shared" si="19"/>
        <v>840</v>
      </c>
      <c r="B843" s="277">
        <f t="shared" si="18"/>
        <v>8409.4399999999987</v>
      </c>
      <c r="C843" s="277">
        <f t="shared" si="18"/>
        <v>8409.119999999999</v>
      </c>
    </row>
    <row r="844" spans="1:3" x14ac:dyDescent="0.2">
      <c r="A844" s="284">
        <f t="shared" si="19"/>
        <v>841</v>
      </c>
      <c r="B844" s="277">
        <f t="shared" si="18"/>
        <v>8419.32</v>
      </c>
      <c r="C844" s="277">
        <f t="shared" si="18"/>
        <v>8419.08</v>
      </c>
    </row>
    <row r="845" spans="1:3" x14ac:dyDescent="0.2">
      <c r="A845" s="284">
        <f t="shared" si="19"/>
        <v>842</v>
      </c>
      <c r="B845" s="277">
        <f t="shared" si="18"/>
        <v>8429.7199999999993</v>
      </c>
      <c r="C845" s="277">
        <f t="shared" si="18"/>
        <v>8429.0400000000009</v>
      </c>
    </row>
    <row r="846" spans="1:3" x14ac:dyDescent="0.2">
      <c r="A846" s="284">
        <f t="shared" si="19"/>
        <v>843</v>
      </c>
      <c r="B846" s="277">
        <f t="shared" si="18"/>
        <v>8439.6</v>
      </c>
      <c r="C846" s="277">
        <f t="shared" si="18"/>
        <v>8439.119999999999</v>
      </c>
    </row>
    <row r="847" spans="1:3" x14ac:dyDescent="0.2">
      <c r="A847" s="284">
        <f t="shared" si="19"/>
        <v>844</v>
      </c>
      <c r="B847" s="277">
        <f t="shared" si="18"/>
        <v>8449.48</v>
      </c>
      <c r="C847" s="277">
        <f t="shared" si="18"/>
        <v>8449.08</v>
      </c>
    </row>
    <row r="848" spans="1:3" x14ac:dyDescent="0.2">
      <c r="A848" s="284">
        <f t="shared" si="19"/>
        <v>845</v>
      </c>
      <c r="B848" s="277">
        <f t="shared" si="18"/>
        <v>8459.36</v>
      </c>
      <c r="C848" s="277">
        <f t="shared" si="18"/>
        <v>8459.0400000000009</v>
      </c>
    </row>
    <row r="849" spans="1:3" x14ac:dyDescent="0.2">
      <c r="A849" s="284">
        <f t="shared" si="19"/>
        <v>846</v>
      </c>
      <c r="B849" s="277">
        <f t="shared" si="18"/>
        <v>8469.76</v>
      </c>
      <c r="C849" s="277">
        <f t="shared" si="18"/>
        <v>8469.119999999999</v>
      </c>
    </row>
    <row r="850" spans="1:3" x14ac:dyDescent="0.2">
      <c r="A850" s="284">
        <f t="shared" si="19"/>
        <v>847</v>
      </c>
      <c r="B850" s="277">
        <f t="shared" si="18"/>
        <v>8479.64</v>
      </c>
      <c r="C850" s="277">
        <f t="shared" si="18"/>
        <v>8479.08</v>
      </c>
    </row>
    <row r="851" spans="1:3" x14ac:dyDescent="0.2">
      <c r="A851" s="284">
        <f t="shared" si="19"/>
        <v>848</v>
      </c>
      <c r="B851" s="277">
        <f t="shared" si="18"/>
        <v>8489.52</v>
      </c>
      <c r="C851" s="277">
        <f t="shared" si="18"/>
        <v>8489.0400000000009</v>
      </c>
    </row>
    <row r="852" spans="1:3" x14ac:dyDescent="0.2">
      <c r="A852" s="284">
        <f t="shared" si="19"/>
        <v>849</v>
      </c>
      <c r="B852" s="277">
        <f t="shared" si="18"/>
        <v>8499.4</v>
      </c>
      <c r="C852" s="277">
        <f t="shared" si="18"/>
        <v>8499.119999999999</v>
      </c>
    </row>
    <row r="853" spans="1:3" x14ac:dyDescent="0.2">
      <c r="A853" s="284">
        <f t="shared" si="19"/>
        <v>850</v>
      </c>
      <c r="B853" s="277">
        <f t="shared" si="18"/>
        <v>8509.7999999999993</v>
      </c>
      <c r="C853" s="277">
        <f t="shared" si="18"/>
        <v>8509.08</v>
      </c>
    </row>
    <row r="854" spans="1:3" x14ac:dyDescent="0.2">
      <c r="A854" s="284">
        <f t="shared" si="19"/>
        <v>851</v>
      </c>
      <c r="B854" s="277">
        <f t="shared" si="18"/>
        <v>8519.68</v>
      </c>
      <c r="C854" s="277">
        <f t="shared" si="18"/>
        <v>8519.0400000000009</v>
      </c>
    </row>
    <row r="855" spans="1:3" x14ac:dyDescent="0.2">
      <c r="A855" s="284">
        <f t="shared" si="19"/>
        <v>852</v>
      </c>
      <c r="B855" s="277">
        <f t="shared" si="18"/>
        <v>8529.56</v>
      </c>
      <c r="C855" s="277">
        <f t="shared" si="18"/>
        <v>8529.119999999999</v>
      </c>
    </row>
    <row r="856" spans="1:3" x14ac:dyDescent="0.2">
      <c r="A856" s="284">
        <f t="shared" si="19"/>
        <v>853</v>
      </c>
      <c r="B856" s="277">
        <f t="shared" si="18"/>
        <v>8539.4399999999987</v>
      </c>
      <c r="C856" s="277">
        <f t="shared" si="18"/>
        <v>8539.08</v>
      </c>
    </row>
    <row r="857" spans="1:3" x14ac:dyDescent="0.2">
      <c r="A857" s="284">
        <f t="shared" si="19"/>
        <v>854</v>
      </c>
      <c r="B857" s="277">
        <f t="shared" si="18"/>
        <v>8549.32</v>
      </c>
      <c r="C857" s="277">
        <f t="shared" si="18"/>
        <v>8549.0400000000009</v>
      </c>
    </row>
    <row r="858" spans="1:3" x14ac:dyDescent="0.2">
      <c r="A858" s="284">
        <f t="shared" si="19"/>
        <v>855</v>
      </c>
      <c r="B858" s="277">
        <f t="shared" si="18"/>
        <v>8559.7199999999993</v>
      </c>
      <c r="C858" s="277">
        <f t="shared" si="18"/>
        <v>8559.119999999999</v>
      </c>
    </row>
    <row r="859" spans="1:3" x14ac:dyDescent="0.2">
      <c r="A859" s="284">
        <f t="shared" si="19"/>
        <v>856</v>
      </c>
      <c r="B859" s="277">
        <f t="shared" si="18"/>
        <v>8569.6</v>
      </c>
      <c r="C859" s="277">
        <f t="shared" si="18"/>
        <v>8569.08</v>
      </c>
    </row>
    <row r="860" spans="1:3" x14ac:dyDescent="0.2">
      <c r="A860" s="284">
        <f t="shared" si="19"/>
        <v>857</v>
      </c>
      <c r="B860" s="277">
        <f t="shared" si="18"/>
        <v>8579.48</v>
      </c>
      <c r="C860" s="277">
        <f t="shared" si="18"/>
        <v>8579.0400000000009</v>
      </c>
    </row>
    <row r="861" spans="1:3" x14ac:dyDescent="0.2">
      <c r="A861" s="284">
        <f t="shared" si="19"/>
        <v>858</v>
      </c>
      <c r="B861" s="277">
        <f t="shared" si="18"/>
        <v>8589.36</v>
      </c>
      <c r="C861" s="277">
        <f t="shared" si="18"/>
        <v>8589.119999999999</v>
      </c>
    </row>
    <row r="862" spans="1:3" x14ac:dyDescent="0.2">
      <c r="A862" s="284">
        <f t="shared" si="19"/>
        <v>859</v>
      </c>
      <c r="B862" s="277">
        <f t="shared" si="18"/>
        <v>8599.76</v>
      </c>
      <c r="C862" s="277">
        <f t="shared" si="18"/>
        <v>8599.08</v>
      </c>
    </row>
    <row r="863" spans="1:3" x14ac:dyDescent="0.2">
      <c r="A863" s="284">
        <f t="shared" si="19"/>
        <v>860</v>
      </c>
      <c r="B863" s="277">
        <f t="shared" si="18"/>
        <v>8609.5399999999991</v>
      </c>
      <c r="C863" s="277">
        <f t="shared" si="18"/>
        <v>8609.0400000000009</v>
      </c>
    </row>
    <row r="864" spans="1:3" x14ac:dyDescent="0.2">
      <c r="A864" s="284">
        <f t="shared" si="19"/>
        <v>861</v>
      </c>
      <c r="B864" s="277">
        <f t="shared" si="18"/>
        <v>8619.52</v>
      </c>
      <c r="C864" s="277">
        <f t="shared" si="18"/>
        <v>8619.119999999999</v>
      </c>
    </row>
    <row r="865" spans="1:3" x14ac:dyDescent="0.2">
      <c r="A865" s="284">
        <f t="shared" si="19"/>
        <v>862</v>
      </c>
      <c r="B865" s="277">
        <f t="shared" si="18"/>
        <v>8629.4</v>
      </c>
      <c r="C865" s="277">
        <f t="shared" si="18"/>
        <v>8629.08</v>
      </c>
    </row>
    <row r="866" spans="1:3" x14ac:dyDescent="0.2">
      <c r="A866" s="284">
        <f t="shared" si="19"/>
        <v>863</v>
      </c>
      <c r="B866" s="277">
        <f t="shared" si="18"/>
        <v>8639.7999999999993</v>
      </c>
      <c r="C866" s="277">
        <f t="shared" si="18"/>
        <v>8639.0400000000009</v>
      </c>
    </row>
    <row r="867" spans="1:3" x14ac:dyDescent="0.2">
      <c r="A867" s="284">
        <f t="shared" si="19"/>
        <v>864</v>
      </c>
      <c r="B867" s="277">
        <f t="shared" si="18"/>
        <v>8649.68</v>
      </c>
      <c r="C867" s="277">
        <f t="shared" si="18"/>
        <v>8649.119999999999</v>
      </c>
    </row>
    <row r="868" spans="1:3" x14ac:dyDescent="0.2">
      <c r="A868" s="284">
        <f t="shared" si="19"/>
        <v>865</v>
      </c>
      <c r="B868" s="277">
        <f t="shared" si="18"/>
        <v>8659.56</v>
      </c>
      <c r="C868" s="277">
        <f t="shared" si="18"/>
        <v>8659.08</v>
      </c>
    </row>
    <row r="869" spans="1:3" x14ac:dyDescent="0.2">
      <c r="A869" s="284">
        <f t="shared" si="19"/>
        <v>866</v>
      </c>
      <c r="B869" s="277">
        <f t="shared" si="18"/>
        <v>8669.4399999999987</v>
      </c>
      <c r="C869" s="277">
        <f t="shared" si="18"/>
        <v>8669.0400000000009</v>
      </c>
    </row>
    <row r="870" spans="1:3" x14ac:dyDescent="0.2">
      <c r="A870" s="284">
        <f t="shared" si="19"/>
        <v>867</v>
      </c>
      <c r="B870" s="277">
        <f t="shared" si="18"/>
        <v>8679.32</v>
      </c>
      <c r="C870" s="277">
        <f t="shared" si="18"/>
        <v>8679.119999999999</v>
      </c>
    </row>
    <row r="871" spans="1:3" x14ac:dyDescent="0.2">
      <c r="A871" s="284">
        <f t="shared" si="19"/>
        <v>868</v>
      </c>
      <c r="B871" s="277">
        <f t="shared" si="18"/>
        <v>8689.7199999999993</v>
      </c>
      <c r="C871" s="277">
        <f t="shared" si="18"/>
        <v>8689.08</v>
      </c>
    </row>
    <row r="872" spans="1:3" x14ac:dyDescent="0.2">
      <c r="A872" s="284">
        <f t="shared" si="19"/>
        <v>869</v>
      </c>
      <c r="B872" s="277">
        <f t="shared" si="18"/>
        <v>8699.6</v>
      </c>
      <c r="C872" s="277">
        <f t="shared" si="18"/>
        <v>8699.0400000000009</v>
      </c>
    </row>
    <row r="873" spans="1:3" x14ac:dyDescent="0.2">
      <c r="A873" s="284">
        <f t="shared" si="19"/>
        <v>870</v>
      </c>
      <c r="B873" s="277">
        <f t="shared" si="18"/>
        <v>8709.48</v>
      </c>
      <c r="C873" s="277">
        <f t="shared" si="18"/>
        <v>8709.119999999999</v>
      </c>
    </row>
    <row r="874" spans="1:3" x14ac:dyDescent="0.2">
      <c r="A874" s="284">
        <f t="shared" si="19"/>
        <v>871</v>
      </c>
      <c r="B874" s="277">
        <f t="shared" si="18"/>
        <v>8719.36</v>
      </c>
      <c r="C874" s="277">
        <f t="shared" si="18"/>
        <v>8719.08</v>
      </c>
    </row>
    <row r="875" spans="1:3" x14ac:dyDescent="0.2">
      <c r="A875" s="284">
        <f t="shared" si="19"/>
        <v>872</v>
      </c>
      <c r="B875" s="277">
        <f t="shared" si="18"/>
        <v>8729.76</v>
      </c>
      <c r="C875" s="277">
        <f t="shared" si="18"/>
        <v>8729.0400000000009</v>
      </c>
    </row>
    <row r="876" spans="1:3" x14ac:dyDescent="0.2">
      <c r="A876" s="284">
        <f t="shared" si="19"/>
        <v>873</v>
      </c>
      <c r="B876" s="277">
        <f t="shared" si="18"/>
        <v>8739.64</v>
      </c>
      <c r="C876" s="277">
        <f t="shared" si="18"/>
        <v>8739.119999999999</v>
      </c>
    </row>
    <row r="877" spans="1:3" x14ac:dyDescent="0.2">
      <c r="A877" s="284">
        <f t="shared" si="19"/>
        <v>874</v>
      </c>
      <c r="B877" s="277">
        <f t="shared" si="18"/>
        <v>8749.52</v>
      </c>
      <c r="C877" s="277">
        <f t="shared" si="18"/>
        <v>8749.08</v>
      </c>
    </row>
    <row r="878" spans="1:3" x14ac:dyDescent="0.2">
      <c r="A878" s="284">
        <f t="shared" si="19"/>
        <v>875</v>
      </c>
      <c r="B878" s="277">
        <f t="shared" si="18"/>
        <v>8759.4</v>
      </c>
      <c r="C878" s="277">
        <f t="shared" si="18"/>
        <v>8759.0400000000009</v>
      </c>
    </row>
    <row r="879" spans="1:3" x14ac:dyDescent="0.2">
      <c r="A879" s="284">
        <f t="shared" si="19"/>
        <v>876</v>
      </c>
      <c r="B879" s="277">
        <f t="shared" si="18"/>
        <v>8769.7999999999993</v>
      </c>
      <c r="C879" s="277">
        <f t="shared" si="18"/>
        <v>8769.119999999999</v>
      </c>
    </row>
    <row r="880" spans="1:3" x14ac:dyDescent="0.2">
      <c r="A880" s="284">
        <f t="shared" si="19"/>
        <v>877</v>
      </c>
      <c r="B880" s="277">
        <f t="shared" si="18"/>
        <v>8779.68</v>
      </c>
      <c r="C880" s="277">
        <f t="shared" si="18"/>
        <v>8779.08</v>
      </c>
    </row>
    <row r="881" spans="1:3" x14ac:dyDescent="0.2">
      <c r="A881" s="284">
        <f t="shared" si="19"/>
        <v>878</v>
      </c>
      <c r="B881" s="277">
        <f t="shared" si="18"/>
        <v>8789.56</v>
      </c>
      <c r="C881" s="277">
        <f t="shared" si="18"/>
        <v>8789.0400000000009</v>
      </c>
    </row>
    <row r="882" spans="1:3" x14ac:dyDescent="0.2">
      <c r="A882" s="284">
        <f t="shared" si="19"/>
        <v>879</v>
      </c>
      <c r="B882" s="277">
        <f t="shared" si="18"/>
        <v>8799.4399999999987</v>
      </c>
      <c r="C882" s="277">
        <f t="shared" si="18"/>
        <v>8799.119999999999</v>
      </c>
    </row>
    <row r="883" spans="1:3" x14ac:dyDescent="0.2">
      <c r="A883" s="284">
        <f t="shared" si="19"/>
        <v>880</v>
      </c>
      <c r="B883" s="277">
        <f t="shared" si="18"/>
        <v>8809.32</v>
      </c>
      <c r="C883" s="277">
        <f t="shared" si="18"/>
        <v>8809.08</v>
      </c>
    </row>
    <row r="884" spans="1:3" x14ac:dyDescent="0.2">
      <c r="A884" s="284">
        <f t="shared" si="19"/>
        <v>881</v>
      </c>
      <c r="B884" s="277">
        <f t="shared" si="18"/>
        <v>8819.7199999999993</v>
      </c>
      <c r="C884" s="277">
        <f t="shared" si="18"/>
        <v>8819.0400000000009</v>
      </c>
    </row>
    <row r="885" spans="1:3" x14ac:dyDescent="0.2">
      <c r="A885" s="284">
        <f t="shared" si="19"/>
        <v>882</v>
      </c>
      <c r="B885" s="277">
        <f t="shared" si="18"/>
        <v>8829.6</v>
      </c>
      <c r="C885" s="277">
        <f t="shared" si="18"/>
        <v>8829.119999999999</v>
      </c>
    </row>
    <row r="886" spans="1:3" x14ac:dyDescent="0.2">
      <c r="A886" s="284">
        <f t="shared" si="19"/>
        <v>883</v>
      </c>
      <c r="B886" s="277">
        <f t="shared" si="18"/>
        <v>8839.48</v>
      </c>
      <c r="C886" s="277">
        <f t="shared" si="18"/>
        <v>8839.08</v>
      </c>
    </row>
    <row r="887" spans="1:3" x14ac:dyDescent="0.2">
      <c r="A887" s="284">
        <f t="shared" si="19"/>
        <v>884</v>
      </c>
      <c r="B887" s="277">
        <f t="shared" si="18"/>
        <v>8849.36</v>
      </c>
      <c r="C887" s="277">
        <f t="shared" si="18"/>
        <v>8849.0400000000009</v>
      </c>
    </row>
    <row r="888" spans="1:3" x14ac:dyDescent="0.2">
      <c r="A888" s="284">
        <f t="shared" si="19"/>
        <v>885</v>
      </c>
      <c r="B888" s="277">
        <f t="shared" si="18"/>
        <v>8859.76</v>
      </c>
      <c r="C888" s="277">
        <f t="shared" si="18"/>
        <v>8859.119999999999</v>
      </c>
    </row>
    <row r="889" spans="1:3" x14ac:dyDescent="0.2">
      <c r="A889" s="284">
        <f t="shared" si="19"/>
        <v>886</v>
      </c>
      <c r="B889" s="277">
        <f t="shared" si="18"/>
        <v>8869.64</v>
      </c>
      <c r="C889" s="277">
        <f t="shared" si="18"/>
        <v>8869.08</v>
      </c>
    </row>
    <row r="890" spans="1:3" x14ac:dyDescent="0.2">
      <c r="A890" s="284">
        <f t="shared" si="19"/>
        <v>887</v>
      </c>
      <c r="B890" s="277">
        <f t="shared" ref="B890:C953" si="20">B$1+B390</f>
        <v>8879.52</v>
      </c>
      <c r="C890" s="277">
        <f t="shared" si="20"/>
        <v>8879.0400000000009</v>
      </c>
    </row>
    <row r="891" spans="1:3" x14ac:dyDescent="0.2">
      <c r="A891" s="284">
        <f t="shared" si="19"/>
        <v>888</v>
      </c>
      <c r="B891" s="277">
        <f t="shared" si="20"/>
        <v>8889.4</v>
      </c>
      <c r="C891" s="277">
        <f t="shared" si="20"/>
        <v>8889.119999999999</v>
      </c>
    </row>
    <row r="892" spans="1:3" x14ac:dyDescent="0.2">
      <c r="A892" s="284">
        <f t="shared" si="19"/>
        <v>889</v>
      </c>
      <c r="B892" s="277">
        <f t="shared" si="20"/>
        <v>8899.7999999999993</v>
      </c>
      <c r="C892" s="277">
        <f t="shared" si="20"/>
        <v>8899.08</v>
      </c>
    </row>
    <row r="893" spans="1:3" x14ac:dyDescent="0.2">
      <c r="A893" s="284">
        <f t="shared" si="19"/>
        <v>890</v>
      </c>
      <c r="B893" s="277">
        <f t="shared" si="20"/>
        <v>8909.68</v>
      </c>
      <c r="C893" s="277">
        <f t="shared" si="20"/>
        <v>8909.0400000000009</v>
      </c>
    </row>
    <row r="894" spans="1:3" x14ac:dyDescent="0.2">
      <c r="A894" s="284">
        <f t="shared" si="19"/>
        <v>891</v>
      </c>
      <c r="B894" s="277">
        <f t="shared" si="20"/>
        <v>8919.56</v>
      </c>
      <c r="C894" s="277">
        <f t="shared" si="20"/>
        <v>8919.119999999999</v>
      </c>
    </row>
    <row r="895" spans="1:3" x14ac:dyDescent="0.2">
      <c r="A895" s="284">
        <f t="shared" si="19"/>
        <v>892</v>
      </c>
      <c r="B895" s="277">
        <f t="shared" si="20"/>
        <v>8929.4399999999987</v>
      </c>
      <c r="C895" s="277">
        <f t="shared" si="20"/>
        <v>8929.08</v>
      </c>
    </row>
    <row r="896" spans="1:3" x14ac:dyDescent="0.2">
      <c r="A896" s="284">
        <f t="shared" si="19"/>
        <v>893</v>
      </c>
      <c r="B896" s="277">
        <f t="shared" si="20"/>
        <v>8939.32</v>
      </c>
      <c r="C896" s="277">
        <f t="shared" si="20"/>
        <v>8939.0400000000009</v>
      </c>
    </row>
    <row r="897" spans="1:3" x14ac:dyDescent="0.2">
      <c r="A897" s="284">
        <f t="shared" si="19"/>
        <v>894</v>
      </c>
      <c r="B897" s="277">
        <f t="shared" si="20"/>
        <v>8949.7199999999993</v>
      </c>
      <c r="C897" s="277">
        <f t="shared" si="20"/>
        <v>8949.119999999999</v>
      </c>
    </row>
    <row r="898" spans="1:3" x14ac:dyDescent="0.2">
      <c r="A898" s="284">
        <f t="shared" si="19"/>
        <v>895</v>
      </c>
      <c r="B898" s="277">
        <f t="shared" si="20"/>
        <v>8959.6</v>
      </c>
      <c r="C898" s="277">
        <f t="shared" si="20"/>
        <v>8959.08</v>
      </c>
    </row>
    <row r="899" spans="1:3" x14ac:dyDescent="0.2">
      <c r="A899" s="284">
        <f t="shared" si="19"/>
        <v>896</v>
      </c>
      <c r="B899" s="277">
        <f t="shared" si="20"/>
        <v>8969.48</v>
      </c>
      <c r="C899" s="277">
        <f t="shared" si="20"/>
        <v>8969.0400000000009</v>
      </c>
    </row>
    <row r="900" spans="1:3" x14ac:dyDescent="0.2">
      <c r="A900" s="284">
        <f t="shared" si="19"/>
        <v>897</v>
      </c>
      <c r="B900" s="277">
        <f t="shared" si="20"/>
        <v>8979.36</v>
      </c>
      <c r="C900" s="277">
        <f t="shared" si="20"/>
        <v>8979.119999999999</v>
      </c>
    </row>
    <row r="901" spans="1:3" x14ac:dyDescent="0.2">
      <c r="A901" s="284">
        <f t="shared" ref="A901:A964" si="21">A900+1</f>
        <v>898</v>
      </c>
      <c r="B901" s="277">
        <f t="shared" si="20"/>
        <v>8989.76</v>
      </c>
      <c r="C901" s="277">
        <f t="shared" si="20"/>
        <v>8989.08</v>
      </c>
    </row>
    <row r="902" spans="1:3" x14ac:dyDescent="0.2">
      <c r="A902" s="284">
        <f t="shared" si="21"/>
        <v>899</v>
      </c>
      <c r="B902" s="277">
        <f t="shared" si="20"/>
        <v>8999.64</v>
      </c>
      <c r="C902" s="277">
        <f t="shared" si="20"/>
        <v>8999.0400000000009</v>
      </c>
    </row>
    <row r="903" spans="1:3" x14ac:dyDescent="0.2">
      <c r="A903" s="284">
        <f t="shared" si="21"/>
        <v>900</v>
      </c>
      <c r="B903" s="277">
        <f t="shared" si="20"/>
        <v>9009.52</v>
      </c>
      <c r="C903" s="277">
        <f t="shared" si="20"/>
        <v>9009.119999999999</v>
      </c>
    </row>
    <row r="904" spans="1:3" x14ac:dyDescent="0.2">
      <c r="A904" s="284">
        <f t="shared" si="21"/>
        <v>901</v>
      </c>
      <c r="B904" s="277">
        <f t="shared" si="20"/>
        <v>9019.4</v>
      </c>
      <c r="C904" s="277">
        <f t="shared" si="20"/>
        <v>9019.08</v>
      </c>
    </row>
    <row r="905" spans="1:3" x14ac:dyDescent="0.2">
      <c r="A905" s="284">
        <f t="shared" si="21"/>
        <v>902</v>
      </c>
      <c r="B905" s="277">
        <f t="shared" si="20"/>
        <v>9029.7999999999993</v>
      </c>
      <c r="C905" s="277">
        <f t="shared" si="20"/>
        <v>9029.0400000000009</v>
      </c>
    </row>
    <row r="906" spans="1:3" x14ac:dyDescent="0.2">
      <c r="A906" s="284">
        <f t="shared" si="21"/>
        <v>903</v>
      </c>
      <c r="B906" s="277">
        <f t="shared" si="20"/>
        <v>9039.68</v>
      </c>
      <c r="C906" s="277">
        <f t="shared" si="20"/>
        <v>9039.119999999999</v>
      </c>
    </row>
    <row r="907" spans="1:3" x14ac:dyDescent="0.2">
      <c r="A907" s="284">
        <f t="shared" si="21"/>
        <v>904</v>
      </c>
      <c r="B907" s="277">
        <f t="shared" si="20"/>
        <v>9049.56</v>
      </c>
      <c r="C907" s="277">
        <f t="shared" si="20"/>
        <v>9049.08</v>
      </c>
    </row>
    <row r="908" spans="1:3" x14ac:dyDescent="0.2">
      <c r="A908" s="284">
        <f t="shared" si="21"/>
        <v>905</v>
      </c>
      <c r="B908" s="277">
        <f t="shared" si="20"/>
        <v>9059.4399999999987</v>
      </c>
      <c r="C908" s="277">
        <f t="shared" si="20"/>
        <v>9059.0400000000009</v>
      </c>
    </row>
    <row r="909" spans="1:3" x14ac:dyDescent="0.2">
      <c r="A909" s="284">
        <f t="shared" si="21"/>
        <v>906</v>
      </c>
      <c r="B909" s="277">
        <f t="shared" si="20"/>
        <v>9069.32</v>
      </c>
      <c r="C909" s="277">
        <f t="shared" si="20"/>
        <v>9069.119999999999</v>
      </c>
    </row>
    <row r="910" spans="1:3" x14ac:dyDescent="0.2">
      <c r="A910" s="284">
        <f t="shared" si="21"/>
        <v>907</v>
      </c>
      <c r="B910" s="277">
        <f t="shared" si="20"/>
        <v>9079.7199999999993</v>
      </c>
      <c r="C910" s="277">
        <f t="shared" si="20"/>
        <v>9079.08</v>
      </c>
    </row>
    <row r="911" spans="1:3" x14ac:dyDescent="0.2">
      <c r="A911" s="284">
        <f t="shared" si="21"/>
        <v>908</v>
      </c>
      <c r="B911" s="277">
        <f t="shared" si="20"/>
        <v>9089.6</v>
      </c>
      <c r="C911" s="277">
        <f t="shared" si="20"/>
        <v>9089.0400000000009</v>
      </c>
    </row>
    <row r="912" spans="1:3" x14ac:dyDescent="0.2">
      <c r="A912" s="284">
        <f t="shared" si="21"/>
        <v>909</v>
      </c>
      <c r="B912" s="277">
        <f t="shared" si="20"/>
        <v>9099.48</v>
      </c>
      <c r="C912" s="277">
        <f t="shared" si="20"/>
        <v>9099.119999999999</v>
      </c>
    </row>
    <row r="913" spans="1:3" x14ac:dyDescent="0.2">
      <c r="A913" s="284">
        <f t="shared" si="21"/>
        <v>910</v>
      </c>
      <c r="B913" s="277">
        <f t="shared" si="20"/>
        <v>9109.36</v>
      </c>
      <c r="C913" s="277">
        <f t="shared" si="20"/>
        <v>9109.08</v>
      </c>
    </row>
    <row r="914" spans="1:3" x14ac:dyDescent="0.2">
      <c r="A914" s="284">
        <f t="shared" si="21"/>
        <v>911</v>
      </c>
      <c r="B914" s="277">
        <f t="shared" si="20"/>
        <v>9119.7599999999984</v>
      </c>
      <c r="C914" s="277">
        <f t="shared" si="20"/>
        <v>9119.0400000000009</v>
      </c>
    </row>
    <row r="915" spans="1:3" x14ac:dyDescent="0.2">
      <c r="A915" s="284">
        <f t="shared" si="21"/>
        <v>912</v>
      </c>
      <c r="B915" s="277">
        <f t="shared" si="20"/>
        <v>9129.64</v>
      </c>
      <c r="C915" s="277">
        <f t="shared" si="20"/>
        <v>9129.119999999999</v>
      </c>
    </row>
    <row r="916" spans="1:3" x14ac:dyDescent="0.2">
      <c r="A916" s="284">
        <f t="shared" si="21"/>
        <v>913</v>
      </c>
      <c r="B916" s="277">
        <f t="shared" si="20"/>
        <v>9139.52</v>
      </c>
      <c r="C916" s="277">
        <f t="shared" si="20"/>
        <v>9139.08</v>
      </c>
    </row>
    <row r="917" spans="1:3" x14ac:dyDescent="0.2">
      <c r="A917" s="284">
        <f t="shared" si="21"/>
        <v>914</v>
      </c>
      <c r="B917" s="277">
        <f t="shared" si="20"/>
        <v>9149.4</v>
      </c>
      <c r="C917" s="277">
        <f t="shared" si="20"/>
        <v>9149.0400000000009</v>
      </c>
    </row>
    <row r="918" spans="1:3" x14ac:dyDescent="0.2">
      <c r="A918" s="284">
        <f t="shared" si="21"/>
        <v>915</v>
      </c>
      <c r="B918" s="277">
        <f t="shared" si="20"/>
        <v>9159.7999999999993</v>
      </c>
      <c r="C918" s="277">
        <f t="shared" si="20"/>
        <v>9159.119999999999</v>
      </c>
    </row>
    <row r="919" spans="1:3" x14ac:dyDescent="0.2">
      <c r="A919" s="284">
        <f t="shared" si="21"/>
        <v>916</v>
      </c>
      <c r="B919" s="277">
        <f t="shared" si="20"/>
        <v>9169.68</v>
      </c>
      <c r="C919" s="277">
        <f t="shared" si="20"/>
        <v>9169.08</v>
      </c>
    </row>
    <row r="920" spans="1:3" x14ac:dyDescent="0.2">
      <c r="A920" s="284">
        <f t="shared" si="21"/>
        <v>917</v>
      </c>
      <c r="B920" s="277">
        <f t="shared" si="20"/>
        <v>9179.56</v>
      </c>
      <c r="C920" s="277">
        <f t="shared" si="20"/>
        <v>9179.0400000000009</v>
      </c>
    </row>
    <row r="921" spans="1:3" x14ac:dyDescent="0.2">
      <c r="A921" s="284">
        <f t="shared" si="21"/>
        <v>918</v>
      </c>
      <c r="B921" s="277">
        <f t="shared" si="20"/>
        <v>9189.4399999999987</v>
      </c>
      <c r="C921" s="277">
        <f t="shared" si="20"/>
        <v>9189.119999999999</v>
      </c>
    </row>
    <row r="922" spans="1:3" x14ac:dyDescent="0.2">
      <c r="A922" s="284">
        <f t="shared" si="21"/>
        <v>919</v>
      </c>
      <c r="B922" s="277">
        <f t="shared" si="20"/>
        <v>9199.32</v>
      </c>
      <c r="C922" s="277">
        <f t="shared" si="20"/>
        <v>9199.08</v>
      </c>
    </row>
    <row r="923" spans="1:3" x14ac:dyDescent="0.2">
      <c r="A923" s="284">
        <f t="shared" si="21"/>
        <v>920</v>
      </c>
      <c r="B923" s="277">
        <f t="shared" si="20"/>
        <v>9209.7199999999993</v>
      </c>
      <c r="C923" s="277">
        <f t="shared" si="20"/>
        <v>9209.0400000000009</v>
      </c>
    </row>
    <row r="924" spans="1:3" x14ac:dyDescent="0.2">
      <c r="A924" s="284">
        <f t="shared" si="21"/>
        <v>921</v>
      </c>
      <c r="B924" s="277">
        <f t="shared" si="20"/>
        <v>9219.5999999999985</v>
      </c>
      <c r="C924" s="277">
        <f t="shared" si="20"/>
        <v>9219.119999999999</v>
      </c>
    </row>
    <row r="925" spans="1:3" x14ac:dyDescent="0.2">
      <c r="A925" s="284">
        <f t="shared" si="21"/>
        <v>922</v>
      </c>
      <c r="B925" s="277">
        <f t="shared" si="20"/>
        <v>9229.48</v>
      </c>
      <c r="C925" s="277">
        <f t="shared" si="20"/>
        <v>9229.08</v>
      </c>
    </row>
    <row r="926" spans="1:3" x14ac:dyDescent="0.2">
      <c r="A926" s="284">
        <f t="shared" si="21"/>
        <v>923</v>
      </c>
      <c r="B926" s="277">
        <f t="shared" si="20"/>
        <v>9239.36</v>
      </c>
      <c r="C926" s="277">
        <f t="shared" si="20"/>
        <v>9239.0400000000009</v>
      </c>
    </row>
    <row r="927" spans="1:3" x14ac:dyDescent="0.2">
      <c r="A927" s="284">
        <f t="shared" si="21"/>
        <v>924</v>
      </c>
      <c r="B927" s="277">
        <f t="shared" si="20"/>
        <v>9249.7599999999984</v>
      </c>
      <c r="C927" s="277">
        <f t="shared" si="20"/>
        <v>9249.119999999999</v>
      </c>
    </row>
    <row r="928" spans="1:3" x14ac:dyDescent="0.2">
      <c r="A928" s="284">
        <f t="shared" si="21"/>
        <v>925</v>
      </c>
      <c r="B928" s="277">
        <f t="shared" si="20"/>
        <v>9259.64</v>
      </c>
      <c r="C928" s="277">
        <f t="shared" si="20"/>
        <v>9259.08</v>
      </c>
    </row>
    <row r="929" spans="1:3" x14ac:dyDescent="0.2">
      <c r="A929" s="284">
        <f t="shared" si="21"/>
        <v>926</v>
      </c>
      <c r="B929" s="277">
        <f t="shared" si="20"/>
        <v>9269.52</v>
      </c>
      <c r="C929" s="277">
        <f t="shared" si="20"/>
        <v>9269.0400000000009</v>
      </c>
    </row>
    <row r="930" spans="1:3" x14ac:dyDescent="0.2">
      <c r="A930" s="284">
        <f t="shared" si="21"/>
        <v>927</v>
      </c>
      <c r="B930" s="277">
        <f t="shared" si="20"/>
        <v>9279.4</v>
      </c>
      <c r="C930" s="277">
        <f t="shared" si="20"/>
        <v>9279.119999999999</v>
      </c>
    </row>
    <row r="931" spans="1:3" x14ac:dyDescent="0.2">
      <c r="A931" s="284">
        <f t="shared" si="21"/>
        <v>928</v>
      </c>
      <c r="B931" s="277">
        <f t="shared" si="20"/>
        <v>9289.7999999999993</v>
      </c>
      <c r="C931" s="277">
        <f t="shared" si="20"/>
        <v>9289.08</v>
      </c>
    </row>
    <row r="932" spans="1:3" x14ac:dyDescent="0.2">
      <c r="A932" s="284">
        <f t="shared" si="21"/>
        <v>929</v>
      </c>
      <c r="B932" s="277">
        <f t="shared" si="20"/>
        <v>9299.68</v>
      </c>
      <c r="C932" s="277">
        <f t="shared" si="20"/>
        <v>9299.0400000000009</v>
      </c>
    </row>
    <row r="933" spans="1:3" x14ac:dyDescent="0.2">
      <c r="A933" s="284">
        <f t="shared" si="21"/>
        <v>930</v>
      </c>
      <c r="B933" s="277">
        <f t="shared" si="20"/>
        <v>9309.56</v>
      </c>
      <c r="C933" s="277">
        <f t="shared" si="20"/>
        <v>9309.119999999999</v>
      </c>
    </row>
    <row r="934" spans="1:3" x14ac:dyDescent="0.2">
      <c r="A934" s="284">
        <f t="shared" si="21"/>
        <v>931</v>
      </c>
      <c r="B934" s="277">
        <f t="shared" si="20"/>
        <v>9319.4399999999987</v>
      </c>
      <c r="C934" s="277">
        <f t="shared" si="20"/>
        <v>9319.08</v>
      </c>
    </row>
    <row r="935" spans="1:3" x14ac:dyDescent="0.2">
      <c r="A935" s="284">
        <f t="shared" si="21"/>
        <v>932</v>
      </c>
      <c r="B935" s="277">
        <f t="shared" si="20"/>
        <v>9329.32</v>
      </c>
      <c r="C935" s="277">
        <f t="shared" si="20"/>
        <v>9329.0400000000009</v>
      </c>
    </row>
    <row r="936" spans="1:3" x14ac:dyDescent="0.2">
      <c r="A936" s="284">
        <f t="shared" si="21"/>
        <v>933</v>
      </c>
      <c r="B936" s="277">
        <f t="shared" si="20"/>
        <v>9339.7199999999993</v>
      </c>
      <c r="C936" s="277">
        <f t="shared" si="20"/>
        <v>9339.119999999999</v>
      </c>
    </row>
    <row r="937" spans="1:3" x14ac:dyDescent="0.2">
      <c r="A937" s="284">
        <f t="shared" si="21"/>
        <v>934</v>
      </c>
      <c r="B937" s="277">
        <f t="shared" si="20"/>
        <v>9349.5999999999985</v>
      </c>
      <c r="C937" s="277">
        <f t="shared" si="20"/>
        <v>9349.08</v>
      </c>
    </row>
    <row r="938" spans="1:3" x14ac:dyDescent="0.2">
      <c r="A938" s="284">
        <f t="shared" si="21"/>
        <v>935</v>
      </c>
      <c r="B938" s="277">
        <f t="shared" si="20"/>
        <v>9359.48</v>
      </c>
      <c r="C938" s="277">
        <f t="shared" si="20"/>
        <v>9359.0400000000009</v>
      </c>
    </row>
    <row r="939" spans="1:3" x14ac:dyDescent="0.2">
      <c r="A939" s="284">
        <f t="shared" si="21"/>
        <v>936</v>
      </c>
      <c r="B939" s="277">
        <f t="shared" si="20"/>
        <v>9369.36</v>
      </c>
      <c r="C939" s="277">
        <f t="shared" si="20"/>
        <v>9369.119999999999</v>
      </c>
    </row>
    <row r="940" spans="1:3" x14ac:dyDescent="0.2">
      <c r="A940" s="284">
        <f t="shared" si="21"/>
        <v>937</v>
      </c>
      <c r="B940" s="277">
        <f t="shared" si="20"/>
        <v>9379.7599999999984</v>
      </c>
      <c r="C940" s="277">
        <f t="shared" si="20"/>
        <v>9379.08</v>
      </c>
    </row>
    <row r="941" spans="1:3" x14ac:dyDescent="0.2">
      <c r="A941" s="284">
        <f t="shared" si="21"/>
        <v>938</v>
      </c>
      <c r="B941" s="277">
        <f t="shared" si="20"/>
        <v>9389.64</v>
      </c>
      <c r="C941" s="277">
        <f t="shared" si="20"/>
        <v>9389.0400000000009</v>
      </c>
    </row>
    <row r="942" spans="1:3" x14ac:dyDescent="0.2">
      <c r="A942" s="284">
        <f t="shared" si="21"/>
        <v>939</v>
      </c>
      <c r="B942" s="277">
        <f t="shared" si="20"/>
        <v>9399.52</v>
      </c>
      <c r="C942" s="277">
        <f t="shared" si="20"/>
        <v>9399.119999999999</v>
      </c>
    </row>
    <row r="943" spans="1:3" x14ac:dyDescent="0.2">
      <c r="A943" s="284">
        <f t="shared" si="21"/>
        <v>940</v>
      </c>
      <c r="B943" s="277">
        <f t="shared" si="20"/>
        <v>9409.4</v>
      </c>
      <c r="C943" s="277">
        <f t="shared" si="20"/>
        <v>9409.08</v>
      </c>
    </row>
    <row r="944" spans="1:3" x14ac:dyDescent="0.2">
      <c r="A944" s="284">
        <f t="shared" si="21"/>
        <v>941</v>
      </c>
      <c r="B944" s="277">
        <f t="shared" si="20"/>
        <v>9419.7999999999993</v>
      </c>
      <c r="C944" s="277">
        <f t="shared" si="20"/>
        <v>9419.0400000000009</v>
      </c>
    </row>
    <row r="945" spans="1:3" x14ac:dyDescent="0.2">
      <c r="A945" s="284">
        <f t="shared" si="21"/>
        <v>942</v>
      </c>
      <c r="B945" s="277">
        <f t="shared" si="20"/>
        <v>9429.68</v>
      </c>
      <c r="C945" s="277">
        <f t="shared" si="20"/>
        <v>9429.119999999999</v>
      </c>
    </row>
    <row r="946" spans="1:3" x14ac:dyDescent="0.2">
      <c r="A946" s="284">
        <f t="shared" si="21"/>
        <v>943</v>
      </c>
      <c r="B946" s="277">
        <f t="shared" si="20"/>
        <v>9439.56</v>
      </c>
      <c r="C946" s="277">
        <f t="shared" si="20"/>
        <v>9439.08</v>
      </c>
    </row>
    <row r="947" spans="1:3" x14ac:dyDescent="0.2">
      <c r="A947" s="284">
        <f t="shared" si="21"/>
        <v>944</v>
      </c>
      <c r="B947" s="277">
        <f t="shared" si="20"/>
        <v>9449.4399999999987</v>
      </c>
      <c r="C947" s="277">
        <f t="shared" si="20"/>
        <v>9449.0400000000009</v>
      </c>
    </row>
    <row r="948" spans="1:3" x14ac:dyDescent="0.2">
      <c r="A948" s="284">
        <f t="shared" si="21"/>
        <v>945</v>
      </c>
      <c r="B948" s="277">
        <f t="shared" si="20"/>
        <v>9459.32</v>
      </c>
      <c r="C948" s="277">
        <f t="shared" si="20"/>
        <v>9459.119999999999</v>
      </c>
    </row>
    <row r="949" spans="1:3" x14ac:dyDescent="0.2">
      <c r="A949" s="284">
        <f t="shared" si="21"/>
        <v>946</v>
      </c>
      <c r="B949" s="277">
        <f t="shared" si="20"/>
        <v>9469.7199999999993</v>
      </c>
      <c r="C949" s="277">
        <f t="shared" si="20"/>
        <v>9469.08</v>
      </c>
    </row>
    <row r="950" spans="1:3" x14ac:dyDescent="0.2">
      <c r="A950" s="284">
        <f t="shared" si="21"/>
        <v>947</v>
      </c>
      <c r="B950" s="277">
        <f t="shared" si="20"/>
        <v>9479.5999999999985</v>
      </c>
      <c r="C950" s="277">
        <f t="shared" si="20"/>
        <v>9479.0400000000009</v>
      </c>
    </row>
    <row r="951" spans="1:3" x14ac:dyDescent="0.2">
      <c r="A951" s="284">
        <f t="shared" si="21"/>
        <v>948</v>
      </c>
      <c r="B951" s="277">
        <f t="shared" si="20"/>
        <v>9489.48</v>
      </c>
      <c r="C951" s="277">
        <f t="shared" si="20"/>
        <v>9489.119999999999</v>
      </c>
    </row>
    <row r="952" spans="1:3" x14ac:dyDescent="0.2">
      <c r="A952" s="284">
        <f t="shared" si="21"/>
        <v>949</v>
      </c>
      <c r="B952" s="277">
        <f t="shared" si="20"/>
        <v>9499.36</v>
      </c>
      <c r="C952" s="277">
        <f t="shared" si="20"/>
        <v>9499.08</v>
      </c>
    </row>
    <row r="953" spans="1:3" x14ac:dyDescent="0.2">
      <c r="A953" s="284">
        <f t="shared" si="21"/>
        <v>950</v>
      </c>
      <c r="B953" s="277">
        <f t="shared" si="20"/>
        <v>9509.7599999999984</v>
      </c>
      <c r="C953" s="277">
        <f t="shared" si="20"/>
        <v>9509.0400000000009</v>
      </c>
    </row>
    <row r="954" spans="1:3" x14ac:dyDescent="0.2">
      <c r="A954" s="284">
        <f t="shared" si="21"/>
        <v>951</v>
      </c>
      <c r="B954" s="277">
        <f t="shared" ref="B954:C1003" si="22">B$1+B454</f>
        <v>9519.64</v>
      </c>
      <c r="C954" s="277">
        <f t="shared" si="22"/>
        <v>9519.119999999999</v>
      </c>
    </row>
    <row r="955" spans="1:3" x14ac:dyDescent="0.2">
      <c r="A955" s="284">
        <f t="shared" si="21"/>
        <v>952</v>
      </c>
      <c r="B955" s="277">
        <f t="shared" si="22"/>
        <v>9529.52</v>
      </c>
      <c r="C955" s="277">
        <f t="shared" si="22"/>
        <v>9529.08</v>
      </c>
    </row>
    <row r="956" spans="1:3" x14ac:dyDescent="0.2">
      <c r="A956" s="284">
        <f t="shared" si="21"/>
        <v>953</v>
      </c>
      <c r="B956" s="277">
        <f t="shared" si="22"/>
        <v>9539.4</v>
      </c>
      <c r="C956" s="277">
        <f t="shared" si="22"/>
        <v>9539.0400000000009</v>
      </c>
    </row>
    <row r="957" spans="1:3" x14ac:dyDescent="0.2">
      <c r="A957" s="284">
        <f t="shared" si="21"/>
        <v>954</v>
      </c>
      <c r="B957" s="277">
        <f t="shared" si="22"/>
        <v>9549.7999999999993</v>
      </c>
      <c r="C957" s="277">
        <f t="shared" si="22"/>
        <v>9549.119999999999</v>
      </c>
    </row>
    <row r="958" spans="1:3" x14ac:dyDescent="0.2">
      <c r="A958" s="284">
        <f t="shared" si="21"/>
        <v>955</v>
      </c>
      <c r="B958" s="277">
        <f t="shared" si="22"/>
        <v>9559.68</v>
      </c>
      <c r="C958" s="277">
        <f t="shared" si="22"/>
        <v>9559.08</v>
      </c>
    </row>
    <row r="959" spans="1:3" x14ac:dyDescent="0.2">
      <c r="A959" s="284">
        <f t="shared" si="21"/>
        <v>956</v>
      </c>
      <c r="B959" s="277">
        <f t="shared" si="22"/>
        <v>9569.56</v>
      </c>
      <c r="C959" s="277">
        <f t="shared" si="22"/>
        <v>9569.0400000000009</v>
      </c>
    </row>
    <row r="960" spans="1:3" x14ac:dyDescent="0.2">
      <c r="A960" s="284">
        <f t="shared" si="21"/>
        <v>957</v>
      </c>
      <c r="B960" s="277">
        <f t="shared" si="22"/>
        <v>9579.4399999999987</v>
      </c>
      <c r="C960" s="277">
        <f t="shared" si="22"/>
        <v>9579.119999999999</v>
      </c>
    </row>
    <row r="961" spans="1:3" x14ac:dyDescent="0.2">
      <c r="A961" s="284">
        <f t="shared" si="21"/>
        <v>958</v>
      </c>
      <c r="B961" s="277">
        <f t="shared" si="22"/>
        <v>9589.32</v>
      </c>
      <c r="C961" s="277">
        <f t="shared" si="22"/>
        <v>9589.08</v>
      </c>
    </row>
    <row r="962" spans="1:3" x14ac:dyDescent="0.2">
      <c r="A962" s="284">
        <f t="shared" si="21"/>
        <v>959</v>
      </c>
      <c r="B962" s="277">
        <f t="shared" si="22"/>
        <v>9599.7199999999993</v>
      </c>
      <c r="C962" s="277">
        <f t="shared" si="22"/>
        <v>9599.0400000000009</v>
      </c>
    </row>
    <row r="963" spans="1:3" x14ac:dyDescent="0.2">
      <c r="A963" s="284">
        <f t="shared" si="21"/>
        <v>960</v>
      </c>
      <c r="B963" s="277">
        <f t="shared" si="22"/>
        <v>9609.5999999999985</v>
      </c>
      <c r="C963" s="277">
        <f t="shared" si="22"/>
        <v>9609.119999999999</v>
      </c>
    </row>
    <row r="964" spans="1:3" x14ac:dyDescent="0.2">
      <c r="A964" s="284">
        <f t="shared" si="21"/>
        <v>961</v>
      </c>
      <c r="B964" s="277">
        <f t="shared" si="22"/>
        <v>9619.48</v>
      </c>
      <c r="C964" s="277">
        <f t="shared" si="22"/>
        <v>9619.08</v>
      </c>
    </row>
    <row r="965" spans="1:3" x14ac:dyDescent="0.2">
      <c r="A965" s="284">
        <f t="shared" ref="A965:A1004" si="23">A964+1</f>
        <v>962</v>
      </c>
      <c r="B965" s="277">
        <f t="shared" si="22"/>
        <v>9629.36</v>
      </c>
      <c r="C965" s="277">
        <f t="shared" si="22"/>
        <v>9629.0400000000009</v>
      </c>
    </row>
    <row r="966" spans="1:3" x14ac:dyDescent="0.2">
      <c r="A966" s="284">
        <f t="shared" si="23"/>
        <v>963</v>
      </c>
      <c r="B966" s="277">
        <f t="shared" si="22"/>
        <v>9639.7599999999984</v>
      </c>
      <c r="C966" s="277">
        <f t="shared" si="22"/>
        <v>9639.119999999999</v>
      </c>
    </row>
    <row r="967" spans="1:3" x14ac:dyDescent="0.2">
      <c r="A967" s="284">
        <f t="shared" si="23"/>
        <v>964</v>
      </c>
      <c r="B967" s="277">
        <f t="shared" si="22"/>
        <v>9649.64</v>
      </c>
      <c r="C967" s="277">
        <f t="shared" si="22"/>
        <v>9649.08</v>
      </c>
    </row>
    <row r="968" spans="1:3" x14ac:dyDescent="0.2">
      <c r="A968" s="284">
        <f t="shared" si="23"/>
        <v>965</v>
      </c>
      <c r="B968" s="277">
        <f t="shared" si="22"/>
        <v>9659.52</v>
      </c>
      <c r="C968" s="277">
        <f t="shared" si="22"/>
        <v>9659.0400000000009</v>
      </c>
    </row>
    <row r="969" spans="1:3" x14ac:dyDescent="0.2">
      <c r="A969" s="284">
        <f t="shared" si="23"/>
        <v>966</v>
      </c>
      <c r="B969" s="277">
        <f t="shared" si="22"/>
        <v>9669.4</v>
      </c>
      <c r="C969" s="277">
        <f t="shared" si="22"/>
        <v>9669.119999999999</v>
      </c>
    </row>
    <row r="970" spans="1:3" x14ac:dyDescent="0.2">
      <c r="A970" s="284">
        <f t="shared" si="23"/>
        <v>967</v>
      </c>
      <c r="B970" s="277">
        <f t="shared" si="22"/>
        <v>9679.7999999999993</v>
      </c>
      <c r="C970" s="277">
        <f t="shared" si="22"/>
        <v>9679.08</v>
      </c>
    </row>
    <row r="971" spans="1:3" x14ac:dyDescent="0.2">
      <c r="A971" s="284">
        <f t="shared" si="23"/>
        <v>968</v>
      </c>
      <c r="B971" s="277">
        <f t="shared" si="22"/>
        <v>9689.68</v>
      </c>
      <c r="C971" s="277">
        <f t="shared" si="22"/>
        <v>9689.0400000000009</v>
      </c>
    </row>
    <row r="972" spans="1:3" x14ac:dyDescent="0.2">
      <c r="A972" s="284">
        <f t="shared" si="23"/>
        <v>969</v>
      </c>
      <c r="B972" s="277">
        <f t="shared" si="22"/>
        <v>9699.56</v>
      </c>
      <c r="C972" s="277">
        <f t="shared" si="22"/>
        <v>9699.119999999999</v>
      </c>
    </row>
    <row r="973" spans="1:3" x14ac:dyDescent="0.2">
      <c r="A973" s="284">
        <f t="shared" si="23"/>
        <v>970</v>
      </c>
      <c r="B973" s="277">
        <f t="shared" si="22"/>
        <v>9709.4399999999987</v>
      </c>
      <c r="C973" s="277">
        <f t="shared" si="22"/>
        <v>9709.08</v>
      </c>
    </row>
    <row r="974" spans="1:3" x14ac:dyDescent="0.2">
      <c r="A974" s="284">
        <f t="shared" si="23"/>
        <v>971</v>
      </c>
      <c r="B974" s="277">
        <f t="shared" si="22"/>
        <v>9719.32</v>
      </c>
      <c r="C974" s="277">
        <f t="shared" si="22"/>
        <v>9719.0400000000009</v>
      </c>
    </row>
    <row r="975" spans="1:3" x14ac:dyDescent="0.2">
      <c r="A975" s="284">
        <f t="shared" si="23"/>
        <v>972</v>
      </c>
      <c r="B975" s="277">
        <f t="shared" si="22"/>
        <v>9729.7199999999993</v>
      </c>
      <c r="C975" s="277">
        <f t="shared" si="22"/>
        <v>9729.119999999999</v>
      </c>
    </row>
    <row r="976" spans="1:3" x14ac:dyDescent="0.2">
      <c r="A976" s="284">
        <f t="shared" si="23"/>
        <v>973</v>
      </c>
      <c r="B976" s="277">
        <f t="shared" si="22"/>
        <v>9739.5999999999985</v>
      </c>
      <c r="C976" s="277">
        <f t="shared" si="22"/>
        <v>9739.08</v>
      </c>
    </row>
    <row r="977" spans="1:3" x14ac:dyDescent="0.2">
      <c r="A977" s="284">
        <f t="shared" si="23"/>
        <v>974</v>
      </c>
      <c r="B977" s="277">
        <f t="shared" si="22"/>
        <v>9749.48</v>
      </c>
      <c r="C977" s="277">
        <f t="shared" si="22"/>
        <v>9749.0400000000009</v>
      </c>
    </row>
    <row r="978" spans="1:3" x14ac:dyDescent="0.2">
      <c r="A978" s="284">
        <f t="shared" si="23"/>
        <v>975</v>
      </c>
      <c r="B978" s="277">
        <f t="shared" si="22"/>
        <v>9759.36</v>
      </c>
      <c r="C978" s="277">
        <f t="shared" si="22"/>
        <v>9759.119999999999</v>
      </c>
    </row>
    <row r="979" spans="1:3" x14ac:dyDescent="0.2">
      <c r="A979" s="284">
        <f t="shared" si="23"/>
        <v>976</v>
      </c>
      <c r="B979" s="277">
        <f t="shared" si="22"/>
        <v>9769.7599999999984</v>
      </c>
      <c r="C979" s="277">
        <f t="shared" si="22"/>
        <v>9769.08</v>
      </c>
    </row>
    <row r="980" spans="1:3" x14ac:dyDescent="0.2">
      <c r="A980" s="284">
        <f t="shared" si="23"/>
        <v>977</v>
      </c>
      <c r="B980" s="277">
        <f t="shared" si="22"/>
        <v>9779.64</v>
      </c>
      <c r="C980" s="277">
        <f t="shared" si="22"/>
        <v>9779.0400000000009</v>
      </c>
    </row>
    <row r="981" spans="1:3" x14ac:dyDescent="0.2">
      <c r="A981" s="284">
        <f t="shared" si="23"/>
        <v>978</v>
      </c>
      <c r="B981" s="277">
        <f t="shared" si="22"/>
        <v>9789.52</v>
      </c>
      <c r="C981" s="277">
        <f t="shared" si="22"/>
        <v>9789.119999999999</v>
      </c>
    </row>
    <row r="982" spans="1:3" x14ac:dyDescent="0.2">
      <c r="A982" s="284">
        <f t="shared" si="23"/>
        <v>979</v>
      </c>
      <c r="B982" s="277">
        <f t="shared" si="22"/>
        <v>9799.4</v>
      </c>
      <c r="C982" s="277">
        <f t="shared" si="22"/>
        <v>9799.08</v>
      </c>
    </row>
    <row r="983" spans="1:3" x14ac:dyDescent="0.2">
      <c r="A983" s="284">
        <f t="shared" si="23"/>
        <v>980</v>
      </c>
      <c r="B983" s="277">
        <f t="shared" si="22"/>
        <v>9809.7999999999993</v>
      </c>
      <c r="C983" s="277">
        <f t="shared" si="22"/>
        <v>9809.0400000000009</v>
      </c>
    </row>
    <row r="984" spans="1:3" x14ac:dyDescent="0.2">
      <c r="A984" s="284">
        <f t="shared" si="23"/>
        <v>981</v>
      </c>
      <c r="B984" s="277">
        <f t="shared" si="22"/>
        <v>9819.68</v>
      </c>
      <c r="C984" s="277">
        <f t="shared" si="22"/>
        <v>9819.119999999999</v>
      </c>
    </row>
    <row r="985" spans="1:3" x14ac:dyDescent="0.2">
      <c r="A985" s="284">
        <f t="shared" si="23"/>
        <v>982</v>
      </c>
      <c r="B985" s="277">
        <f t="shared" si="22"/>
        <v>9829.56</v>
      </c>
      <c r="C985" s="277">
        <f t="shared" si="22"/>
        <v>9829.08</v>
      </c>
    </row>
    <row r="986" spans="1:3" x14ac:dyDescent="0.2">
      <c r="A986" s="284">
        <f t="shared" si="23"/>
        <v>983</v>
      </c>
      <c r="B986" s="277">
        <f t="shared" si="22"/>
        <v>9839.4399999999987</v>
      </c>
      <c r="C986" s="277">
        <f t="shared" si="22"/>
        <v>9839.0400000000009</v>
      </c>
    </row>
    <row r="987" spans="1:3" x14ac:dyDescent="0.2">
      <c r="A987" s="284">
        <f t="shared" si="23"/>
        <v>984</v>
      </c>
      <c r="B987" s="277">
        <f t="shared" si="22"/>
        <v>9849.32</v>
      </c>
      <c r="C987" s="277">
        <f t="shared" si="22"/>
        <v>9849.119999999999</v>
      </c>
    </row>
    <row r="988" spans="1:3" x14ac:dyDescent="0.2">
      <c r="A988" s="284">
        <f t="shared" si="23"/>
        <v>985</v>
      </c>
      <c r="B988" s="277">
        <f t="shared" si="22"/>
        <v>9859.7199999999993</v>
      </c>
      <c r="C988" s="277">
        <f t="shared" si="22"/>
        <v>9859.08</v>
      </c>
    </row>
    <row r="989" spans="1:3" x14ac:dyDescent="0.2">
      <c r="A989" s="284">
        <f t="shared" si="23"/>
        <v>986</v>
      </c>
      <c r="B989" s="277">
        <f t="shared" si="22"/>
        <v>9869.5999999999985</v>
      </c>
      <c r="C989" s="277">
        <f t="shared" si="22"/>
        <v>9869.0400000000009</v>
      </c>
    </row>
    <row r="990" spans="1:3" x14ac:dyDescent="0.2">
      <c r="A990" s="284">
        <f t="shared" si="23"/>
        <v>987</v>
      </c>
      <c r="B990" s="277">
        <f t="shared" si="22"/>
        <v>9879.48</v>
      </c>
      <c r="C990" s="277">
        <f t="shared" si="22"/>
        <v>9879.119999999999</v>
      </c>
    </row>
    <row r="991" spans="1:3" x14ac:dyDescent="0.2">
      <c r="A991" s="284">
        <f t="shared" si="23"/>
        <v>988</v>
      </c>
      <c r="B991" s="277">
        <f t="shared" si="22"/>
        <v>9889.36</v>
      </c>
      <c r="C991" s="277">
        <f t="shared" si="22"/>
        <v>9889.08</v>
      </c>
    </row>
    <row r="992" spans="1:3" x14ac:dyDescent="0.2">
      <c r="A992" s="284">
        <f t="shared" si="23"/>
        <v>989</v>
      </c>
      <c r="B992" s="277">
        <f t="shared" si="22"/>
        <v>9899.7599999999984</v>
      </c>
      <c r="C992" s="277">
        <f t="shared" si="22"/>
        <v>9899.0400000000009</v>
      </c>
    </row>
    <row r="993" spans="1:3" x14ac:dyDescent="0.2">
      <c r="A993" s="284">
        <f t="shared" si="23"/>
        <v>990</v>
      </c>
      <c r="B993" s="277">
        <f t="shared" si="22"/>
        <v>9909.64</v>
      </c>
      <c r="C993" s="277">
        <f t="shared" si="22"/>
        <v>9909.119999999999</v>
      </c>
    </row>
    <row r="994" spans="1:3" x14ac:dyDescent="0.2">
      <c r="A994" s="284">
        <f t="shared" si="23"/>
        <v>991</v>
      </c>
      <c r="B994" s="277">
        <f t="shared" si="22"/>
        <v>9919.52</v>
      </c>
      <c r="C994" s="277">
        <f t="shared" si="22"/>
        <v>9919.08</v>
      </c>
    </row>
    <row r="995" spans="1:3" x14ac:dyDescent="0.2">
      <c r="A995" s="284">
        <f t="shared" si="23"/>
        <v>992</v>
      </c>
      <c r="B995" s="277">
        <f t="shared" si="22"/>
        <v>9929.4</v>
      </c>
      <c r="C995" s="277">
        <f t="shared" si="22"/>
        <v>9929.0400000000009</v>
      </c>
    </row>
    <row r="996" spans="1:3" x14ac:dyDescent="0.2">
      <c r="A996" s="284">
        <f t="shared" si="23"/>
        <v>993</v>
      </c>
      <c r="B996" s="277">
        <f t="shared" si="22"/>
        <v>9939.7999999999993</v>
      </c>
      <c r="C996" s="277">
        <f t="shared" si="22"/>
        <v>9939.119999999999</v>
      </c>
    </row>
    <row r="997" spans="1:3" x14ac:dyDescent="0.2">
      <c r="A997" s="284">
        <f t="shared" si="23"/>
        <v>994</v>
      </c>
      <c r="B997" s="277">
        <f t="shared" si="22"/>
        <v>9949.68</v>
      </c>
      <c r="C997" s="277">
        <f t="shared" si="22"/>
        <v>9949.08</v>
      </c>
    </row>
    <row r="998" spans="1:3" x14ac:dyDescent="0.2">
      <c r="A998" s="284">
        <f t="shared" si="23"/>
        <v>995</v>
      </c>
      <c r="B998" s="277">
        <f t="shared" si="22"/>
        <v>9959.56</v>
      </c>
      <c r="C998" s="277">
        <f t="shared" si="22"/>
        <v>9959.0400000000009</v>
      </c>
    </row>
    <row r="999" spans="1:3" x14ac:dyDescent="0.2">
      <c r="A999" s="284">
        <f t="shared" si="23"/>
        <v>996</v>
      </c>
      <c r="B999" s="277">
        <f t="shared" si="22"/>
        <v>9969.4399999999987</v>
      </c>
      <c r="C999" s="277">
        <f t="shared" si="22"/>
        <v>9969.119999999999</v>
      </c>
    </row>
    <row r="1000" spans="1:3" x14ac:dyDescent="0.2">
      <c r="A1000" s="284">
        <f t="shared" si="23"/>
        <v>997</v>
      </c>
      <c r="B1000" s="277">
        <f t="shared" si="22"/>
        <v>9979.32</v>
      </c>
      <c r="C1000" s="277">
        <f t="shared" si="22"/>
        <v>9979.08</v>
      </c>
    </row>
    <row r="1001" spans="1:3" x14ac:dyDescent="0.2">
      <c r="A1001" s="284">
        <f t="shared" si="23"/>
        <v>998</v>
      </c>
      <c r="B1001" s="277">
        <f t="shared" si="22"/>
        <v>9989.7199999999993</v>
      </c>
      <c r="C1001" s="277">
        <f t="shared" si="22"/>
        <v>9989.0400000000009</v>
      </c>
    </row>
    <row r="1002" spans="1:3" x14ac:dyDescent="0.2">
      <c r="A1002" s="284">
        <f t="shared" si="23"/>
        <v>999</v>
      </c>
      <c r="B1002" s="277">
        <f t="shared" si="22"/>
        <v>9999.5999999999985</v>
      </c>
      <c r="C1002" s="277">
        <f t="shared" si="22"/>
        <v>9999.119999999999</v>
      </c>
    </row>
    <row r="1003" spans="1:3" x14ac:dyDescent="0.2">
      <c r="A1003" s="284">
        <f t="shared" si="23"/>
        <v>1000</v>
      </c>
      <c r="B1003" s="277">
        <f>B$1+B503</f>
        <v>10009.48</v>
      </c>
      <c r="C1003" s="277">
        <f t="shared" si="22"/>
        <v>10009.08</v>
      </c>
    </row>
    <row r="1004" spans="1:3" x14ac:dyDescent="0.2">
      <c r="A1004" s="284">
        <f t="shared" si="23"/>
        <v>1001</v>
      </c>
      <c r="B1004" s="277">
        <f>B$1*2+B4</f>
        <v>10019.879999999999</v>
      </c>
      <c r="C1004" s="277">
        <f>C$1*2+C4</f>
        <v>10019.16</v>
      </c>
    </row>
    <row r="1005" spans="1:3" x14ac:dyDescent="0.2">
      <c r="A1005" s="284">
        <f t="shared" ref="A1005:A1068" si="24">A1004+1</f>
        <v>1002</v>
      </c>
      <c r="B1005" s="277">
        <f t="shared" ref="B1005:C1068" si="25">B$1*2+B5</f>
        <v>10029.76</v>
      </c>
      <c r="C1005" s="277">
        <f t="shared" si="25"/>
        <v>10029.120000000001</v>
      </c>
    </row>
    <row r="1006" spans="1:3" x14ac:dyDescent="0.2">
      <c r="A1006" s="284">
        <f t="shared" si="24"/>
        <v>1003</v>
      </c>
      <c r="B1006" s="277">
        <f t="shared" si="25"/>
        <v>10039.64</v>
      </c>
      <c r="C1006" s="277">
        <f t="shared" si="25"/>
        <v>10039.08</v>
      </c>
    </row>
    <row r="1007" spans="1:3" x14ac:dyDescent="0.2">
      <c r="A1007" s="284">
        <f t="shared" si="24"/>
        <v>1004</v>
      </c>
      <c r="B1007" s="277">
        <f t="shared" si="25"/>
        <v>10050.039999999999</v>
      </c>
      <c r="C1007" s="277">
        <f t="shared" ref="C1007:C1038" si="26">C$1*2+C7</f>
        <v>10049.16</v>
      </c>
    </row>
    <row r="1008" spans="1:3" x14ac:dyDescent="0.2">
      <c r="A1008" s="284">
        <f t="shared" si="24"/>
        <v>1005</v>
      </c>
      <c r="B1008" s="277">
        <f t="shared" si="25"/>
        <v>10059.92</v>
      </c>
      <c r="C1008" s="277">
        <f t="shared" si="26"/>
        <v>10059.120000000001</v>
      </c>
    </row>
    <row r="1009" spans="1:3" x14ac:dyDescent="0.2">
      <c r="A1009" s="284">
        <f t="shared" si="24"/>
        <v>1006</v>
      </c>
      <c r="B1009" s="277">
        <f t="shared" si="25"/>
        <v>10069.799999999999</v>
      </c>
      <c r="C1009" s="277">
        <f t="shared" si="26"/>
        <v>10069.08</v>
      </c>
    </row>
    <row r="1010" spans="1:3" x14ac:dyDescent="0.2">
      <c r="A1010" s="284">
        <f t="shared" si="24"/>
        <v>1007</v>
      </c>
      <c r="B1010" s="277">
        <f t="shared" si="25"/>
        <v>10079.68</v>
      </c>
      <c r="C1010" s="277">
        <f t="shared" si="26"/>
        <v>10079.16</v>
      </c>
    </row>
    <row r="1011" spans="1:3" x14ac:dyDescent="0.2">
      <c r="A1011" s="284">
        <f t="shared" si="24"/>
        <v>1008</v>
      </c>
      <c r="B1011" s="277">
        <f t="shared" si="25"/>
        <v>10090.08</v>
      </c>
      <c r="C1011" s="277">
        <f t="shared" si="26"/>
        <v>10089.120000000001</v>
      </c>
    </row>
    <row r="1012" spans="1:3" x14ac:dyDescent="0.2">
      <c r="A1012" s="284">
        <f t="shared" si="24"/>
        <v>1009</v>
      </c>
      <c r="B1012" s="277">
        <f t="shared" si="25"/>
        <v>10099.959999999999</v>
      </c>
      <c r="C1012" s="277">
        <f t="shared" si="26"/>
        <v>10099.08</v>
      </c>
    </row>
    <row r="1013" spans="1:3" x14ac:dyDescent="0.2">
      <c r="A1013" s="284">
        <f t="shared" si="24"/>
        <v>1010</v>
      </c>
      <c r="B1013" s="277">
        <f t="shared" si="25"/>
        <v>10109.84</v>
      </c>
      <c r="C1013" s="277">
        <f t="shared" si="26"/>
        <v>10109.16</v>
      </c>
    </row>
    <row r="1014" spans="1:3" x14ac:dyDescent="0.2">
      <c r="A1014" s="284">
        <f t="shared" si="24"/>
        <v>1011</v>
      </c>
      <c r="B1014" s="277">
        <f t="shared" si="25"/>
        <v>10119.719999999999</v>
      </c>
      <c r="C1014" s="277">
        <f t="shared" si="26"/>
        <v>10119.120000000001</v>
      </c>
    </row>
    <row r="1015" spans="1:3" x14ac:dyDescent="0.2">
      <c r="A1015" s="284">
        <f t="shared" si="24"/>
        <v>1012</v>
      </c>
      <c r="B1015" s="277">
        <f t="shared" si="25"/>
        <v>10130.119999999999</v>
      </c>
      <c r="C1015" s="277">
        <f t="shared" si="26"/>
        <v>10129.08</v>
      </c>
    </row>
    <row r="1016" spans="1:3" x14ac:dyDescent="0.2">
      <c r="A1016" s="284">
        <f t="shared" si="24"/>
        <v>1013</v>
      </c>
      <c r="B1016" s="277">
        <f t="shared" si="25"/>
        <v>10140</v>
      </c>
      <c r="C1016" s="277">
        <f t="shared" si="26"/>
        <v>10139.16</v>
      </c>
    </row>
    <row r="1017" spans="1:3" x14ac:dyDescent="0.2">
      <c r="A1017" s="284">
        <f t="shared" si="24"/>
        <v>1014</v>
      </c>
      <c r="B1017" s="277">
        <f t="shared" si="25"/>
        <v>10149.879999999999</v>
      </c>
      <c r="C1017" s="277">
        <f t="shared" si="26"/>
        <v>10149.120000000001</v>
      </c>
    </row>
    <row r="1018" spans="1:3" x14ac:dyDescent="0.2">
      <c r="A1018" s="284">
        <f t="shared" si="24"/>
        <v>1015</v>
      </c>
      <c r="B1018" s="277">
        <f t="shared" si="25"/>
        <v>10159.76</v>
      </c>
      <c r="C1018" s="277">
        <f t="shared" si="26"/>
        <v>10159.08</v>
      </c>
    </row>
    <row r="1019" spans="1:3" x14ac:dyDescent="0.2">
      <c r="A1019" s="284">
        <f t="shared" si="24"/>
        <v>1016</v>
      </c>
      <c r="B1019" s="277">
        <f t="shared" si="25"/>
        <v>10169.64</v>
      </c>
      <c r="C1019" s="277">
        <f t="shared" si="26"/>
        <v>10169.16</v>
      </c>
    </row>
    <row r="1020" spans="1:3" x14ac:dyDescent="0.2">
      <c r="A1020" s="284">
        <f t="shared" si="24"/>
        <v>1017</v>
      </c>
      <c r="B1020" s="277">
        <f t="shared" si="25"/>
        <v>10180.039999999999</v>
      </c>
      <c r="C1020" s="277">
        <f t="shared" si="26"/>
        <v>10179.120000000001</v>
      </c>
    </row>
    <row r="1021" spans="1:3" x14ac:dyDescent="0.2">
      <c r="A1021" s="284">
        <f t="shared" si="24"/>
        <v>1018</v>
      </c>
      <c r="B1021" s="277">
        <f t="shared" si="25"/>
        <v>10189.92</v>
      </c>
      <c r="C1021" s="277">
        <f t="shared" si="26"/>
        <v>10189.08</v>
      </c>
    </row>
    <row r="1022" spans="1:3" x14ac:dyDescent="0.2">
      <c r="A1022" s="284">
        <f t="shared" si="24"/>
        <v>1019</v>
      </c>
      <c r="B1022" s="277">
        <f t="shared" si="25"/>
        <v>10199.799999999999</v>
      </c>
      <c r="C1022" s="277">
        <f t="shared" si="26"/>
        <v>10199.16</v>
      </c>
    </row>
    <row r="1023" spans="1:3" x14ac:dyDescent="0.2">
      <c r="A1023" s="284">
        <f t="shared" si="24"/>
        <v>1020</v>
      </c>
      <c r="B1023" s="277">
        <f t="shared" si="25"/>
        <v>10209.68</v>
      </c>
      <c r="C1023" s="277">
        <f t="shared" si="26"/>
        <v>10209.120000000001</v>
      </c>
    </row>
    <row r="1024" spans="1:3" x14ac:dyDescent="0.2">
      <c r="A1024" s="284">
        <f t="shared" si="24"/>
        <v>1021</v>
      </c>
      <c r="B1024" s="277">
        <f t="shared" si="25"/>
        <v>10220.08</v>
      </c>
      <c r="C1024" s="277">
        <f t="shared" si="26"/>
        <v>10219.08</v>
      </c>
    </row>
    <row r="1025" spans="1:3" x14ac:dyDescent="0.2">
      <c r="A1025" s="284">
        <f t="shared" si="24"/>
        <v>1022</v>
      </c>
      <c r="B1025" s="277">
        <f t="shared" si="25"/>
        <v>10229.959999999999</v>
      </c>
      <c r="C1025" s="277">
        <f t="shared" si="26"/>
        <v>10229.16</v>
      </c>
    </row>
    <row r="1026" spans="1:3" x14ac:dyDescent="0.2">
      <c r="A1026" s="284">
        <f t="shared" si="24"/>
        <v>1023</v>
      </c>
      <c r="B1026" s="277">
        <f t="shared" si="25"/>
        <v>10239.84</v>
      </c>
      <c r="C1026" s="277">
        <f t="shared" si="26"/>
        <v>10239.120000000001</v>
      </c>
    </row>
    <row r="1027" spans="1:3" x14ac:dyDescent="0.2">
      <c r="A1027" s="284">
        <f t="shared" si="24"/>
        <v>1024</v>
      </c>
      <c r="B1027" s="277">
        <f t="shared" si="25"/>
        <v>10249.719999999999</v>
      </c>
      <c r="C1027" s="277">
        <f t="shared" si="26"/>
        <v>10249.08</v>
      </c>
    </row>
    <row r="1028" spans="1:3" x14ac:dyDescent="0.2">
      <c r="A1028" s="284">
        <f t="shared" si="24"/>
        <v>1025</v>
      </c>
      <c r="B1028" s="277">
        <f t="shared" si="25"/>
        <v>10260.119999999999</v>
      </c>
      <c r="C1028" s="277">
        <f t="shared" si="26"/>
        <v>10259.16</v>
      </c>
    </row>
    <row r="1029" spans="1:3" x14ac:dyDescent="0.2">
      <c r="A1029" s="284">
        <f t="shared" si="24"/>
        <v>1026</v>
      </c>
      <c r="B1029" s="277">
        <f t="shared" si="25"/>
        <v>10270</v>
      </c>
      <c r="C1029" s="277">
        <f t="shared" si="26"/>
        <v>10269.120000000001</v>
      </c>
    </row>
    <row r="1030" spans="1:3" x14ac:dyDescent="0.2">
      <c r="A1030" s="284">
        <f t="shared" si="24"/>
        <v>1027</v>
      </c>
      <c r="B1030" s="277">
        <f t="shared" si="25"/>
        <v>10279.879999999999</v>
      </c>
      <c r="C1030" s="277">
        <f t="shared" si="26"/>
        <v>10279.08</v>
      </c>
    </row>
    <row r="1031" spans="1:3" x14ac:dyDescent="0.2">
      <c r="A1031" s="284">
        <f t="shared" si="24"/>
        <v>1028</v>
      </c>
      <c r="B1031" s="277">
        <f t="shared" si="25"/>
        <v>10289.76</v>
      </c>
      <c r="C1031" s="277">
        <f t="shared" si="26"/>
        <v>10289.16</v>
      </c>
    </row>
    <row r="1032" spans="1:3" x14ac:dyDescent="0.2">
      <c r="A1032" s="284">
        <f t="shared" si="24"/>
        <v>1029</v>
      </c>
      <c r="B1032" s="277">
        <f t="shared" si="25"/>
        <v>10299.64</v>
      </c>
      <c r="C1032" s="277">
        <f t="shared" si="26"/>
        <v>10299.120000000001</v>
      </c>
    </row>
    <row r="1033" spans="1:3" x14ac:dyDescent="0.2">
      <c r="A1033" s="284">
        <f t="shared" si="24"/>
        <v>1030</v>
      </c>
      <c r="B1033" s="277">
        <f t="shared" si="25"/>
        <v>10310.039999999999</v>
      </c>
      <c r="C1033" s="277">
        <f t="shared" si="26"/>
        <v>10309.08</v>
      </c>
    </row>
    <row r="1034" spans="1:3" x14ac:dyDescent="0.2">
      <c r="A1034" s="284">
        <f t="shared" si="24"/>
        <v>1031</v>
      </c>
      <c r="B1034" s="277">
        <f t="shared" si="25"/>
        <v>10319.92</v>
      </c>
      <c r="C1034" s="277">
        <f t="shared" si="26"/>
        <v>10319.16</v>
      </c>
    </row>
    <row r="1035" spans="1:3" x14ac:dyDescent="0.2">
      <c r="A1035" s="284">
        <f t="shared" si="24"/>
        <v>1032</v>
      </c>
      <c r="B1035" s="277">
        <f t="shared" si="25"/>
        <v>10329.799999999999</v>
      </c>
      <c r="C1035" s="277">
        <f t="shared" si="26"/>
        <v>10329.120000000001</v>
      </c>
    </row>
    <row r="1036" spans="1:3" x14ac:dyDescent="0.2">
      <c r="A1036" s="284">
        <f t="shared" si="24"/>
        <v>1033</v>
      </c>
      <c r="B1036" s="277">
        <f t="shared" si="25"/>
        <v>10339.68</v>
      </c>
      <c r="C1036" s="277">
        <f t="shared" si="26"/>
        <v>10339.08</v>
      </c>
    </row>
    <row r="1037" spans="1:3" x14ac:dyDescent="0.2">
      <c r="A1037" s="284">
        <f t="shared" si="24"/>
        <v>1034</v>
      </c>
      <c r="B1037" s="277">
        <f t="shared" si="25"/>
        <v>10350.08</v>
      </c>
      <c r="C1037" s="277">
        <f t="shared" si="26"/>
        <v>10349.16</v>
      </c>
    </row>
    <row r="1038" spans="1:3" x14ac:dyDescent="0.2">
      <c r="A1038" s="284">
        <f t="shared" si="24"/>
        <v>1035</v>
      </c>
      <c r="B1038" s="277">
        <f t="shared" si="25"/>
        <v>10359.959999999999</v>
      </c>
      <c r="C1038" s="277">
        <f t="shared" si="26"/>
        <v>10359.120000000001</v>
      </c>
    </row>
    <row r="1039" spans="1:3" x14ac:dyDescent="0.2">
      <c r="A1039" s="284">
        <f t="shared" si="24"/>
        <v>1036</v>
      </c>
      <c r="B1039" s="277">
        <f t="shared" si="25"/>
        <v>10369.84</v>
      </c>
      <c r="C1039" s="277">
        <f t="shared" si="25"/>
        <v>10369.08</v>
      </c>
    </row>
    <row r="1040" spans="1:3" x14ac:dyDescent="0.2">
      <c r="A1040" s="284">
        <f t="shared" si="24"/>
        <v>1037</v>
      </c>
      <c r="B1040" s="277">
        <f t="shared" si="25"/>
        <v>10379.719999999999</v>
      </c>
      <c r="C1040" s="277">
        <f t="shared" si="25"/>
        <v>10379.16</v>
      </c>
    </row>
    <row r="1041" spans="1:3" x14ac:dyDescent="0.2">
      <c r="A1041" s="284">
        <f t="shared" si="24"/>
        <v>1038</v>
      </c>
      <c r="B1041" s="277">
        <f t="shared" si="25"/>
        <v>10390.119999999999</v>
      </c>
      <c r="C1041" s="277">
        <f t="shared" si="25"/>
        <v>10389.120000000001</v>
      </c>
    </row>
    <row r="1042" spans="1:3" x14ac:dyDescent="0.2">
      <c r="A1042" s="284">
        <f t="shared" si="24"/>
        <v>1039</v>
      </c>
      <c r="B1042" s="277">
        <f t="shared" si="25"/>
        <v>10400</v>
      </c>
      <c r="C1042" s="277">
        <f t="shared" si="25"/>
        <v>10399.08</v>
      </c>
    </row>
    <row r="1043" spans="1:3" x14ac:dyDescent="0.2">
      <c r="A1043" s="284">
        <f t="shared" si="24"/>
        <v>1040</v>
      </c>
      <c r="B1043" s="277">
        <f t="shared" si="25"/>
        <v>10409.879999999999</v>
      </c>
      <c r="C1043" s="277">
        <f t="shared" si="25"/>
        <v>10409.16</v>
      </c>
    </row>
    <row r="1044" spans="1:3" x14ac:dyDescent="0.2">
      <c r="A1044" s="284">
        <f t="shared" si="24"/>
        <v>1041</v>
      </c>
      <c r="B1044" s="277">
        <f t="shared" si="25"/>
        <v>10419.76</v>
      </c>
      <c r="C1044" s="277">
        <f t="shared" si="25"/>
        <v>10419.120000000001</v>
      </c>
    </row>
    <row r="1045" spans="1:3" x14ac:dyDescent="0.2">
      <c r="A1045" s="284">
        <f t="shared" si="24"/>
        <v>1042</v>
      </c>
      <c r="B1045" s="277">
        <f t="shared" si="25"/>
        <v>10429.64</v>
      </c>
      <c r="C1045" s="277">
        <f t="shared" si="25"/>
        <v>10429.08</v>
      </c>
    </row>
    <row r="1046" spans="1:3" x14ac:dyDescent="0.2">
      <c r="A1046" s="284">
        <f t="shared" si="24"/>
        <v>1043</v>
      </c>
      <c r="B1046" s="277">
        <f t="shared" si="25"/>
        <v>10440.039999999999</v>
      </c>
      <c r="C1046" s="277">
        <f t="shared" si="25"/>
        <v>10439.16</v>
      </c>
    </row>
    <row r="1047" spans="1:3" x14ac:dyDescent="0.2">
      <c r="A1047" s="284">
        <f t="shared" si="24"/>
        <v>1044</v>
      </c>
      <c r="B1047" s="277">
        <f t="shared" si="25"/>
        <v>10449.92</v>
      </c>
      <c r="C1047" s="277">
        <f t="shared" si="25"/>
        <v>10449.120000000001</v>
      </c>
    </row>
    <row r="1048" spans="1:3" x14ac:dyDescent="0.2">
      <c r="A1048" s="284">
        <f t="shared" si="24"/>
        <v>1045</v>
      </c>
      <c r="B1048" s="277">
        <f t="shared" si="25"/>
        <v>10459.799999999999</v>
      </c>
      <c r="C1048" s="277">
        <f t="shared" si="25"/>
        <v>10459.08</v>
      </c>
    </row>
    <row r="1049" spans="1:3" x14ac:dyDescent="0.2">
      <c r="A1049" s="284">
        <f t="shared" si="24"/>
        <v>1046</v>
      </c>
      <c r="B1049" s="277">
        <f t="shared" si="25"/>
        <v>10469.68</v>
      </c>
      <c r="C1049" s="277">
        <f t="shared" si="25"/>
        <v>10469.16</v>
      </c>
    </row>
    <row r="1050" spans="1:3" x14ac:dyDescent="0.2">
      <c r="A1050" s="284">
        <f t="shared" si="24"/>
        <v>1047</v>
      </c>
      <c r="B1050" s="277">
        <f t="shared" si="25"/>
        <v>10480.08</v>
      </c>
      <c r="C1050" s="277">
        <f t="shared" si="25"/>
        <v>10479.120000000001</v>
      </c>
    </row>
    <row r="1051" spans="1:3" x14ac:dyDescent="0.2">
      <c r="A1051" s="284">
        <f t="shared" si="24"/>
        <v>1048</v>
      </c>
      <c r="B1051" s="277">
        <f t="shared" si="25"/>
        <v>10489.96</v>
      </c>
      <c r="C1051" s="277">
        <f t="shared" si="25"/>
        <v>10489.08</v>
      </c>
    </row>
    <row r="1052" spans="1:3" x14ac:dyDescent="0.2">
      <c r="A1052" s="284">
        <f t="shared" si="24"/>
        <v>1049</v>
      </c>
      <c r="B1052" s="277">
        <f t="shared" si="25"/>
        <v>10499.84</v>
      </c>
      <c r="C1052" s="277">
        <f t="shared" si="25"/>
        <v>10499.16</v>
      </c>
    </row>
    <row r="1053" spans="1:3" x14ac:dyDescent="0.2">
      <c r="A1053" s="284">
        <f t="shared" si="24"/>
        <v>1050</v>
      </c>
      <c r="B1053" s="277">
        <f t="shared" si="25"/>
        <v>10509.72</v>
      </c>
      <c r="C1053" s="277">
        <f t="shared" si="25"/>
        <v>10509.12</v>
      </c>
    </row>
    <row r="1054" spans="1:3" x14ac:dyDescent="0.2">
      <c r="A1054" s="284">
        <f t="shared" si="24"/>
        <v>1051</v>
      </c>
      <c r="B1054" s="277">
        <f t="shared" si="25"/>
        <v>10520.119999999999</v>
      </c>
      <c r="C1054" s="277">
        <f t="shared" si="25"/>
        <v>10519.08</v>
      </c>
    </row>
    <row r="1055" spans="1:3" x14ac:dyDescent="0.2">
      <c r="A1055" s="284">
        <f t="shared" si="24"/>
        <v>1052</v>
      </c>
      <c r="B1055" s="277">
        <f t="shared" si="25"/>
        <v>10530</v>
      </c>
      <c r="C1055" s="277">
        <f t="shared" si="25"/>
        <v>10529.16</v>
      </c>
    </row>
    <row r="1056" spans="1:3" x14ac:dyDescent="0.2">
      <c r="A1056" s="284">
        <f t="shared" si="24"/>
        <v>1053</v>
      </c>
      <c r="B1056" s="277">
        <f t="shared" si="25"/>
        <v>10539.88</v>
      </c>
      <c r="C1056" s="277">
        <f t="shared" si="25"/>
        <v>10539.119999999999</v>
      </c>
    </row>
    <row r="1057" spans="1:3" x14ac:dyDescent="0.2">
      <c r="A1057" s="284">
        <f t="shared" si="24"/>
        <v>1054</v>
      </c>
      <c r="B1057" s="277">
        <f t="shared" si="25"/>
        <v>10549.76</v>
      </c>
      <c r="C1057" s="277">
        <f t="shared" si="25"/>
        <v>10549.08</v>
      </c>
    </row>
    <row r="1058" spans="1:3" x14ac:dyDescent="0.2">
      <c r="A1058" s="284">
        <f t="shared" si="24"/>
        <v>1055</v>
      </c>
      <c r="B1058" s="277">
        <f t="shared" si="25"/>
        <v>10559.64</v>
      </c>
      <c r="C1058" s="277">
        <f t="shared" si="25"/>
        <v>10559.16</v>
      </c>
    </row>
    <row r="1059" spans="1:3" x14ac:dyDescent="0.2">
      <c r="A1059" s="284">
        <f t="shared" si="24"/>
        <v>1056</v>
      </c>
      <c r="B1059" s="277">
        <f t="shared" si="25"/>
        <v>10570.039999999999</v>
      </c>
      <c r="C1059" s="277">
        <f t="shared" si="25"/>
        <v>10569.119999999999</v>
      </c>
    </row>
    <row r="1060" spans="1:3" x14ac:dyDescent="0.2">
      <c r="A1060" s="284">
        <f t="shared" si="24"/>
        <v>1057</v>
      </c>
      <c r="B1060" s="277">
        <f t="shared" si="25"/>
        <v>10579.92</v>
      </c>
      <c r="C1060" s="277">
        <f t="shared" si="25"/>
        <v>10579.08</v>
      </c>
    </row>
    <row r="1061" spans="1:3" x14ac:dyDescent="0.2">
      <c r="A1061" s="284">
        <f t="shared" si="24"/>
        <v>1058</v>
      </c>
      <c r="B1061" s="277">
        <f t="shared" si="25"/>
        <v>10589.8</v>
      </c>
      <c r="C1061" s="277">
        <f t="shared" si="25"/>
        <v>10589.16</v>
      </c>
    </row>
    <row r="1062" spans="1:3" x14ac:dyDescent="0.2">
      <c r="A1062" s="284">
        <f t="shared" si="24"/>
        <v>1059</v>
      </c>
      <c r="B1062" s="277">
        <f t="shared" si="25"/>
        <v>10599.68</v>
      </c>
      <c r="C1062" s="277">
        <f t="shared" si="25"/>
        <v>10599.119999999999</v>
      </c>
    </row>
    <row r="1063" spans="1:3" x14ac:dyDescent="0.2">
      <c r="A1063" s="284">
        <f t="shared" si="24"/>
        <v>1060</v>
      </c>
      <c r="B1063" s="277">
        <f t="shared" si="25"/>
        <v>10610.08</v>
      </c>
      <c r="C1063" s="277">
        <f t="shared" si="25"/>
        <v>10609.08</v>
      </c>
    </row>
    <row r="1064" spans="1:3" x14ac:dyDescent="0.2">
      <c r="A1064" s="284">
        <f t="shared" si="24"/>
        <v>1061</v>
      </c>
      <c r="B1064" s="277">
        <f t="shared" si="25"/>
        <v>10619.96</v>
      </c>
      <c r="C1064" s="277">
        <f t="shared" si="25"/>
        <v>10619.16</v>
      </c>
    </row>
    <row r="1065" spans="1:3" x14ac:dyDescent="0.2">
      <c r="A1065" s="284">
        <f t="shared" si="24"/>
        <v>1062</v>
      </c>
      <c r="B1065" s="277">
        <f t="shared" si="25"/>
        <v>10629.84</v>
      </c>
      <c r="C1065" s="277">
        <f t="shared" si="25"/>
        <v>10629.119999999999</v>
      </c>
    </row>
    <row r="1066" spans="1:3" x14ac:dyDescent="0.2">
      <c r="A1066" s="284">
        <f t="shared" si="24"/>
        <v>1063</v>
      </c>
      <c r="B1066" s="277">
        <f t="shared" si="25"/>
        <v>10639.72</v>
      </c>
      <c r="C1066" s="277">
        <f t="shared" si="25"/>
        <v>10639.08</v>
      </c>
    </row>
    <row r="1067" spans="1:3" x14ac:dyDescent="0.2">
      <c r="A1067" s="284">
        <f t="shared" si="24"/>
        <v>1064</v>
      </c>
      <c r="B1067" s="277">
        <f t="shared" si="25"/>
        <v>10650.119999999999</v>
      </c>
      <c r="C1067" s="277">
        <f t="shared" si="25"/>
        <v>10649.16</v>
      </c>
    </row>
    <row r="1068" spans="1:3" x14ac:dyDescent="0.2">
      <c r="A1068" s="284">
        <f t="shared" si="24"/>
        <v>1065</v>
      </c>
      <c r="B1068" s="277">
        <f t="shared" si="25"/>
        <v>10660</v>
      </c>
      <c r="C1068" s="277">
        <f t="shared" si="25"/>
        <v>10659.119999999999</v>
      </c>
    </row>
    <row r="1069" spans="1:3" x14ac:dyDescent="0.2">
      <c r="A1069" s="284">
        <f t="shared" ref="A1069:A1132" si="27">A1068+1</f>
        <v>1066</v>
      </c>
      <c r="B1069" s="277">
        <f t="shared" ref="B1069:C1132" si="28">B$1*2+B69</f>
        <v>10669.88</v>
      </c>
      <c r="C1069" s="277">
        <f t="shared" si="28"/>
        <v>10669.08</v>
      </c>
    </row>
    <row r="1070" spans="1:3" x14ac:dyDescent="0.2">
      <c r="A1070" s="284">
        <f t="shared" si="27"/>
        <v>1067</v>
      </c>
      <c r="B1070" s="277">
        <f t="shared" si="28"/>
        <v>10679.76</v>
      </c>
      <c r="C1070" s="277">
        <f t="shared" si="28"/>
        <v>10679.16</v>
      </c>
    </row>
    <row r="1071" spans="1:3" x14ac:dyDescent="0.2">
      <c r="A1071" s="284">
        <f t="shared" si="27"/>
        <v>1068</v>
      </c>
      <c r="B1071" s="277">
        <f t="shared" si="28"/>
        <v>10689.64</v>
      </c>
      <c r="C1071" s="277">
        <f t="shared" si="28"/>
        <v>10689.119999999999</v>
      </c>
    </row>
    <row r="1072" spans="1:3" x14ac:dyDescent="0.2">
      <c r="A1072" s="284">
        <f t="shared" si="27"/>
        <v>1069</v>
      </c>
      <c r="B1072" s="277">
        <f t="shared" si="28"/>
        <v>10700.039999999999</v>
      </c>
      <c r="C1072" s="277">
        <f t="shared" si="28"/>
        <v>10699.08</v>
      </c>
    </row>
    <row r="1073" spans="1:3" x14ac:dyDescent="0.2">
      <c r="A1073" s="284">
        <f t="shared" si="27"/>
        <v>1070</v>
      </c>
      <c r="B1073" s="277">
        <f t="shared" si="28"/>
        <v>10709.92</v>
      </c>
      <c r="C1073" s="277">
        <f t="shared" si="28"/>
        <v>10709.16</v>
      </c>
    </row>
    <row r="1074" spans="1:3" x14ac:dyDescent="0.2">
      <c r="A1074" s="284">
        <f t="shared" si="27"/>
        <v>1071</v>
      </c>
      <c r="B1074" s="277">
        <f t="shared" si="28"/>
        <v>10719.8</v>
      </c>
      <c r="C1074" s="277">
        <f t="shared" si="28"/>
        <v>10719.119999999999</v>
      </c>
    </row>
    <row r="1075" spans="1:3" x14ac:dyDescent="0.2">
      <c r="A1075" s="284">
        <f t="shared" si="27"/>
        <v>1072</v>
      </c>
      <c r="B1075" s="277">
        <f t="shared" si="28"/>
        <v>10729.68</v>
      </c>
      <c r="C1075" s="277">
        <f t="shared" si="28"/>
        <v>10729.08</v>
      </c>
    </row>
    <row r="1076" spans="1:3" x14ac:dyDescent="0.2">
      <c r="A1076" s="284">
        <f t="shared" si="27"/>
        <v>1073</v>
      </c>
      <c r="B1076" s="277">
        <f t="shared" si="28"/>
        <v>10740.08</v>
      </c>
      <c r="C1076" s="277">
        <f t="shared" si="28"/>
        <v>10739.16</v>
      </c>
    </row>
    <row r="1077" spans="1:3" x14ac:dyDescent="0.2">
      <c r="A1077" s="284">
        <f t="shared" si="27"/>
        <v>1074</v>
      </c>
      <c r="B1077" s="277">
        <f t="shared" si="28"/>
        <v>10749.96</v>
      </c>
      <c r="C1077" s="277">
        <f t="shared" si="28"/>
        <v>10749.119999999999</v>
      </c>
    </row>
    <row r="1078" spans="1:3" x14ac:dyDescent="0.2">
      <c r="A1078" s="284">
        <f t="shared" si="27"/>
        <v>1075</v>
      </c>
      <c r="B1078" s="277">
        <f t="shared" si="28"/>
        <v>10759.84</v>
      </c>
      <c r="C1078" s="277">
        <f t="shared" si="28"/>
        <v>10759.08</v>
      </c>
    </row>
    <row r="1079" spans="1:3" x14ac:dyDescent="0.2">
      <c r="A1079" s="284">
        <f t="shared" si="27"/>
        <v>1076</v>
      </c>
      <c r="B1079" s="277">
        <f t="shared" si="28"/>
        <v>10769.72</v>
      </c>
      <c r="C1079" s="277">
        <f t="shared" si="28"/>
        <v>10769.16</v>
      </c>
    </row>
    <row r="1080" spans="1:3" x14ac:dyDescent="0.2">
      <c r="A1080" s="284">
        <f t="shared" si="27"/>
        <v>1077</v>
      </c>
      <c r="B1080" s="277">
        <f t="shared" si="28"/>
        <v>10780.119999999999</v>
      </c>
      <c r="C1080" s="277">
        <f t="shared" si="28"/>
        <v>10779.119999999999</v>
      </c>
    </row>
    <row r="1081" spans="1:3" x14ac:dyDescent="0.2">
      <c r="A1081" s="284">
        <f t="shared" si="27"/>
        <v>1078</v>
      </c>
      <c r="B1081" s="277">
        <f t="shared" si="28"/>
        <v>10790</v>
      </c>
      <c r="C1081" s="277">
        <f t="shared" si="28"/>
        <v>10789.08</v>
      </c>
    </row>
    <row r="1082" spans="1:3" x14ac:dyDescent="0.2">
      <c r="A1082" s="284">
        <f t="shared" si="27"/>
        <v>1079</v>
      </c>
      <c r="B1082" s="277">
        <f t="shared" si="28"/>
        <v>10799.88</v>
      </c>
      <c r="C1082" s="277">
        <f t="shared" si="28"/>
        <v>10799.16</v>
      </c>
    </row>
    <row r="1083" spans="1:3" x14ac:dyDescent="0.2">
      <c r="A1083" s="284">
        <f t="shared" si="27"/>
        <v>1080</v>
      </c>
      <c r="B1083" s="277">
        <f t="shared" si="28"/>
        <v>10809.76</v>
      </c>
      <c r="C1083" s="277">
        <f t="shared" si="28"/>
        <v>10809.119999999999</v>
      </c>
    </row>
    <row r="1084" spans="1:3" x14ac:dyDescent="0.2">
      <c r="A1084" s="284">
        <f t="shared" si="27"/>
        <v>1081</v>
      </c>
      <c r="B1084" s="277">
        <f t="shared" si="28"/>
        <v>10819.64</v>
      </c>
      <c r="C1084" s="277">
        <f t="shared" si="28"/>
        <v>10819.08</v>
      </c>
    </row>
    <row r="1085" spans="1:3" x14ac:dyDescent="0.2">
      <c r="A1085" s="284">
        <f t="shared" si="27"/>
        <v>1082</v>
      </c>
      <c r="B1085" s="277">
        <f t="shared" si="28"/>
        <v>10830.039999999999</v>
      </c>
      <c r="C1085" s="277">
        <f t="shared" si="28"/>
        <v>10829.16</v>
      </c>
    </row>
    <row r="1086" spans="1:3" x14ac:dyDescent="0.2">
      <c r="A1086" s="284">
        <f t="shared" si="27"/>
        <v>1083</v>
      </c>
      <c r="B1086" s="277">
        <f t="shared" si="28"/>
        <v>10839.92</v>
      </c>
      <c r="C1086" s="277">
        <f t="shared" si="28"/>
        <v>10839.119999999999</v>
      </c>
    </row>
    <row r="1087" spans="1:3" x14ac:dyDescent="0.2">
      <c r="A1087" s="284">
        <f t="shared" si="27"/>
        <v>1084</v>
      </c>
      <c r="B1087" s="277">
        <f t="shared" si="28"/>
        <v>10849.8</v>
      </c>
      <c r="C1087" s="277">
        <f t="shared" si="28"/>
        <v>10849.08</v>
      </c>
    </row>
    <row r="1088" spans="1:3" x14ac:dyDescent="0.2">
      <c r="A1088" s="284">
        <f t="shared" si="27"/>
        <v>1085</v>
      </c>
      <c r="B1088" s="277">
        <f t="shared" si="28"/>
        <v>10859.68</v>
      </c>
      <c r="C1088" s="277">
        <f t="shared" si="28"/>
        <v>10859.16</v>
      </c>
    </row>
    <row r="1089" spans="1:3" x14ac:dyDescent="0.2">
      <c r="A1089" s="284">
        <f t="shared" si="27"/>
        <v>1086</v>
      </c>
      <c r="B1089" s="277">
        <f t="shared" si="28"/>
        <v>10870.08</v>
      </c>
      <c r="C1089" s="277">
        <f t="shared" si="28"/>
        <v>10869.119999999999</v>
      </c>
    </row>
    <row r="1090" spans="1:3" x14ac:dyDescent="0.2">
      <c r="A1090" s="284">
        <f t="shared" si="27"/>
        <v>1087</v>
      </c>
      <c r="B1090" s="277">
        <f t="shared" si="28"/>
        <v>10879.96</v>
      </c>
      <c r="C1090" s="277">
        <f t="shared" si="28"/>
        <v>10879.08</v>
      </c>
    </row>
    <row r="1091" spans="1:3" x14ac:dyDescent="0.2">
      <c r="A1091" s="284">
        <f t="shared" si="27"/>
        <v>1088</v>
      </c>
      <c r="B1091" s="277">
        <f t="shared" si="28"/>
        <v>10889.84</v>
      </c>
      <c r="C1091" s="277">
        <f t="shared" si="28"/>
        <v>10889.16</v>
      </c>
    </row>
    <row r="1092" spans="1:3" x14ac:dyDescent="0.2">
      <c r="A1092" s="284">
        <f t="shared" si="27"/>
        <v>1089</v>
      </c>
      <c r="B1092" s="277">
        <f t="shared" si="28"/>
        <v>10899.72</v>
      </c>
      <c r="C1092" s="277">
        <f t="shared" si="28"/>
        <v>10899.119999999999</v>
      </c>
    </row>
    <row r="1093" spans="1:3" x14ac:dyDescent="0.2">
      <c r="A1093" s="284">
        <f t="shared" si="27"/>
        <v>1090</v>
      </c>
      <c r="B1093" s="277">
        <f t="shared" si="28"/>
        <v>10910.119999999999</v>
      </c>
      <c r="C1093" s="277">
        <f t="shared" si="28"/>
        <v>10909.08</v>
      </c>
    </row>
    <row r="1094" spans="1:3" x14ac:dyDescent="0.2">
      <c r="A1094" s="284">
        <f t="shared" si="27"/>
        <v>1091</v>
      </c>
      <c r="B1094" s="277">
        <f t="shared" si="28"/>
        <v>10920</v>
      </c>
      <c r="C1094" s="277">
        <f t="shared" si="28"/>
        <v>10919.16</v>
      </c>
    </row>
    <row r="1095" spans="1:3" x14ac:dyDescent="0.2">
      <c r="A1095" s="284">
        <f t="shared" si="27"/>
        <v>1092</v>
      </c>
      <c r="B1095" s="277">
        <f t="shared" si="28"/>
        <v>10929.88</v>
      </c>
      <c r="C1095" s="277">
        <f t="shared" si="28"/>
        <v>10929.119999999999</v>
      </c>
    </row>
    <row r="1096" spans="1:3" x14ac:dyDescent="0.2">
      <c r="A1096" s="284">
        <f t="shared" si="27"/>
        <v>1093</v>
      </c>
      <c r="B1096" s="277">
        <f t="shared" si="28"/>
        <v>10939.76</v>
      </c>
      <c r="C1096" s="277">
        <f t="shared" si="28"/>
        <v>10939.08</v>
      </c>
    </row>
    <row r="1097" spans="1:3" x14ac:dyDescent="0.2">
      <c r="A1097" s="284">
        <f t="shared" si="27"/>
        <v>1094</v>
      </c>
      <c r="B1097" s="277">
        <f t="shared" si="28"/>
        <v>10949.64</v>
      </c>
      <c r="C1097" s="277">
        <f t="shared" si="28"/>
        <v>10949.16</v>
      </c>
    </row>
    <row r="1098" spans="1:3" x14ac:dyDescent="0.2">
      <c r="A1098" s="284">
        <f t="shared" si="27"/>
        <v>1095</v>
      </c>
      <c r="B1098" s="277">
        <f t="shared" si="28"/>
        <v>10960.039999999999</v>
      </c>
      <c r="C1098" s="277">
        <f t="shared" si="28"/>
        <v>10959.119999999999</v>
      </c>
    </row>
    <row r="1099" spans="1:3" x14ac:dyDescent="0.2">
      <c r="A1099" s="284">
        <f t="shared" si="27"/>
        <v>1096</v>
      </c>
      <c r="B1099" s="277">
        <f t="shared" si="28"/>
        <v>10969.92</v>
      </c>
      <c r="C1099" s="277">
        <f t="shared" si="28"/>
        <v>10969.08</v>
      </c>
    </row>
    <row r="1100" spans="1:3" x14ac:dyDescent="0.2">
      <c r="A1100" s="284">
        <f t="shared" si="27"/>
        <v>1097</v>
      </c>
      <c r="B1100" s="277">
        <f t="shared" si="28"/>
        <v>10979.8</v>
      </c>
      <c r="C1100" s="277">
        <f t="shared" si="28"/>
        <v>10979.16</v>
      </c>
    </row>
    <row r="1101" spans="1:3" x14ac:dyDescent="0.2">
      <c r="A1101" s="284">
        <f t="shared" si="27"/>
        <v>1098</v>
      </c>
      <c r="B1101" s="277">
        <f t="shared" si="28"/>
        <v>10989.68</v>
      </c>
      <c r="C1101" s="277">
        <f t="shared" si="28"/>
        <v>10989.119999999999</v>
      </c>
    </row>
    <row r="1102" spans="1:3" x14ac:dyDescent="0.2">
      <c r="A1102" s="284">
        <f t="shared" si="27"/>
        <v>1099</v>
      </c>
      <c r="B1102" s="277">
        <f t="shared" si="28"/>
        <v>11000.08</v>
      </c>
      <c r="C1102" s="277">
        <f t="shared" si="28"/>
        <v>10999.08</v>
      </c>
    </row>
    <row r="1103" spans="1:3" x14ac:dyDescent="0.2">
      <c r="A1103" s="284">
        <f t="shared" si="27"/>
        <v>1100</v>
      </c>
      <c r="B1103" s="277">
        <f t="shared" si="28"/>
        <v>11009.96</v>
      </c>
      <c r="C1103" s="277">
        <f t="shared" si="28"/>
        <v>11009.16</v>
      </c>
    </row>
    <row r="1104" spans="1:3" x14ac:dyDescent="0.2">
      <c r="A1104" s="284">
        <f t="shared" si="27"/>
        <v>1101</v>
      </c>
      <c r="B1104" s="277">
        <f t="shared" si="28"/>
        <v>11019.84</v>
      </c>
      <c r="C1104" s="277">
        <f t="shared" si="28"/>
        <v>11019.119999999999</v>
      </c>
    </row>
    <row r="1105" spans="1:3" x14ac:dyDescent="0.2">
      <c r="A1105" s="284">
        <f t="shared" si="27"/>
        <v>1102</v>
      </c>
      <c r="B1105" s="277">
        <f t="shared" si="28"/>
        <v>11029.72</v>
      </c>
      <c r="C1105" s="277">
        <f t="shared" si="28"/>
        <v>11029.08</v>
      </c>
    </row>
    <row r="1106" spans="1:3" x14ac:dyDescent="0.2">
      <c r="A1106" s="284">
        <f t="shared" si="27"/>
        <v>1103</v>
      </c>
      <c r="B1106" s="277">
        <f t="shared" si="28"/>
        <v>11040.119999999999</v>
      </c>
      <c r="C1106" s="277">
        <f t="shared" si="28"/>
        <v>11039.16</v>
      </c>
    </row>
    <row r="1107" spans="1:3" x14ac:dyDescent="0.2">
      <c r="A1107" s="284">
        <f t="shared" si="27"/>
        <v>1104</v>
      </c>
      <c r="B1107" s="277">
        <f t="shared" si="28"/>
        <v>11050</v>
      </c>
      <c r="C1107" s="277">
        <f t="shared" si="28"/>
        <v>11049.119999999999</v>
      </c>
    </row>
    <row r="1108" spans="1:3" x14ac:dyDescent="0.2">
      <c r="A1108" s="284">
        <f t="shared" si="27"/>
        <v>1105</v>
      </c>
      <c r="B1108" s="277">
        <f t="shared" si="28"/>
        <v>11059.88</v>
      </c>
      <c r="C1108" s="277">
        <f t="shared" si="28"/>
        <v>11059.08</v>
      </c>
    </row>
    <row r="1109" spans="1:3" x14ac:dyDescent="0.2">
      <c r="A1109" s="284">
        <f t="shared" si="27"/>
        <v>1106</v>
      </c>
      <c r="B1109" s="277">
        <f t="shared" si="28"/>
        <v>11069.759999999998</v>
      </c>
      <c r="C1109" s="277">
        <f t="shared" si="28"/>
        <v>11069.16</v>
      </c>
    </row>
    <row r="1110" spans="1:3" x14ac:dyDescent="0.2">
      <c r="A1110" s="284">
        <f t="shared" si="27"/>
        <v>1107</v>
      </c>
      <c r="B1110" s="277">
        <f t="shared" si="28"/>
        <v>11079.64</v>
      </c>
      <c r="C1110" s="277">
        <f t="shared" si="28"/>
        <v>11079.119999999999</v>
      </c>
    </row>
    <row r="1111" spans="1:3" x14ac:dyDescent="0.2">
      <c r="A1111" s="284">
        <f t="shared" si="27"/>
        <v>1108</v>
      </c>
      <c r="B1111" s="277">
        <f t="shared" si="28"/>
        <v>11090.039999999999</v>
      </c>
      <c r="C1111" s="277">
        <f t="shared" si="28"/>
        <v>11089.08</v>
      </c>
    </row>
    <row r="1112" spans="1:3" x14ac:dyDescent="0.2">
      <c r="A1112" s="284">
        <f t="shared" si="27"/>
        <v>1109</v>
      </c>
      <c r="B1112" s="277">
        <f t="shared" si="28"/>
        <v>11099.92</v>
      </c>
      <c r="C1112" s="277">
        <f t="shared" si="28"/>
        <v>11099.16</v>
      </c>
    </row>
    <row r="1113" spans="1:3" x14ac:dyDescent="0.2">
      <c r="A1113" s="284">
        <f t="shared" si="27"/>
        <v>1110</v>
      </c>
      <c r="B1113" s="277">
        <f t="shared" si="28"/>
        <v>11109.8</v>
      </c>
      <c r="C1113" s="277">
        <f t="shared" si="28"/>
        <v>11109.119999999999</v>
      </c>
    </row>
    <row r="1114" spans="1:3" x14ac:dyDescent="0.2">
      <c r="A1114" s="284">
        <f t="shared" si="27"/>
        <v>1111</v>
      </c>
      <c r="B1114" s="277">
        <f t="shared" si="28"/>
        <v>11119.68</v>
      </c>
      <c r="C1114" s="277">
        <f t="shared" si="28"/>
        <v>11119.08</v>
      </c>
    </row>
    <row r="1115" spans="1:3" x14ac:dyDescent="0.2">
      <c r="A1115" s="284">
        <f t="shared" si="27"/>
        <v>1112</v>
      </c>
      <c r="B1115" s="277">
        <f t="shared" si="28"/>
        <v>11130.08</v>
      </c>
      <c r="C1115" s="277">
        <f t="shared" si="28"/>
        <v>11129.16</v>
      </c>
    </row>
    <row r="1116" spans="1:3" x14ac:dyDescent="0.2">
      <c r="A1116" s="284">
        <f t="shared" si="27"/>
        <v>1113</v>
      </c>
      <c r="B1116" s="277">
        <f t="shared" si="28"/>
        <v>11139.96</v>
      </c>
      <c r="C1116" s="277">
        <f t="shared" si="28"/>
        <v>11139.119999999999</v>
      </c>
    </row>
    <row r="1117" spans="1:3" x14ac:dyDescent="0.2">
      <c r="A1117" s="284">
        <f t="shared" si="27"/>
        <v>1114</v>
      </c>
      <c r="B1117" s="277">
        <f t="shared" si="28"/>
        <v>11149.84</v>
      </c>
      <c r="C1117" s="277">
        <f t="shared" si="28"/>
        <v>11149.08</v>
      </c>
    </row>
    <row r="1118" spans="1:3" x14ac:dyDescent="0.2">
      <c r="A1118" s="284">
        <f t="shared" si="27"/>
        <v>1115</v>
      </c>
      <c r="B1118" s="277">
        <f t="shared" si="28"/>
        <v>11159.72</v>
      </c>
      <c r="C1118" s="277">
        <f t="shared" si="28"/>
        <v>11159.16</v>
      </c>
    </row>
    <row r="1119" spans="1:3" x14ac:dyDescent="0.2">
      <c r="A1119" s="284">
        <f t="shared" si="27"/>
        <v>1116</v>
      </c>
      <c r="B1119" s="277">
        <f t="shared" si="28"/>
        <v>11170.119999999999</v>
      </c>
      <c r="C1119" s="277">
        <f t="shared" si="28"/>
        <v>11169.119999999999</v>
      </c>
    </row>
    <row r="1120" spans="1:3" x14ac:dyDescent="0.2">
      <c r="A1120" s="284">
        <f t="shared" si="27"/>
        <v>1117</v>
      </c>
      <c r="B1120" s="277">
        <f t="shared" si="28"/>
        <v>11180</v>
      </c>
      <c r="C1120" s="277">
        <f t="shared" si="28"/>
        <v>11179.08</v>
      </c>
    </row>
    <row r="1121" spans="1:3" x14ac:dyDescent="0.2">
      <c r="A1121" s="284">
        <f t="shared" si="27"/>
        <v>1118</v>
      </c>
      <c r="B1121" s="277">
        <f t="shared" si="28"/>
        <v>11189.88</v>
      </c>
      <c r="C1121" s="277">
        <f t="shared" si="28"/>
        <v>11189.16</v>
      </c>
    </row>
    <row r="1122" spans="1:3" x14ac:dyDescent="0.2">
      <c r="A1122" s="284">
        <f t="shared" si="27"/>
        <v>1119</v>
      </c>
      <c r="B1122" s="277">
        <f t="shared" si="28"/>
        <v>11199.759999999998</v>
      </c>
      <c r="C1122" s="277">
        <f t="shared" si="28"/>
        <v>11199.119999999999</v>
      </c>
    </row>
    <row r="1123" spans="1:3" x14ac:dyDescent="0.2">
      <c r="A1123" s="284">
        <f t="shared" si="27"/>
        <v>1120</v>
      </c>
      <c r="B1123" s="277">
        <f t="shared" si="28"/>
        <v>11209.64</v>
      </c>
      <c r="C1123" s="277">
        <f t="shared" si="28"/>
        <v>11209.08</v>
      </c>
    </row>
    <row r="1124" spans="1:3" x14ac:dyDescent="0.2">
      <c r="A1124" s="284">
        <f t="shared" si="27"/>
        <v>1121</v>
      </c>
      <c r="B1124" s="277">
        <f t="shared" si="28"/>
        <v>11220.039999999999</v>
      </c>
      <c r="C1124" s="277">
        <f t="shared" si="28"/>
        <v>11219.16</v>
      </c>
    </row>
    <row r="1125" spans="1:3" x14ac:dyDescent="0.2">
      <c r="A1125" s="284">
        <f t="shared" si="27"/>
        <v>1122</v>
      </c>
      <c r="B1125" s="277">
        <f t="shared" si="28"/>
        <v>11229.92</v>
      </c>
      <c r="C1125" s="277">
        <f t="shared" si="28"/>
        <v>11229.119999999999</v>
      </c>
    </row>
    <row r="1126" spans="1:3" x14ac:dyDescent="0.2">
      <c r="A1126" s="284">
        <f t="shared" si="27"/>
        <v>1123</v>
      </c>
      <c r="B1126" s="277">
        <f t="shared" si="28"/>
        <v>11239.8</v>
      </c>
      <c r="C1126" s="277">
        <f t="shared" si="28"/>
        <v>11239.08</v>
      </c>
    </row>
    <row r="1127" spans="1:3" x14ac:dyDescent="0.2">
      <c r="A1127" s="284">
        <f t="shared" si="27"/>
        <v>1124</v>
      </c>
      <c r="B1127" s="277">
        <f t="shared" si="28"/>
        <v>11249.68</v>
      </c>
      <c r="C1127" s="277">
        <f t="shared" si="28"/>
        <v>11249.16</v>
      </c>
    </row>
    <row r="1128" spans="1:3" x14ac:dyDescent="0.2">
      <c r="A1128" s="284">
        <f t="shared" si="27"/>
        <v>1125</v>
      </c>
      <c r="B1128" s="277">
        <f t="shared" si="28"/>
        <v>11260.08</v>
      </c>
      <c r="C1128" s="277">
        <f t="shared" si="28"/>
        <v>11259.119999999999</v>
      </c>
    </row>
    <row r="1129" spans="1:3" x14ac:dyDescent="0.2">
      <c r="A1129" s="284">
        <f t="shared" si="27"/>
        <v>1126</v>
      </c>
      <c r="B1129" s="277">
        <f t="shared" si="28"/>
        <v>11269.96</v>
      </c>
      <c r="C1129" s="277">
        <f t="shared" si="28"/>
        <v>11269.08</v>
      </c>
    </row>
    <row r="1130" spans="1:3" x14ac:dyDescent="0.2">
      <c r="A1130" s="284">
        <f t="shared" si="27"/>
        <v>1127</v>
      </c>
      <c r="B1130" s="277">
        <f t="shared" si="28"/>
        <v>11279.84</v>
      </c>
      <c r="C1130" s="277">
        <f t="shared" si="28"/>
        <v>11279.16</v>
      </c>
    </row>
    <row r="1131" spans="1:3" x14ac:dyDescent="0.2">
      <c r="A1131" s="284">
        <f t="shared" si="27"/>
        <v>1128</v>
      </c>
      <c r="B1131" s="277">
        <f t="shared" si="28"/>
        <v>11289.72</v>
      </c>
      <c r="C1131" s="277">
        <f t="shared" si="28"/>
        <v>11289.119999999999</v>
      </c>
    </row>
    <row r="1132" spans="1:3" x14ac:dyDescent="0.2">
      <c r="A1132" s="284">
        <f t="shared" si="27"/>
        <v>1129</v>
      </c>
      <c r="B1132" s="277">
        <f t="shared" si="28"/>
        <v>11300.119999999999</v>
      </c>
      <c r="C1132" s="277">
        <f t="shared" si="28"/>
        <v>11299.08</v>
      </c>
    </row>
    <row r="1133" spans="1:3" x14ac:dyDescent="0.2">
      <c r="A1133" s="284">
        <f t="shared" ref="A1133:A1196" si="29">A1132+1</f>
        <v>1130</v>
      </c>
      <c r="B1133" s="277">
        <f t="shared" ref="B1133:C1196" si="30">B$1*2+B133</f>
        <v>11310</v>
      </c>
      <c r="C1133" s="277">
        <f t="shared" si="30"/>
        <v>11309.16</v>
      </c>
    </row>
    <row r="1134" spans="1:3" x14ac:dyDescent="0.2">
      <c r="A1134" s="284">
        <f t="shared" si="29"/>
        <v>1131</v>
      </c>
      <c r="B1134" s="277">
        <f t="shared" si="30"/>
        <v>11319.88</v>
      </c>
      <c r="C1134" s="277">
        <f t="shared" si="30"/>
        <v>11319.119999999999</v>
      </c>
    </row>
    <row r="1135" spans="1:3" x14ac:dyDescent="0.2">
      <c r="A1135" s="284">
        <f t="shared" si="29"/>
        <v>1132</v>
      </c>
      <c r="B1135" s="277">
        <f t="shared" si="30"/>
        <v>11329.759999999998</v>
      </c>
      <c r="C1135" s="277">
        <f t="shared" si="30"/>
        <v>11329.08</v>
      </c>
    </row>
    <row r="1136" spans="1:3" x14ac:dyDescent="0.2">
      <c r="A1136" s="284">
        <f t="shared" si="29"/>
        <v>1133</v>
      </c>
      <c r="B1136" s="277">
        <f t="shared" si="30"/>
        <v>11339.64</v>
      </c>
      <c r="C1136" s="277">
        <f t="shared" si="30"/>
        <v>11339.16</v>
      </c>
    </row>
    <row r="1137" spans="1:3" x14ac:dyDescent="0.2">
      <c r="A1137" s="284">
        <f t="shared" si="29"/>
        <v>1134</v>
      </c>
      <c r="B1137" s="277">
        <f t="shared" si="30"/>
        <v>11350.039999999999</v>
      </c>
      <c r="C1137" s="277">
        <f t="shared" si="30"/>
        <v>11349.119999999999</v>
      </c>
    </row>
    <row r="1138" spans="1:3" x14ac:dyDescent="0.2">
      <c r="A1138" s="284">
        <f t="shared" si="29"/>
        <v>1135</v>
      </c>
      <c r="B1138" s="277">
        <f t="shared" si="30"/>
        <v>11359.92</v>
      </c>
      <c r="C1138" s="277">
        <f t="shared" si="30"/>
        <v>11359.08</v>
      </c>
    </row>
    <row r="1139" spans="1:3" x14ac:dyDescent="0.2">
      <c r="A1139" s="284">
        <f t="shared" si="29"/>
        <v>1136</v>
      </c>
      <c r="B1139" s="277">
        <f t="shared" si="30"/>
        <v>11369.8</v>
      </c>
      <c r="C1139" s="277">
        <f t="shared" si="30"/>
        <v>11369.16</v>
      </c>
    </row>
    <row r="1140" spans="1:3" x14ac:dyDescent="0.2">
      <c r="A1140" s="284">
        <f t="shared" si="29"/>
        <v>1137</v>
      </c>
      <c r="B1140" s="277">
        <f t="shared" si="30"/>
        <v>11379.68</v>
      </c>
      <c r="C1140" s="277">
        <f t="shared" si="30"/>
        <v>11379.119999999999</v>
      </c>
    </row>
    <row r="1141" spans="1:3" x14ac:dyDescent="0.2">
      <c r="A1141" s="284">
        <f t="shared" si="29"/>
        <v>1138</v>
      </c>
      <c r="B1141" s="277">
        <f t="shared" si="30"/>
        <v>11390.08</v>
      </c>
      <c r="C1141" s="277">
        <f t="shared" si="30"/>
        <v>11389.08</v>
      </c>
    </row>
    <row r="1142" spans="1:3" x14ac:dyDescent="0.2">
      <c r="A1142" s="284">
        <f t="shared" si="29"/>
        <v>1139</v>
      </c>
      <c r="B1142" s="277">
        <f t="shared" si="30"/>
        <v>11399.96</v>
      </c>
      <c r="C1142" s="277">
        <f t="shared" si="30"/>
        <v>11399.16</v>
      </c>
    </row>
    <row r="1143" spans="1:3" x14ac:dyDescent="0.2">
      <c r="A1143" s="284">
        <f t="shared" si="29"/>
        <v>1140</v>
      </c>
      <c r="B1143" s="277">
        <f t="shared" si="30"/>
        <v>11409.84</v>
      </c>
      <c r="C1143" s="277">
        <f t="shared" si="30"/>
        <v>11409.119999999999</v>
      </c>
    </row>
    <row r="1144" spans="1:3" x14ac:dyDescent="0.2">
      <c r="A1144" s="284">
        <f t="shared" si="29"/>
        <v>1141</v>
      </c>
      <c r="B1144" s="277">
        <f t="shared" si="30"/>
        <v>11419.72</v>
      </c>
      <c r="C1144" s="277">
        <f t="shared" si="30"/>
        <v>11419.08</v>
      </c>
    </row>
    <row r="1145" spans="1:3" x14ac:dyDescent="0.2">
      <c r="A1145" s="284">
        <f t="shared" si="29"/>
        <v>1142</v>
      </c>
      <c r="B1145" s="277">
        <f t="shared" si="30"/>
        <v>11430.119999999999</v>
      </c>
      <c r="C1145" s="277">
        <f t="shared" si="30"/>
        <v>11429.16</v>
      </c>
    </row>
    <row r="1146" spans="1:3" x14ac:dyDescent="0.2">
      <c r="A1146" s="284">
        <f t="shared" si="29"/>
        <v>1143</v>
      </c>
      <c r="B1146" s="277">
        <f t="shared" si="30"/>
        <v>11440</v>
      </c>
      <c r="C1146" s="277">
        <f t="shared" si="30"/>
        <v>11439.119999999999</v>
      </c>
    </row>
    <row r="1147" spans="1:3" x14ac:dyDescent="0.2">
      <c r="A1147" s="284">
        <f t="shared" si="29"/>
        <v>1144</v>
      </c>
      <c r="B1147" s="277">
        <f t="shared" si="30"/>
        <v>11449.88</v>
      </c>
      <c r="C1147" s="277">
        <f t="shared" si="30"/>
        <v>11449.08</v>
      </c>
    </row>
    <row r="1148" spans="1:3" x14ac:dyDescent="0.2">
      <c r="A1148" s="284">
        <f t="shared" si="29"/>
        <v>1145</v>
      </c>
      <c r="B1148" s="277">
        <f t="shared" si="30"/>
        <v>11459.759999999998</v>
      </c>
      <c r="C1148" s="277">
        <f t="shared" si="30"/>
        <v>11459.16</v>
      </c>
    </row>
    <row r="1149" spans="1:3" x14ac:dyDescent="0.2">
      <c r="A1149" s="284">
        <f t="shared" si="29"/>
        <v>1146</v>
      </c>
      <c r="B1149" s="277">
        <f t="shared" si="30"/>
        <v>11469.64</v>
      </c>
      <c r="C1149" s="277">
        <f t="shared" si="30"/>
        <v>11469.119999999999</v>
      </c>
    </row>
    <row r="1150" spans="1:3" x14ac:dyDescent="0.2">
      <c r="A1150" s="284">
        <f t="shared" si="29"/>
        <v>1147</v>
      </c>
      <c r="B1150" s="277">
        <f t="shared" si="30"/>
        <v>11480.039999999999</v>
      </c>
      <c r="C1150" s="277">
        <f t="shared" si="30"/>
        <v>11479.08</v>
      </c>
    </row>
    <row r="1151" spans="1:3" x14ac:dyDescent="0.2">
      <c r="A1151" s="284">
        <f t="shared" si="29"/>
        <v>1148</v>
      </c>
      <c r="B1151" s="277">
        <f t="shared" si="30"/>
        <v>11489.92</v>
      </c>
      <c r="C1151" s="277">
        <f t="shared" si="30"/>
        <v>11489.16</v>
      </c>
    </row>
    <row r="1152" spans="1:3" x14ac:dyDescent="0.2">
      <c r="A1152" s="284">
        <f t="shared" si="29"/>
        <v>1149</v>
      </c>
      <c r="B1152" s="277">
        <f t="shared" si="30"/>
        <v>11499.8</v>
      </c>
      <c r="C1152" s="277">
        <f t="shared" si="30"/>
        <v>11499.119999999999</v>
      </c>
    </row>
    <row r="1153" spans="1:3" x14ac:dyDescent="0.2">
      <c r="A1153" s="284">
        <f t="shared" si="29"/>
        <v>1150</v>
      </c>
      <c r="B1153" s="277">
        <f t="shared" si="30"/>
        <v>11509.68</v>
      </c>
      <c r="C1153" s="277">
        <f t="shared" si="30"/>
        <v>11509.08</v>
      </c>
    </row>
    <row r="1154" spans="1:3" x14ac:dyDescent="0.2">
      <c r="A1154" s="284">
        <f t="shared" si="29"/>
        <v>1151</v>
      </c>
      <c r="B1154" s="277">
        <f t="shared" si="30"/>
        <v>11520.08</v>
      </c>
      <c r="C1154" s="277">
        <f t="shared" si="30"/>
        <v>11519.16</v>
      </c>
    </row>
    <row r="1155" spans="1:3" x14ac:dyDescent="0.2">
      <c r="A1155" s="284">
        <f t="shared" si="29"/>
        <v>1152</v>
      </c>
      <c r="B1155" s="277">
        <f t="shared" si="30"/>
        <v>11529.96</v>
      </c>
      <c r="C1155" s="277">
        <f t="shared" si="30"/>
        <v>11529.119999999999</v>
      </c>
    </row>
    <row r="1156" spans="1:3" x14ac:dyDescent="0.2">
      <c r="A1156" s="284">
        <f t="shared" si="29"/>
        <v>1153</v>
      </c>
      <c r="B1156" s="277">
        <f t="shared" si="30"/>
        <v>11539.84</v>
      </c>
      <c r="C1156" s="277">
        <f t="shared" si="30"/>
        <v>11539.08</v>
      </c>
    </row>
    <row r="1157" spans="1:3" x14ac:dyDescent="0.2">
      <c r="A1157" s="284">
        <f t="shared" si="29"/>
        <v>1154</v>
      </c>
      <c r="B1157" s="277">
        <f t="shared" si="30"/>
        <v>11549.72</v>
      </c>
      <c r="C1157" s="277">
        <f t="shared" si="30"/>
        <v>11549.16</v>
      </c>
    </row>
    <row r="1158" spans="1:3" x14ac:dyDescent="0.2">
      <c r="A1158" s="284">
        <f t="shared" si="29"/>
        <v>1155</v>
      </c>
      <c r="B1158" s="277">
        <f t="shared" si="30"/>
        <v>11560.119999999999</v>
      </c>
      <c r="C1158" s="277">
        <f t="shared" si="30"/>
        <v>11559.119999999999</v>
      </c>
    </row>
    <row r="1159" spans="1:3" x14ac:dyDescent="0.2">
      <c r="A1159" s="284">
        <f t="shared" si="29"/>
        <v>1156</v>
      </c>
      <c r="B1159" s="277">
        <f t="shared" si="30"/>
        <v>11570</v>
      </c>
      <c r="C1159" s="277">
        <f t="shared" si="30"/>
        <v>11569.08</v>
      </c>
    </row>
    <row r="1160" spans="1:3" x14ac:dyDescent="0.2">
      <c r="A1160" s="284">
        <f t="shared" si="29"/>
        <v>1157</v>
      </c>
      <c r="B1160" s="277">
        <f t="shared" si="30"/>
        <v>11579.88</v>
      </c>
      <c r="C1160" s="277">
        <f t="shared" si="30"/>
        <v>11579.16</v>
      </c>
    </row>
    <row r="1161" spans="1:3" x14ac:dyDescent="0.2">
      <c r="A1161" s="284">
        <f t="shared" si="29"/>
        <v>1158</v>
      </c>
      <c r="B1161" s="277">
        <f t="shared" si="30"/>
        <v>11589.759999999998</v>
      </c>
      <c r="C1161" s="277">
        <f t="shared" si="30"/>
        <v>11589.119999999999</v>
      </c>
    </row>
    <row r="1162" spans="1:3" x14ac:dyDescent="0.2">
      <c r="A1162" s="284">
        <f t="shared" si="29"/>
        <v>1159</v>
      </c>
      <c r="B1162" s="277">
        <f t="shared" si="30"/>
        <v>11599.64</v>
      </c>
      <c r="C1162" s="277">
        <f t="shared" si="30"/>
        <v>11599.08</v>
      </c>
    </row>
    <row r="1163" spans="1:3" x14ac:dyDescent="0.2">
      <c r="A1163" s="284">
        <f t="shared" si="29"/>
        <v>1160</v>
      </c>
      <c r="B1163" s="277">
        <f t="shared" si="30"/>
        <v>11610.039999999999</v>
      </c>
      <c r="C1163" s="277">
        <f t="shared" si="30"/>
        <v>11609.16</v>
      </c>
    </row>
    <row r="1164" spans="1:3" x14ac:dyDescent="0.2">
      <c r="A1164" s="284">
        <f t="shared" si="29"/>
        <v>1161</v>
      </c>
      <c r="B1164" s="277">
        <f t="shared" si="30"/>
        <v>11619.92</v>
      </c>
      <c r="C1164" s="277">
        <f t="shared" si="30"/>
        <v>11619.119999999999</v>
      </c>
    </row>
    <row r="1165" spans="1:3" x14ac:dyDescent="0.2">
      <c r="A1165" s="284">
        <f t="shared" si="29"/>
        <v>1162</v>
      </c>
      <c r="B1165" s="277">
        <f t="shared" si="30"/>
        <v>11629.8</v>
      </c>
      <c r="C1165" s="277">
        <f t="shared" si="30"/>
        <v>11629.08</v>
      </c>
    </row>
    <row r="1166" spans="1:3" x14ac:dyDescent="0.2">
      <c r="A1166" s="284">
        <f t="shared" si="29"/>
        <v>1163</v>
      </c>
      <c r="B1166" s="277">
        <f t="shared" si="30"/>
        <v>11639.68</v>
      </c>
      <c r="C1166" s="277">
        <f t="shared" si="30"/>
        <v>11639.16</v>
      </c>
    </row>
    <row r="1167" spans="1:3" x14ac:dyDescent="0.2">
      <c r="A1167" s="284">
        <f t="shared" si="29"/>
        <v>1164</v>
      </c>
      <c r="B1167" s="277">
        <f t="shared" si="30"/>
        <v>11650.08</v>
      </c>
      <c r="C1167" s="277">
        <f t="shared" si="30"/>
        <v>11649.119999999999</v>
      </c>
    </row>
    <row r="1168" spans="1:3" x14ac:dyDescent="0.2">
      <c r="A1168" s="284">
        <f t="shared" si="29"/>
        <v>1165</v>
      </c>
      <c r="B1168" s="277">
        <f t="shared" si="30"/>
        <v>11659.96</v>
      </c>
      <c r="C1168" s="277">
        <f t="shared" si="30"/>
        <v>11659.08</v>
      </c>
    </row>
    <row r="1169" spans="1:3" x14ac:dyDescent="0.2">
      <c r="A1169" s="284">
        <f t="shared" si="29"/>
        <v>1166</v>
      </c>
      <c r="B1169" s="277">
        <f t="shared" si="30"/>
        <v>11669.84</v>
      </c>
      <c r="C1169" s="277">
        <f t="shared" si="30"/>
        <v>11669.16</v>
      </c>
    </row>
    <row r="1170" spans="1:3" x14ac:dyDescent="0.2">
      <c r="A1170" s="284">
        <f t="shared" si="29"/>
        <v>1167</v>
      </c>
      <c r="B1170" s="277">
        <f t="shared" si="30"/>
        <v>11679.72</v>
      </c>
      <c r="C1170" s="277">
        <f t="shared" si="30"/>
        <v>11679.119999999999</v>
      </c>
    </row>
    <row r="1171" spans="1:3" x14ac:dyDescent="0.2">
      <c r="A1171" s="284">
        <f t="shared" si="29"/>
        <v>1168</v>
      </c>
      <c r="B1171" s="277">
        <f t="shared" si="30"/>
        <v>11690.119999999999</v>
      </c>
      <c r="C1171" s="277">
        <f t="shared" si="30"/>
        <v>11689.08</v>
      </c>
    </row>
    <row r="1172" spans="1:3" x14ac:dyDescent="0.2">
      <c r="A1172" s="284">
        <f t="shared" si="29"/>
        <v>1169</v>
      </c>
      <c r="B1172" s="277">
        <f t="shared" si="30"/>
        <v>11700</v>
      </c>
      <c r="C1172" s="277">
        <f t="shared" si="30"/>
        <v>11699.16</v>
      </c>
    </row>
    <row r="1173" spans="1:3" x14ac:dyDescent="0.2">
      <c r="A1173" s="284">
        <f t="shared" si="29"/>
        <v>1170</v>
      </c>
      <c r="B1173" s="277">
        <f t="shared" si="30"/>
        <v>11709.88</v>
      </c>
      <c r="C1173" s="277">
        <f t="shared" si="30"/>
        <v>11709.119999999999</v>
      </c>
    </row>
    <row r="1174" spans="1:3" x14ac:dyDescent="0.2">
      <c r="A1174" s="284">
        <f t="shared" si="29"/>
        <v>1171</v>
      </c>
      <c r="B1174" s="277">
        <f t="shared" si="30"/>
        <v>11719.759999999998</v>
      </c>
      <c r="C1174" s="277">
        <f t="shared" si="30"/>
        <v>11719.08</v>
      </c>
    </row>
    <row r="1175" spans="1:3" x14ac:dyDescent="0.2">
      <c r="A1175" s="284">
        <f t="shared" si="29"/>
        <v>1172</v>
      </c>
      <c r="B1175" s="277">
        <f t="shared" si="30"/>
        <v>11729.64</v>
      </c>
      <c r="C1175" s="277">
        <f t="shared" si="30"/>
        <v>11729.16</v>
      </c>
    </row>
    <row r="1176" spans="1:3" x14ac:dyDescent="0.2">
      <c r="A1176" s="284">
        <f t="shared" si="29"/>
        <v>1173</v>
      </c>
      <c r="B1176" s="277">
        <f t="shared" si="30"/>
        <v>11740.039999999999</v>
      </c>
      <c r="C1176" s="277">
        <f t="shared" si="30"/>
        <v>11739.119999999999</v>
      </c>
    </row>
    <row r="1177" spans="1:3" x14ac:dyDescent="0.2">
      <c r="A1177" s="284">
        <f t="shared" si="29"/>
        <v>1174</v>
      </c>
      <c r="B1177" s="277">
        <f t="shared" si="30"/>
        <v>11749.92</v>
      </c>
      <c r="C1177" s="277">
        <f t="shared" si="30"/>
        <v>11749.08</v>
      </c>
    </row>
    <row r="1178" spans="1:3" x14ac:dyDescent="0.2">
      <c r="A1178" s="284">
        <f t="shared" si="29"/>
        <v>1175</v>
      </c>
      <c r="B1178" s="277">
        <f t="shared" si="30"/>
        <v>11759.8</v>
      </c>
      <c r="C1178" s="277">
        <f t="shared" si="30"/>
        <v>11759.16</v>
      </c>
    </row>
    <row r="1179" spans="1:3" x14ac:dyDescent="0.2">
      <c r="A1179" s="284">
        <f t="shared" si="29"/>
        <v>1176</v>
      </c>
      <c r="B1179" s="277">
        <f t="shared" si="30"/>
        <v>11769.68</v>
      </c>
      <c r="C1179" s="277">
        <f t="shared" si="30"/>
        <v>11769.119999999999</v>
      </c>
    </row>
    <row r="1180" spans="1:3" x14ac:dyDescent="0.2">
      <c r="A1180" s="284">
        <f t="shared" si="29"/>
        <v>1177</v>
      </c>
      <c r="B1180" s="277">
        <f t="shared" si="30"/>
        <v>11780.08</v>
      </c>
      <c r="C1180" s="277">
        <f t="shared" si="30"/>
        <v>11779.08</v>
      </c>
    </row>
    <row r="1181" spans="1:3" x14ac:dyDescent="0.2">
      <c r="A1181" s="284">
        <f t="shared" si="29"/>
        <v>1178</v>
      </c>
      <c r="B1181" s="277">
        <f t="shared" si="30"/>
        <v>11789.96</v>
      </c>
      <c r="C1181" s="277">
        <f t="shared" si="30"/>
        <v>11789.16</v>
      </c>
    </row>
    <row r="1182" spans="1:3" x14ac:dyDescent="0.2">
      <c r="A1182" s="284">
        <f t="shared" si="29"/>
        <v>1179</v>
      </c>
      <c r="B1182" s="277">
        <f t="shared" si="30"/>
        <v>11799.84</v>
      </c>
      <c r="C1182" s="277">
        <f t="shared" si="30"/>
        <v>11799.119999999999</v>
      </c>
    </row>
    <row r="1183" spans="1:3" x14ac:dyDescent="0.2">
      <c r="A1183" s="284">
        <f t="shared" si="29"/>
        <v>1180</v>
      </c>
      <c r="B1183" s="277">
        <f t="shared" si="30"/>
        <v>11809.72</v>
      </c>
      <c r="C1183" s="277">
        <f t="shared" si="30"/>
        <v>11809.08</v>
      </c>
    </row>
    <row r="1184" spans="1:3" x14ac:dyDescent="0.2">
      <c r="A1184" s="284">
        <f t="shared" si="29"/>
        <v>1181</v>
      </c>
      <c r="B1184" s="277">
        <f t="shared" si="30"/>
        <v>11820.119999999999</v>
      </c>
      <c r="C1184" s="277">
        <f t="shared" si="30"/>
        <v>11819.16</v>
      </c>
    </row>
    <row r="1185" spans="1:3" x14ac:dyDescent="0.2">
      <c r="A1185" s="284">
        <f t="shared" si="29"/>
        <v>1182</v>
      </c>
      <c r="B1185" s="277">
        <f t="shared" si="30"/>
        <v>11830</v>
      </c>
      <c r="C1185" s="277">
        <f t="shared" si="30"/>
        <v>11829.119999999999</v>
      </c>
    </row>
    <row r="1186" spans="1:3" x14ac:dyDescent="0.2">
      <c r="A1186" s="284">
        <f t="shared" si="29"/>
        <v>1183</v>
      </c>
      <c r="B1186" s="277">
        <f t="shared" si="30"/>
        <v>11839.88</v>
      </c>
      <c r="C1186" s="277">
        <f t="shared" si="30"/>
        <v>11839.08</v>
      </c>
    </row>
    <row r="1187" spans="1:3" x14ac:dyDescent="0.2">
      <c r="A1187" s="284">
        <f t="shared" si="29"/>
        <v>1184</v>
      </c>
      <c r="B1187" s="277">
        <f t="shared" si="30"/>
        <v>11849.759999999998</v>
      </c>
      <c r="C1187" s="277">
        <f t="shared" si="30"/>
        <v>11849.16</v>
      </c>
    </row>
    <row r="1188" spans="1:3" x14ac:dyDescent="0.2">
      <c r="A1188" s="284">
        <f t="shared" si="29"/>
        <v>1185</v>
      </c>
      <c r="B1188" s="277">
        <f t="shared" si="30"/>
        <v>11859.64</v>
      </c>
      <c r="C1188" s="277">
        <f t="shared" si="30"/>
        <v>11859.119999999999</v>
      </c>
    </row>
    <row r="1189" spans="1:3" x14ac:dyDescent="0.2">
      <c r="A1189" s="284">
        <f t="shared" si="29"/>
        <v>1186</v>
      </c>
      <c r="B1189" s="277">
        <f t="shared" si="30"/>
        <v>11870.039999999999</v>
      </c>
      <c r="C1189" s="277">
        <f t="shared" si="30"/>
        <v>11869.08</v>
      </c>
    </row>
    <row r="1190" spans="1:3" x14ac:dyDescent="0.2">
      <c r="A1190" s="284">
        <f t="shared" si="29"/>
        <v>1187</v>
      </c>
      <c r="B1190" s="277">
        <f t="shared" si="30"/>
        <v>11879.92</v>
      </c>
      <c r="C1190" s="277">
        <f t="shared" si="30"/>
        <v>11879.16</v>
      </c>
    </row>
    <row r="1191" spans="1:3" x14ac:dyDescent="0.2">
      <c r="A1191" s="284">
        <f t="shared" si="29"/>
        <v>1188</v>
      </c>
      <c r="B1191" s="277">
        <f t="shared" si="30"/>
        <v>11889.8</v>
      </c>
      <c r="C1191" s="277">
        <f t="shared" si="30"/>
        <v>11889.119999999999</v>
      </c>
    </row>
    <row r="1192" spans="1:3" x14ac:dyDescent="0.2">
      <c r="A1192" s="284">
        <f t="shared" si="29"/>
        <v>1189</v>
      </c>
      <c r="B1192" s="277">
        <f t="shared" si="30"/>
        <v>11899.68</v>
      </c>
      <c r="C1192" s="277">
        <f t="shared" si="30"/>
        <v>11899.08</v>
      </c>
    </row>
    <row r="1193" spans="1:3" x14ac:dyDescent="0.2">
      <c r="A1193" s="284">
        <f t="shared" si="29"/>
        <v>1190</v>
      </c>
      <c r="B1193" s="277">
        <f t="shared" si="30"/>
        <v>11910.08</v>
      </c>
      <c r="C1193" s="277">
        <f t="shared" si="30"/>
        <v>11909.16</v>
      </c>
    </row>
    <row r="1194" spans="1:3" x14ac:dyDescent="0.2">
      <c r="A1194" s="284">
        <f t="shared" si="29"/>
        <v>1191</v>
      </c>
      <c r="B1194" s="277">
        <f t="shared" si="30"/>
        <v>11919.96</v>
      </c>
      <c r="C1194" s="277">
        <f t="shared" si="30"/>
        <v>11919.119999999999</v>
      </c>
    </row>
    <row r="1195" spans="1:3" x14ac:dyDescent="0.2">
      <c r="A1195" s="284">
        <f t="shared" si="29"/>
        <v>1192</v>
      </c>
      <c r="B1195" s="277">
        <f t="shared" si="30"/>
        <v>11929.84</v>
      </c>
      <c r="C1195" s="277">
        <f t="shared" si="30"/>
        <v>11929.08</v>
      </c>
    </row>
    <row r="1196" spans="1:3" x14ac:dyDescent="0.2">
      <c r="A1196" s="284">
        <f t="shared" si="29"/>
        <v>1193</v>
      </c>
      <c r="B1196" s="277">
        <f t="shared" si="30"/>
        <v>11939.72</v>
      </c>
      <c r="C1196" s="277">
        <f t="shared" si="30"/>
        <v>11939.16</v>
      </c>
    </row>
    <row r="1197" spans="1:3" x14ac:dyDescent="0.2">
      <c r="A1197" s="284">
        <f t="shared" ref="A1197:A1260" si="31">A1196+1</f>
        <v>1194</v>
      </c>
      <c r="B1197" s="277">
        <f t="shared" ref="B1197:C1260" si="32">B$1*2+B197</f>
        <v>11950.119999999999</v>
      </c>
      <c r="C1197" s="277">
        <f t="shared" si="32"/>
        <v>11949.119999999999</v>
      </c>
    </row>
    <row r="1198" spans="1:3" x14ac:dyDescent="0.2">
      <c r="A1198" s="284">
        <f t="shared" si="31"/>
        <v>1195</v>
      </c>
      <c r="B1198" s="277">
        <f t="shared" si="32"/>
        <v>11960</v>
      </c>
      <c r="C1198" s="277">
        <f t="shared" si="32"/>
        <v>11959.08</v>
      </c>
    </row>
    <row r="1199" spans="1:3" x14ac:dyDescent="0.2">
      <c r="A1199" s="284">
        <f t="shared" si="31"/>
        <v>1196</v>
      </c>
      <c r="B1199" s="277">
        <f t="shared" si="32"/>
        <v>11969.88</v>
      </c>
      <c r="C1199" s="277">
        <f t="shared" si="32"/>
        <v>11969.16</v>
      </c>
    </row>
    <row r="1200" spans="1:3" x14ac:dyDescent="0.2">
      <c r="A1200" s="284">
        <f t="shared" si="31"/>
        <v>1197</v>
      </c>
      <c r="B1200" s="277">
        <f t="shared" si="32"/>
        <v>11979.759999999998</v>
      </c>
      <c r="C1200" s="277">
        <f t="shared" si="32"/>
        <v>11979.119999999999</v>
      </c>
    </row>
    <row r="1201" spans="1:3" x14ac:dyDescent="0.2">
      <c r="A1201" s="284">
        <f t="shared" si="31"/>
        <v>1198</v>
      </c>
      <c r="B1201" s="277">
        <f t="shared" si="32"/>
        <v>11989.64</v>
      </c>
      <c r="C1201" s="277">
        <f t="shared" si="32"/>
        <v>11989.08</v>
      </c>
    </row>
    <row r="1202" spans="1:3" x14ac:dyDescent="0.2">
      <c r="A1202" s="284">
        <f t="shared" si="31"/>
        <v>1199</v>
      </c>
      <c r="B1202" s="277">
        <f t="shared" si="32"/>
        <v>12000.039999999999</v>
      </c>
      <c r="C1202" s="277">
        <f t="shared" si="32"/>
        <v>11999.16</v>
      </c>
    </row>
    <row r="1203" spans="1:3" x14ac:dyDescent="0.2">
      <c r="A1203" s="284">
        <f t="shared" si="31"/>
        <v>1200</v>
      </c>
      <c r="B1203" s="277">
        <f t="shared" si="32"/>
        <v>12009.92</v>
      </c>
      <c r="C1203" s="277">
        <f t="shared" si="32"/>
        <v>12009.119999999999</v>
      </c>
    </row>
    <row r="1204" spans="1:3" x14ac:dyDescent="0.2">
      <c r="A1204" s="284">
        <f t="shared" si="31"/>
        <v>1201</v>
      </c>
      <c r="B1204" s="277">
        <f t="shared" si="32"/>
        <v>12019.8</v>
      </c>
      <c r="C1204" s="277">
        <f t="shared" si="32"/>
        <v>12019.08</v>
      </c>
    </row>
    <row r="1205" spans="1:3" x14ac:dyDescent="0.2">
      <c r="A1205" s="284">
        <f t="shared" si="31"/>
        <v>1202</v>
      </c>
      <c r="B1205" s="277">
        <f t="shared" si="32"/>
        <v>12029.68</v>
      </c>
      <c r="C1205" s="277">
        <f t="shared" si="32"/>
        <v>12029.16</v>
      </c>
    </row>
    <row r="1206" spans="1:3" x14ac:dyDescent="0.2">
      <c r="A1206" s="284">
        <f t="shared" si="31"/>
        <v>1203</v>
      </c>
      <c r="B1206" s="277">
        <f t="shared" si="32"/>
        <v>12040.08</v>
      </c>
      <c r="C1206" s="277">
        <f t="shared" si="32"/>
        <v>12039.119999999999</v>
      </c>
    </row>
    <row r="1207" spans="1:3" x14ac:dyDescent="0.2">
      <c r="A1207" s="284">
        <f t="shared" si="31"/>
        <v>1204</v>
      </c>
      <c r="B1207" s="277">
        <f t="shared" si="32"/>
        <v>12049.96</v>
      </c>
      <c r="C1207" s="277">
        <f t="shared" si="32"/>
        <v>12049.08</v>
      </c>
    </row>
    <row r="1208" spans="1:3" x14ac:dyDescent="0.2">
      <c r="A1208" s="284">
        <f t="shared" si="31"/>
        <v>1205</v>
      </c>
      <c r="B1208" s="277">
        <f t="shared" si="32"/>
        <v>12059.84</v>
      </c>
      <c r="C1208" s="277">
        <f t="shared" si="32"/>
        <v>12059.16</v>
      </c>
    </row>
    <row r="1209" spans="1:3" x14ac:dyDescent="0.2">
      <c r="A1209" s="284">
        <f t="shared" si="31"/>
        <v>1206</v>
      </c>
      <c r="B1209" s="277">
        <f t="shared" si="32"/>
        <v>12069.72</v>
      </c>
      <c r="C1209" s="277">
        <f t="shared" si="32"/>
        <v>12069.119999999999</v>
      </c>
    </row>
    <row r="1210" spans="1:3" x14ac:dyDescent="0.2">
      <c r="A1210" s="284">
        <f t="shared" si="31"/>
        <v>1207</v>
      </c>
      <c r="B1210" s="277">
        <f t="shared" si="32"/>
        <v>12080.119999999999</v>
      </c>
      <c r="C1210" s="277">
        <f t="shared" si="32"/>
        <v>12079.08</v>
      </c>
    </row>
    <row r="1211" spans="1:3" x14ac:dyDescent="0.2">
      <c r="A1211" s="284">
        <f t="shared" si="31"/>
        <v>1208</v>
      </c>
      <c r="B1211" s="277">
        <f t="shared" si="32"/>
        <v>12090</v>
      </c>
      <c r="C1211" s="277">
        <f t="shared" si="32"/>
        <v>12089.16</v>
      </c>
    </row>
    <row r="1212" spans="1:3" x14ac:dyDescent="0.2">
      <c r="A1212" s="284">
        <f t="shared" si="31"/>
        <v>1209</v>
      </c>
      <c r="B1212" s="277">
        <f t="shared" si="32"/>
        <v>12099.88</v>
      </c>
      <c r="C1212" s="277">
        <f t="shared" si="32"/>
        <v>12099.119999999999</v>
      </c>
    </row>
    <row r="1213" spans="1:3" x14ac:dyDescent="0.2">
      <c r="A1213" s="284">
        <f t="shared" si="31"/>
        <v>1210</v>
      </c>
      <c r="B1213" s="277">
        <f t="shared" si="32"/>
        <v>12109.759999999998</v>
      </c>
      <c r="C1213" s="277">
        <f t="shared" si="32"/>
        <v>12109.08</v>
      </c>
    </row>
    <row r="1214" spans="1:3" x14ac:dyDescent="0.2">
      <c r="A1214" s="284">
        <f t="shared" si="31"/>
        <v>1211</v>
      </c>
      <c r="B1214" s="277">
        <f t="shared" si="32"/>
        <v>12119.64</v>
      </c>
      <c r="C1214" s="277">
        <f t="shared" si="32"/>
        <v>12119.16</v>
      </c>
    </row>
    <row r="1215" spans="1:3" x14ac:dyDescent="0.2">
      <c r="A1215" s="284">
        <f t="shared" si="31"/>
        <v>1212</v>
      </c>
      <c r="B1215" s="277">
        <f t="shared" si="32"/>
        <v>12130.039999999999</v>
      </c>
      <c r="C1215" s="277">
        <f t="shared" si="32"/>
        <v>12129.119999999999</v>
      </c>
    </row>
    <row r="1216" spans="1:3" x14ac:dyDescent="0.2">
      <c r="A1216" s="284">
        <f t="shared" si="31"/>
        <v>1213</v>
      </c>
      <c r="B1216" s="277">
        <f t="shared" si="32"/>
        <v>12139.92</v>
      </c>
      <c r="C1216" s="277">
        <f t="shared" si="32"/>
        <v>12139.08</v>
      </c>
    </row>
    <row r="1217" spans="1:3" x14ac:dyDescent="0.2">
      <c r="A1217" s="284">
        <f t="shared" si="31"/>
        <v>1214</v>
      </c>
      <c r="B1217" s="277">
        <f t="shared" si="32"/>
        <v>12149.8</v>
      </c>
      <c r="C1217" s="277">
        <f t="shared" si="32"/>
        <v>12149.16</v>
      </c>
    </row>
    <row r="1218" spans="1:3" x14ac:dyDescent="0.2">
      <c r="A1218" s="284">
        <f t="shared" si="31"/>
        <v>1215</v>
      </c>
      <c r="B1218" s="277">
        <f t="shared" si="32"/>
        <v>12159.68</v>
      </c>
      <c r="C1218" s="277">
        <f t="shared" si="32"/>
        <v>12159.119999999999</v>
      </c>
    </row>
    <row r="1219" spans="1:3" x14ac:dyDescent="0.2">
      <c r="A1219" s="284">
        <f t="shared" si="31"/>
        <v>1216</v>
      </c>
      <c r="B1219" s="277">
        <f t="shared" si="32"/>
        <v>12170.08</v>
      </c>
      <c r="C1219" s="277">
        <f t="shared" si="32"/>
        <v>12169.08</v>
      </c>
    </row>
    <row r="1220" spans="1:3" x14ac:dyDescent="0.2">
      <c r="A1220" s="284">
        <f t="shared" si="31"/>
        <v>1217</v>
      </c>
      <c r="B1220" s="277">
        <f t="shared" si="32"/>
        <v>12179.96</v>
      </c>
      <c r="C1220" s="277">
        <f t="shared" si="32"/>
        <v>12179.16</v>
      </c>
    </row>
    <row r="1221" spans="1:3" x14ac:dyDescent="0.2">
      <c r="A1221" s="284">
        <f t="shared" si="31"/>
        <v>1218</v>
      </c>
      <c r="B1221" s="277">
        <f t="shared" si="32"/>
        <v>12189.84</v>
      </c>
      <c r="C1221" s="277">
        <f t="shared" si="32"/>
        <v>12189.119999999999</v>
      </c>
    </row>
    <row r="1222" spans="1:3" x14ac:dyDescent="0.2">
      <c r="A1222" s="284">
        <f t="shared" si="31"/>
        <v>1219</v>
      </c>
      <c r="B1222" s="277">
        <f t="shared" si="32"/>
        <v>12199.72</v>
      </c>
      <c r="C1222" s="277">
        <f t="shared" si="32"/>
        <v>12199.08</v>
      </c>
    </row>
    <row r="1223" spans="1:3" x14ac:dyDescent="0.2">
      <c r="A1223" s="284">
        <f t="shared" si="31"/>
        <v>1220</v>
      </c>
      <c r="B1223" s="277">
        <f t="shared" si="32"/>
        <v>12210.119999999999</v>
      </c>
      <c r="C1223" s="277">
        <f t="shared" si="32"/>
        <v>12209.16</v>
      </c>
    </row>
    <row r="1224" spans="1:3" x14ac:dyDescent="0.2">
      <c r="A1224" s="284">
        <f t="shared" si="31"/>
        <v>1221</v>
      </c>
      <c r="B1224" s="277">
        <f t="shared" si="32"/>
        <v>12220</v>
      </c>
      <c r="C1224" s="277">
        <f t="shared" si="32"/>
        <v>12219.119999999999</v>
      </c>
    </row>
    <row r="1225" spans="1:3" x14ac:dyDescent="0.2">
      <c r="A1225" s="284">
        <f t="shared" si="31"/>
        <v>1222</v>
      </c>
      <c r="B1225" s="277">
        <f t="shared" si="32"/>
        <v>12229.88</v>
      </c>
      <c r="C1225" s="277">
        <f t="shared" si="32"/>
        <v>12229.08</v>
      </c>
    </row>
    <row r="1226" spans="1:3" x14ac:dyDescent="0.2">
      <c r="A1226" s="284">
        <f t="shared" si="31"/>
        <v>1223</v>
      </c>
      <c r="B1226" s="277">
        <f t="shared" si="32"/>
        <v>12239.759999999998</v>
      </c>
      <c r="C1226" s="277">
        <f t="shared" si="32"/>
        <v>12239.16</v>
      </c>
    </row>
    <row r="1227" spans="1:3" x14ac:dyDescent="0.2">
      <c r="A1227" s="284">
        <f t="shared" si="31"/>
        <v>1224</v>
      </c>
      <c r="B1227" s="277">
        <f t="shared" si="32"/>
        <v>12249.64</v>
      </c>
      <c r="C1227" s="277">
        <f t="shared" si="32"/>
        <v>12249.119999999999</v>
      </c>
    </row>
    <row r="1228" spans="1:3" x14ac:dyDescent="0.2">
      <c r="A1228" s="284">
        <f t="shared" si="31"/>
        <v>1225</v>
      </c>
      <c r="B1228" s="277">
        <f t="shared" si="32"/>
        <v>12260.039999999999</v>
      </c>
      <c r="C1228" s="277">
        <f t="shared" si="32"/>
        <v>12259.08</v>
      </c>
    </row>
    <row r="1229" spans="1:3" x14ac:dyDescent="0.2">
      <c r="A1229" s="284">
        <f t="shared" si="31"/>
        <v>1226</v>
      </c>
      <c r="B1229" s="277">
        <f t="shared" si="32"/>
        <v>12269.92</v>
      </c>
      <c r="C1229" s="277">
        <f t="shared" si="32"/>
        <v>12269.16</v>
      </c>
    </row>
    <row r="1230" spans="1:3" x14ac:dyDescent="0.2">
      <c r="A1230" s="284">
        <f t="shared" si="31"/>
        <v>1227</v>
      </c>
      <c r="B1230" s="277">
        <f t="shared" si="32"/>
        <v>12279.8</v>
      </c>
      <c r="C1230" s="277">
        <f t="shared" si="32"/>
        <v>12279.119999999999</v>
      </c>
    </row>
    <row r="1231" spans="1:3" x14ac:dyDescent="0.2">
      <c r="A1231" s="284">
        <f t="shared" si="31"/>
        <v>1228</v>
      </c>
      <c r="B1231" s="277">
        <f t="shared" si="32"/>
        <v>12289.68</v>
      </c>
      <c r="C1231" s="277">
        <f t="shared" si="32"/>
        <v>12289.08</v>
      </c>
    </row>
    <row r="1232" spans="1:3" x14ac:dyDescent="0.2">
      <c r="A1232" s="284">
        <f t="shared" si="31"/>
        <v>1229</v>
      </c>
      <c r="B1232" s="277">
        <f t="shared" si="32"/>
        <v>12300.08</v>
      </c>
      <c r="C1232" s="277">
        <f t="shared" si="32"/>
        <v>12299.16</v>
      </c>
    </row>
    <row r="1233" spans="1:3" x14ac:dyDescent="0.2">
      <c r="A1233" s="284">
        <f t="shared" si="31"/>
        <v>1230</v>
      </c>
      <c r="B1233" s="277">
        <f t="shared" si="32"/>
        <v>12309.96</v>
      </c>
      <c r="C1233" s="277">
        <f t="shared" si="32"/>
        <v>12309.119999999999</v>
      </c>
    </row>
    <row r="1234" spans="1:3" x14ac:dyDescent="0.2">
      <c r="A1234" s="284">
        <f t="shared" si="31"/>
        <v>1231</v>
      </c>
      <c r="B1234" s="277">
        <f t="shared" si="32"/>
        <v>12319.84</v>
      </c>
      <c r="C1234" s="277">
        <f t="shared" si="32"/>
        <v>12319.08</v>
      </c>
    </row>
    <row r="1235" spans="1:3" x14ac:dyDescent="0.2">
      <c r="A1235" s="284">
        <f t="shared" si="31"/>
        <v>1232</v>
      </c>
      <c r="B1235" s="277">
        <f t="shared" si="32"/>
        <v>12329.72</v>
      </c>
      <c r="C1235" s="277">
        <f t="shared" si="32"/>
        <v>12329.16</v>
      </c>
    </row>
    <row r="1236" spans="1:3" x14ac:dyDescent="0.2">
      <c r="A1236" s="284">
        <f t="shared" si="31"/>
        <v>1233</v>
      </c>
      <c r="B1236" s="277">
        <f t="shared" si="32"/>
        <v>12340.119999999999</v>
      </c>
      <c r="C1236" s="277">
        <f t="shared" si="32"/>
        <v>12339.119999999999</v>
      </c>
    </row>
    <row r="1237" spans="1:3" x14ac:dyDescent="0.2">
      <c r="A1237" s="284">
        <f t="shared" si="31"/>
        <v>1234</v>
      </c>
      <c r="B1237" s="277">
        <f t="shared" si="32"/>
        <v>12350</v>
      </c>
      <c r="C1237" s="277">
        <f t="shared" si="32"/>
        <v>12349.08</v>
      </c>
    </row>
    <row r="1238" spans="1:3" x14ac:dyDescent="0.2">
      <c r="A1238" s="284">
        <f t="shared" si="31"/>
        <v>1235</v>
      </c>
      <c r="B1238" s="277">
        <f t="shared" si="32"/>
        <v>12359.88</v>
      </c>
      <c r="C1238" s="277">
        <f t="shared" si="32"/>
        <v>12359.16</v>
      </c>
    </row>
    <row r="1239" spans="1:3" x14ac:dyDescent="0.2">
      <c r="A1239" s="284">
        <f t="shared" si="31"/>
        <v>1236</v>
      </c>
      <c r="B1239" s="277">
        <f t="shared" si="32"/>
        <v>12369.759999999998</v>
      </c>
      <c r="C1239" s="277">
        <f t="shared" si="32"/>
        <v>12369.119999999999</v>
      </c>
    </row>
    <row r="1240" spans="1:3" x14ac:dyDescent="0.2">
      <c r="A1240" s="284">
        <f t="shared" si="31"/>
        <v>1237</v>
      </c>
      <c r="B1240" s="277">
        <f t="shared" si="32"/>
        <v>12379.64</v>
      </c>
      <c r="C1240" s="277">
        <f t="shared" si="32"/>
        <v>12379.08</v>
      </c>
    </row>
    <row r="1241" spans="1:3" x14ac:dyDescent="0.2">
      <c r="A1241" s="284">
        <f t="shared" si="31"/>
        <v>1238</v>
      </c>
      <c r="B1241" s="277">
        <f t="shared" si="32"/>
        <v>12390.039999999999</v>
      </c>
      <c r="C1241" s="277">
        <f t="shared" si="32"/>
        <v>12389.16</v>
      </c>
    </row>
    <row r="1242" spans="1:3" x14ac:dyDescent="0.2">
      <c r="A1242" s="284">
        <f t="shared" si="31"/>
        <v>1239</v>
      </c>
      <c r="B1242" s="277">
        <f t="shared" si="32"/>
        <v>12399.92</v>
      </c>
      <c r="C1242" s="277">
        <f t="shared" si="32"/>
        <v>12399.119999999999</v>
      </c>
    </row>
    <row r="1243" spans="1:3" x14ac:dyDescent="0.2">
      <c r="A1243" s="284">
        <f t="shared" si="31"/>
        <v>1240</v>
      </c>
      <c r="B1243" s="277">
        <f t="shared" si="32"/>
        <v>12409.8</v>
      </c>
      <c r="C1243" s="277">
        <f t="shared" si="32"/>
        <v>12409.08</v>
      </c>
    </row>
    <row r="1244" spans="1:3" x14ac:dyDescent="0.2">
      <c r="A1244" s="284">
        <f t="shared" si="31"/>
        <v>1241</v>
      </c>
      <c r="B1244" s="277">
        <f t="shared" si="32"/>
        <v>12419.68</v>
      </c>
      <c r="C1244" s="277">
        <f t="shared" si="32"/>
        <v>12419.16</v>
      </c>
    </row>
    <row r="1245" spans="1:3" x14ac:dyDescent="0.2">
      <c r="A1245" s="284">
        <f t="shared" si="31"/>
        <v>1242</v>
      </c>
      <c r="B1245" s="277">
        <f t="shared" si="32"/>
        <v>12430.08</v>
      </c>
      <c r="C1245" s="277">
        <f t="shared" si="32"/>
        <v>12429.119999999999</v>
      </c>
    </row>
    <row r="1246" spans="1:3" x14ac:dyDescent="0.2">
      <c r="A1246" s="284">
        <f t="shared" si="31"/>
        <v>1243</v>
      </c>
      <c r="B1246" s="277">
        <f t="shared" si="32"/>
        <v>12439.96</v>
      </c>
      <c r="C1246" s="277">
        <f t="shared" si="32"/>
        <v>12439.08</v>
      </c>
    </row>
    <row r="1247" spans="1:3" x14ac:dyDescent="0.2">
      <c r="A1247" s="284">
        <f t="shared" si="31"/>
        <v>1244</v>
      </c>
      <c r="B1247" s="277">
        <f t="shared" si="32"/>
        <v>12449.84</v>
      </c>
      <c r="C1247" s="277">
        <f t="shared" si="32"/>
        <v>12449.16</v>
      </c>
    </row>
    <row r="1248" spans="1:3" x14ac:dyDescent="0.2">
      <c r="A1248" s="284">
        <f t="shared" si="31"/>
        <v>1245</v>
      </c>
      <c r="B1248" s="277">
        <f t="shared" si="32"/>
        <v>12459.72</v>
      </c>
      <c r="C1248" s="277">
        <f t="shared" si="32"/>
        <v>12459.119999999999</v>
      </c>
    </row>
    <row r="1249" spans="1:3" x14ac:dyDescent="0.2">
      <c r="A1249" s="284">
        <f t="shared" si="31"/>
        <v>1246</v>
      </c>
      <c r="B1249" s="277">
        <f t="shared" si="32"/>
        <v>12470.119999999999</v>
      </c>
      <c r="C1249" s="277">
        <f t="shared" si="32"/>
        <v>12469.08</v>
      </c>
    </row>
    <row r="1250" spans="1:3" x14ac:dyDescent="0.2">
      <c r="A1250" s="284">
        <f t="shared" si="31"/>
        <v>1247</v>
      </c>
      <c r="B1250" s="277">
        <f t="shared" si="32"/>
        <v>12480</v>
      </c>
      <c r="C1250" s="277">
        <f t="shared" si="32"/>
        <v>12479.16</v>
      </c>
    </row>
    <row r="1251" spans="1:3" x14ac:dyDescent="0.2">
      <c r="A1251" s="284">
        <f t="shared" si="31"/>
        <v>1248</v>
      </c>
      <c r="B1251" s="277">
        <f t="shared" si="32"/>
        <v>12489.88</v>
      </c>
      <c r="C1251" s="277">
        <f t="shared" si="32"/>
        <v>12489.119999999999</v>
      </c>
    </row>
    <row r="1252" spans="1:3" x14ac:dyDescent="0.2">
      <c r="A1252" s="284">
        <f t="shared" si="31"/>
        <v>1249</v>
      </c>
      <c r="B1252" s="277">
        <f t="shared" si="32"/>
        <v>12499.759999999998</v>
      </c>
      <c r="C1252" s="277">
        <f t="shared" si="32"/>
        <v>12499.08</v>
      </c>
    </row>
    <row r="1253" spans="1:3" x14ac:dyDescent="0.2">
      <c r="A1253" s="284">
        <f t="shared" si="31"/>
        <v>1250</v>
      </c>
      <c r="B1253" s="277">
        <f t="shared" si="32"/>
        <v>12509.64</v>
      </c>
      <c r="C1253" s="277">
        <f t="shared" si="32"/>
        <v>12509.16</v>
      </c>
    </row>
    <row r="1254" spans="1:3" x14ac:dyDescent="0.2">
      <c r="A1254" s="284">
        <f t="shared" si="31"/>
        <v>1251</v>
      </c>
      <c r="B1254" s="277">
        <f t="shared" si="32"/>
        <v>12520.039999999999</v>
      </c>
      <c r="C1254" s="277">
        <f t="shared" si="32"/>
        <v>12519.119999999999</v>
      </c>
    </row>
    <row r="1255" spans="1:3" x14ac:dyDescent="0.2">
      <c r="A1255" s="284">
        <f t="shared" si="31"/>
        <v>1252</v>
      </c>
      <c r="B1255" s="277">
        <f t="shared" si="32"/>
        <v>12529.92</v>
      </c>
      <c r="C1255" s="277">
        <f t="shared" si="32"/>
        <v>12529.08</v>
      </c>
    </row>
    <row r="1256" spans="1:3" x14ac:dyDescent="0.2">
      <c r="A1256" s="284">
        <f t="shared" si="31"/>
        <v>1253</v>
      </c>
      <c r="B1256" s="277">
        <f t="shared" si="32"/>
        <v>12539.8</v>
      </c>
      <c r="C1256" s="277">
        <f t="shared" si="32"/>
        <v>12539.16</v>
      </c>
    </row>
    <row r="1257" spans="1:3" x14ac:dyDescent="0.2">
      <c r="A1257" s="284">
        <f t="shared" si="31"/>
        <v>1254</v>
      </c>
      <c r="B1257" s="277">
        <f t="shared" si="32"/>
        <v>12549.68</v>
      </c>
      <c r="C1257" s="277">
        <f t="shared" si="32"/>
        <v>12549.119999999999</v>
      </c>
    </row>
    <row r="1258" spans="1:3" x14ac:dyDescent="0.2">
      <c r="A1258" s="284">
        <f t="shared" si="31"/>
        <v>1255</v>
      </c>
      <c r="B1258" s="277">
        <f t="shared" si="32"/>
        <v>12560.08</v>
      </c>
      <c r="C1258" s="277">
        <f t="shared" si="32"/>
        <v>12559.08</v>
      </c>
    </row>
    <row r="1259" spans="1:3" x14ac:dyDescent="0.2">
      <c r="A1259" s="284">
        <f t="shared" si="31"/>
        <v>1256</v>
      </c>
      <c r="B1259" s="277">
        <f t="shared" si="32"/>
        <v>12569.96</v>
      </c>
      <c r="C1259" s="277">
        <f t="shared" si="32"/>
        <v>12569.16</v>
      </c>
    </row>
    <row r="1260" spans="1:3" x14ac:dyDescent="0.2">
      <c r="A1260" s="284">
        <f t="shared" si="31"/>
        <v>1257</v>
      </c>
      <c r="B1260" s="277">
        <f t="shared" si="32"/>
        <v>12579.84</v>
      </c>
      <c r="C1260" s="277">
        <f t="shared" si="32"/>
        <v>12579.119999999999</v>
      </c>
    </row>
    <row r="1261" spans="1:3" x14ac:dyDescent="0.2">
      <c r="A1261" s="284">
        <f t="shared" ref="A1261:A1324" si="33">A1260+1</f>
        <v>1258</v>
      </c>
      <c r="B1261" s="277">
        <f t="shared" ref="B1261:C1324" si="34">B$1*2+B261</f>
        <v>12589.72</v>
      </c>
      <c r="C1261" s="277">
        <f t="shared" si="34"/>
        <v>12589.08</v>
      </c>
    </row>
    <row r="1262" spans="1:3" x14ac:dyDescent="0.2">
      <c r="A1262" s="284">
        <f t="shared" si="33"/>
        <v>1259</v>
      </c>
      <c r="B1262" s="277">
        <f t="shared" si="34"/>
        <v>12600.119999999999</v>
      </c>
      <c r="C1262" s="277">
        <f t="shared" si="34"/>
        <v>12599.16</v>
      </c>
    </row>
    <row r="1263" spans="1:3" x14ac:dyDescent="0.2">
      <c r="A1263" s="284">
        <f t="shared" si="33"/>
        <v>1260</v>
      </c>
      <c r="B1263" s="277">
        <f t="shared" si="34"/>
        <v>12610</v>
      </c>
      <c r="C1263" s="277">
        <f t="shared" si="34"/>
        <v>12609.119999999999</v>
      </c>
    </row>
    <row r="1264" spans="1:3" x14ac:dyDescent="0.2">
      <c r="A1264" s="284">
        <f t="shared" si="33"/>
        <v>1261</v>
      </c>
      <c r="B1264" s="277">
        <f t="shared" si="34"/>
        <v>12619.88</v>
      </c>
      <c r="C1264" s="277">
        <f t="shared" si="34"/>
        <v>12619.08</v>
      </c>
    </row>
    <row r="1265" spans="1:3" x14ac:dyDescent="0.2">
      <c r="A1265" s="284">
        <f t="shared" si="33"/>
        <v>1262</v>
      </c>
      <c r="B1265" s="277">
        <f t="shared" si="34"/>
        <v>12629.759999999998</v>
      </c>
      <c r="C1265" s="277">
        <f t="shared" si="34"/>
        <v>12629.16</v>
      </c>
    </row>
    <row r="1266" spans="1:3" x14ac:dyDescent="0.2">
      <c r="A1266" s="284">
        <f t="shared" si="33"/>
        <v>1263</v>
      </c>
      <c r="B1266" s="277">
        <f t="shared" si="34"/>
        <v>12639.64</v>
      </c>
      <c r="C1266" s="277">
        <f t="shared" si="34"/>
        <v>12639.119999999999</v>
      </c>
    </row>
    <row r="1267" spans="1:3" x14ac:dyDescent="0.2">
      <c r="A1267" s="284">
        <f t="shared" si="33"/>
        <v>1264</v>
      </c>
      <c r="B1267" s="277">
        <f t="shared" si="34"/>
        <v>12650.039999999999</v>
      </c>
      <c r="C1267" s="277">
        <f t="shared" si="34"/>
        <v>12649.08</v>
      </c>
    </row>
    <row r="1268" spans="1:3" x14ac:dyDescent="0.2">
      <c r="A1268" s="284">
        <f t="shared" si="33"/>
        <v>1265</v>
      </c>
      <c r="B1268" s="277">
        <f t="shared" si="34"/>
        <v>12659.92</v>
      </c>
      <c r="C1268" s="277">
        <f t="shared" si="34"/>
        <v>12659.16</v>
      </c>
    </row>
    <row r="1269" spans="1:3" x14ac:dyDescent="0.2">
      <c r="A1269" s="284">
        <f t="shared" si="33"/>
        <v>1266</v>
      </c>
      <c r="B1269" s="277">
        <f t="shared" si="34"/>
        <v>12669.8</v>
      </c>
      <c r="C1269" s="277">
        <f t="shared" si="34"/>
        <v>12669.119999999999</v>
      </c>
    </row>
    <row r="1270" spans="1:3" x14ac:dyDescent="0.2">
      <c r="A1270" s="284">
        <f t="shared" si="33"/>
        <v>1267</v>
      </c>
      <c r="B1270" s="277">
        <f t="shared" si="34"/>
        <v>12679.68</v>
      </c>
      <c r="C1270" s="277">
        <f t="shared" si="34"/>
        <v>12679.08</v>
      </c>
    </row>
    <row r="1271" spans="1:3" x14ac:dyDescent="0.2">
      <c r="A1271" s="284">
        <f t="shared" si="33"/>
        <v>1268</v>
      </c>
      <c r="B1271" s="277">
        <f t="shared" si="34"/>
        <v>12690.08</v>
      </c>
      <c r="C1271" s="277">
        <f t="shared" si="34"/>
        <v>12689.16</v>
      </c>
    </row>
    <row r="1272" spans="1:3" x14ac:dyDescent="0.2">
      <c r="A1272" s="284">
        <f t="shared" si="33"/>
        <v>1269</v>
      </c>
      <c r="B1272" s="277">
        <f t="shared" si="34"/>
        <v>12699.96</v>
      </c>
      <c r="C1272" s="277">
        <f t="shared" si="34"/>
        <v>12699.119999999999</v>
      </c>
    </row>
    <row r="1273" spans="1:3" x14ac:dyDescent="0.2">
      <c r="A1273" s="284">
        <f t="shared" si="33"/>
        <v>1270</v>
      </c>
      <c r="B1273" s="277">
        <f t="shared" si="34"/>
        <v>12709.84</v>
      </c>
      <c r="C1273" s="277">
        <f t="shared" si="34"/>
        <v>12709.08</v>
      </c>
    </row>
    <row r="1274" spans="1:3" x14ac:dyDescent="0.2">
      <c r="A1274" s="284">
        <f t="shared" si="33"/>
        <v>1271</v>
      </c>
      <c r="B1274" s="277">
        <f t="shared" si="34"/>
        <v>12719.72</v>
      </c>
      <c r="C1274" s="277">
        <f t="shared" si="34"/>
        <v>12719.16</v>
      </c>
    </row>
    <row r="1275" spans="1:3" x14ac:dyDescent="0.2">
      <c r="A1275" s="284">
        <f t="shared" si="33"/>
        <v>1272</v>
      </c>
      <c r="B1275" s="277">
        <f t="shared" si="34"/>
        <v>12730.119999999999</v>
      </c>
      <c r="C1275" s="277">
        <f t="shared" si="34"/>
        <v>12729.119999999999</v>
      </c>
    </row>
    <row r="1276" spans="1:3" x14ac:dyDescent="0.2">
      <c r="A1276" s="284">
        <f t="shared" si="33"/>
        <v>1273</v>
      </c>
      <c r="B1276" s="277">
        <f t="shared" si="34"/>
        <v>12740</v>
      </c>
      <c r="C1276" s="277">
        <f t="shared" si="34"/>
        <v>12739.08</v>
      </c>
    </row>
    <row r="1277" spans="1:3" x14ac:dyDescent="0.2">
      <c r="A1277" s="284">
        <f t="shared" si="33"/>
        <v>1274</v>
      </c>
      <c r="B1277" s="277">
        <f t="shared" si="34"/>
        <v>12749.88</v>
      </c>
      <c r="C1277" s="277">
        <f t="shared" si="34"/>
        <v>12749.16</v>
      </c>
    </row>
    <row r="1278" spans="1:3" x14ac:dyDescent="0.2">
      <c r="A1278" s="284">
        <f t="shared" si="33"/>
        <v>1275</v>
      </c>
      <c r="B1278" s="277">
        <f t="shared" si="34"/>
        <v>12759.759999999998</v>
      </c>
      <c r="C1278" s="277">
        <f t="shared" si="34"/>
        <v>12759.119999999999</v>
      </c>
    </row>
    <row r="1279" spans="1:3" x14ac:dyDescent="0.2">
      <c r="A1279" s="284">
        <f t="shared" si="33"/>
        <v>1276</v>
      </c>
      <c r="B1279" s="277">
        <f t="shared" si="34"/>
        <v>12769.64</v>
      </c>
      <c r="C1279" s="277">
        <f t="shared" si="34"/>
        <v>12769.08</v>
      </c>
    </row>
    <row r="1280" spans="1:3" x14ac:dyDescent="0.2">
      <c r="A1280" s="284">
        <f t="shared" si="33"/>
        <v>1277</v>
      </c>
      <c r="B1280" s="277">
        <f t="shared" si="34"/>
        <v>12780.039999999999</v>
      </c>
      <c r="C1280" s="277">
        <f t="shared" si="34"/>
        <v>12779.16</v>
      </c>
    </row>
    <row r="1281" spans="1:3" x14ac:dyDescent="0.2">
      <c r="A1281" s="284">
        <f t="shared" si="33"/>
        <v>1278</v>
      </c>
      <c r="B1281" s="277">
        <f t="shared" si="34"/>
        <v>12789.92</v>
      </c>
      <c r="C1281" s="277">
        <f t="shared" si="34"/>
        <v>12789.119999999999</v>
      </c>
    </row>
    <row r="1282" spans="1:3" x14ac:dyDescent="0.2">
      <c r="A1282" s="284">
        <f t="shared" si="33"/>
        <v>1279</v>
      </c>
      <c r="B1282" s="277">
        <f t="shared" si="34"/>
        <v>12799.8</v>
      </c>
      <c r="C1282" s="277">
        <f t="shared" si="34"/>
        <v>12799.08</v>
      </c>
    </row>
    <row r="1283" spans="1:3" x14ac:dyDescent="0.2">
      <c r="A1283" s="284">
        <f t="shared" si="33"/>
        <v>1280</v>
      </c>
      <c r="B1283" s="277">
        <f t="shared" si="34"/>
        <v>12809.68</v>
      </c>
      <c r="C1283" s="277">
        <f t="shared" si="34"/>
        <v>12809.16</v>
      </c>
    </row>
    <row r="1284" spans="1:3" x14ac:dyDescent="0.2">
      <c r="A1284" s="284">
        <f t="shared" si="33"/>
        <v>1281</v>
      </c>
      <c r="B1284" s="277">
        <f t="shared" si="34"/>
        <v>12820.08</v>
      </c>
      <c r="C1284" s="277">
        <f t="shared" si="34"/>
        <v>12819.119999999999</v>
      </c>
    </row>
    <row r="1285" spans="1:3" x14ac:dyDescent="0.2">
      <c r="A1285" s="284">
        <f t="shared" si="33"/>
        <v>1282</v>
      </c>
      <c r="B1285" s="277">
        <f t="shared" si="34"/>
        <v>12829.96</v>
      </c>
      <c r="C1285" s="277">
        <f t="shared" si="34"/>
        <v>12829.08</v>
      </c>
    </row>
    <row r="1286" spans="1:3" x14ac:dyDescent="0.2">
      <c r="A1286" s="284">
        <f t="shared" si="33"/>
        <v>1283</v>
      </c>
      <c r="B1286" s="277">
        <f t="shared" si="34"/>
        <v>12839.84</v>
      </c>
      <c r="C1286" s="277">
        <f t="shared" si="34"/>
        <v>12839.16</v>
      </c>
    </row>
    <row r="1287" spans="1:3" x14ac:dyDescent="0.2">
      <c r="A1287" s="284">
        <f t="shared" si="33"/>
        <v>1284</v>
      </c>
      <c r="B1287" s="277">
        <f t="shared" si="34"/>
        <v>12849.72</v>
      </c>
      <c r="C1287" s="277">
        <f t="shared" si="34"/>
        <v>12849.119999999999</v>
      </c>
    </row>
    <row r="1288" spans="1:3" x14ac:dyDescent="0.2">
      <c r="A1288" s="284">
        <f t="shared" si="33"/>
        <v>1285</v>
      </c>
      <c r="B1288" s="277">
        <f t="shared" si="34"/>
        <v>12860.119999999999</v>
      </c>
      <c r="C1288" s="277">
        <f t="shared" si="34"/>
        <v>12859.08</v>
      </c>
    </row>
    <row r="1289" spans="1:3" x14ac:dyDescent="0.2">
      <c r="A1289" s="284">
        <f t="shared" si="33"/>
        <v>1286</v>
      </c>
      <c r="B1289" s="277">
        <f t="shared" si="34"/>
        <v>12870</v>
      </c>
      <c r="C1289" s="277">
        <f t="shared" si="34"/>
        <v>12869.16</v>
      </c>
    </row>
    <row r="1290" spans="1:3" x14ac:dyDescent="0.2">
      <c r="A1290" s="284">
        <f t="shared" si="33"/>
        <v>1287</v>
      </c>
      <c r="B1290" s="277">
        <f t="shared" si="34"/>
        <v>12879.88</v>
      </c>
      <c r="C1290" s="277">
        <f t="shared" si="34"/>
        <v>12879.119999999999</v>
      </c>
    </row>
    <row r="1291" spans="1:3" x14ac:dyDescent="0.2">
      <c r="A1291" s="284">
        <f t="shared" si="33"/>
        <v>1288</v>
      </c>
      <c r="B1291" s="277">
        <f t="shared" si="34"/>
        <v>12889.759999999998</v>
      </c>
      <c r="C1291" s="277">
        <f t="shared" si="34"/>
        <v>12889.08</v>
      </c>
    </row>
    <row r="1292" spans="1:3" x14ac:dyDescent="0.2">
      <c r="A1292" s="284">
        <f t="shared" si="33"/>
        <v>1289</v>
      </c>
      <c r="B1292" s="277">
        <f t="shared" si="34"/>
        <v>12899.64</v>
      </c>
      <c r="C1292" s="277">
        <f t="shared" si="34"/>
        <v>12899.16</v>
      </c>
    </row>
    <row r="1293" spans="1:3" x14ac:dyDescent="0.2">
      <c r="A1293" s="284">
        <f t="shared" si="33"/>
        <v>1290</v>
      </c>
      <c r="B1293" s="277">
        <f t="shared" si="34"/>
        <v>12910.039999999999</v>
      </c>
      <c r="C1293" s="277">
        <f t="shared" si="34"/>
        <v>12909.119999999999</v>
      </c>
    </row>
    <row r="1294" spans="1:3" x14ac:dyDescent="0.2">
      <c r="A1294" s="284">
        <f t="shared" si="33"/>
        <v>1291</v>
      </c>
      <c r="B1294" s="277">
        <f t="shared" si="34"/>
        <v>12919.92</v>
      </c>
      <c r="C1294" s="277">
        <f t="shared" si="34"/>
        <v>12919.08</v>
      </c>
    </row>
    <row r="1295" spans="1:3" x14ac:dyDescent="0.2">
      <c r="A1295" s="284">
        <f t="shared" si="33"/>
        <v>1292</v>
      </c>
      <c r="B1295" s="277">
        <f t="shared" si="34"/>
        <v>12929.8</v>
      </c>
      <c r="C1295" s="277">
        <f t="shared" si="34"/>
        <v>12929.16</v>
      </c>
    </row>
    <row r="1296" spans="1:3" x14ac:dyDescent="0.2">
      <c r="A1296" s="284">
        <f t="shared" si="33"/>
        <v>1293</v>
      </c>
      <c r="B1296" s="277">
        <f t="shared" si="34"/>
        <v>12939.68</v>
      </c>
      <c r="C1296" s="277">
        <f t="shared" si="34"/>
        <v>12939.119999999999</v>
      </c>
    </row>
    <row r="1297" spans="1:3" x14ac:dyDescent="0.2">
      <c r="A1297" s="284">
        <f t="shared" si="33"/>
        <v>1294</v>
      </c>
      <c r="B1297" s="277">
        <f t="shared" si="34"/>
        <v>12950.08</v>
      </c>
      <c r="C1297" s="277">
        <f t="shared" si="34"/>
        <v>12949.08</v>
      </c>
    </row>
    <row r="1298" spans="1:3" x14ac:dyDescent="0.2">
      <c r="A1298" s="284">
        <f t="shared" si="33"/>
        <v>1295</v>
      </c>
      <c r="B1298" s="277">
        <f t="shared" si="34"/>
        <v>12959.96</v>
      </c>
      <c r="C1298" s="277">
        <f t="shared" si="34"/>
        <v>12959.16</v>
      </c>
    </row>
    <row r="1299" spans="1:3" x14ac:dyDescent="0.2">
      <c r="A1299" s="284">
        <f t="shared" si="33"/>
        <v>1296</v>
      </c>
      <c r="B1299" s="277">
        <f t="shared" si="34"/>
        <v>12969.84</v>
      </c>
      <c r="C1299" s="277">
        <f t="shared" si="34"/>
        <v>12969.119999999999</v>
      </c>
    </row>
    <row r="1300" spans="1:3" x14ac:dyDescent="0.2">
      <c r="A1300" s="284">
        <f t="shared" si="33"/>
        <v>1297</v>
      </c>
      <c r="B1300" s="277">
        <f t="shared" si="34"/>
        <v>12979.72</v>
      </c>
      <c r="C1300" s="277">
        <f t="shared" si="34"/>
        <v>12979.08</v>
      </c>
    </row>
    <row r="1301" spans="1:3" x14ac:dyDescent="0.2">
      <c r="A1301" s="284">
        <f t="shared" si="33"/>
        <v>1298</v>
      </c>
      <c r="B1301" s="277">
        <f t="shared" si="34"/>
        <v>12990.119999999999</v>
      </c>
      <c r="C1301" s="277">
        <f t="shared" si="34"/>
        <v>12989.16</v>
      </c>
    </row>
    <row r="1302" spans="1:3" x14ac:dyDescent="0.2">
      <c r="A1302" s="284">
        <f t="shared" si="33"/>
        <v>1299</v>
      </c>
      <c r="B1302" s="277">
        <f t="shared" si="34"/>
        <v>13000</v>
      </c>
      <c r="C1302" s="277">
        <f t="shared" si="34"/>
        <v>12999.119999999999</v>
      </c>
    </row>
    <row r="1303" spans="1:3" x14ac:dyDescent="0.2">
      <c r="A1303" s="284">
        <f t="shared" si="33"/>
        <v>1300</v>
      </c>
      <c r="B1303" s="277">
        <f t="shared" si="34"/>
        <v>13009.88</v>
      </c>
      <c r="C1303" s="277">
        <f t="shared" si="34"/>
        <v>13009.08</v>
      </c>
    </row>
    <row r="1304" spans="1:3" x14ac:dyDescent="0.2">
      <c r="A1304" s="284">
        <f t="shared" si="33"/>
        <v>1301</v>
      </c>
      <c r="B1304" s="277">
        <f t="shared" si="34"/>
        <v>13019.759999999998</v>
      </c>
      <c r="C1304" s="277">
        <f t="shared" si="34"/>
        <v>13019.16</v>
      </c>
    </row>
    <row r="1305" spans="1:3" x14ac:dyDescent="0.2">
      <c r="A1305" s="284">
        <f t="shared" si="33"/>
        <v>1302</v>
      </c>
      <c r="B1305" s="277">
        <f t="shared" si="34"/>
        <v>13029.64</v>
      </c>
      <c r="C1305" s="277">
        <f t="shared" si="34"/>
        <v>13029.119999999999</v>
      </c>
    </row>
    <row r="1306" spans="1:3" x14ac:dyDescent="0.2">
      <c r="A1306" s="284">
        <f t="shared" si="33"/>
        <v>1303</v>
      </c>
      <c r="B1306" s="277">
        <f t="shared" si="34"/>
        <v>13040.039999999999</v>
      </c>
      <c r="C1306" s="277">
        <f t="shared" si="34"/>
        <v>13039.08</v>
      </c>
    </row>
    <row r="1307" spans="1:3" x14ac:dyDescent="0.2">
      <c r="A1307" s="284">
        <f t="shared" si="33"/>
        <v>1304</v>
      </c>
      <c r="B1307" s="277">
        <f t="shared" si="34"/>
        <v>13049.92</v>
      </c>
      <c r="C1307" s="277">
        <f t="shared" si="34"/>
        <v>13049.16</v>
      </c>
    </row>
    <row r="1308" spans="1:3" x14ac:dyDescent="0.2">
      <c r="A1308" s="284">
        <f t="shared" si="33"/>
        <v>1305</v>
      </c>
      <c r="B1308" s="277">
        <f t="shared" si="34"/>
        <v>13059.8</v>
      </c>
      <c r="C1308" s="277">
        <f t="shared" si="34"/>
        <v>13059.119999999999</v>
      </c>
    </row>
    <row r="1309" spans="1:3" x14ac:dyDescent="0.2">
      <c r="A1309" s="284">
        <f t="shared" si="33"/>
        <v>1306</v>
      </c>
      <c r="B1309" s="277">
        <f t="shared" si="34"/>
        <v>13069.68</v>
      </c>
      <c r="C1309" s="277">
        <f t="shared" si="34"/>
        <v>13069.08</v>
      </c>
    </row>
    <row r="1310" spans="1:3" x14ac:dyDescent="0.2">
      <c r="A1310" s="284">
        <f t="shared" si="33"/>
        <v>1307</v>
      </c>
      <c r="B1310" s="277">
        <f t="shared" si="34"/>
        <v>13080.08</v>
      </c>
      <c r="C1310" s="277">
        <f t="shared" si="34"/>
        <v>13079.16</v>
      </c>
    </row>
    <row r="1311" spans="1:3" x14ac:dyDescent="0.2">
      <c r="A1311" s="284">
        <f t="shared" si="33"/>
        <v>1308</v>
      </c>
      <c r="B1311" s="277">
        <f t="shared" si="34"/>
        <v>13089.96</v>
      </c>
      <c r="C1311" s="277">
        <f t="shared" si="34"/>
        <v>13089.119999999999</v>
      </c>
    </row>
    <row r="1312" spans="1:3" x14ac:dyDescent="0.2">
      <c r="A1312" s="284">
        <f t="shared" si="33"/>
        <v>1309</v>
      </c>
      <c r="B1312" s="277">
        <f t="shared" si="34"/>
        <v>13099.84</v>
      </c>
      <c r="C1312" s="277">
        <f t="shared" si="34"/>
        <v>13099.08</v>
      </c>
    </row>
    <row r="1313" spans="1:3" x14ac:dyDescent="0.2">
      <c r="A1313" s="284">
        <f t="shared" si="33"/>
        <v>1310</v>
      </c>
      <c r="B1313" s="277">
        <f t="shared" si="34"/>
        <v>13109.72</v>
      </c>
      <c r="C1313" s="277">
        <f t="shared" si="34"/>
        <v>13109.16</v>
      </c>
    </row>
    <row r="1314" spans="1:3" x14ac:dyDescent="0.2">
      <c r="A1314" s="284">
        <f t="shared" si="33"/>
        <v>1311</v>
      </c>
      <c r="B1314" s="277">
        <f t="shared" si="34"/>
        <v>13120.119999999999</v>
      </c>
      <c r="C1314" s="277">
        <f t="shared" si="34"/>
        <v>13119.119999999999</v>
      </c>
    </row>
    <row r="1315" spans="1:3" x14ac:dyDescent="0.2">
      <c r="A1315" s="284">
        <f t="shared" si="33"/>
        <v>1312</v>
      </c>
      <c r="B1315" s="277">
        <f t="shared" si="34"/>
        <v>13130</v>
      </c>
      <c r="C1315" s="277">
        <f t="shared" si="34"/>
        <v>13129.08</v>
      </c>
    </row>
    <row r="1316" spans="1:3" x14ac:dyDescent="0.2">
      <c r="A1316" s="284">
        <f t="shared" si="33"/>
        <v>1313</v>
      </c>
      <c r="B1316" s="277">
        <f t="shared" si="34"/>
        <v>13139.88</v>
      </c>
      <c r="C1316" s="277">
        <f t="shared" si="34"/>
        <v>13139.16</v>
      </c>
    </row>
    <row r="1317" spans="1:3" x14ac:dyDescent="0.2">
      <c r="A1317" s="284">
        <f t="shared" si="33"/>
        <v>1314</v>
      </c>
      <c r="B1317" s="277">
        <f t="shared" si="34"/>
        <v>13149.759999999998</v>
      </c>
      <c r="C1317" s="277">
        <f t="shared" si="34"/>
        <v>13149.119999999999</v>
      </c>
    </row>
    <row r="1318" spans="1:3" x14ac:dyDescent="0.2">
      <c r="A1318" s="284">
        <f t="shared" si="33"/>
        <v>1315</v>
      </c>
      <c r="B1318" s="277">
        <f t="shared" si="34"/>
        <v>13159.64</v>
      </c>
      <c r="C1318" s="277">
        <f t="shared" si="34"/>
        <v>13159.08</v>
      </c>
    </row>
    <row r="1319" spans="1:3" x14ac:dyDescent="0.2">
      <c r="A1319" s="284">
        <f t="shared" si="33"/>
        <v>1316</v>
      </c>
      <c r="B1319" s="277">
        <f t="shared" si="34"/>
        <v>13170.039999999999</v>
      </c>
      <c r="C1319" s="277">
        <f t="shared" si="34"/>
        <v>13169.16</v>
      </c>
    </row>
    <row r="1320" spans="1:3" x14ac:dyDescent="0.2">
      <c r="A1320" s="284">
        <f t="shared" si="33"/>
        <v>1317</v>
      </c>
      <c r="B1320" s="277">
        <f t="shared" si="34"/>
        <v>13179.92</v>
      </c>
      <c r="C1320" s="277">
        <f t="shared" si="34"/>
        <v>13179.119999999999</v>
      </c>
    </row>
    <row r="1321" spans="1:3" x14ac:dyDescent="0.2">
      <c r="A1321" s="284">
        <f t="shared" si="33"/>
        <v>1318</v>
      </c>
      <c r="B1321" s="277">
        <f t="shared" si="34"/>
        <v>13189.8</v>
      </c>
      <c r="C1321" s="277">
        <f t="shared" si="34"/>
        <v>13189.08</v>
      </c>
    </row>
    <row r="1322" spans="1:3" x14ac:dyDescent="0.2">
      <c r="A1322" s="284">
        <f t="shared" si="33"/>
        <v>1319</v>
      </c>
      <c r="B1322" s="277">
        <f t="shared" si="34"/>
        <v>13199.68</v>
      </c>
      <c r="C1322" s="277">
        <f t="shared" si="34"/>
        <v>13199.16</v>
      </c>
    </row>
    <row r="1323" spans="1:3" x14ac:dyDescent="0.2">
      <c r="A1323" s="284">
        <f t="shared" si="33"/>
        <v>1320</v>
      </c>
      <c r="B1323" s="277">
        <f t="shared" si="34"/>
        <v>13210.08</v>
      </c>
      <c r="C1323" s="277">
        <f t="shared" si="34"/>
        <v>13209.119999999999</v>
      </c>
    </row>
    <row r="1324" spans="1:3" x14ac:dyDescent="0.2">
      <c r="A1324" s="284">
        <f t="shared" si="33"/>
        <v>1321</v>
      </c>
      <c r="B1324" s="277">
        <f t="shared" si="34"/>
        <v>13219.96</v>
      </c>
      <c r="C1324" s="277">
        <f t="shared" si="34"/>
        <v>13219.08</v>
      </c>
    </row>
    <row r="1325" spans="1:3" x14ac:dyDescent="0.2">
      <c r="A1325" s="284">
        <f t="shared" ref="A1325:A1388" si="35">A1324+1</f>
        <v>1322</v>
      </c>
      <c r="B1325" s="277">
        <f t="shared" ref="B1325:C1388" si="36">B$1*2+B325</f>
        <v>13229.84</v>
      </c>
      <c r="C1325" s="277">
        <f t="shared" si="36"/>
        <v>13229.16</v>
      </c>
    </row>
    <row r="1326" spans="1:3" x14ac:dyDescent="0.2">
      <c r="A1326" s="284">
        <f t="shared" si="35"/>
        <v>1323</v>
      </c>
      <c r="B1326" s="277">
        <f t="shared" si="36"/>
        <v>13239.72</v>
      </c>
      <c r="C1326" s="277">
        <f t="shared" si="36"/>
        <v>13239.119999999999</v>
      </c>
    </row>
    <row r="1327" spans="1:3" x14ac:dyDescent="0.2">
      <c r="A1327" s="284">
        <f t="shared" si="35"/>
        <v>1324</v>
      </c>
      <c r="B1327" s="277">
        <f t="shared" si="36"/>
        <v>13250.119999999999</v>
      </c>
      <c r="C1327" s="277">
        <f t="shared" si="36"/>
        <v>13249.08</v>
      </c>
    </row>
    <row r="1328" spans="1:3" x14ac:dyDescent="0.2">
      <c r="A1328" s="284">
        <f t="shared" si="35"/>
        <v>1325</v>
      </c>
      <c r="B1328" s="277">
        <f t="shared" si="36"/>
        <v>13260</v>
      </c>
      <c r="C1328" s="277">
        <f t="shared" si="36"/>
        <v>13259.16</v>
      </c>
    </row>
    <row r="1329" spans="1:3" x14ac:dyDescent="0.2">
      <c r="A1329" s="284">
        <f t="shared" si="35"/>
        <v>1326</v>
      </c>
      <c r="B1329" s="277">
        <f t="shared" si="36"/>
        <v>13269.88</v>
      </c>
      <c r="C1329" s="277">
        <f t="shared" si="36"/>
        <v>13269.119999999999</v>
      </c>
    </row>
    <row r="1330" spans="1:3" x14ac:dyDescent="0.2">
      <c r="A1330" s="284">
        <f t="shared" si="35"/>
        <v>1327</v>
      </c>
      <c r="B1330" s="277">
        <f t="shared" si="36"/>
        <v>13279.759999999998</v>
      </c>
      <c r="C1330" s="277">
        <f t="shared" si="36"/>
        <v>13279.08</v>
      </c>
    </row>
    <row r="1331" spans="1:3" x14ac:dyDescent="0.2">
      <c r="A1331" s="284">
        <f t="shared" si="35"/>
        <v>1328</v>
      </c>
      <c r="B1331" s="277">
        <f t="shared" si="36"/>
        <v>13289.64</v>
      </c>
      <c r="C1331" s="277">
        <f t="shared" si="36"/>
        <v>13289.16</v>
      </c>
    </row>
    <row r="1332" spans="1:3" x14ac:dyDescent="0.2">
      <c r="A1332" s="284">
        <f t="shared" si="35"/>
        <v>1329</v>
      </c>
      <c r="B1332" s="277">
        <f t="shared" si="36"/>
        <v>13300.039999999999</v>
      </c>
      <c r="C1332" s="277">
        <f t="shared" si="36"/>
        <v>13299.119999999999</v>
      </c>
    </row>
    <row r="1333" spans="1:3" x14ac:dyDescent="0.2">
      <c r="A1333" s="284">
        <f t="shared" si="35"/>
        <v>1330</v>
      </c>
      <c r="B1333" s="277">
        <f t="shared" si="36"/>
        <v>13309.92</v>
      </c>
      <c r="C1333" s="277">
        <f t="shared" si="36"/>
        <v>13309.08</v>
      </c>
    </row>
    <row r="1334" spans="1:3" x14ac:dyDescent="0.2">
      <c r="A1334" s="284">
        <f t="shared" si="35"/>
        <v>1331</v>
      </c>
      <c r="B1334" s="277">
        <f t="shared" si="36"/>
        <v>13319.8</v>
      </c>
      <c r="C1334" s="277">
        <f t="shared" si="36"/>
        <v>13319.16</v>
      </c>
    </row>
    <row r="1335" spans="1:3" x14ac:dyDescent="0.2">
      <c r="A1335" s="284">
        <f t="shared" si="35"/>
        <v>1332</v>
      </c>
      <c r="B1335" s="277">
        <f t="shared" si="36"/>
        <v>13329.68</v>
      </c>
      <c r="C1335" s="277">
        <f t="shared" si="36"/>
        <v>13329.119999999999</v>
      </c>
    </row>
    <row r="1336" spans="1:3" x14ac:dyDescent="0.2">
      <c r="A1336" s="284">
        <f t="shared" si="35"/>
        <v>1333</v>
      </c>
      <c r="B1336" s="277">
        <f t="shared" si="36"/>
        <v>13340.08</v>
      </c>
      <c r="C1336" s="277">
        <f t="shared" si="36"/>
        <v>13339.08</v>
      </c>
    </row>
    <row r="1337" spans="1:3" x14ac:dyDescent="0.2">
      <c r="A1337" s="284">
        <f t="shared" si="35"/>
        <v>1334</v>
      </c>
      <c r="B1337" s="277">
        <f t="shared" si="36"/>
        <v>13349.96</v>
      </c>
      <c r="C1337" s="277">
        <f t="shared" si="36"/>
        <v>13349.16</v>
      </c>
    </row>
    <row r="1338" spans="1:3" x14ac:dyDescent="0.2">
      <c r="A1338" s="284">
        <f t="shared" si="35"/>
        <v>1335</v>
      </c>
      <c r="B1338" s="277">
        <f t="shared" si="36"/>
        <v>13359.84</v>
      </c>
      <c r="C1338" s="277">
        <f t="shared" si="36"/>
        <v>13359.119999999999</v>
      </c>
    </row>
    <row r="1339" spans="1:3" x14ac:dyDescent="0.2">
      <c r="A1339" s="284">
        <f t="shared" si="35"/>
        <v>1336</v>
      </c>
      <c r="B1339" s="277">
        <f t="shared" si="36"/>
        <v>13369.72</v>
      </c>
      <c r="C1339" s="277">
        <f t="shared" si="36"/>
        <v>13369.08</v>
      </c>
    </row>
    <row r="1340" spans="1:3" x14ac:dyDescent="0.2">
      <c r="A1340" s="284">
        <f t="shared" si="35"/>
        <v>1337</v>
      </c>
      <c r="B1340" s="277">
        <f t="shared" si="36"/>
        <v>13380.119999999999</v>
      </c>
      <c r="C1340" s="277">
        <f t="shared" si="36"/>
        <v>13379.16</v>
      </c>
    </row>
    <row r="1341" spans="1:3" x14ac:dyDescent="0.2">
      <c r="A1341" s="284">
        <f t="shared" si="35"/>
        <v>1338</v>
      </c>
      <c r="B1341" s="277">
        <f t="shared" si="36"/>
        <v>13390</v>
      </c>
      <c r="C1341" s="277">
        <f t="shared" si="36"/>
        <v>13389.119999999999</v>
      </c>
    </row>
    <row r="1342" spans="1:3" x14ac:dyDescent="0.2">
      <c r="A1342" s="284">
        <f t="shared" si="35"/>
        <v>1339</v>
      </c>
      <c r="B1342" s="277">
        <f t="shared" si="36"/>
        <v>13399.88</v>
      </c>
      <c r="C1342" s="277">
        <f t="shared" si="36"/>
        <v>13399.08</v>
      </c>
    </row>
    <row r="1343" spans="1:3" x14ac:dyDescent="0.2">
      <c r="A1343" s="284">
        <f t="shared" si="35"/>
        <v>1340</v>
      </c>
      <c r="B1343" s="277">
        <f t="shared" si="36"/>
        <v>13409.759999999998</v>
      </c>
      <c r="C1343" s="277">
        <f t="shared" si="36"/>
        <v>13409.16</v>
      </c>
    </row>
    <row r="1344" spans="1:3" x14ac:dyDescent="0.2">
      <c r="A1344" s="284">
        <f t="shared" si="35"/>
        <v>1341</v>
      </c>
      <c r="B1344" s="277">
        <f t="shared" si="36"/>
        <v>13419.64</v>
      </c>
      <c r="C1344" s="277">
        <f t="shared" si="36"/>
        <v>13419.119999999999</v>
      </c>
    </row>
    <row r="1345" spans="1:3" x14ac:dyDescent="0.2">
      <c r="A1345" s="284">
        <f t="shared" si="35"/>
        <v>1342</v>
      </c>
      <c r="B1345" s="277">
        <f t="shared" si="36"/>
        <v>13430.039999999999</v>
      </c>
      <c r="C1345" s="277">
        <f t="shared" si="36"/>
        <v>13429.08</v>
      </c>
    </row>
    <row r="1346" spans="1:3" x14ac:dyDescent="0.2">
      <c r="A1346" s="284">
        <f t="shared" si="35"/>
        <v>1343</v>
      </c>
      <c r="B1346" s="277">
        <f t="shared" si="36"/>
        <v>13439.92</v>
      </c>
      <c r="C1346" s="277">
        <f t="shared" si="36"/>
        <v>13439.16</v>
      </c>
    </row>
    <row r="1347" spans="1:3" x14ac:dyDescent="0.2">
      <c r="A1347" s="284">
        <f t="shared" si="35"/>
        <v>1344</v>
      </c>
      <c r="B1347" s="277">
        <f t="shared" si="36"/>
        <v>13449.8</v>
      </c>
      <c r="C1347" s="277">
        <f t="shared" si="36"/>
        <v>13449.119999999999</v>
      </c>
    </row>
    <row r="1348" spans="1:3" x14ac:dyDescent="0.2">
      <c r="A1348" s="284">
        <f t="shared" si="35"/>
        <v>1345</v>
      </c>
      <c r="B1348" s="277">
        <f t="shared" si="36"/>
        <v>13459.68</v>
      </c>
      <c r="C1348" s="277">
        <f t="shared" si="36"/>
        <v>13459.08</v>
      </c>
    </row>
    <row r="1349" spans="1:3" x14ac:dyDescent="0.2">
      <c r="A1349" s="284">
        <f t="shared" si="35"/>
        <v>1346</v>
      </c>
      <c r="B1349" s="277">
        <f t="shared" si="36"/>
        <v>13470.08</v>
      </c>
      <c r="C1349" s="277">
        <f t="shared" si="36"/>
        <v>13469.16</v>
      </c>
    </row>
    <row r="1350" spans="1:3" x14ac:dyDescent="0.2">
      <c r="A1350" s="284">
        <f t="shared" si="35"/>
        <v>1347</v>
      </c>
      <c r="B1350" s="277">
        <f t="shared" si="36"/>
        <v>13479.96</v>
      </c>
      <c r="C1350" s="277">
        <f t="shared" si="36"/>
        <v>13479.119999999999</v>
      </c>
    </row>
    <row r="1351" spans="1:3" x14ac:dyDescent="0.2">
      <c r="A1351" s="284">
        <f t="shared" si="35"/>
        <v>1348</v>
      </c>
      <c r="B1351" s="277">
        <f t="shared" si="36"/>
        <v>13489.84</v>
      </c>
      <c r="C1351" s="277">
        <f t="shared" si="36"/>
        <v>13489.08</v>
      </c>
    </row>
    <row r="1352" spans="1:3" x14ac:dyDescent="0.2">
      <c r="A1352" s="284">
        <f t="shared" si="35"/>
        <v>1349</v>
      </c>
      <c r="B1352" s="277">
        <f t="shared" si="36"/>
        <v>13499.72</v>
      </c>
      <c r="C1352" s="277">
        <f t="shared" si="36"/>
        <v>13499.16</v>
      </c>
    </row>
    <row r="1353" spans="1:3" x14ac:dyDescent="0.2">
      <c r="A1353" s="284">
        <f t="shared" si="35"/>
        <v>1350</v>
      </c>
      <c r="B1353" s="277">
        <f t="shared" si="36"/>
        <v>13510.119999999999</v>
      </c>
      <c r="C1353" s="277">
        <f t="shared" si="36"/>
        <v>13509.119999999999</v>
      </c>
    </row>
    <row r="1354" spans="1:3" x14ac:dyDescent="0.2">
      <c r="A1354" s="284">
        <f t="shared" si="35"/>
        <v>1351</v>
      </c>
      <c r="B1354" s="277">
        <f t="shared" si="36"/>
        <v>13520</v>
      </c>
      <c r="C1354" s="277">
        <f t="shared" si="36"/>
        <v>13519.08</v>
      </c>
    </row>
    <row r="1355" spans="1:3" x14ac:dyDescent="0.2">
      <c r="A1355" s="284">
        <f t="shared" si="35"/>
        <v>1352</v>
      </c>
      <c r="B1355" s="277">
        <f t="shared" si="36"/>
        <v>13529.88</v>
      </c>
      <c r="C1355" s="277">
        <f t="shared" si="36"/>
        <v>13529.16</v>
      </c>
    </row>
    <row r="1356" spans="1:3" x14ac:dyDescent="0.2">
      <c r="A1356" s="284">
        <f t="shared" si="35"/>
        <v>1353</v>
      </c>
      <c r="B1356" s="277">
        <f t="shared" si="36"/>
        <v>13539.759999999998</v>
      </c>
      <c r="C1356" s="277">
        <f t="shared" si="36"/>
        <v>13539.119999999999</v>
      </c>
    </row>
    <row r="1357" spans="1:3" x14ac:dyDescent="0.2">
      <c r="A1357" s="284">
        <f t="shared" si="35"/>
        <v>1354</v>
      </c>
      <c r="B1357" s="277">
        <f t="shared" si="36"/>
        <v>13549.64</v>
      </c>
      <c r="C1357" s="277">
        <f t="shared" si="36"/>
        <v>13549.08</v>
      </c>
    </row>
    <row r="1358" spans="1:3" x14ac:dyDescent="0.2">
      <c r="A1358" s="284">
        <f t="shared" si="35"/>
        <v>1355</v>
      </c>
      <c r="B1358" s="277">
        <f t="shared" si="36"/>
        <v>13560.039999999999</v>
      </c>
      <c r="C1358" s="277">
        <f t="shared" si="36"/>
        <v>13559.16</v>
      </c>
    </row>
    <row r="1359" spans="1:3" x14ac:dyDescent="0.2">
      <c r="A1359" s="284">
        <f t="shared" si="35"/>
        <v>1356</v>
      </c>
      <c r="B1359" s="277">
        <f t="shared" si="36"/>
        <v>13569.92</v>
      </c>
      <c r="C1359" s="277">
        <f t="shared" si="36"/>
        <v>13569.119999999999</v>
      </c>
    </row>
    <row r="1360" spans="1:3" x14ac:dyDescent="0.2">
      <c r="A1360" s="284">
        <f t="shared" si="35"/>
        <v>1357</v>
      </c>
      <c r="B1360" s="277">
        <f t="shared" si="36"/>
        <v>13579.8</v>
      </c>
      <c r="C1360" s="277">
        <f t="shared" si="36"/>
        <v>13579.08</v>
      </c>
    </row>
    <row r="1361" spans="1:3" x14ac:dyDescent="0.2">
      <c r="A1361" s="284">
        <f t="shared" si="35"/>
        <v>1358</v>
      </c>
      <c r="B1361" s="277">
        <f t="shared" si="36"/>
        <v>13589.68</v>
      </c>
      <c r="C1361" s="277">
        <f t="shared" si="36"/>
        <v>13589.16</v>
      </c>
    </row>
    <row r="1362" spans="1:3" x14ac:dyDescent="0.2">
      <c r="A1362" s="284">
        <f t="shared" si="35"/>
        <v>1359</v>
      </c>
      <c r="B1362" s="277">
        <f t="shared" si="36"/>
        <v>13600.08</v>
      </c>
      <c r="C1362" s="277">
        <f t="shared" si="36"/>
        <v>13599.119999999999</v>
      </c>
    </row>
    <row r="1363" spans="1:3" x14ac:dyDescent="0.2">
      <c r="A1363" s="284">
        <f t="shared" si="35"/>
        <v>1360</v>
      </c>
      <c r="B1363" s="277">
        <f t="shared" si="36"/>
        <v>13609.859999999999</v>
      </c>
      <c r="C1363" s="277">
        <f t="shared" si="36"/>
        <v>13609.08</v>
      </c>
    </row>
    <row r="1364" spans="1:3" x14ac:dyDescent="0.2">
      <c r="A1364" s="284">
        <f t="shared" si="35"/>
        <v>1361</v>
      </c>
      <c r="B1364" s="277">
        <f t="shared" si="36"/>
        <v>13619.84</v>
      </c>
      <c r="C1364" s="277">
        <f t="shared" si="36"/>
        <v>13619.16</v>
      </c>
    </row>
    <row r="1365" spans="1:3" x14ac:dyDescent="0.2">
      <c r="A1365" s="284">
        <f t="shared" si="35"/>
        <v>1362</v>
      </c>
      <c r="B1365" s="277">
        <f t="shared" si="36"/>
        <v>13629.72</v>
      </c>
      <c r="C1365" s="277">
        <f t="shared" si="36"/>
        <v>13629.119999999999</v>
      </c>
    </row>
    <row r="1366" spans="1:3" x14ac:dyDescent="0.2">
      <c r="A1366" s="284">
        <f t="shared" si="35"/>
        <v>1363</v>
      </c>
      <c r="B1366" s="277">
        <f t="shared" si="36"/>
        <v>13640.119999999999</v>
      </c>
      <c r="C1366" s="277">
        <f t="shared" si="36"/>
        <v>13639.08</v>
      </c>
    </row>
    <row r="1367" spans="1:3" x14ac:dyDescent="0.2">
      <c r="A1367" s="284">
        <f t="shared" si="35"/>
        <v>1364</v>
      </c>
      <c r="B1367" s="277">
        <f t="shared" si="36"/>
        <v>13650</v>
      </c>
      <c r="C1367" s="277">
        <f t="shared" si="36"/>
        <v>13649.16</v>
      </c>
    </row>
    <row r="1368" spans="1:3" x14ac:dyDescent="0.2">
      <c r="A1368" s="284">
        <f t="shared" si="35"/>
        <v>1365</v>
      </c>
      <c r="B1368" s="277">
        <f t="shared" si="36"/>
        <v>13659.88</v>
      </c>
      <c r="C1368" s="277">
        <f t="shared" si="36"/>
        <v>13659.119999999999</v>
      </c>
    </row>
    <row r="1369" spans="1:3" x14ac:dyDescent="0.2">
      <c r="A1369" s="284">
        <f t="shared" si="35"/>
        <v>1366</v>
      </c>
      <c r="B1369" s="277">
        <f t="shared" si="36"/>
        <v>13669.759999999998</v>
      </c>
      <c r="C1369" s="277">
        <f t="shared" si="36"/>
        <v>13669.08</v>
      </c>
    </row>
    <row r="1370" spans="1:3" x14ac:dyDescent="0.2">
      <c r="A1370" s="284">
        <f t="shared" si="35"/>
        <v>1367</v>
      </c>
      <c r="B1370" s="277">
        <f t="shared" si="36"/>
        <v>13679.64</v>
      </c>
      <c r="C1370" s="277">
        <f t="shared" si="36"/>
        <v>13679.16</v>
      </c>
    </row>
    <row r="1371" spans="1:3" x14ac:dyDescent="0.2">
      <c r="A1371" s="284">
        <f t="shared" si="35"/>
        <v>1368</v>
      </c>
      <c r="B1371" s="277">
        <f t="shared" si="36"/>
        <v>13690.039999999999</v>
      </c>
      <c r="C1371" s="277">
        <f t="shared" si="36"/>
        <v>13689.119999999999</v>
      </c>
    </row>
    <row r="1372" spans="1:3" x14ac:dyDescent="0.2">
      <c r="A1372" s="284">
        <f t="shared" si="35"/>
        <v>1369</v>
      </c>
      <c r="B1372" s="277">
        <f t="shared" si="36"/>
        <v>13699.92</v>
      </c>
      <c r="C1372" s="277">
        <f t="shared" si="36"/>
        <v>13699.08</v>
      </c>
    </row>
    <row r="1373" spans="1:3" x14ac:dyDescent="0.2">
      <c r="A1373" s="284">
        <f t="shared" si="35"/>
        <v>1370</v>
      </c>
      <c r="B1373" s="277">
        <f t="shared" si="36"/>
        <v>13709.8</v>
      </c>
      <c r="C1373" s="277">
        <f t="shared" si="36"/>
        <v>13709.16</v>
      </c>
    </row>
    <row r="1374" spans="1:3" x14ac:dyDescent="0.2">
      <c r="A1374" s="284">
        <f t="shared" si="35"/>
        <v>1371</v>
      </c>
      <c r="B1374" s="277">
        <f t="shared" si="36"/>
        <v>13719.68</v>
      </c>
      <c r="C1374" s="277">
        <f t="shared" si="36"/>
        <v>13719.119999999999</v>
      </c>
    </row>
    <row r="1375" spans="1:3" x14ac:dyDescent="0.2">
      <c r="A1375" s="284">
        <f t="shared" si="35"/>
        <v>1372</v>
      </c>
      <c r="B1375" s="277">
        <f t="shared" si="36"/>
        <v>13730.08</v>
      </c>
      <c r="C1375" s="277">
        <f t="shared" si="36"/>
        <v>13729.08</v>
      </c>
    </row>
    <row r="1376" spans="1:3" x14ac:dyDescent="0.2">
      <c r="A1376" s="284">
        <f t="shared" si="35"/>
        <v>1373</v>
      </c>
      <c r="B1376" s="277">
        <f t="shared" si="36"/>
        <v>13739.96</v>
      </c>
      <c r="C1376" s="277">
        <f t="shared" si="36"/>
        <v>13739.16</v>
      </c>
    </row>
    <row r="1377" spans="1:3" x14ac:dyDescent="0.2">
      <c r="A1377" s="284">
        <f t="shared" si="35"/>
        <v>1374</v>
      </c>
      <c r="B1377" s="277">
        <f t="shared" si="36"/>
        <v>13749.84</v>
      </c>
      <c r="C1377" s="277">
        <f t="shared" si="36"/>
        <v>13749.119999999999</v>
      </c>
    </row>
    <row r="1378" spans="1:3" x14ac:dyDescent="0.2">
      <c r="A1378" s="284">
        <f t="shared" si="35"/>
        <v>1375</v>
      </c>
      <c r="B1378" s="277">
        <f t="shared" si="36"/>
        <v>13759.72</v>
      </c>
      <c r="C1378" s="277">
        <f t="shared" si="36"/>
        <v>13759.08</v>
      </c>
    </row>
    <row r="1379" spans="1:3" x14ac:dyDescent="0.2">
      <c r="A1379" s="284">
        <f t="shared" si="35"/>
        <v>1376</v>
      </c>
      <c r="B1379" s="277">
        <f t="shared" si="36"/>
        <v>13770.119999999999</v>
      </c>
      <c r="C1379" s="277">
        <f t="shared" si="36"/>
        <v>13769.16</v>
      </c>
    </row>
    <row r="1380" spans="1:3" x14ac:dyDescent="0.2">
      <c r="A1380" s="284">
        <f t="shared" si="35"/>
        <v>1377</v>
      </c>
      <c r="B1380" s="277">
        <f t="shared" si="36"/>
        <v>13780</v>
      </c>
      <c r="C1380" s="277">
        <f t="shared" si="36"/>
        <v>13779.119999999999</v>
      </c>
    </row>
    <row r="1381" spans="1:3" x14ac:dyDescent="0.2">
      <c r="A1381" s="284">
        <f t="shared" si="35"/>
        <v>1378</v>
      </c>
      <c r="B1381" s="277">
        <f t="shared" si="36"/>
        <v>13789.88</v>
      </c>
      <c r="C1381" s="277">
        <f t="shared" si="36"/>
        <v>13789.08</v>
      </c>
    </row>
    <row r="1382" spans="1:3" x14ac:dyDescent="0.2">
      <c r="A1382" s="284">
        <f t="shared" si="35"/>
        <v>1379</v>
      </c>
      <c r="B1382" s="277">
        <f t="shared" si="36"/>
        <v>13799.759999999998</v>
      </c>
      <c r="C1382" s="277">
        <f t="shared" si="36"/>
        <v>13799.16</v>
      </c>
    </row>
    <row r="1383" spans="1:3" x14ac:dyDescent="0.2">
      <c r="A1383" s="284">
        <f t="shared" si="35"/>
        <v>1380</v>
      </c>
      <c r="B1383" s="277">
        <f t="shared" si="36"/>
        <v>13809.64</v>
      </c>
      <c r="C1383" s="277">
        <f t="shared" si="36"/>
        <v>13809.119999999999</v>
      </c>
    </row>
    <row r="1384" spans="1:3" x14ac:dyDescent="0.2">
      <c r="A1384" s="284">
        <f t="shared" si="35"/>
        <v>1381</v>
      </c>
      <c r="B1384" s="277">
        <f t="shared" si="36"/>
        <v>13820.039999999999</v>
      </c>
      <c r="C1384" s="277">
        <f t="shared" si="36"/>
        <v>13819.08</v>
      </c>
    </row>
    <row r="1385" spans="1:3" x14ac:dyDescent="0.2">
      <c r="A1385" s="284">
        <f t="shared" si="35"/>
        <v>1382</v>
      </c>
      <c r="B1385" s="277">
        <f t="shared" si="36"/>
        <v>13829.92</v>
      </c>
      <c r="C1385" s="277">
        <f t="shared" si="36"/>
        <v>13829.16</v>
      </c>
    </row>
    <row r="1386" spans="1:3" x14ac:dyDescent="0.2">
      <c r="A1386" s="284">
        <f t="shared" si="35"/>
        <v>1383</v>
      </c>
      <c r="B1386" s="277">
        <f t="shared" si="36"/>
        <v>13839.8</v>
      </c>
      <c r="C1386" s="277">
        <f t="shared" si="36"/>
        <v>13839.119999999999</v>
      </c>
    </row>
    <row r="1387" spans="1:3" x14ac:dyDescent="0.2">
      <c r="A1387" s="284">
        <f t="shared" si="35"/>
        <v>1384</v>
      </c>
      <c r="B1387" s="277">
        <f t="shared" si="36"/>
        <v>13849.68</v>
      </c>
      <c r="C1387" s="277">
        <f t="shared" si="36"/>
        <v>13849.08</v>
      </c>
    </row>
    <row r="1388" spans="1:3" x14ac:dyDescent="0.2">
      <c r="A1388" s="284">
        <f t="shared" si="35"/>
        <v>1385</v>
      </c>
      <c r="B1388" s="277">
        <f t="shared" si="36"/>
        <v>13860.08</v>
      </c>
      <c r="C1388" s="277">
        <f t="shared" si="36"/>
        <v>13859.16</v>
      </c>
    </row>
    <row r="1389" spans="1:3" x14ac:dyDescent="0.2">
      <c r="A1389" s="284">
        <f t="shared" ref="A1389:A1452" si="37">A1388+1</f>
        <v>1386</v>
      </c>
      <c r="B1389" s="277">
        <f t="shared" ref="B1389:C1452" si="38">B$1*2+B389</f>
        <v>13869.96</v>
      </c>
      <c r="C1389" s="277">
        <f t="shared" si="38"/>
        <v>13869.119999999999</v>
      </c>
    </row>
    <row r="1390" spans="1:3" x14ac:dyDescent="0.2">
      <c r="A1390" s="284">
        <f t="shared" si="37"/>
        <v>1387</v>
      </c>
      <c r="B1390" s="277">
        <f t="shared" si="38"/>
        <v>13879.84</v>
      </c>
      <c r="C1390" s="277">
        <f t="shared" si="38"/>
        <v>13879.08</v>
      </c>
    </row>
    <row r="1391" spans="1:3" x14ac:dyDescent="0.2">
      <c r="A1391" s="284">
        <f t="shared" si="37"/>
        <v>1388</v>
      </c>
      <c r="B1391" s="277">
        <f t="shared" si="38"/>
        <v>13889.72</v>
      </c>
      <c r="C1391" s="277">
        <f t="shared" si="38"/>
        <v>13889.16</v>
      </c>
    </row>
    <row r="1392" spans="1:3" x14ac:dyDescent="0.2">
      <c r="A1392" s="284">
        <f t="shared" si="37"/>
        <v>1389</v>
      </c>
      <c r="B1392" s="277">
        <f t="shared" si="38"/>
        <v>13900.119999999999</v>
      </c>
      <c r="C1392" s="277">
        <f t="shared" si="38"/>
        <v>13899.119999999999</v>
      </c>
    </row>
    <row r="1393" spans="1:3" x14ac:dyDescent="0.2">
      <c r="A1393" s="284">
        <f t="shared" si="37"/>
        <v>1390</v>
      </c>
      <c r="B1393" s="277">
        <f t="shared" si="38"/>
        <v>13910</v>
      </c>
      <c r="C1393" s="277">
        <f t="shared" si="38"/>
        <v>13909.08</v>
      </c>
    </row>
    <row r="1394" spans="1:3" x14ac:dyDescent="0.2">
      <c r="A1394" s="284">
        <f t="shared" si="37"/>
        <v>1391</v>
      </c>
      <c r="B1394" s="277">
        <f t="shared" si="38"/>
        <v>13919.88</v>
      </c>
      <c r="C1394" s="277">
        <f t="shared" si="38"/>
        <v>13919.16</v>
      </c>
    </row>
    <row r="1395" spans="1:3" x14ac:dyDescent="0.2">
      <c r="A1395" s="284">
        <f t="shared" si="37"/>
        <v>1392</v>
      </c>
      <c r="B1395" s="277">
        <f t="shared" si="38"/>
        <v>13929.759999999998</v>
      </c>
      <c r="C1395" s="277">
        <f t="shared" si="38"/>
        <v>13929.119999999999</v>
      </c>
    </row>
    <row r="1396" spans="1:3" x14ac:dyDescent="0.2">
      <c r="A1396" s="284">
        <f t="shared" si="37"/>
        <v>1393</v>
      </c>
      <c r="B1396" s="277">
        <f t="shared" si="38"/>
        <v>13939.64</v>
      </c>
      <c r="C1396" s="277">
        <f t="shared" si="38"/>
        <v>13939.08</v>
      </c>
    </row>
    <row r="1397" spans="1:3" x14ac:dyDescent="0.2">
      <c r="A1397" s="284">
        <f t="shared" si="37"/>
        <v>1394</v>
      </c>
      <c r="B1397" s="277">
        <f t="shared" si="38"/>
        <v>13950.039999999999</v>
      </c>
      <c r="C1397" s="277">
        <f t="shared" si="38"/>
        <v>13949.16</v>
      </c>
    </row>
    <row r="1398" spans="1:3" x14ac:dyDescent="0.2">
      <c r="A1398" s="284">
        <f t="shared" si="37"/>
        <v>1395</v>
      </c>
      <c r="B1398" s="277">
        <f t="shared" si="38"/>
        <v>13959.92</v>
      </c>
      <c r="C1398" s="277">
        <f t="shared" si="38"/>
        <v>13959.119999999999</v>
      </c>
    </row>
    <row r="1399" spans="1:3" x14ac:dyDescent="0.2">
      <c r="A1399" s="284">
        <f t="shared" si="37"/>
        <v>1396</v>
      </c>
      <c r="B1399" s="277">
        <f t="shared" si="38"/>
        <v>13969.8</v>
      </c>
      <c r="C1399" s="277">
        <f t="shared" si="38"/>
        <v>13969.08</v>
      </c>
    </row>
    <row r="1400" spans="1:3" x14ac:dyDescent="0.2">
      <c r="A1400" s="284">
        <f t="shared" si="37"/>
        <v>1397</v>
      </c>
      <c r="B1400" s="277">
        <f t="shared" si="38"/>
        <v>13979.68</v>
      </c>
      <c r="C1400" s="277">
        <f t="shared" si="38"/>
        <v>13979.16</v>
      </c>
    </row>
    <row r="1401" spans="1:3" x14ac:dyDescent="0.2">
      <c r="A1401" s="284">
        <f t="shared" si="37"/>
        <v>1398</v>
      </c>
      <c r="B1401" s="277">
        <f t="shared" si="38"/>
        <v>13990.08</v>
      </c>
      <c r="C1401" s="277">
        <f t="shared" si="38"/>
        <v>13989.119999999999</v>
      </c>
    </row>
    <row r="1402" spans="1:3" x14ac:dyDescent="0.2">
      <c r="A1402" s="284">
        <f t="shared" si="37"/>
        <v>1399</v>
      </c>
      <c r="B1402" s="277">
        <f t="shared" si="38"/>
        <v>13999.96</v>
      </c>
      <c r="C1402" s="277">
        <f t="shared" si="38"/>
        <v>13999.08</v>
      </c>
    </row>
    <row r="1403" spans="1:3" x14ac:dyDescent="0.2">
      <c r="A1403" s="284">
        <f t="shared" si="37"/>
        <v>1400</v>
      </c>
      <c r="B1403" s="277">
        <f t="shared" si="38"/>
        <v>14009.84</v>
      </c>
      <c r="C1403" s="277">
        <f t="shared" si="38"/>
        <v>14009.16</v>
      </c>
    </row>
    <row r="1404" spans="1:3" x14ac:dyDescent="0.2">
      <c r="A1404" s="284">
        <f t="shared" si="37"/>
        <v>1401</v>
      </c>
      <c r="B1404" s="277">
        <f t="shared" si="38"/>
        <v>14019.72</v>
      </c>
      <c r="C1404" s="277">
        <f t="shared" si="38"/>
        <v>14019.119999999999</v>
      </c>
    </row>
    <row r="1405" spans="1:3" x14ac:dyDescent="0.2">
      <c r="A1405" s="284">
        <f t="shared" si="37"/>
        <v>1402</v>
      </c>
      <c r="B1405" s="277">
        <f t="shared" si="38"/>
        <v>14030.119999999999</v>
      </c>
      <c r="C1405" s="277">
        <f t="shared" si="38"/>
        <v>14029.08</v>
      </c>
    </row>
    <row r="1406" spans="1:3" x14ac:dyDescent="0.2">
      <c r="A1406" s="284">
        <f t="shared" si="37"/>
        <v>1403</v>
      </c>
      <c r="B1406" s="277">
        <f t="shared" si="38"/>
        <v>14040</v>
      </c>
      <c r="C1406" s="277">
        <f t="shared" si="38"/>
        <v>14039.16</v>
      </c>
    </row>
    <row r="1407" spans="1:3" x14ac:dyDescent="0.2">
      <c r="A1407" s="284">
        <f t="shared" si="37"/>
        <v>1404</v>
      </c>
      <c r="B1407" s="277">
        <f t="shared" si="38"/>
        <v>14049.88</v>
      </c>
      <c r="C1407" s="277">
        <f t="shared" si="38"/>
        <v>14049.119999999999</v>
      </c>
    </row>
    <row r="1408" spans="1:3" x14ac:dyDescent="0.2">
      <c r="A1408" s="284">
        <f t="shared" si="37"/>
        <v>1405</v>
      </c>
      <c r="B1408" s="277">
        <f t="shared" si="38"/>
        <v>14059.759999999998</v>
      </c>
      <c r="C1408" s="277">
        <f t="shared" si="38"/>
        <v>14059.08</v>
      </c>
    </row>
    <row r="1409" spans="1:3" x14ac:dyDescent="0.2">
      <c r="A1409" s="284">
        <f t="shared" si="37"/>
        <v>1406</v>
      </c>
      <c r="B1409" s="277">
        <f t="shared" si="38"/>
        <v>14069.64</v>
      </c>
      <c r="C1409" s="277">
        <f t="shared" si="38"/>
        <v>14069.16</v>
      </c>
    </row>
    <row r="1410" spans="1:3" x14ac:dyDescent="0.2">
      <c r="A1410" s="284">
        <f t="shared" si="37"/>
        <v>1407</v>
      </c>
      <c r="B1410" s="277">
        <f t="shared" si="38"/>
        <v>14080.039999999999</v>
      </c>
      <c r="C1410" s="277">
        <f t="shared" si="38"/>
        <v>14079.119999999999</v>
      </c>
    </row>
    <row r="1411" spans="1:3" x14ac:dyDescent="0.2">
      <c r="A1411" s="284">
        <f t="shared" si="37"/>
        <v>1408</v>
      </c>
      <c r="B1411" s="277">
        <f t="shared" si="38"/>
        <v>14089.92</v>
      </c>
      <c r="C1411" s="277">
        <f t="shared" si="38"/>
        <v>14089.08</v>
      </c>
    </row>
    <row r="1412" spans="1:3" x14ac:dyDescent="0.2">
      <c r="A1412" s="284">
        <f t="shared" si="37"/>
        <v>1409</v>
      </c>
      <c r="B1412" s="277">
        <f t="shared" si="38"/>
        <v>14099.8</v>
      </c>
      <c r="C1412" s="277">
        <f t="shared" si="38"/>
        <v>14099.16</v>
      </c>
    </row>
    <row r="1413" spans="1:3" x14ac:dyDescent="0.2">
      <c r="A1413" s="284">
        <f t="shared" si="37"/>
        <v>1410</v>
      </c>
      <c r="B1413" s="277">
        <f t="shared" si="38"/>
        <v>14109.68</v>
      </c>
      <c r="C1413" s="277">
        <f t="shared" si="38"/>
        <v>14109.119999999999</v>
      </c>
    </row>
    <row r="1414" spans="1:3" x14ac:dyDescent="0.2">
      <c r="A1414" s="284">
        <f t="shared" si="37"/>
        <v>1411</v>
      </c>
      <c r="B1414" s="277">
        <f t="shared" si="38"/>
        <v>14120.079999999998</v>
      </c>
      <c r="C1414" s="277">
        <f t="shared" si="38"/>
        <v>14119.08</v>
      </c>
    </row>
    <row r="1415" spans="1:3" x14ac:dyDescent="0.2">
      <c r="A1415" s="284">
        <f t="shared" si="37"/>
        <v>1412</v>
      </c>
      <c r="B1415" s="277">
        <f t="shared" si="38"/>
        <v>14129.96</v>
      </c>
      <c r="C1415" s="277">
        <f t="shared" si="38"/>
        <v>14129.16</v>
      </c>
    </row>
    <row r="1416" spans="1:3" x14ac:dyDescent="0.2">
      <c r="A1416" s="284">
        <f t="shared" si="37"/>
        <v>1413</v>
      </c>
      <c r="B1416" s="277">
        <f t="shared" si="38"/>
        <v>14139.84</v>
      </c>
      <c r="C1416" s="277">
        <f t="shared" si="38"/>
        <v>14139.119999999999</v>
      </c>
    </row>
    <row r="1417" spans="1:3" x14ac:dyDescent="0.2">
      <c r="A1417" s="284">
        <f t="shared" si="37"/>
        <v>1414</v>
      </c>
      <c r="B1417" s="277">
        <f t="shared" si="38"/>
        <v>14149.72</v>
      </c>
      <c r="C1417" s="277">
        <f t="shared" si="38"/>
        <v>14149.08</v>
      </c>
    </row>
    <row r="1418" spans="1:3" x14ac:dyDescent="0.2">
      <c r="A1418" s="284">
        <f t="shared" si="37"/>
        <v>1415</v>
      </c>
      <c r="B1418" s="277">
        <f t="shared" si="38"/>
        <v>14160.119999999999</v>
      </c>
      <c r="C1418" s="277">
        <f t="shared" si="38"/>
        <v>14159.16</v>
      </c>
    </row>
    <row r="1419" spans="1:3" x14ac:dyDescent="0.2">
      <c r="A1419" s="284">
        <f t="shared" si="37"/>
        <v>1416</v>
      </c>
      <c r="B1419" s="277">
        <f t="shared" si="38"/>
        <v>14170</v>
      </c>
      <c r="C1419" s="277">
        <f t="shared" si="38"/>
        <v>14169.119999999999</v>
      </c>
    </row>
    <row r="1420" spans="1:3" x14ac:dyDescent="0.2">
      <c r="A1420" s="284">
        <f t="shared" si="37"/>
        <v>1417</v>
      </c>
      <c r="B1420" s="277">
        <f t="shared" si="38"/>
        <v>14179.88</v>
      </c>
      <c r="C1420" s="277">
        <f t="shared" si="38"/>
        <v>14179.08</v>
      </c>
    </row>
    <row r="1421" spans="1:3" x14ac:dyDescent="0.2">
      <c r="A1421" s="284">
        <f t="shared" si="37"/>
        <v>1418</v>
      </c>
      <c r="B1421" s="277">
        <f t="shared" si="38"/>
        <v>14189.759999999998</v>
      </c>
      <c r="C1421" s="277">
        <f t="shared" si="38"/>
        <v>14189.16</v>
      </c>
    </row>
    <row r="1422" spans="1:3" x14ac:dyDescent="0.2">
      <c r="A1422" s="284">
        <f t="shared" si="37"/>
        <v>1419</v>
      </c>
      <c r="B1422" s="277">
        <f t="shared" si="38"/>
        <v>14199.64</v>
      </c>
      <c r="C1422" s="277">
        <f t="shared" si="38"/>
        <v>14199.119999999999</v>
      </c>
    </row>
    <row r="1423" spans="1:3" x14ac:dyDescent="0.2">
      <c r="A1423" s="284">
        <f t="shared" si="37"/>
        <v>1420</v>
      </c>
      <c r="B1423" s="277">
        <f t="shared" si="38"/>
        <v>14210.039999999999</v>
      </c>
      <c r="C1423" s="277">
        <f t="shared" si="38"/>
        <v>14209.08</v>
      </c>
    </row>
    <row r="1424" spans="1:3" x14ac:dyDescent="0.2">
      <c r="A1424" s="284">
        <f t="shared" si="37"/>
        <v>1421</v>
      </c>
      <c r="B1424" s="277">
        <f t="shared" si="38"/>
        <v>14219.919999999998</v>
      </c>
      <c r="C1424" s="277">
        <f t="shared" si="38"/>
        <v>14219.16</v>
      </c>
    </row>
    <row r="1425" spans="1:3" x14ac:dyDescent="0.2">
      <c r="A1425" s="284">
        <f t="shared" si="37"/>
        <v>1422</v>
      </c>
      <c r="B1425" s="277">
        <f t="shared" si="38"/>
        <v>14229.8</v>
      </c>
      <c r="C1425" s="277">
        <f t="shared" si="38"/>
        <v>14229.119999999999</v>
      </c>
    </row>
    <row r="1426" spans="1:3" x14ac:dyDescent="0.2">
      <c r="A1426" s="284">
        <f t="shared" si="37"/>
        <v>1423</v>
      </c>
      <c r="B1426" s="277">
        <f t="shared" si="38"/>
        <v>14239.68</v>
      </c>
      <c r="C1426" s="277">
        <f t="shared" si="38"/>
        <v>14239.08</v>
      </c>
    </row>
    <row r="1427" spans="1:3" x14ac:dyDescent="0.2">
      <c r="A1427" s="284">
        <f t="shared" si="37"/>
        <v>1424</v>
      </c>
      <c r="B1427" s="277">
        <f t="shared" si="38"/>
        <v>14250.079999999998</v>
      </c>
      <c r="C1427" s="277">
        <f t="shared" si="38"/>
        <v>14249.16</v>
      </c>
    </row>
    <row r="1428" spans="1:3" x14ac:dyDescent="0.2">
      <c r="A1428" s="284">
        <f t="shared" si="37"/>
        <v>1425</v>
      </c>
      <c r="B1428" s="277">
        <f t="shared" si="38"/>
        <v>14259.96</v>
      </c>
      <c r="C1428" s="277">
        <f t="shared" si="38"/>
        <v>14259.119999999999</v>
      </c>
    </row>
    <row r="1429" spans="1:3" x14ac:dyDescent="0.2">
      <c r="A1429" s="284">
        <f t="shared" si="37"/>
        <v>1426</v>
      </c>
      <c r="B1429" s="277">
        <f t="shared" si="38"/>
        <v>14269.84</v>
      </c>
      <c r="C1429" s="277">
        <f t="shared" si="38"/>
        <v>14269.08</v>
      </c>
    </row>
    <row r="1430" spans="1:3" x14ac:dyDescent="0.2">
      <c r="A1430" s="284">
        <f t="shared" si="37"/>
        <v>1427</v>
      </c>
      <c r="B1430" s="277">
        <f t="shared" si="38"/>
        <v>14279.72</v>
      </c>
      <c r="C1430" s="277">
        <f t="shared" si="38"/>
        <v>14279.16</v>
      </c>
    </row>
    <row r="1431" spans="1:3" x14ac:dyDescent="0.2">
      <c r="A1431" s="284">
        <f t="shared" si="37"/>
        <v>1428</v>
      </c>
      <c r="B1431" s="277">
        <f t="shared" si="38"/>
        <v>14290.119999999999</v>
      </c>
      <c r="C1431" s="277">
        <f t="shared" si="38"/>
        <v>14289.119999999999</v>
      </c>
    </row>
    <row r="1432" spans="1:3" x14ac:dyDescent="0.2">
      <c r="A1432" s="284">
        <f t="shared" si="37"/>
        <v>1429</v>
      </c>
      <c r="B1432" s="277">
        <f t="shared" si="38"/>
        <v>14300</v>
      </c>
      <c r="C1432" s="277">
        <f t="shared" si="38"/>
        <v>14299.08</v>
      </c>
    </row>
    <row r="1433" spans="1:3" x14ac:dyDescent="0.2">
      <c r="A1433" s="284">
        <f t="shared" si="37"/>
        <v>1430</v>
      </c>
      <c r="B1433" s="277">
        <f t="shared" si="38"/>
        <v>14309.88</v>
      </c>
      <c r="C1433" s="277">
        <f t="shared" si="38"/>
        <v>14309.16</v>
      </c>
    </row>
    <row r="1434" spans="1:3" x14ac:dyDescent="0.2">
      <c r="A1434" s="284">
        <f t="shared" si="37"/>
        <v>1431</v>
      </c>
      <c r="B1434" s="277">
        <f t="shared" si="38"/>
        <v>14319.759999999998</v>
      </c>
      <c r="C1434" s="277">
        <f t="shared" si="38"/>
        <v>14319.119999999999</v>
      </c>
    </row>
    <row r="1435" spans="1:3" x14ac:dyDescent="0.2">
      <c r="A1435" s="284">
        <f t="shared" si="37"/>
        <v>1432</v>
      </c>
      <c r="B1435" s="277">
        <f t="shared" si="38"/>
        <v>14329.64</v>
      </c>
      <c r="C1435" s="277">
        <f t="shared" si="38"/>
        <v>14329.08</v>
      </c>
    </row>
    <row r="1436" spans="1:3" x14ac:dyDescent="0.2">
      <c r="A1436" s="284">
        <f t="shared" si="37"/>
        <v>1433</v>
      </c>
      <c r="B1436" s="277">
        <f t="shared" si="38"/>
        <v>14340.039999999999</v>
      </c>
      <c r="C1436" s="277">
        <f t="shared" si="38"/>
        <v>14339.16</v>
      </c>
    </row>
    <row r="1437" spans="1:3" x14ac:dyDescent="0.2">
      <c r="A1437" s="284">
        <f t="shared" si="37"/>
        <v>1434</v>
      </c>
      <c r="B1437" s="277">
        <f t="shared" si="38"/>
        <v>14349.919999999998</v>
      </c>
      <c r="C1437" s="277">
        <f t="shared" si="38"/>
        <v>14349.119999999999</v>
      </c>
    </row>
    <row r="1438" spans="1:3" x14ac:dyDescent="0.2">
      <c r="A1438" s="284">
        <f t="shared" si="37"/>
        <v>1435</v>
      </c>
      <c r="B1438" s="277">
        <f t="shared" si="38"/>
        <v>14359.8</v>
      </c>
      <c r="C1438" s="277">
        <f t="shared" si="38"/>
        <v>14359.08</v>
      </c>
    </row>
    <row r="1439" spans="1:3" x14ac:dyDescent="0.2">
      <c r="A1439" s="284">
        <f t="shared" si="37"/>
        <v>1436</v>
      </c>
      <c r="B1439" s="277">
        <f t="shared" si="38"/>
        <v>14369.68</v>
      </c>
      <c r="C1439" s="277">
        <f t="shared" si="38"/>
        <v>14369.16</v>
      </c>
    </row>
    <row r="1440" spans="1:3" x14ac:dyDescent="0.2">
      <c r="A1440" s="284">
        <f t="shared" si="37"/>
        <v>1437</v>
      </c>
      <c r="B1440" s="277">
        <f t="shared" si="38"/>
        <v>14380.079999999998</v>
      </c>
      <c r="C1440" s="277">
        <f t="shared" si="38"/>
        <v>14379.119999999999</v>
      </c>
    </row>
    <row r="1441" spans="1:3" x14ac:dyDescent="0.2">
      <c r="A1441" s="284">
        <f t="shared" si="37"/>
        <v>1438</v>
      </c>
      <c r="B1441" s="277">
        <f t="shared" si="38"/>
        <v>14389.96</v>
      </c>
      <c r="C1441" s="277">
        <f t="shared" si="38"/>
        <v>14389.08</v>
      </c>
    </row>
    <row r="1442" spans="1:3" x14ac:dyDescent="0.2">
      <c r="A1442" s="284">
        <f t="shared" si="37"/>
        <v>1439</v>
      </c>
      <c r="B1442" s="277">
        <f t="shared" si="38"/>
        <v>14399.84</v>
      </c>
      <c r="C1442" s="277">
        <f t="shared" si="38"/>
        <v>14399.16</v>
      </c>
    </row>
    <row r="1443" spans="1:3" x14ac:dyDescent="0.2">
      <c r="A1443" s="284">
        <f t="shared" si="37"/>
        <v>1440</v>
      </c>
      <c r="B1443" s="277">
        <f t="shared" si="38"/>
        <v>14409.72</v>
      </c>
      <c r="C1443" s="277">
        <f t="shared" si="38"/>
        <v>14409.119999999999</v>
      </c>
    </row>
    <row r="1444" spans="1:3" x14ac:dyDescent="0.2">
      <c r="A1444" s="284">
        <f t="shared" si="37"/>
        <v>1441</v>
      </c>
      <c r="B1444" s="277">
        <f t="shared" si="38"/>
        <v>14420.119999999999</v>
      </c>
      <c r="C1444" s="277">
        <f t="shared" si="38"/>
        <v>14419.08</v>
      </c>
    </row>
    <row r="1445" spans="1:3" x14ac:dyDescent="0.2">
      <c r="A1445" s="284">
        <f t="shared" si="37"/>
        <v>1442</v>
      </c>
      <c r="B1445" s="277">
        <f t="shared" si="38"/>
        <v>14430</v>
      </c>
      <c r="C1445" s="277">
        <f t="shared" si="38"/>
        <v>14429.16</v>
      </c>
    </row>
    <row r="1446" spans="1:3" x14ac:dyDescent="0.2">
      <c r="A1446" s="284">
        <f t="shared" si="37"/>
        <v>1443</v>
      </c>
      <c r="B1446" s="277">
        <f t="shared" si="38"/>
        <v>14439.88</v>
      </c>
      <c r="C1446" s="277">
        <f t="shared" si="38"/>
        <v>14439.119999999999</v>
      </c>
    </row>
    <row r="1447" spans="1:3" x14ac:dyDescent="0.2">
      <c r="A1447" s="284">
        <f t="shared" si="37"/>
        <v>1444</v>
      </c>
      <c r="B1447" s="277">
        <f t="shared" si="38"/>
        <v>14449.759999999998</v>
      </c>
      <c r="C1447" s="277">
        <f t="shared" si="38"/>
        <v>14449.08</v>
      </c>
    </row>
    <row r="1448" spans="1:3" x14ac:dyDescent="0.2">
      <c r="A1448" s="284">
        <f t="shared" si="37"/>
        <v>1445</v>
      </c>
      <c r="B1448" s="277">
        <f t="shared" si="38"/>
        <v>14459.64</v>
      </c>
      <c r="C1448" s="277">
        <f t="shared" si="38"/>
        <v>14459.16</v>
      </c>
    </row>
    <row r="1449" spans="1:3" x14ac:dyDescent="0.2">
      <c r="A1449" s="284">
        <f t="shared" si="37"/>
        <v>1446</v>
      </c>
      <c r="B1449" s="277">
        <f t="shared" si="38"/>
        <v>14470.039999999999</v>
      </c>
      <c r="C1449" s="277">
        <f t="shared" si="38"/>
        <v>14469.119999999999</v>
      </c>
    </row>
    <row r="1450" spans="1:3" x14ac:dyDescent="0.2">
      <c r="A1450" s="284">
        <f t="shared" si="37"/>
        <v>1447</v>
      </c>
      <c r="B1450" s="277">
        <f t="shared" si="38"/>
        <v>14479.919999999998</v>
      </c>
      <c r="C1450" s="277">
        <f t="shared" si="38"/>
        <v>14479.08</v>
      </c>
    </row>
    <row r="1451" spans="1:3" x14ac:dyDescent="0.2">
      <c r="A1451" s="284">
        <f t="shared" si="37"/>
        <v>1448</v>
      </c>
      <c r="B1451" s="277">
        <f t="shared" si="38"/>
        <v>14489.8</v>
      </c>
      <c r="C1451" s="277">
        <f t="shared" si="38"/>
        <v>14489.16</v>
      </c>
    </row>
    <row r="1452" spans="1:3" x14ac:dyDescent="0.2">
      <c r="A1452" s="284">
        <f t="shared" si="37"/>
        <v>1449</v>
      </c>
      <c r="B1452" s="277">
        <f t="shared" si="38"/>
        <v>14499.68</v>
      </c>
      <c r="C1452" s="277">
        <f t="shared" si="38"/>
        <v>14499.119999999999</v>
      </c>
    </row>
    <row r="1453" spans="1:3" x14ac:dyDescent="0.2">
      <c r="A1453" s="284">
        <f t="shared" ref="A1453:A1504" si="39">A1452+1</f>
        <v>1450</v>
      </c>
      <c r="B1453" s="277">
        <f t="shared" ref="B1453:C1481" si="40">B$1*2+B453</f>
        <v>14510.079999999998</v>
      </c>
      <c r="C1453" s="277">
        <f t="shared" si="40"/>
        <v>14509.08</v>
      </c>
    </row>
    <row r="1454" spans="1:3" x14ac:dyDescent="0.2">
      <c r="A1454" s="284">
        <f t="shared" si="39"/>
        <v>1451</v>
      </c>
      <c r="B1454" s="277">
        <f t="shared" si="40"/>
        <v>14519.96</v>
      </c>
      <c r="C1454" s="277">
        <f t="shared" si="40"/>
        <v>14519.16</v>
      </c>
    </row>
    <row r="1455" spans="1:3" x14ac:dyDescent="0.2">
      <c r="A1455" s="284">
        <f t="shared" si="39"/>
        <v>1452</v>
      </c>
      <c r="B1455" s="277">
        <f t="shared" si="40"/>
        <v>14529.84</v>
      </c>
      <c r="C1455" s="277">
        <f t="shared" si="40"/>
        <v>14529.119999999999</v>
      </c>
    </row>
    <row r="1456" spans="1:3" x14ac:dyDescent="0.2">
      <c r="A1456" s="284">
        <f t="shared" si="39"/>
        <v>1453</v>
      </c>
      <c r="B1456" s="277">
        <f t="shared" si="40"/>
        <v>14539.72</v>
      </c>
      <c r="C1456" s="277">
        <f t="shared" si="40"/>
        <v>14539.08</v>
      </c>
    </row>
    <row r="1457" spans="1:3" x14ac:dyDescent="0.2">
      <c r="A1457" s="284">
        <f t="shared" si="39"/>
        <v>1454</v>
      </c>
      <c r="B1457" s="277">
        <f t="shared" si="40"/>
        <v>14550.119999999999</v>
      </c>
      <c r="C1457" s="277">
        <f t="shared" si="40"/>
        <v>14549.16</v>
      </c>
    </row>
    <row r="1458" spans="1:3" x14ac:dyDescent="0.2">
      <c r="A1458" s="284">
        <f t="shared" si="39"/>
        <v>1455</v>
      </c>
      <c r="B1458" s="277">
        <f t="shared" si="40"/>
        <v>14560</v>
      </c>
      <c r="C1458" s="277">
        <f t="shared" si="40"/>
        <v>14559.119999999999</v>
      </c>
    </row>
    <row r="1459" spans="1:3" x14ac:dyDescent="0.2">
      <c r="A1459" s="284">
        <f t="shared" si="39"/>
        <v>1456</v>
      </c>
      <c r="B1459" s="277">
        <f t="shared" si="40"/>
        <v>14569.88</v>
      </c>
      <c r="C1459" s="277">
        <f t="shared" si="40"/>
        <v>14569.08</v>
      </c>
    </row>
    <row r="1460" spans="1:3" x14ac:dyDescent="0.2">
      <c r="A1460" s="284">
        <f t="shared" si="39"/>
        <v>1457</v>
      </c>
      <c r="B1460" s="277">
        <f t="shared" si="40"/>
        <v>14579.759999999998</v>
      </c>
      <c r="C1460" s="277">
        <f t="shared" si="40"/>
        <v>14579.16</v>
      </c>
    </row>
    <row r="1461" spans="1:3" x14ac:dyDescent="0.2">
      <c r="A1461" s="284">
        <f t="shared" si="39"/>
        <v>1458</v>
      </c>
      <c r="B1461" s="277">
        <f t="shared" si="40"/>
        <v>14589.64</v>
      </c>
      <c r="C1461" s="277">
        <f t="shared" si="40"/>
        <v>14589.119999999999</v>
      </c>
    </row>
    <row r="1462" spans="1:3" x14ac:dyDescent="0.2">
      <c r="A1462" s="284">
        <f t="shared" si="39"/>
        <v>1459</v>
      </c>
      <c r="B1462" s="277">
        <f t="shared" si="40"/>
        <v>14600.039999999999</v>
      </c>
      <c r="C1462" s="277">
        <f t="shared" si="40"/>
        <v>14599.08</v>
      </c>
    </row>
    <row r="1463" spans="1:3" x14ac:dyDescent="0.2">
      <c r="A1463" s="284">
        <f t="shared" si="39"/>
        <v>1460</v>
      </c>
      <c r="B1463" s="277">
        <f t="shared" si="40"/>
        <v>14609.919999999998</v>
      </c>
      <c r="C1463" s="277">
        <f t="shared" si="40"/>
        <v>14609.16</v>
      </c>
    </row>
    <row r="1464" spans="1:3" x14ac:dyDescent="0.2">
      <c r="A1464" s="284">
        <f t="shared" si="39"/>
        <v>1461</v>
      </c>
      <c r="B1464" s="277">
        <f t="shared" si="40"/>
        <v>14619.8</v>
      </c>
      <c r="C1464" s="277">
        <f t="shared" si="40"/>
        <v>14619.119999999999</v>
      </c>
    </row>
    <row r="1465" spans="1:3" x14ac:dyDescent="0.2">
      <c r="A1465" s="284">
        <f t="shared" si="39"/>
        <v>1462</v>
      </c>
      <c r="B1465" s="277">
        <f t="shared" si="40"/>
        <v>14629.68</v>
      </c>
      <c r="C1465" s="277">
        <f t="shared" si="40"/>
        <v>14629.08</v>
      </c>
    </row>
    <row r="1466" spans="1:3" x14ac:dyDescent="0.2">
      <c r="A1466" s="284">
        <f t="shared" si="39"/>
        <v>1463</v>
      </c>
      <c r="B1466" s="277">
        <f t="shared" si="40"/>
        <v>14640.079999999998</v>
      </c>
      <c r="C1466" s="277">
        <f t="shared" si="40"/>
        <v>14639.16</v>
      </c>
    </row>
    <row r="1467" spans="1:3" x14ac:dyDescent="0.2">
      <c r="A1467" s="284">
        <f t="shared" si="39"/>
        <v>1464</v>
      </c>
      <c r="B1467" s="277">
        <f t="shared" si="40"/>
        <v>14649.96</v>
      </c>
      <c r="C1467" s="277">
        <f t="shared" si="40"/>
        <v>14649.119999999999</v>
      </c>
    </row>
    <row r="1468" spans="1:3" x14ac:dyDescent="0.2">
      <c r="A1468" s="284">
        <f t="shared" si="39"/>
        <v>1465</v>
      </c>
      <c r="B1468" s="277">
        <f t="shared" si="40"/>
        <v>14659.84</v>
      </c>
      <c r="C1468" s="277">
        <f t="shared" si="40"/>
        <v>14659.08</v>
      </c>
    </row>
    <row r="1469" spans="1:3" x14ac:dyDescent="0.2">
      <c r="A1469" s="284">
        <f t="shared" si="39"/>
        <v>1466</v>
      </c>
      <c r="B1469" s="277">
        <f t="shared" si="40"/>
        <v>14669.72</v>
      </c>
      <c r="C1469" s="277">
        <f t="shared" si="40"/>
        <v>14669.16</v>
      </c>
    </row>
    <row r="1470" spans="1:3" x14ac:dyDescent="0.2">
      <c r="A1470" s="284">
        <f t="shared" si="39"/>
        <v>1467</v>
      </c>
      <c r="B1470" s="277">
        <f t="shared" si="40"/>
        <v>14680.119999999999</v>
      </c>
      <c r="C1470" s="277">
        <f t="shared" si="40"/>
        <v>14679.119999999999</v>
      </c>
    </row>
    <row r="1471" spans="1:3" x14ac:dyDescent="0.2">
      <c r="A1471" s="284">
        <f t="shared" si="39"/>
        <v>1468</v>
      </c>
      <c r="B1471" s="277">
        <f t="shared" si="40"/>
        <v>14690</v>
      </c>
      <c r="C1471" s="277">
        <f t="shared" si="40"/>
        <v>14689.08</v>
      </c>
    </row>
    <row r="1472" spans="1:3" x14ac:dyDescent="0.2">
      <c r="A1472" s="284">
        <f t="shared" si="39"/>
        <v>1469</v>
      </c>
      <c r="B1472" s="277">
        <f t="shared" si="40"/>
        <v>14699.88</v>
      </c>
      <c r="C1472" s="277">
        <f t="shared" si="40"/>
        <v>14699.16</v>
      </c>
    </row>
    <row r="1473" spans="1:3" x14ac:dyDescent="0.2">
      <c r="A1473" s="284">
        <f t="shared" si="39"/>
        <v>1470</v>
      </c>
      <c r="B1473" s="277">
        <f t="shared" si="40"/>
        <v>14709.759999999998</v>
      </c>
      <c r="C1473" s="277">
        <f t="shared" si="40"/>
        <v>14709.119999999999</v>
      </c>
    </row>
    <row r="1474" spans="1:3" x14ac:dyDescent="0.2">
      <c r="A1474" s="284">
        <f t="shared" si="39"/>
        <v>1471</v>
      </c>
      <c r="B1474" s="277">
        <f t="shared" si="40"/>
        <v>14719.64</v>
      </c>
      <c r="C1474" s="277">
        <f t="shared" si="40"/>
        <v>14719.08</v>
      </c>
    </row>
    <row r="1475" spans="1:3" x14ac:dyDescent="0.2">
      <c r="A1475" s="284">
        <f t="shared" si="39"/>
        <v>1472</v>
      </c>
      <c r="B1475" s="277">
        <f t="shared" si="40"/>
        <v>14730.039999999999</v>
      </c>
      <c r="C1475" s="277">
        <f t="shared" si="40"/>
        <v>14729.16</v>
      </c>
    </row>
    <row r="1476" spans="1:3" x14ac:dyDescent="0.2">
      <c r="A1476" s="284">
        <f t="shared" si="39"/>
        <v>1473</v>
      </c>
      <c r="B1476" s="277">
        <f t="shared" si="40"/>
        <v>14739.919999999998</v>
      </c>
      <c r="C1476" s="277">
        <f t="shared" si="40"/>
        <v>14739.119999999999</v>
      </c>
    </row>
    <row r="1477" spans="1:3" x14ac:dyDescent="0.2">
      <c r="A1477" s="284">
        <f t="shared" si="39"/>
        <v>1474</v>
      </c>
      <c r="B1477" s="277">
        <f t="shared" si="40"/>
        <v>14749.8</v>
      </c>
      <c r="C1477" s="277">
        <f t="shared" si="40"/>
        <v>14749.08</v>
      </c>
    </row>
    <row r="1478" spans="1:3" x14ac:dyDescent="0.2">
      <c r="A1478" s="284">
        <f t="shared" si="39"/>
        <v>1475</v>
      </c>
      <c r="B1478" s="277">
        <f t="shared" si="40"/>
        <v>14759.68</v>
      </c>
      <c r="C1478" s="277">
        <f t="shared" si="40"/>
        <v>14759.16</v>
      </c>
    </row>
    <row r="1479" spans="1:3" x14ac:dyDescent="0.2">
      <c r="A1479" s="284">
        <f t="shared" si="39"/>
        <v>1476</v>
      </c>
      <c r="B1479" s="277">
        <f t="shared" si="40"/>
        <v>14770.079999999998</v>
      </c>
      <c r="C1479" s="277">
        <f t="shared" si="40"/>
        <v>14769.119999999999</v>
      </c>
    </row>
    <row r="1480" spans="1:3" x14ac:dyDescent="0.2">
      <c r="A1480" s="284">
        <f t="shared" si="39"/>
        <v>1477</v>
      </c>
      <c r="B1480" s="277">
        <f t="shared" si="40"/>
        <v>14779.96</v>
      </c>
      <c r="C1480" s="277">
        <f t="shared" si="40"/>
        <v>14779.08</v>
      </c>
    </row>
    <row r="1481" spans="1:3" x14ac:dyDescent="0.2">
      <c r="A1481" s="284">
        <f t="shared" si="39"/>
        <v>1478</v>
      </c>
      <c r="B1481" s="277">
        <f t="shared" si="40"/>
        <v>14789.84</v>
      </c>
      <c r="C1481" s="277">
        <f t="shared" si="40"/>
        <v>14789.16</v>
      </c>
    </row>
    <row r="1482" spans="1:3" x14ac:dyDescent="0.2">
      <c r="A1482" s="284">
        <f t="shared" si="39"/>
        <v>1479</v>
      </c>
      <c r="B1482" s="277">
        <f>B$1*2+B482</f>
        <v>14799.72</v>
      </c>
      <c r="C1482" s="277">
        <f>C$1*2+C482</f>
        <v>14799.119999999999</v>
      </c>
    </row>
    <row r="1483" spans="1:3" x14ac:dyDescent="0.2">
      <c r="A1483" s="284">
        <f t="shared" si="39"/>
        <v>1480</v>
      </c>
      <c r="B1483" s="277">
        <f t="shared" ref="B1483:C1501" si="41">B$1*2+B483</f>
        <v>14810.119999999999</v>
      </c>
      <c r="C1483" s="277">
        <f t="shared" si="41"/>
        <v>14809.08</v>
      </c>
    </row>
    <row r="1484" spans="1:3" x14ac:dyDescent="0.2">
      <c r="A1484" s="284">
        <f t="shared" si="39"/>
        <v>1481</v>
      </c>
      <c r="B1484" s="277">
        <f t="shared" si="41"/>
        <v>14820</v>
      </c>
      <c r="C1484" s="277">
        <f t="shared" si="41"/>
        <v>14819.16</v>
      </c>
    </row>
    <row r="1485" spans="1:3" x14ac:dyDescent="0.2">
      <c r="A1485" s="284">
        <f t="shared" si="39"/>
        <v>1482</v>
      </c>
      <c r="B1485" s="277">
        <f t="shared" si="41"/>
        <v>14829.88</v>
      </c>
      <c r="C1485" s="277">
        <f t="shared" si="41"/>
        <v>14829.119999999999</v>
      </c>
    </row>
    <row r="1486" spans="1:3" x14ac:dyDescent="0.2">
      <c r="A1486" s="284">
        <f t="shared" si="39"/>
        <v>1483</v>
      </c>
      <c r="B1486" s="277">
        <f t="shared" si="41"/>
        <v>14839.759999999998</v>
      </c>
      <c r="C1486" s="277">
        <f t="shared" si="41"/>
        <v>14839.08</v>
      </c>
    </row>
    <row r="1487" spans="1:3" x14ac:dyDescent="0.2">
      <c r="A1487" s="284">
        <f t="shared" si="39"/>
        <v>1484</v>
      </c>
      <c r="B1487" s="277">
        <f t="shared" si="41"/>
        <v>14849.64</v>
      </c>
      <c r="C1487" s="277">
        <f t="shared" si="41"/>
        <v>14849.16</v>
      </c>
    </row>
    <row r="1488" spans="1:3" x14ac:dyDescent="0.2">
      <c r="A1488" s="284">
        <f t="shared" si="39"/>
        <v>1485</v>
      </c>
      <c r="B1488" s="277">
        <f t="shared" si="41"/>
        <v>14860.039999999999</v>
      </c>
      <c r="C1488" s="277">
        <f t="shared" si="41"/>
        <v>14859.119999999999</v>
      </c>
    </row>
    <row r="1489" spans="1:3" x14ac:dyDescent="0.2">
      <c r="A1489" s="284">
        <f t="shared" si="39"/>
        <v>1486</v>
      </c>
      <c r="B1489" s="277">
        <f t="shared" si="41"/>
        <v>14869.919999999998</v>
      </c>
      <c r="C1489" s="277">
        <f t="shared" si="41"/>
        <v>14869.08</v>
      </c>
    </row>
    <row r="1490" spans="1:3" x14ac:dyDescent="0.2">
      <c r="A1490" s="284">
        <f t="shared" si="39"/>
        <v>1487</v>
      </c>
      <c r="B1490" s="277">
        <f t="shared" si="41"/>
        <v>14879.8</v>
      </c>
      <c r="C1490" s="277">
        <f t="shared" si="41"/>
        <v>14879.16</v>
      </c>
    </row>
    <row r="1491" spans="1:3" x14ac:dyDescent="0.2">
      <c r="A1491" s="284">
        <f t="shared" si="39"/>
        <v>1488</v>
      </c>
      <c r="B1491" s="277">
        <f t="shared" si="41"/>
        <v>14889.68</v>
      </c>
      <c r="C1491" s="277">
        <f t="shared" si="41"/>
        <v>14889.119999999999</v>
      </c>
    </row>
    <row r="1492" spans="1:3" x14ac:dyDescent="0.2">
      <c r="A1492" s="284">
        <f t="shared" si="39"/>
        <v>1489</v>
      </c>
      <c r="B1492" s="277">
        <f t="shared" si="41"/>
        <v>14900.079999999998</v>
      </c>
      <c r="C1492" s="277">
        <f t="shared" si="41"/>
        <v>14899.08</v>
      </c>
    </row>
    <row r="1493" spans="1:3" x14ac:dyDescent="0.2">
      <c r="A1493" s="284">
        <f t="shared" si="39"/>
        <v>1490</v>
      </c>
      <c r="B1493" s="277">
        <f t="shared" si="41"/>
        <v>14909.96</v>
      </c>
      <c r="C1493" s="277">
        <f t="shared" si="41"/>
        <v>14909.16</v>
      </c>
    </row>
    <row r="1494" spans="1:3" x14ac:dyDescent="0.2">
      <c r="A1494" s="284">
        <f t="shared" si="39"/>
        <v>1491</v>
      </c>
      <c r="B1494" s="277">
        <f t="shared" si="41"/>
        <v>14919.84</v>
      </c>
      <c r="C1494" s="277">
        <f t="shared" si="41"/>
        <v>14919.119999999999</v>
      </c>
    </row>
    <row r="1495" spans="1:3" x14ac:dyDescent="0.2">
      <c r="A1495" s="284">
        <f t="shared" si="39"/>
        <v>1492</v>
      </c>
      <c r="B1495" s="277">
        <f t="shared" si="41"/>
        <v>14929.72</v>
      </c>
      <c r="C1495" s="277">
        <f t="shared" si="41"/>
        <v>14929.08</v>
      </c>
    </row>
    <row r="1496" spans="1:3" x14ac:dyDescent="0.2">
      <c r="A1496" s="284">
        <f t="shared" si="39"/>
        <v>1493</v>
      </c>
      <c r="B1496" s="277">
        <f t="shared" si="41"/>
        <v>14940.119999999999</v>
      </c>
      <c r="C1496" s="277">
        <f t="shared" si="41"/>
        <v>14939.16</v>
      </c>
    </row>
    <row r="1497" spans="1:3" x14ac:dyDescent="0.2">
      <c r="A1497" s="284">
        <f t="shared" si="39"/>
        <v>1494</v>
      </c>
      <c r="B1497" s="277">
        <f t="shared" si="41"/>
        <v>14950</v>
      </c>
      <c r="C1497" s="277">
        <f t="shared" si="41"/>
        <v>14949.119999999999</v>
      </c>
    </row>
    <row r="1498" spans="1:3" x14ac:dyDescent="0.2">
      <c r="A1498" s="284">
        <f t="shared" si="39"/>
        <v>1495</v>
      </c>
      <c r="B1498" s="277">
        <f t="shared" si="41"/>
        <v>14959.88</v>
      </c>
      <c r="C1498" s="277">
        <f t="shared" si="41"/>
        <v>14959.08</v>
      </c>
    </row>
    <row r="1499" spans="1:3" x14ac:dyDescent="0.2">
      <c r="A1499" s="284">
        <f t="shared" si="39"/>
        <v>1496</v>
      </c>
      <c r="B1499" s="277">
        <f t="shared" si="41"/>
        <v>14969.759999999998</v>
      </c>
      <c r="C1499" s="277">
        <f t="shared" si="41"/>
        <v>14969.16</v>
      </c>
    </row>
    <row r="1500" spans="1:3" x14ac:dyDescent="0.2">
      <c r="A1500" s="284">
        <f t="shared" si="39"/>
        <v>1497</v>
      </c>
      <c r="B1500" s="277">
        <f t="shared" si="41"/>
        <v>14979.64</v>
      </c>
      <c r="C1500" s="277">
        <f t="shared" si="41"/>
        <v>14979.119999999999</v>
      </c>
    </row>
    <row r="1501" spans="1:3" x14ac:dyDescent="0.2">
      <c r="A1501" s="284">
        <f t="shared" si="39"/>
        <v>1498</v>
      </c>
      <c r="B1501" s="277">
        <f t="shared" si="41"/>
        <v>14990.039999999999</v>
      </c>
      <c r="C1501" s="277">
        <f t="shared" si="41"/>
        <v>14989.08</v>
      </c>
    </row>
    <row r="1502" spans="1:3" x14ac:dyDescent="0.2">
      <c r="A1502" s="284">
        <f t="shared" si="39"/>
        <v>1499</v>
      </c>
      <c r="B1502" s="277">
        <f>B$1*2+B502</f>
        <v>14999.919999999998</v>
      </c>
      <c r="C1502" s="277">
        <f>C$1*2+C502</f>
        <v>14999.16</v>
      </c>
    </row>
    <row r="1503" spans="1:3" x14ac:dyDescent="0.2">
      <c r="A1503" s="284">
        <f t="shared" si="39"/>
        <v>1500</v>
      </c>
      <c r="B1503" s="277">
        <f>B$1*2+B503</f>
        <v>15009.8</v>
      </c>
      <c r="C1503" s="277">
        <f>C$1*2+C503</f>
        <v>15009.119999999999</v>
      </c>
    </row>
    <row r="1504" spans="1:3" x14ac:dyDescent="0.2">
      <c r="A1504" s="284">
        <f t="shared" si="39"/>
        <v>1501</v>
      </c>
      <c r="B1504" s="277">
        <f t="shared" ref="B1504:C1523" si="42">B$1*3+B4</f>
        <v>15020.199999999999</v>
      </c>
      <c r="C1504" s="277">
        <f t="shared" si="42"/>
        <v>15019.199999999999</v>
      </c>
    </row>
    <row r="1505" spans="1:3" x14ac:dyDescent="0.2">
      <c r="A1505" s="284">
        <f>A1504+1</f>
        <v>1502</v>
      </c>
      <c r="B1505" s="277">
        <f t="shared" si="42"/>
        <v>15030.08</v>
      </c>
      <c r="C1505" s="277">
        <f t="shared" si="42"/>
        <v>15029.16</v>
      </c>
    </row>
    <row r="1506" spans="1:3" x14ac:dyDescent="0.2">
      <c r="A1506" s="284">
        <f t="shared" ref="A1506:A1569" si="43">A1505+1</f>
        <v>1503</v>
      </c>
      <c r="B1506" s="277">
        <f t="shared" si="42"/>
        <v>15039.96</v>
      </c>
      <c r="C1506" s="277">
        <f t="shared" si="42"/>
        <v>15039.119999999999</v>
      </c>
    </row>
    <row r="1507" spans="1:3" x14ac:dyDescent="0.2">
      <c r="A1507" s="284">
        <f t="shared" si="43"/>
        <v>1504</v>
      </c>
      <c r="B1507" s="277">
        <f t="shared" si="42"/>
        <v>15050.359999999999</v>
      </c>
      <c r="C1507" s="277">
        <f t="shared" si="42"/>
        <v>15049.199999999999</v>
      </c>
    </row>
    <row r="1508" spans="1:3" x14ac:dyDescent="0.2">
      <c r="A1508" s="284">
        <f t="shared" si="43"/>
        <v>1505</v>
      </c>
      <c r="B1508" s="277">
        <f t="shared" si="42"/>
        <v>15060.24</v>
      </c>
      <c r="C1508" s="277">
        <f t="shared" si="42"/>
        <v>15059.16</v>
      </c>
    </row>
    <row r="1509" spans="1:3" x14ac:dyDescent="0.2">
      <c r="A1509" s="284">
        <f t="shared" si="43"/>
        <v>1506</v>
      </c>
      <c r="B1509" s="277">
        <f t="shared" si="42"/>
        <v>15070.119999999999</v>
      </c>
      <c r="C1509" s="277">
        <f t="shared" si="42"/>
        <v>15069.119999999999</v>
      </c>
    </row>
    <row r="1510" spans="1:3" x14ac:dyDescent="0.2">
      <c r="A1510" s="284">
        <f t="shared" si="43"/>
        <v>1507</v>
      </c>
      <c r="B1510" s="277">
        <f t="shared" si="42"/>
        <v>15080</v>
      </c>
      <c r="C1510" s="277">
        <f t="shared" si="42"/>
        <v>15079.199999999999</v>
      </c>
    </row>
    <row r="1511" spans="1:3" x14ac:dyDescent="0.2">
      <c r="A1511" s="284">
        <f t="shared" si="43"/>
        <v>1508</v>
      </c>
      <c r="B1511" s="277">
        <f t="shared" si="42"/>
        <v>15090.4</v>
      </c>
      <c r="C1511" s="277">
        <f t="shared" si="42"/>
        <v>15089.16</v>
      </c>
    </row>
    <row r="1512" spans="1:3" x14ac:dyDescent="0.2">
      <c r="A1512" s="284">
        <f t="shared" si="43"/>
        <v>1509</v>
      </c>
      <c r="B1512" s="277">
        <f t="shared" si="42"/>
        <v>15100.279999999999</v>
      </c>
      <c r="C1512" s="277">
        <f t="shared" si="42"/>
        <v>15099.119999999999</v>
      </c>
    </row>
    <row r="1513" spans="1:3" x14ac:dyDescent="0.2">
      <c r="A1513" s="284">
        <f t="shared" si="43"/>
        <v>1510</v>
      </c>
      <c r="B1513" s="277">
        <f t="shared" si="42"/>
        <v>15110.16</v>
      </c>
      <c r="C1513" s="277">
        <f t="shared" si="42"/>
        <v>15109.199999999999</v>
      </c>
    </row>
    <row r="1514" spans="1:3" x14ac:dyDescent="0.2">
      <c r="A1514" s="284">
        <f t="shared" si="43"/>
        <v>1511</v>
      </c>
      <c r="B1514" s="277">
        <f t="shared" si="42"/>
        <v>15120.039999999999</v>
      </c>
      <c r="C1514" s="277">
        <f t="shared" si="42"/>
        <v>15119.16</v>
      </c>
    </row>
    <row r="1515" spans="1:3" x14ac:dyDescent="0.2">
      <c r="A1515" s="284">
        <f t="shared" si="43"/>
        <v>1512</v>
      </c>
      <c r="B1515" s="277">
        <f t="shared" si="42"/>
        <v>15130.439999999999</v>
      </c>
      <c r="C1515" s="277">
        <f t="shared" si="42"/>
        <v>15129.119999999999</v>
      </c>
    </row>
    <row r="1516" spans="1:3" x14ac:dyDescent="0.2">
      <c r="A1516" s="284">
        <f t="shared" si="43"/>
        <v>1513</v>
      </c>
      <c r="B1516" s="277">
        <f t="shared" si="42"/>
        <v>15140.32</v>
      </c>
      <c r="C1516" s="277">
        <f t="shared" si="42"/>
        <v>15139.199999999999</v>
      </c>
    </row>
    <row r="1517" spans="1:3" x14ac:dyDescent="0.2">
      <c r="A1517" s="284">
        <f t="shared" si="43"/>
        <v>1514</v>
      </c>
      <c r="B1517" s="277">
        <f t="shared" si="42"/>
        <v>15150.199999999999</v>
      </c>
      <c r="C1517" s="277">
        <f t="shared" si="42"/>
        <v>15149.16</v>
      </c>
    </row>
    <row r="1518" spans="1:3" x14ac:dyDescent="0.2">
      <c r="A1518" s="284">
        <f t="shared" si="43"/>
        <v>1515</v>
      </c>
      <c r="B1518" s="277">
        <f t="shared" si="42"/>
        <v>15160.08</v>
      </c>
      <c r="C1518" s="277">
        <f t="shared" si="42"/>
        <v>15159.119999999999</v>
      </c>
    </row>
    <row r="1519" spans="1:3" x14ac:dyDescent="0.2">
      <c r="A1519" s="284">
        <f t="shared" si="43"/>
        <v>1516</v>
      </c>
      <c r="B1519" s="277">
        <f t="shared" si="42"/>
        <v>15169.96</v>
      </c>
      <c r="C1519" s="277">
        <f t="shared" si="42"/>
        <v>15169.199999999999</v>
      </c>
    </row>
    <row r="1520" spans="1:3" x14ac:dyDescent="0.2">
      <c r="A1520" s="284">
        <f t="shared" si="43"/>
        <v>1517</v>
      </c>
      <c r="B1520" s="277">
        <f t="shared" si="42"/>
        <v>15180.359999999999</v>
      </c>
      <c r="C1520" s="277">
        <f t="shared" si="42"/>
        <v>15179.16</v>
      </c>
    </row>
    <row r="1521" spans="1:3" x14ac:dyDescent="0.2">
      <c r="A1521" s="284">
        <f t="shared" si="43"/>
        <v>1518</v>
      </c>
      <c r="B1521" s="277">
        <f t="shared" si="42"/>
        <v>15190.24</v>
      </c>
      <c r="C1521" s="277">
        <f t="shared" si="42"/>
        <v>15189.119999999999</v>
      </c>
    </row>
    <row r="1522" spans="1:3" x14ac:dyDescent="0.2">
      <c r="A1522" s="284">
        <f t="shared" si="43"/>
        <v>1519</v>
      </c>
      <c r="B1522" s="277">
        <f t="shared" si="42"/>
        <v>15200.119999999999</v>
      </c>
      <c r="C1522" s="277">
        <f t="shared" si="42"/>
        <v>15199.199999999999</v>
      </c>
    </row>
    <row r="1523" spans="1:3" x14ac:dyDescent="0.2">
      <c r="A1523" s="284">
        <f t="shared" si="43"/>
        <v>1520</v>
      </c>
      <c r="B1523" s="277">
        <f t="shared" si="42"/>
        <v>15210</v>
      </c>
      <c r="C1523" s="277">
        <f t="shared" si="42"/>
        <v>15209.16</v>
      </c>
    </row>
    <row r="1524" spans="1:3" x14ac:dyDescent="0.2">
      <c r="A1524" s="284">
        <f t="shared" si="43"/>
        <v>1521</v>
      </c>
      <c r="B1524" s="277">
        <f t="shared" ref="B1524:C1543" si="44">B$1*3+B24</f>
        <v>15220.4</v>
      </c>
      <c r="C1524" s="277">
        <f t="shared" si="44"/>
        <v>15219.119999999999</v>
      </c>
    </row>
    <row r="1525" spans="1:3" x14ac:dyDescent="0.2">
      <c r="A1525" s="284">
        <f t="shared" si="43"/>
        <v>1522</v>
      </c>
      <c r="B1525" s="277">
        <f t="shared" si="44"/>
        <v>15230.279999999999</v>
      </c>
      <c r="C1525" s="277">
        <f t="shared" si="44"/>
        <v>15229.199999999999</v>
      </c>
    </row>
    <row r="1526" spans="1:3" x14ac:dyDescent="0.2">
      <c r="A1526" s="284">
        <f t="shared" si="43"/>
        <v>1523</v>
      </c>
      <c r="B1526" s="277">
        <f t="shared" si="44"/>
        <v>15240.16</v>
      </c>
      <c r="C1526" s="277">
        <f t="shared" si="44"/>
        <v>15239.16</v>
      </c>
    </row>
    <row r="1527" spans="1:3" x14ac:dyDescent="0.2">
      <c r="A1527" s="284">
        <f t="shared" si="43"/>
        <v>1524</v>
      </c>
      <c r="B1527" s="277">
        <f t="shared" si="44"/>
        <v>15250.039999999999</v>
      </c>
      <c r="C1527" s="277">
        <f t="shared" si="44"/>
        <v>15249.119999999999</v>
      </c>
    </row>
    <row r="1528" spans="1:3" x14ac:dyDescent="0.2">
      <c r="A1528" s="284">
        <f t="shared" si="43"/>
        <v>1525</v>
      </c>
      <c r="B1528" s="277">
        <f t="shared" si="44"/>
        <v>15260.439999999999</v>
      </c>
      <c r="C1528" s="277">
        <f t="shared" si="44"/>
        <v>15259.199999999999</v>
      </c>
    </row>
    <row r="1529" spans="1:3" x14ac:dyDescent="0.2">
      <c r="A1529" s="284">
        <f t="shared" si="43"/>
        <v>1526</v>
      </c>
      <c r="B1529" s="277">
        <f t="shared" si="44"/>
        <v>15270.32</v>
      </c>
      <c r="C1529" s="277">
        <f t="shared" si="44"/>
        <v>15269.16</v>
      </c>
    </row>
    <row r="1530" spans="1:3" x14ac:dyDescent="0.2">
      <c r="A1530" s="284">
        <f t="shared" si="43"/>
        <v>1527</v>
      </c>
      <c r="B1530" s="277">
        <f t="shared" si="44"/>
        <v>15280.199999999999</v>
      </c>
      <c r="C1530" s="277">
        <f t="shared" si="44"/>
        <v>15279.119999999999</v>
      </c>
    </row>
    <row r="1531" spans="1:3" x14ac:dyDescent="0.2">
      <c r="A1531" s="284">
        <f t="shared" si="43"/>
        <v>1528</v>
      </c>
      <c r="B1531" s="277">
        <f t="shared" si="44"/>
        <v>15290.08</v>
      </c>
      <c r="C1531" s="277">
        <f t="shared" si="44"/>
        <v>15289.199999999999</v>
      </c>
    </row>
    <row r="1532" spans="1:3" x14ac:dyDescent="0.2">
      <c r="A1532" s="284">
        <f t="shared" si="43"/>
        <v>1529</v>
      </c>
      <c r="B1532" s="277">
        <f t="shared" si="44"/>
        <v>15299.96</v>
      </c>
      <c r="C1532" s="277">
        <f t="shared" si="44"/>
        <v>15299.16</v>
      </c>
    </row>
    <row r="1533" spans="1:3" x14ac:dyDescent="0.2">
      <c r="A1533" s="284">
        <f t="shared" si="43"/>
        <v>1530</v>
      </c>
      <c r="B1533" s="277">
        <f t="shared" si="44"/>
        <v>15310.359999999999</v>
      </c>
      <c r="C1533" s="277">
        <f t="shared" si="44"/>
        <v>15309.119999999999</v>
      </c>
    </row>
    <row r="1534" spans="1:3" x14ac:dyDescent="0.2">
      <c r="A1534" s="284">
        <f t="shared" si="43"/>
        <v>1531</v>
      </c>
      <c r="B1534" s="277">
        <f t="shared" si="44"/>
        <v>15320.24</v>
      </c>
      <c r="C1534" s="277">
        <f t="shared" si="44"/>
        <v>15319.199999999999</v>
      </c>
    </row>
    <row r="1535" spans="1:3" x14ac:dyDescent="0.2">
      <c r="A1535" s="284">
        <f t="shared" si="43"/>
        <v>1532</v>
      </c>
      <c r="B1535" s="277">
        <f t="shared" si="44"/>
        <v>15330.119999999999</v>
      </c>
      <c r="C1535" s="277">
        <f t="shared" si="44"/>
        <v>15329.16</v>
      </c>
    </row>
    <row r="1536" spans="1:3" x14ac:dyDescent="0.2">
      <c r="A1536" s="284">
        <f t="shared" si="43"/>
        <v>1533</v>
      </c>
      <c r="B1536" s="277">
        <f t="shared" si="44"/>
        <v>15340</v>
      </c>
      <c r="C1536" s="277">
        <f t="shared" si="44"/>
        <v>15339.119999999999</v>
      </c>
    </row>
    <row r="1537" spans="1:3" x14ac:dyDescent="0.2">
      <c r="A1537" s="284">
        <f t="shared" si="43"/>
        <v>1534</v>
      </c>
      <c r="B1537" s="277">
        <f t="shared" si="44"/>
        <v>15350.4</v>
      </c>
      <c r="C1537" s="277">
        <f t="shared" si="44"/>
        <v>15349.199999999999</v>
      </c>
    </row>
    <row r="1538" spans="1:3" x14ac:dyDescent="0.2">
      <c r="A1538" s="284">
        <f t="shared" si="43"/>
        <v>1535</v>
      </c>
      <c r="B1538" s="277">
        <f t="shared" si="44"/>
        <v>15360.279999999999</v>
      </c>
      <c r="C1538" s="277">
        <f t="shared" si="44"/>
        <v>15359.16</v>
      </c>
    </row>
    <row r="1539" spans="1:3" x14ac:dyDescent="0.2">
      <c r="A1539" s="284">
        <f t="shared" si="43"/>
        <v>1536</v>
      </c>
      <c r="B1539" s="277">
        <f t="shared" si="44"/>
        <v>15370.16</v>
      </c>
      <c r="C1539" s="277">
        <f t="shared" si="44"/>
        <v>15369.119999999999</v>
      </c>
    </row>
    <row r="1540" spans="1:3" x14ac:dyDescent="0.2">
      <c r="A1540" s="284">
        <f t="shared" si="43"/>
        <v>1537</v>
      </c>
      <c r="B1540" s="277">
        <f t="shared" si="44"/>
        <v>15380.039999999999</v>
      </c>
      <c r="C1540" s="277">
        <f t="shared" si="44"/>
        <v>15379.199999999999</v>
      </c>
    </row>
    <row r="1541" spans="1:3" x14ac:dyDescent="0.2">
      <c r="A1541" s="284">
        <f t="shared" si="43"/>
        <v>1538</v>
      </c>
      <c r="B1541" s="277">
        <f t="shared" si="44"/>
        <v>15390.439999999999</v>
      </c>
      <c r="C1541" s="277">
        <f t="shared" si="44"/>
        <v>15389.16</v>
      </c>
    </row>
    <row r="1542" spans="1:3" x14ac:dyDescent="0.2">
      <c r="A1542" s="284">
        <f t="shared" si="43"/>
        <v>1539</v>
      </c>
      <c r="B1542" s="277">
        <f t="shared" si="44"/>
        <v>15400.32</v>
      </c>
      <c r="C1542" s="277">
        <f t="shared" si="44"/>
        <v>15399.119999999999</v>
      </c>
    </row>
    <row r="1543" spans="1:3" x14ac:dyDescent="0.2">
      <c r="A1543" s="284">
        <f t="shared" si="43"/>
        <v>1540</v>
      </c>
      <c r="B1543" s="277">
        <f t="shared" si="44"/>
        <v>15410.199999999999</v>
      </c>
      <c r="C1543" s="277">
        <f t="shared" si="44"/>
        <v>15409.199999999999</v>
      </c>
    </row>
    <row r="1544" spans="1:3" x14ac:dyDescent="0.2">
      <c r="A1544" s="284">
        <f t="shared" si="43"/>
        <v>1541</v>
      </c>
      <c r="B1544" s="277">
        <f t="shared" ref="B1544:C1563" si="45">B$1*3+B44</f>
        <v>15420.08</v>
      </c>
      <c r="C1544" s="277">
        <f t="shared" si="45"/>
        <v>15419.16</v>
      </c>
    </row>
    <row r="1545" spans="1:3" x14ac:dyDescent="0.2">
      <c r="A1545" s="284">
        <f t="shared" si="43"/>
        <v>1542</v>
      </c>
      <c r="B1545" s="277">
        <f t="shared" si="45"/>
        <v>15429.96</v>
      </c>
      <c r="C1545" s="277">
        <f t="shared" si="45"/>
        <v>15429.119999999999</v>
      </c>
    </row>
    <row r="1546" spans="1:3" x14ac:dyDescent="0.2">
      <c r="A1546" s="284">
        <f t="shared" si="43"/>
        <v>1543</v>
      </c>
      <c r="B1546" s="277">
        <f t="shared" si="45"/>
        <v>15440.359999999999</v>
      </c>
      <c r="C1546" s="277">
        <f t="shared" si="45"/>
        <v>15439.199999999999</v>
      </c>
    </row>
    <row r="1547" spans="1:3" x14ac:dyDescent="0.2">
      <c r="A1547" s="284">
        <f t="shared" si="43"/>
        <v>1544</v>
      </c>
      <c r="B1547" s="277">
        <f t="shared" si="45"/>
        <v>15450.24</v>
      </c>
      <c r="C1547" s="277">
        <f t="shared" si="45"/>
        <v>15449.16</v>
      </c>
    </row>
    <row r="1548" spans="1:3" x14ac:dyDescent="0.2">
      <c r="A1548" s="284">
        <f t="shared" si="43"/>
        <v>1545</v>
      </c>
      <c r="B1548" s="277">
        <f t="shared" si="45"/>
        <v>15460.119999999999</v>
      </c>
      <c r="C1548" s="277">
        <f t="shared" si="45"/>
        <v>15459.119999999999</v>
      </c>
    </row>
    <row r="1549" spans="1:3" x14ac:dyDescent="0.2">
      <c r="A1549" s="284">
        <f t="shared" si="43"/>
        <v>1546</v>
      </c>
      <c r="B1549" s="277">
        <f t="shared" si="45"/>
        <v>15470</v>
      </c>
      <c r="C1549" s="277">
        <f t="shared" si="45"/>
        <v>15469.199999999999</v>
      </c>
    </row>
    <row r="1550" spans="1:3" x14ac:dyDescent="0.2">
      <c r="A1550" s="284">
        <f t="shared" si="43"/>
        <v>1547</v>
      </c>
      <c r="B1550" s="277">
        <f t="shared" si="45"/>
        <v>15480.4</v>
      </c>
      <c r="C1550" s="277">
        <f t="shared" si="45"/>
        <v>15479.16</v>
      </c>
    </row>
    <row r="1551" spans="1:3" x14ac:dyDescent="0.2">
      <c r="A1551" s="284">
        <f t="shared" si="43"/>
        <v>1548</v>
      </c>
      <c r="B1551" s="277">
        <f t="shared" si="45"/>
        <v>15490.279999999999</v>
      </c>
      <c r="C1551" s="277">
        <f t="shared" si="45"/>
        <v>15489.119999999999</v>
      </c>
    </row>
    <row r="1552" spans="1:3" x14ac:dyDescent="0.2">
      <c r="A1552" s="284">
        <f t="shared" si="43"/>
        <v>1549</v>
      </c>
      <c r="B1552" s="277">
        <f t="shared" si="45"/>
        <v>15500.16</v>
      </c>
      <c r="C1552" s="277">
        <f t="shared" si="45"/>
        <v>15499.199999999999</v>
      </c>
    </row>
    <row r="1553" spans="1:3" x14ac:dyDescent="0.2">
      <c r="A1553" s="284">
        <f t="shared" si="43"/>
        <v>1550</v>
      </c>
      <c r="B1553" s="277">
        <f t="shared" si="45"/>
        <v>15510.039999999999</v>
      </c>
      <c r="C1553" s="277">
        <f t="shared" si="45"/>
        <v>15509.16</v>
      </c>
    </row>
    <row r="1554" spans="1:3" x14ac:dyDescent="0.2">
      <c r="A1554" s="284">
        <f t="shared" si="43"/>
        <v>1551</v>
      </c>
      <c r="B1554" s="277">
        <f t="shared" si="45"/>
        <v>15520.439999999999</v>
      </c>
      <c r="C1554" s="277">
        <f t="shared" si="45"/>
        <v>15519.119999999999</v>
      </c>
    </row>
    <row r="1555" spans="1:3" x14ac:dyDescent="0.2">
      <c r="A1555" s="284">
        <f t="shared" si="43"/>
        <v>1552</v>
      </c>
      <c r="B1555" s="277">
        <f t="shared" si="45"/>
        <v>15530.32</v>
      </c>
      <c r="C1555" s="277">
        <f t="shared" si="45"/>
        <v>15529.199999999999</v>
      </c>
    </row>
    <row r="1556" spans="1:3" x14ac:dyDescent="0.2">
      <c r="A1556" s="284">
        <f t="shared" si="43"/>
        <v>1553</v>
      </c>
      <c r="B1556" s="277">
        <f t="shared" si="45"/>
        <v>15540.199999999999</v>
      </c>
      <c r="C1556" s="277">
        <f t="shared" si="45"/>
        <v>15539.16</v>
      </c>
    </row>
    <row r="1557" spans="1:3" x14ac:dyDescent="0.2">
      <c r="A1557" s="284">
        <f t="shared" si="43"/>
        <v>1554</v>
      </c>
      <c r="B1557" s="277">
        <f t="shared" si="45"/>
        <v>15550.08</v>
      </c>
      <c r="C1557" s="277">
        <f t="shared" si="45"/>
        <v>15549.119999999999</v>
      </c>
    </row>
    <row r="1558" spans="1:3" x14ac:dyDescent="0.2">
      <c r="A1558" s="284">
        <f t="shared" si="43"/>
        <v>1555</v>
      </c>
      <c r="B1558" s="277">
        <f t="shared" si="45"/>
        <v>15559.96</v>
      </c>
      <c r="C1558" s="277">
        <f t="shared" si="45"/>
        <v>15559.199999999999</v>
      </c>
    </row>
    <row r="1559" spans="1:3" x14ac:dyDescent="0.2">
      <c r="A1559" s="284">
        <f t="shared" si="43"/>
        <v>1556</v>
      </c>
      <c r="B1559" s="277">
        <f t="shared" si="45"/>
        <v>15570.359999999999</v>
      </c>
      <c r="C1559" s="277">
        <f t="shared" si="45"/>
        <v>15569.16</v>
      </c>
    </row>
    <row r="1560" spans="1:3" x14ac:dyDescent="0.2">
      <c r="A1560" s="284">
        <f t="shared" si="43"/>
        <v>1557</v>
      </c>
      <c r="B1560" s="277">
        <f t="shared" si="45"/>
        <v>15580.24</v>
      </c>
      <c r="C1560" s="277">
        <f t="shared" si="45"/>
        <v>15579.119999999999</v>
      </c>
    </row>
    <row r="1561" spans="1:3" x14ac:dyDescent="0.2">
      <c r="A1561" s="284">
        <f t="shared" si="43"/>
        <v>1558</v>
      </c>
      <c r="B1561" s="277">
        <f t="shared" si="45"/>
        <v>15590.119999999999</v>
      </c>
      <c r="C1561" s="277">
        <f t="shared" si="45"/>
        <v>15589.199999999999</v>
      </c>
    </row>
    <row r="1562" spans="1:3" x14ac:dyDescent="0.2">
      <c r="A1562" s="284">
        <f t="shared" si="43"/>
        <v>1559</v>
      </c>
      <c r="B1562" s="277">
        <f t="shared" si="45"/>
        <v>15600</v>
      </c>
      <c r="C1562" s="277">
        <f t="shared" si="45"/>
        <v>15599.16</v>
      </c>
    </row>
    <row r="1563" spans="1:3" x14ac:dyDescent="0.2">
      <c r="A1563" s="284">
        <f t="shared" si="43"/>
        <v>1560</v>
      </c>
      <c r="B1563" s="277">
        <f t="shared" si="45"/>
        <v>15610.4</v>
      </c>
      <c r="C1563" s="277">
        <f t="shared" si="45"/>
        <v>15609.119999999999</v>
      </c>
    </row>
    <row r="1564" spans="1:3" x14ac:dyDescent="0.2">
      <c r="A1564" s="284">
        <f t="shared" si="43"/>
        <v>1561</v>
      </c>
      <c r="B1564" s="277">
        <f t="shared" ref="B1564:C1583" si="46">B$1*3+B64</f>
        <v>15620.279999999999</v>
      </c>
      <c r="C1564" s="277">
        <f t="shared" si="46"/>
        <v>15619.199999999999</v>
      </c>
    </row>
    <row r="1565" spans="1:3" x14ac:dyDescent="0.2">
      <c r="A1565" s="284">
        <f t="shared" si="43"/>
        <v>1562</v>
      </c>
      <c r="B1565" s="277">
        <f t="shared" si="46"/>
        <v>15630.16</v>
      </c>
      <c r="C1565" s="277">
        <f t="shared" si="46"/>
        <v>15629.16</v>
      </c>
    </row>
    <row r="1566" spans="1:3" x14ac:dyDescent="0.2">
      <c r="A1566" s="284">
        <f t="shared" si="43"/>
        <v>1563</v>
      </c>
      <c r="B1566" s="277">
        <f t="shared" si="46"/>
        <v>15640.039999999999</v>
      </c>
      <c r="C1566" s="277">
        <f t="shared" si="46"/>
        <v>15639.119999999999</v>
      </c>
    </row>
    <row r="1567" spans="1:3" x14ac:dyDescent="0.2">
      <c r="A1567" s="284">
        <f t="shared" si="43"/>
        <v>1564</v>
      </c>
      <c r="B1567" s="277">
        <f t="shared" si="46"/>
        <v>15650.439999999999</v>
      </c>
      <c r="C1567" s="277">
        <f t="shared" si="46"/>
        <v>15649.199999999999</v>
      </c>
    </row>
    <row r="1568" spans="1:3" x14ac:dyDescent="0.2">
      <c r="A1568" s="284">
        <f t="shared" si="43"/>
        <v>1565</v>
      </c>
      <c r="B1568" s="277">
        <f t="shared" si="46"/>
        <v>15660.32</v>
      </c>
      <c r="C1568" s="277">
        <f t="shared" si="46"/>
        <v>15659.16</v>
      </c>
    </row>
    <row r="1569" spans="1:3" x14ac:dyDescent="0.2">
      <c r="A1569" s="284">
        <f t="shared" si="43"/>
        <v>1566</v>
      </c>
      <c r="B1569" s="277">
        <f t="shared" si="46"/>
        <v>15670.199999999999</v>
      </c>
      <c r="C1569" s="277">
        <f t="shared" si="46"/>
        <v>15669.119999999999</v>
      </c>
    </row>
    <row r="1570" spans="1:3" x14ac:dyDescent="0.2">
      <c r="A1570" s="284">
        <f t="shared" ref="A1570:A1633" si="47">A1569+1</f>
        <v>1567</v>
      </c>
      <c r="B1570" s="277">
        <f t="shared" si="46"/>
        <v>15680.08</v>
      </c>
      <c r="C1570" s="277">
        <f t="shared" si="46"/>
        <v>15679.199999999999</v>
      </c>
    </row>
    <row r="1571" spans="1:3" x14ac:dyDescent="0.2">
      <c r="A1571" s="284">
        <f t="shared" si="47"/>
        <v>1568</v>
      </c>
      <c r="B1571" s="277">
        <f t="shared" si="46"/>
        <v>15689.96</v>
      </c>
      <c r="C1571" s="277">
        <f t="shared" si="46"/>
        <v>15689.16</v>
      </c>
    </row>
    <row r="1572" spans="1:3" x14ac:dyDescent="0.2">
      <c r="A1572" s="284">
        <f t="shared" si="47"/>
        <v>1569</v>
      </c>
      <c r="B1572" s="277">
        <f t="shared" si="46"/>
        <v>15700.359999999999</v>
      </c>
      <c r="C1572" s="277">
        <f t="shared" si="46"/>
        <v>15699.119999999999</v>
      </c>
    </row>
    <row r="1573" spans="1:3" x14ac:dyDescent="0.2">
      <c r="A1573" s="284">
        <f t="shared" si="47"/>
        <v>1570</v>
      </c>
      <c r="B1573" s="277">
        <f t="shared" si="46"/>
        <v>15710.24</v>
      </c>
      <c r="C1573" s="277">
        <f t="shared" si="46"/>
        <v>15709.199999999999</v>
      </c>
    </row>
    <row r="1574" spans="1:3" x14ac:dyDescent="0.2">
      <c r="A1574" s="284">
        <f t="shared" si="47"/>
        <v>1571</v>
      </c>
      <c r="B1574" s="277">
        <f t="shared" si="46"/>
        <v>15720.119999999999</v>
      </c>
      <c r="C1574" s="277">
        <f t="shared" si="46"/>
        <v>15719.16</v>
      </c>
    </row>
    <row r="1575" spans="1:3" x14ac:dyDescent="0.2">
      <c r="A1575" s="284">
        <f t="shared" si="47"/>
        <v>1572</v>
      </c>
      <c r="B1575" s="277">
        <f t="shared" si="46"/>
        <v>15730</v>
      </c>
      <c r="C1575" s="277">
        <f t="shared" si="46"/>
        <v>15729.119999999999</v>
      </c>
    </row>
    <row r="1576" spans="1:3" x14ac:dyDescent="0.2">
      <c r="A1576" s="284">
        <f t="shared" si="47"/>
        <v>1573</v>
      </c>
      <c r="B1576" s="277">
        <f t="shared" si="46"/>
        <v>15740.4</v>
      </c>
      <c r="C1576" s="277">
        <f t="shared" si="46"/>
        <v>15739.199999999999</v>
      </c>
    </row>
    <row r="1577" spans="1:3" x14ac:dyDescent="0.2">
      <c r="A1577" s="284">
        <f t="shared" si="47"/>
        <v>1574</v>
      </c>
      <c r="B1577" s="277">
        <f t="shared" si="46"/>
        <v>15750.279999999999</v>
      </c>
      <c r="C1577" s="277">
        <f t="shared" si="46"/>
        <v>15749.16</v>
      </c>
    </row>
    <row r="1578" spans="1:3" x14ac:dyDescent="0.2">
      <c r="A1578" s="284">
        <f t="shared" si="47"/>
        <v>1575</v>
      </c>
      <c r="B1578" s="277">
        <f t="shared" si="46"/>
        <v>15760.16</v>
      </c>
      <c r="C1578" s="277">
        <f t="shared" si="46"/>
        <v>15759.119999999999</v>
      </c>
    </row>
    <row r="1579" spans="1:3" x14ac:dyDescent="0.2">
      <c r="A1579" s="284">
        <f t="shared" si="47"/>
        <v>1576</v>
      </c>
      <c r="B1579" s="277">
        <f t="shared" si="46"/>
        <v>15770.039999999999</v>
      </c>
      <c r="C1579" s="277">
        <f t="shared" si="46"/>
        <v>15769.199999999999</v>
      </c>
    </row>
    <row r="1580" spans="1:3" x14ac:dyDescent="0.2">
      <c r="A1580" s="284">
        <f t="shared" si="47"/>
        <v>1577</v>
      </c>
      <c r="B1580" s="277">
        <f t="shared" si="46"/>
        <v>15780.439999999999</v>
      </c>
      <c r="C1580" s="277">
        <f t="shared" si="46"/>
        <v>15779.16</v>
      </c>
    </row>
    <row r="1581" spans="1:3" x14ac:dyDescent="0.2">
      <c r="A1581" s="284">
        <f t="shared" si="47"/>
        <v>1578</v>
      </c>
      <c r="B1581" s="277">
        <f t="shared" si="46"/>
        <v>15790.32</v>
      </c>
      <c r="C1581" s="277">
        <f t="shared" si="46"/>
        <v>15789.119999999999</v>
      </c>
    </row>
    <row r="1582" spans="1:3" x14ac:dyDescent="0.2">
      <c r="A1582" s="284">
        <f t="shared" si="47"/>
        <v>1579</v>
      </c>
      <c r="B1582" s="277">
        <f t="shared" si="46"/>
        <v>15800.199999999999</v>
      </c>
      <c r="C1582" s="277">
        <f t="shared" si="46"/>
        <v>15799.199999999999</v>
      </c>
    </row>
    <row r="1583" spans="1:3" x14ac:dyDescent="0.2">
      <c r="A1583" s="284">
        <f t="shared" si="47"/>
        <v>1580</v>
      </c>
      <c r="B1583" s="277">
        <f t="shared" si="46"/>
        <v>15810.08</v>
      </c>
      <c r="C1583" s="277">
        <f t="shared" si="46"/>
        <v>15809.16</v>
      </c>
    </row>
    <row r="1584" spans="1:3" x14ac:dyDescent="0.2">
      <c r="A1584" s="284">
        <f t="shared" si="47"/>
        <v>1581</v>
      </c>
      <c r="B1584" s="277">
        <f t="shared" ref="B1584:C1603" si="48">B$1*3+B84</f>
        <v>15819.96</v>
      </c>
      <c r="C1584" s="277">
        <f t="shared" si="48"/>
        <v>15819.119999999999</v>
      </c>
    </row>
    <row r="1585" spans="1:3" x14ac:dyDescent="0.2">
      <c r="A1585" s="284">
        <f t="shared" si="47"/>
        <v>1582</v>
      </c>
      <c r="B1585" s="277">
        <f t="shared" si="48"/>
        <v>15830.359999999999</v>
      </c>
      <c r="C1585" s="277">
        <f t="shared" si="48"/>
        <v>15829.199999999999</v>
      </c>
    </row>
    <row r="1586" spans="1:3" x14ac:dyDescent="0.2">
      <c r="A1586" s="284">
        <f t="shared" si="47"/>
        <v>1583</v>
      </c>
      <c r="B1586" s="277">
        <f t="shared" si="48"/>
        <v>15840.24</v>
      </c>
      <c r="C1586" s="277">
        <f t="shared" si="48"/>
        <v>15839.16</v>
      </c>
    </row>
    <row r="1587" spans="1:3" x14ac:dyDescent="0.2">
      <c r="A1587" s="284">
        <f t="shared" si="47"/>
        <v>1584</v>
      </c>
      <c r="B1587" s="277">
        <f t="shared" si="48"/>
        <v>15850.119999999999</v>
      </c>
      <c r="C1587" s="277">
        <f t="shared" si="48"/>
        <v>15849.119999999999</v>
      </c>
    </row>
    <row r="1588" spans="1:3" x14ac:dyDescent="0.2">
      <c r="A1588" s="284">
        <f t="shared" si="47"/>
        <v>1585</v>
      </c>
      <c r="B1588" s="277">
        <f t="shared" si="48"/>
        <v>15860</v>
      </c>
      <c r="C1588" s="277">
        <f t="shared" si="48"/>
        <v>15859.199999999999</v>
      </c>
    </row>
    <row r="1589" spans="1:3" x14ac:dyDescent="0.2">
      <c r="A1589" s="284">
        <f t="shared" si="47"/>
        <v>1586</v>
      </c>
      <c r="B1589" s="277">
        <f t="shared" si="48"/>
        <v>15870.4</v>
      </c>
      <c r="C1589" s="277">
        <f t="shared" si="48"/>
        <v>15869.16</v>
      </c>
    </row>
    <row r="1590" spans="1:3" x14ac:dyDescent="0.2">
      <c r="A1590" s="284">
        <f t="shared" si="47"/>
        <v>1587</v>
      </c>
      <c r="B1590" s="277">
        <f t="shared" si="48"/>
        <v>15880.279999999999</v>
      </c>
      <c r="C1590" s="277">
        <f t="shared" si="48"/>
        <v>15879.119999999999</v>
      </c>
    </row>
    <row r="1591" spans="1:3" x14ac:dyDescent="0.2">
      <c r="A1591" s="284">
        <f t="shared" si="47"/>
        <v>1588</v>
      </c>
      <c r="B1591" s="277">
        <f t="shared" si="48"/>
        <v>15890.16</v>
      </c>
      <c r="C1591" s="277">
        <f t="shared" si="48"/>
        <v>15889.199999999999</v>
      </c>
    </row>
    <row r="1592" spans="1:3" x14ac:dyDescent="0.2">
      <c r="A1592" s="284">
        <f t="shared" si="47"/>
        <v>1589</v>
      </c>
      <c r="B1592" s="277">
        <f t="shared" si="48"/>
        <v>15900.039999999999</v>
      </c>
      <c r="C1592" s="277">
        <f t="shared" si="48"/>
        <v>15899.16</v>
      </c>
    </row>
    <row r="1593" spans="1:3" x14ac:dyDescent="0.2">
      <c r="A1593" s="284">
        <f t="shared" si="47"/>
        <v>1590</v>
      </c>
      <c r="B1593" s="277">
        <f t="shared" si="48"/>
        <v>15910.439999999999</v>
      </c>
      <c r="C1593" s="277">
        <f t="shared" si="48"/>
        <v>15909.119999999999</v>
      </c>
    </row>
    <row r="1594" spans="1:3" x14ac:dyDescent="0.2">
      <c r="A1594" s="284">
        <f t="shared" si="47"/>
        <v>1591</v>
      </c>
      <c r="B1594" s="277">
        <f t="shared" si="48"/>
        <v>15920.32</v>
      </c>
      <c r="C1594" s="277">
        <f t="shared" si="48"/>
        <v>15919.199999999999</v>
      </c>
    </row>
    <row r="1595" spans="1:3" x14ac:dyDescent="0.2">
      <c r="A1595" s="284">
        <f t="shared" si="47"/>
        <v>1592</v>
      </c>
      <c r="B1595" s="277">
        <f t="shared" si="48"/>
        <v>15930.199999999999</v>
      </c>
      <c r="C1595" s="277">
        <f t="shared" si="48"/>
        <v>15929.16</v>
      </c>
    </row>
    <row r="1596" spans="1:3" x14ac:dyDescent="0.2">
      <c r="A1596" s="284">
        <f t="shared" si="47"/>
        <v>1593</v>
      </c>
      <c r="B1596" s="277">
        <f t="shared" si="48"/>
        <v>15940.08</v>
      </c>
      <c r="C1596" s="277">
        <f t="shared" si="48"/>
        <v>15939.119999999999</v>
      </c>
    </row>
    <row r="1597" spans="1:3" x14ac:dyDescent="0.2">
      <c r="A1597" s="284">
        <f t="shared" si="47"/>
        <v>1594</v>
      </c>
      <c r="B1597" s="277">
        <f t="shared" si="48"/>
        <v>15949.96</v>
      </c>
      <c r="C1597" s="277">
        <f t="shared" si="48"/>
        <v>15949.199999999999</v>
      </c>
    </row>
    <row r="1598" spans="1:3" x14ac:dyDescent="0.2">
      <c r="A1598" s="284">
        <f t="shared" si="47"/>
        <v>1595</v>
      </c>
      <c r="B1598" s="277">
        <f t="shared" si="48"/>
        <v>15960.359999999999</v>
      </c>
      <c r="C1598" s="277">
        <f t="shared" si="48"/>
        <v>15959.16</v>
      </c>
    </row>
    <row r="1599" spans="1:3" x14ac:dyDescent="0.2">
      <c r="A1599" s="284">
        <f t="shared" si="47"/>
        <v>1596</v>
      </c>
      <c r="B1599" s="277">
        <f t="shared" si="48"/>
        <v>15970.24</v>
      </c>
      <c r="C1599" s="277">
        <f t="shared" si="48"/>
        <v>15969.119999999999</v>
      </c>
    </row>
    <row r="1600" spans="1:3" x14ac:dyDescent="0.2">
      <c r="A1600" s="284">
        <f t="shared" si="47"/>
        <v>1597</v>
      </c>
      <c r="B1600" s="277">
        <f t="shared" si="48"/>
        <v>15980.119999999999</v>
      </c>
      <c r="C1600" s="277">
        <f t="shared" si="48"/>
        <v>15979.199999999999</v>
      </c>
    </row>
    <row r="1601" spans="1:3" x14ac:dyDescent="0.2">
      <c r="A1601" s="284">
        <f t="shared" si="47"/>
        <v>1598</v>
      </c>
      <c r="B1601" s="277">
        <f t="shared" si="48"/>
        <v>15990</v>
      </c>
      <c r="C1601" s="277">
        <f t="shared" si="48"/>
        <v>15989.16</v>
      </c>
    </row>
    <row r="1602" spans="1:3" x14ac:dyDescent="0.2">
      <c r="A1602" s="284">
        <f t="shared" si="47"/>
        <v>1599</v>
      </c>
      <c r="B1602" s="277">
        <f t="shared" si="48"/>
        <v>16000.4</v>
      </c>
      <c r="C1602" s="277">
        <f t="shared" si="48"/>
        <v>15999.119999999999</v>
      </c>
    </row>
    <row r="1603" spans="1:3" x14ac:dyDescent="0.2">
      <c r="A1603" s="284">
        <f t="shared" si="47"/>
        <v>1600</v>
      </c>
      <c r="B1603" s="277">
        <f t="shared" si="48"/>
        <v>16010.279999999999</v>
      </c>
      <c r="C1603" s="277">
        <f t="shared" si="48"/>
        <v>16009.199999999999</v>
      </c>
    </row>
    <row r="1604" spans="1:3" x14ac:dyDescent="0.2">
      <c r="A1604" s="284">
        <f t="shared" si="47"/>
        <v>1601</v>
      </c>
      <c r="B1604" s="277">
        <f t="shared" ref="B1604:C1623" si="49">B$1*3+B104</f>
        <v>16020.16</v>
      </c>
      <c r="C1604" s="277">
        <f t="shared" si="49"/>
        <v>16019.16</v>
      </c>
    </row>
    <row r="1605" spans="1:3" x14ac:dyDescent="0.2">
      <c r="A1605" s="284">
        <f t="shared" si="47"/>
        <v>1602</v>
      </c>
      <c r="B1605" s="277">
        <f t="shared" si="49"/>
        <v>16030.039999999999</v>
      </c>
      <c r="C1605" s="277">
        <f t="shared" si="49"/>
        <v>16029.119999999999</v>
      </c>
    </row>
    <row r="1606" spans="1:3" x14ac:dyDescent="0.2">
      <c r="A1606" s="284">
        <f t="shared" si="47"/>
        <v>1603</v>
      </c>
      <c r="B1606" s="277">
        <f t="shared" si="49"/>
        <v>16040.439999999999</v>
      </c>
      <c r="C1606" s="277">
        <f t="shared" si="49"/>
        <v>16039.199999999999</v>
      </c>
    </row>
    <row r="1607" spans="1:3" x14ac:dyDescent="0.2">
      <c r="A1607" s="284">
        <f t="shared" si="47"/>
        <v>1604</v>
      </c>
      <c r="B1607" s="277">
        <f t="shared" si="49"/>
        <v>16050.32</v>
      </c>
      <c r="C1607" s="277">
        <f t="shared" si="49"/>
        <v>16049.16</v>
      </c>
    </row>
    <row r="1608" spans="1:3" x14ac:dyDescent="0.2">
      <c r="A1608" s="284">
        <f t="shared" si="47"/>
        <v>1605</v>
      </c>
      <c r="B1608" s="277">
        <f t="shared" si="49"/>
        <v>16060.199999999999</v>
      </c>
      <c r="C1608" s="277">
        <f t="shared" si="49"/>
        <v>16059.119999999999</v>
      </c>
    </row>
    <row r="1609" spans="1:3" x14ac:dyDescent="0.2">
      <c r="A1609" s="284">
        <f t="shared" si="47"/>
        <v>1606</v>
      </c>
      <c r="B1609" s="277">
        <f t="shared" si="49"/>
        <v>16070.079999999998</v>
      </c>
      <c r="C1609" s="277">
        <f t="shared" si="49"/>
        <v>16069.199999999999</v>
      </c>
    </row>
    <row r="1610" spans="1:3" x14ac:dyDescent="0.2">
      <c r="A1610" s="284">
        <f t="shared" si="47"/>
        <v>1607</v>
      </c>
      <c r="B1610" s="277">
        <f t="shared" si="49"/>
        <v>16079.96</v>
      </c>
      <c r="C1610" s="277">
        <f t="shared" si="49"/>
        <v>16079.16</v>
      </c>
    </row>
    <row r="1611" spans="1:3" x14ac:dyDescent="0.2">
      <c r="A1611" s="284">
        <f t="shared" si="47"/>
        <v>1608</v>
      </c>
      <c r="B1611" s="277">
        <f t="shared" si="49"/>
        <v>16090.359999999999</v>
      </c>
      <c r="C1611" s="277">
        <f t="shared" si="49"/>
        <v>16089.119999999999</v>
      </c>
    </row>
    <row r="1612" spans="1:3" x14ac:dyDescent="0.2">
      <c r="A1612" s="284">
        <f t="shared" si="47"/>
        <v>1609</v>
      </c>
      <c r="B1612" s="277">
        <f t="shared" si="49"/>
        <v>16100.24</v>
      </c>
      <c r="C1612" s="277">
        <f t="shared" si="49"/>
        <v>16099.199999999999</v>
      </c>
    </row>
    <row r="1613" spans="1:3" x14ac:dyDescent="0.2">
      <c r="A1613" s="284">
        <f t="shared" si="47"/>
        <v>1610</v>
      </c>
      <c r="B1613" s="277">
        <f t="shared" si="49"/>
        <v>16110.119999999999</v>
      </c>
      <c r="C1613" s="277">
        <f t="shared" si="49"/>
        <v>16109.16</v>
      </c>
    </row>
    <row r="1614" spans="1:3" x14ac:dyDescent="0.2">
      <c r="A1614" s="284">
        <f t="shared" si="47"/>
        <v>1611</v>
      </c>
      <c r="B1614" s="277">
        <f t="shared" si="49"/>
        <v>16120</v>
      </c>
      <c r="C1614" s="277">
        <f t="shared" si="49"/>
        <v>16119.119999999999</v>
      </c>
    </row>
    <row r="1615" spans="1:3" x14ac:dyDescent="0.2">
      <c r="A1615" s="284">
        <f t="shared" si="47"/>
        <v>1612</v>
      </c>
      <c r="B1615" s="277">
        <f t="shared" si="49"/>
        <v>16130.4</v>
      </c>
      <c r="C1615" s="277">
        <f t="shared" si="49"/>
        <v>16129.199999999999</v>
      </c>
    </row>
    <row r="1616" spans="1:3" x14ac:dyDescent="0.2">
      <c r="A1616" s="284">
        <f t="shared" si="47"/>
        <v>1613</v>
      </c>
      <c r="B1616" s="277">
        <f t="shared" si="49"/>
        <v>16140.279999999999</v>
      </c>
      <c r="C1616" s="277">
        <f t="shared" si="49"/>
        <v>16139.16</v>
      </c>
    </row>
    <row r="1617" spans="1:3" x14ac:dyDescent="0.2">
      <c r="A1617" s="284">
        <f t="shared" si="47"/>
        <v>1614</v>
      </c>
      <c r="B1617" s="277">
        <f t="shared" si="49"/>
        <v>16150.16</v>
      </c>
      <c r="C1617" s="277">
        <f t="shared" si="49"/>
        <v>16149.119999999999</v>
      </c>
    </row>
    <row r="1618" spans="1:3" x14ac:dyDescent="0.2">
      <c r="A1618" s="284">
        <f t="shared" si="47"/>
        <v>1615</v>
      </c>
      <c r="B1618" s="277">
        <f t="shared" si="49"/>
        <v>16160.039999999999</v>
      </c>
      <c r="C1618" s="277">
        <f t="shared" si="49"/>
        <v>16159.199999999999</v>
      </c>
    </row>
    <row r="1619" spans="1:3" x14ac:dyDescent="0.2">
      <c r="A1619" s="284">
        <f t="shared" si="47"/>
        <v>1616</v>
      </c>
      <c r="B1619" s="277">
        <f t="shared" si="49"/>
        <v>16170.439999999999</v>
      </c>
      <c r="C1619" s="277">
        <f t="shared" si="49"/>
        <v>16169.16</v>
      </c>
    </row>
    <row r="1620" spans="1:3" x14ac:dyDescent="0.2">
      <c r="A1620" s="284">
        <f t="shared" si="47"/>
        <v>1617</v>
      </c>
      <c r="B1620" s="277">
        <f t="shared" si="49"/>
        <v>16180.32</v>
      </c>
      <c r="C1620" s="277">
        <f t="shared" si="49"/>
        <v>16179.119999999999</v>
      </c>
    </row>
    <row r="1621" spans="1:3" x14ac:dyDescent="0.2">
      <c r="A1621" s="284">
        <f t="shared" si="47"/>
        <v>1618</v>
      </c>
      <c r="B1621" s="277">
        <f t="shared" si="49"/>
        <v>16190.199999999999</v>
      </c>
      <c r="C1621" s="277">
        <f t="shared" si="49"/>
        <v>16189.199999999999</v>
      </c>
    </row>
    <row r="1622" spans="1:3" x14ac:dyDescent="0.2">
      <c r="A1622" s="284">
        <f t="shared" si="47"/>
        <v>1619</v>
      </c>
      <c r="B1622" s="277">
        <f t="shared" si="49"/>
        <v>16200.079999999998</v>
      </c>
      <c r="C1622" s="277">
        <f t="shared" si="49"/>
        <v>16199.16</v>
      </c>
    </row>
    <row r="1623" spans="1:3" x14ac:dyDescent="0.2">
      <c r="A1623" s="284">
        <f t="shared" si="47"/>
        <v>1620</v>
      </c>
      <c r="B1623" s="277">
        <f t="shared" si="49"/>
        <v>16209.96</v>
      </c>
      <c r="C1623" s="277">
        <f t="shared" si="49"/>
        <v>16209.119999999999</v>
      </c>
    </row>
    <row r="1624" spans="1:3" x14ac:dyDescent="0.2">
      <c r="A1624" s="284">
        <f t="shared" si="47"/>
        <v>1621</v>
      </c>
      <c r="B1624" s="277">
        <f t="shared" ref="B1624:C1643" si="50">B$1*3+B124</f>
        <v>16220.359999999999</v>
      </c>
      <c r="C1624" s="277">
        <f t="shared" si="50"/>
        <v>16219.199999999999</v>
      </c>
    </row>
    <row r="1625" spans="1:3" x14ac:dyDescent="0.2">
      <c r="A1625" s="284">
        <f t="shared" si="47"/>
        <v>1622</v>
      </c>
      <c r="B1625" s="277">
        <f t="shared" si="50"/>
        <v>16230.24</v>
      </c>
      <c r="C1625" s="277">
        <f t="shared" si="50"/>
        <v>16229.16</v>
      </c>
    </row>
    <row r="1626" spans="1:3" x14ac:dyDescent="0.2">
      <c r="A1626" s="284">
        <f t="shared" si="47"/>
        <v>1623</v>
      </c>
      <c r="B1626" s="277">
        <f t="shared" si="50"/>
        <v>16240.119999999999</v>
      </c>
      <c r="C1626" s="277">
        <f t="shared" si="50"/>
        <v>16239.119999999999</v>
      </c>
    </row>
    <row r="1627" spans="1:3" x14ac:dyDescent="0.2">
      <c r="A1627" s="284">
        <f t="shared" si="47"/>
        <v>1624</v>
      </c>
      <c r="B1627" s="277">
        <f t="shared" si="50"/>
        <v>16250</v>
      </c>
      <c r="C1627" s="277">
        <f t="shared" si="50"/>
        <v>16249.199999999999</v>
      </c>
    </row>
    <row r="1628" spans="1:3" x14ac:dyDescent="0.2">
      <c r="A1628" s="284">
        <f t="shared" si="47"/>
        <v>1625</v>
      </c>
      <c r="B1628" s="277">
        <f t="shared" si="50"/>
        <v>16260.4</v>
      </c>
      <c r="C1628" s="277">
        <f t="shared" si="50"/>
        <v>16259.16</v>
      </c>
    </row>
    <row r="1629" spans="1:3" x14ac:dyDescent="0.2">
      <c r="A1629" s="284">
        <f t="shared" si="47"/>
        <v>1626</v>
      </c>
      <c r="B1629" s="277">
        <f t="shared" si="50"/>
        <v>16270.279999999999</v>
      </c>
      <c r="C1629" s="277">
        <f t="shared" si="50"/>
        <v>16269.119999999999</v>
      </c>
    </row>
    <row r="1630" spans="1:3" x14ac:dyDescent="0.2">
      <c r="A1630" s="284">
        <f t="shared" si="47"/>
        <v>1627</v>
      </c>
      <c r="B1630" s="277">
        <f t="shared" si="50"/>
        <v>16280.16</v>
      </c>
      <c r="C1630" s="277">
        <f t="shared" si="50"/>
        <v>16279.199999999999</v>
      </c>
    </row>
    <row r="1631" spans="1:3" x14ac:dyDescent="0.2">
      <c r="A1631" s="284">
        <f t="shared" si="47"/>
        <v>1628</v>
      </c>
      <c r="B1631" s="277">
        <f t="shared" si="50"/>
        <v>16290.039999999999</v>
      </c>
      <c r="C1631" s="277">
        <f t="shared" si="50"/>
        <v>16289.16</v>
      </c>
    </row>
    <row r="1632" spans="1:3" x14ac:dyDescent="0.2">
      <c r="A1632" s="284">
        <f t="shared" si="47"/>
        <v>1629</v>
      </c>
      <c r="B1632" s="277">
        <f t="shared" si="50"/>
        <v>16300.439999999999</v>
      </c>
      <c r="C1632" s="277">
        <f t="shared" si="50"/>
        <v>16299.119999999999</v>
      </c>
    </row>
    <row r="1633" spans="1:3" x14ac:dyDescent="0.2">
      <c r="A1633" s="284">
        <f t="shared" si="47"/>
        <v>1630</v>
      </c>
      <c r="B1633" s="277">
        <f t="shared" si="50"/>
        <v>16310.32</v>
      </c>
      <c r="C1633" s="277">
        <f t="shared" si="50"/>
        <v>16309.199999999999</v>
      </c>
    </row>
    <row r="1634" spans="1:3" x14ac:dyDescent="0.2">
      <c r="A1634" s="284">
        <f t="shared" ref="A1634:A1697" si="51">A1633+1</f>
        <v>1631</v>
      </c>
      <c r="B1634" s="277">
        <f t="shared" si="50"/>
        <v>16320.199999999999</v>
      </c>
      <c r="C1634" s="277">
        <f t="shared" si="50"/>
        <v>16319.16</v>
      </c>
    </row>
    <row r="1635" spans="1:3" x14ac:dyDescent="0.2">
      <c r="A1635" s="284">
        <f t="shared" si="51"/>
        <v>1632</v>
      </c>
      <c r="B1635" s="277">
        <f t="shared" si="50"/>
        <v>16330.079999999998</v>
      </c>
      <c r="C1635" s="277">
        <f t="shared" si="50"/>
        <v>16329.119999999999</v>
      </c>
    </row>
    <row r="1636" spans="1:3" x14ac:dyDescent="0.2">
      <c r="A1636" s="284">
        <f t="shared" si="51"/>
        <v>1633</v>
      </c>
      <c r="B1636" s="277">
        <f t="shared" si="50"/>
        <v>16339.96</v>
      </c>
      <c r="C1636" s="277">
        <f t="shared" si="50"/>
        <v>16339.199999999999</v>
      </c>
    </row>
    <row r="1637" spans="1:3" x14ac:dyDescent="0.2">
      <c r="A1637" s="284">
        <f t="shared" si="51"/>
        <v>1634</v>
      </c>
      <c r="B1637" s="277">
        <f t="shared" si="50"/>
        <v>16350.359999999999</v>
      </c>
      <c r="C1637" s="277">
        <f t="shared" si="50"/>
        <v>16349.16</v>
      </c>
    </row>
    <row r="1638" spans="1:3" x14ac:dyDescent="0.2">
      <c r="A1638" s="284">
        <f t="shared" si="51"/>
        <v>1635</v>
      </c>
      <c r="B1638" s="277">
        <f t="shared" si="50"/>
        <v>16360.24</v>
      </c>
      <c r="C1638" s="277">
        <f t="shared" si="50"/>
        <v>16359.119999999999</v>
      </c>
    </row>
    <row r="1639" spans="1:3" x14ac:dyDescent="0.2">
      <c r="A1639" s="284">
        <f t="shared" si="51"/>
        <v>1636</v>
      </c>
      <c r="B1639" s="277">
        <f t="shared" si="50"/>
        <v>16370.119999999999</v>
      </c>
      <c r="C1639" s="277">
        <f t="shared" si="50"/>
        <v>16369.199999999999</v>
      </c>
    </row>
    <row r="1640" spans="1:3" x14ac:dyDescent="0.2">
      <c r="A1640" s="284">
        <f t="shared" si="51"/>
        <v>1637</v>
      </c>
      <c r="B1640" s="277">
        <f t="shared" si="50"/>
        <v>16380</v>
      </c>
      <c r="C1640" s="277">
        <f t="shared" si="50"/>
        <v>16379.16</v>
      </c>
    </row>
    <row r="1641" spans="1:3" x14ac:dyDescent="0.2">
      <c r="A1641" s="284">
        <f t="shared" si="51"/>
        <v>1638</v>
      </c>
      <c r="B1641" s="277">
        <f t="shared" si="50"/>
        <v>16390.399999999998</v>
      </c>
      <c r="C1641" s="277">
        <f t="shared" si="50"/>
        <v>16389.12</v>
      </c>
    </row>
    <row r="1642" spans="1:3" x14ac:dyDescent="0.2">
      <c r="A1642" s="284">
        <f t="shared" si="51"/>
        <v>1639</v>
      </c>
      <c r="B1642" s="277">
        <f t="shared" si="50"/>
        <v>16400.28</v>
      </c>
      <c r="C1642" s="277">
        <f t="shared" si="50"/>
        <v>16399.199999999997</v>
      </c>
    </row>
    <row r="1643" spans="1:3" x14ac:dyDescent="0.2">
      <c r="A1643" s="284">
        <f t="shared" si="51"/>
        <v>1640</v>
      </c>
      <c r="B1643" s="277">
        <f t="shared" si="50"/>
        <v>16410.16</v>
      </c>
      <c r="C1643" s="277">
        <f t="shared" si="50"/>
        <v>16409.16</v>
      </c>
    </row>
    <row r="1644" spans="1:3" x14ac:dyDescent="0.2">
      <c r="A1644" s="284">
        <f t="shared" si="51"/>
        <v>1641</v>
      </c>
      <c r="B1644" s="277">
        <f t="shared" ref="B1644:C1663" si="52">B$1*3+B144</f>
        <v>16420.04</v>
      </c>
      <c r="C1644" s="277">
        <f t="shared" si="52"/>
        <v>16419.12</v>
      </c>
    </row>
    <row r="1645" spans="1:3" x14ac:dyDescent="0.2">
      <c r="A1645" s="284">
        <f t="shared" si="51"/>
        <v>1642</v>
      </c>
      <c r="B1645" s="277">
        <f t="shared" si="52"/>
        <v>16430.439999999999</v>
      </c>
      <c r="C1645" s="277">
        <f t="shared" si="52"/>
        <v>16429.199999999997</v>
      </c>
    </row>
    <row r="1646" spans="1:3" x14ac:dyDescent="0.2">
      <c r="A1646" s="284">
        <f t="shared" si="51"/>
        <v>1643</v>
      </c>
      <c r="B1646" s="277">
        <f t="shared" si="52"/>
        <v>16440.32</v>
      </c>
      <c r="C1646" s="277">
        <f t="shared" si="52"/>
        <v>16439.16</v>
      </c>
    </row>
    <row r="1647" spans="1:3" x14ac:dyDescent="0.2">
      <c r="A1647" s="284">
        <f t="shared" si="51"/>
        <v>1644</v>
      </c>
      <c r="B1647" s="277">
        <f t="shared" si="52"/>
        <v>16450.2</v>
      </c>
      <c r="C1647" s="277">
        <f t="shared" si="52"/>
        <v>16449.12</v>
      </c>
    </row>
    <row r="1648" spans="1:3" x14ac:dyDescent="0.2">
      <c r="A1648" s="284">
        <f t="shared" si="51"/>
        <v>1645</v>
      </c>
      <c r="B1648" s="277">
        <f t="shared" si="52"/>
        <v>16460.079999999998</v>
      </c>
      <c r="C1648" s="277">
        <f t="shared" si="52"/>
        <v>16459.199999999997</v>
      </c>
    </row>
    <row r="1649" spans="1:3" x14ac:dyDescent="0.2">
      <c r="A1649" s="284">
        <f t="shared" si="51"/>
        <v>1646</v>
      </c>
      <c r="B1649" s="277">
        <f t="shared" si="52"/>
        <v>16469.96</v>
      </c>
      <c r="C1649" s="277">
        <f t="shared" si="52"/>
        <v>16469.16</v>
      </c>
    </row>
    <row r="1650" spans="1:3" x14ac:dyDescent="0.2">
      <c r="A1650" s="284">
        <f t="shared" si="51"/>
        <v>1647</v>
      </c>
      <c r="B1650" s="277">
        <f t="shared" si="52"/>
        <v>16480.36</v>
      </c>
      <c r="C1650" s="277">
        <f t="shared" si="52"/>
        <v>16479.12</v>
      </c>
    </row>
    <row r="1651" spans="1:3" x14ac:dyDescent="0.2">
      <c r="A1651" s="284">
        <f t="shared" si="51"/>
        <v>1648</v>
      </c>
      <c r="B1651" s="277">
        <f t="shared" si="52"/>
        <v>16490.239999999998</v>
      </c>
      <c r="C1651" s="277">
        <f t="shared" si="52"/>
        <v>16489.199999999997</v>
      </c>
    </row>
    <row r="1652" spans="1:3" x14ac:dyDescent="0.2">
      <c r="A1652" s="284">
        <f t="shared" si="51"/>
        <v>1649</v>
      </c>
      <c r="B1652" s="277">
        <f t="shared" si="52"/>
        <v>16500.12</v>
      </c>
      <c r="C1652" s="277">
        <f t="shared" si="52"/>
        <v>16499.16</v>
      </c>
    </row>
    <row r="1653" spans="1:3" x14ac:dyDescent="0.2">
      <c r="A1653" s="284">
        <f t="shared" si="51"/>
        <v>1650</v>
      </c>
      <c r="B1653" s="277">
        <f t="shared" si="52"/>
        <v>16510</v>
      </c>
      <c r="C1653" s="277">
        <f t="shared" si="52"/>
        <v>16509.12</v>
      </c>
    </row>
    <row r="1654" spans="1:3" x14ac:dyDescent="0.2">
      <c r="A1654" s="284">
        <f t="shared" si="51"/>
        <v>1651</v>
      </c>
      <c r="B1654" s="277">
        <f t="shared" si="52"/>
        <v>16520.399999999998</v>
      </c>
      <c r="C1654" s="277">
        <f t="shared" si="52"/>
        <v>16519.199999999997</v>
      </c>
    </row>
    <row r="1655" spans="1:3" x14ac:dyDescent="0.2">
      <c r="A1655" s="284">
        <f t="shared" si="51"/>
        <v>1652</v>
      </c>
      <c r="B1655" s="277">
        <f t="shared" si="52"/>
        <v>16530.28</v>
      </c>
      <c r="C1655" s="277">
        <f t="shared" si="52"/>
        <v>16529.16</v>
      </c>
    </row>
    <row r="1656" spans="1:3" x14ac:dyDescent="0.2">
      <c r="A1656" s="284">
        <f t="shared" si="51"/>
        <v>1653</v>
      </c>
      <c r="B1656" s="277">
        <f t="shared" si="52"/>
        <v>16540.16</v>
      </c>
      <c r="C1656" s="277">
        <f t="shared" si="52"/>
        <v>16539.12</v>
      </c>
    </row>
    <row r="1657" spans="1:3" x14ac:dyDescent="0.2">
      <c r="A1657" s="284">
        <f t="shared" si="51"/>
        <v>1654</v>
      </c>
      <c r="B1657" s="277">
        <f t="shared" si="52"/>
        <v>16550.04</v>
      </c>
      <c r="C1657" s="277">
        <f t="shared" si="52"/>
        <v>16549.199999999997</v>
      </c>
    </row>
    <row r="1658" spans="1:3" x14ac:dyDescent="0.2">
      <c r="A1658" s="284">
        <f t="shared" si="51"/>
        <v>1655</v>
      </c>
      <c r="B1658" s="277">
        <f t="shared" si="52"/>
        <v>16560.439999999999</v>
      </c>
      <c r="C1658" s="277">
        <f t="shared" si="52"/>
        <v>16559.16</v>
      </c>
    </row>
    <row r="1659" spans="1:3" x14ac:dyDescent="0.2">
      <c r="A1659" s="284">
        <f t="shared" si="51"/>
        <v>1656</v>
      </c>
      <c r="B1659" s="277">
        <f t="shared" si="52"/>
        <v>16570.32</v>
      </c>
      <c r="C1659" s="277">
        <f t="shared" si="52"/>
        <v>16569.12</v>
      </c>
    </row>
    <row r="1660" spans="1:3" x14ac:dyDescent="0.2">
      <c r="A1660" s="284">
        <f t="shared" si="51"/>
        <v>1657</v>
      </c>
      <c r="B1660" s="277">
        <f t="shared" si="52"/>
        <v>16580.2</v>
      </c>
      <c r="C1660" s="277">
        <f t="shared" si="52"/>
        <v>16579.199999999997</v>
      </c>
    </row>
    <row r="1661" spans="1:3" x14ac:dyDescent="0.2">
      <c r="A1661" s="284">
        <f t="shared" si="51"/>
        <v>1658</v>
      </c>
      <c r="B1661" s="277">
        <f t="shared" si="52"/>
        <v>16590.079999999998</v>
      </c>
      <c r="C1661" s="277">
        <f t="shared" si="52"/>
        <v>16589.16</v>
      </c>
    </row>
    <row r="1662" spans="1:3" x14ac:dyDescent="0.2">
      <c r="A1662" s="284">
        <f t="shared" si="51"/>
        <v>1659</v>
      </c>
      <c r="B1662" s="277">
        <f t="shared" si="52"/>
        <v>16599.96</v>
      </c>
      <c r="C1662" s="277">
        <f t="shared" si="52"/>
        <v>16599.12</v>
      </c>
    </row>
    <row r="1663" spans="1:3" x14ac:dyDescent="0.2">
      <c r="A1663" s="284">
        <f t="shared" si="51"/>
        <v>1660</v>
      </c>
      <c r="B1663" s="277">
        <f t="shared" si="52"/>
        <v>16610.36</v>
      </c>
      <c r="C1663" s="277">
        <f t="shared" si="52"/>
        <v>16609.199999999997</v>
      </c>
    </row>
    <row r="1664" spans="1:3" x14ac:dyDescent="0.2">
      <c r="A1664" s="284">
        <f t="shared" si="51"/>
        <v>1661</v>
      </c>
      <c r="B1664" s="277">
        <f t="shared" ref="B1664:C1683" si="53">B$1*3+B164</f>
        <v>16620.239999999998</v>
      </c>
      <c r="C1664" s="277">
        <f t="shared" si="53"/>
        <v>16619.16</v>
      </c>
    </row>
    <row r="1665" spans="1:3" x14ac:dyDescent="0.2">
      <c r="A1665" s="284">
        <f t="shared" si="51"/>
        <v>1662</v>
      </c>
      <c r="B1665" s="277">
        <f t="shared" si="53"/>
        <v>16630.12</v>
      </c>
      <c r="C1665" s="277">
        <f t="shared" si="53"/>
        <v>16629.12</v>
      </c>
    </row>
    <row r="1666" spans="1:3" x14ac:dyDescent="0.2">
      <c r="A1666" s="284">
        <f t="shared" si="51"/>
        <v>1663</v>
      </c>
      <c r="B1666" s="277">
        <f t="shared" si="53"/>
        <v>16640</v>
      </c>
      <c r="C1666" s="277">
        <f t="shared" si="53"/>
        <v>16639.199999999997</v>
      </c>
    </row>
    <row r="1667" spans="1:3" x14ac:dyDescent="0.2">
      <c r="A1667" s="284">
        <f t="shared" si="51"/>
        <v>1664</v>
      </c>
      <c r="B1667" s="277">
        <f t="shared" si="53"/>
        <v>16650.399999999998</v>
      </c>
      <c r="C1667" s="277">
        <f t="shared" si="53"/>
        <v>16649.16</v>
      </c>
    </row>
    <row r="1668" spans="1:3" x14ac:dyDescent="0.2">
      <c r="A1668" s="284">
        <f t="shared" si="51"/>
        <v>1665</v>
      </c>
      <c r="B1668" s="277">
        <f t="shared" si="53"/>
        <v>16660.28</v>
      </c>
      <c r="C1668" s="277">
        <f t="shared" si="53"/>
        <v>16659.12</v>
      </c>
    </row>
    <row r="1669" spans="1:3" x14ac:dyDescent="0.2">
      <c r="A1669" s="284">
        <f t="shared" si="51"/>
        <v>1666</v>
      </c>
      <c r="B1669" s="277">
        <f t="shared" si="53"/>
        <v>16670.16</v>
      </c>
      <c r="C1669" s="277">
        <f t="shared" si="53"/>
        <v>16669.199999999997</v>
      </c>
    </row>
    <row r="1670" spans="1:3" x14ac:dyDescent="0.2">
      <c r="A1670" s="284">
        <f t="shared" si="51"/>
        <v>1667</v>
      </c>
      <c r="B1670" s="277">
        <f t="shared" si="53"/>
        <v>16680.04</v>
      </c>
      <c r="C1670" s="277">
        <f t="shared" si="53"/>
        <v>16679.16</v>
      </c>
    </row>
    <row r="1671" spans="1:3" x14ac:dyDescent="0.2">
      <c r="A1671" s="284">
        <f t="shared" si="51"/>
        <v>1668</v>
      </c>
      <c r="B1671" s="277">
        <f t="shared" si="53"/>
        <v>16690.439999999999</v>
      </c>
      <c r="C1671" s="277">
        <f t="shared" si="53"/>
        <v>16689.12</v>
      </c>
    </row>
    <row r="1672" spans="1:3" x14ac:dyDescent="0.2">
      <c r="A1672" s="284">
        <f t="shared" si="51"/>
        <v>1669</v>
      </c>
      <c r="B1672" s="277">
        <f t="shared" si="53"/>
        <v>16700.32</v>
      </c>
      <c r="C1672" s="277">
        <f t="shared" si="53"/>
        <v>16699.199999999997</v>
      </c>
    </row>
    <row r="1673" spans="1:3" x14ac:dyDescent="0.2">
      <c r="A1673" s="284">
        <f t="shared" si="51"/>
        <v>1670</v>
      </c>
      <c r="B1673" s="277">
        <f t="shared" si="53"/>
        <v>16710.2</v>
      </c>
      <c r="C1673" s="277">
        <f t="shared" si="53"/>
        <v>16709.16</v>
      </c>
    </row>
    <row r="1674" spans="1:3" x14ac:dyDescent="0.2">
      <c r="A1674" s="284">
        <f t="shared" si="51"/>
        <v>1671</v>
      </c>
      <c r="B1674" s="277">
        <f t="shared" si="53"/>
        <v>16720.079999999998</v>
      </c>
      <c r="C1674" s="277">
        <f t="shared" si="53"/>
        <v>16719.12</v>
      </c>
    </row>
    <row r="1675" spans="1:3" x14ac:dyDescent="0.2">
      <c r="A1675" s="284">
        <f t="shared" si="51"/>
        <v>1672</v>
      </c>
      <c r="B1675" s="277">
        <f t="shared" si="53"/>
        <v>16729.96</v>
      </c>
      <c r="C1675" s="277">
        <f t="shared" si="53"/>
        <v>16729.199999999997</v>
      </c>
    </row>
    <row r="1676" spans="1:3" x14ac:dyDescent="0.2">
      <c r="A1676" s="284">
        <f t="shared" si="51"/>
        <v>1673</v>
      </c>
      <c r="B1676" s="277">
        <f t="shared" si="53"/>
        <v>16740.36</v>
      </c>
      <c r="C1676" s="277">
        <f t="shared" si="53"/>
        <v>16739.16</v>
      </c>
    </row>
    <row r="1677" spans="1:3" x14ac:dyDescent="0.2">
      <c r="A1677" s="284">
        <f t="shared" si="51"/>
        <v>1674</v>
      </c>
      <c r="B1677" s="277">
        <f t="shared" si="53"/>
        <v>16750.239999999998</v>
      </c>
      <c r="C1677" s="277">
        <f t="shared" si="53"/>
        <v>16749.12</v>
      </c>
    </row>
    <row r="1678" spans="1:3" x14ac:dyDescent="0.2">
      <c r="A1678" s="284">
        <f t="shared" si="51"/>
        <v>1675</v>
      </c>
      <c r="B1678" s="277">
        <f t="shared" si="53"/>
        <v>16760.12</v>
      </c>
      <c r="C1678" s="277">
        <f t="shared" si="53"/>
        <v>16759.199999999997</v>
      </c>
    </row>
    <row r="1679" spans="1:3" x14ac:dyDescent="0.2">
      <c r="A1679" s="284">
        <f t="shared" si="51"/>
        <v>1676</v>
      </c>
      <c r="B1679" s="277">
        <f t="shared" si="53"/>
        <v>16770</v>
      </c>
      <c r="C1679" s="277">
        <f t="shared" si="53"/>
        <v>16769.16</v>
      </c>
    </row>
    <row r="1680" spans="1:3" x14ac:dyDescent="0.2">
      <c r="A1680" s="284">
        <f t="shared" si="51"/>
        <v>1677</v>
      </c>
      <c r="B1680" s="277">
        <f t="shared" si="53"/>
        <v>16780.399999999998</v>
      </c>
      <c r="C1680" s="277">
        <f t="shared" si="53"/>
        <v>16779.12</v>
      </c>
    </row>
    <row r="1681" spans="1:3" x14ac:dyDescent="0.2">
      <c r="A1681" s="284">
        <f t="shared" si="51"/>
        <v>1678</v>
      </c>
      <c r="B1681" s="277">
        <f t="shared" si="53"/>
        <v>16790.28</v>
      </c>
      <c r="C1681" s="277">
        <f t="shared" si="53"/>
        <v>16789.199999999997</v>
      </c>
    </row>
    <row r="1682" spans="1:3" x14ac:dyDescent="0.2">
      <c r="A1682" s="284">
        <f t="shared" si="51"/>
        <v>1679</v>
      </c>
      <c r="B1682" s="277">
        <f t="shared" si="53"/>
        <v>16800.16</v>
      </c>
      <c r="C1682" s="277">
        <f t="shared" si="53"/>
        <v>16799.16</v>
      </c>
    </row>
    <row r="1683" spans="1:3" x14ac:dyDescent="0.2">
      <c r="A1683" s="284">
        <f t="shared" si="51"/>
        <v>1680</v>
      </c>
      <c r="B1683" s="277">
        <f t="shared" si="53"/>
        <v>16810.04</v>
      </c>
      <c r="C1683" s="277">
        <f t="shared" si="53"/>
        <v>16809.12</v>
      </c>
    </row>
    <row r="1684" spans="1:3" x14ac:dyDescent="0.2">
      <c r="A1684" s="284">
        <f t="shared" si="51"/>
        <v>1681</v>
      </c>
      <c r="B1684" s="277">
        <f t="shared" ref="B1684:C1703" si="54">B$1*3+B184</f>
        <v>16820.439999999999</v>
      </c>
      <c r="C1684" s="277">
        <f t="shared" si="54"/>
        <v>16819.199999999997</v>
      </c>
    </row>
    <row r="1685" spans="1:3" x14ac:dyDescent="0.2">
      <c r="A1685" s="284">
        <f t="shared" si="51"/>
        <v>1682</v>
      </c>
      <c r="B1685" s="277">
        <f t="shared" si="54"/>
        <v>16830.32</v>
      </c>
      <c r="C1685" s="277">
        <f t="shared" si="54"/>
        <v>16829.16</v>
      </c>
    </row>
    <row r="1686" spans="1:3" x14ac:dyDescent="0.2">
      <c r="A1686" s="284">
        <f t="shared" si="51"/>
        <v>1683</v>
      </c>
      <c r="B1686" s="277">
        <f t="shared" si="54"/>
        <v>16840.2</v>
      </c>
      <c r="C1686" s="277">
        <f t="shared" si="54"/>
        <v>16839.12</v>
      </c>
    </row>
    <row r="1687" spans="1:3" x14ac:dyDescent="0.2">
      <c r="A1687" s="284">
        <f t="shared" si="51"/>
        <v>1684</v>
      </c>
      <c r="B1687" s="277">
        <f t="shared" si="54"/>
        <v>16850.079999999998</v>
      </c>
      <c r="C1687" s="277">
        <f t="shared" si="54"/>
        <v>16849.199999999997</v>
      </c>
    </row>
    <row r="1688" spans="1:3" x14ac:dyDescent="0.2">
      <c r="A1688" s="284">
        <f t="shared" si="51"/>
        <v>1685</v>
      </c>
      <c r="B1688" s="277">
        <f t="shared" si="54"/>
        <v>16859.96</v>
      </c>
      <c r="C1688" s="277">
        <f t="shared" si="54"/>
        <v>16859.16</v>
      </c>
    </row>
    <row r="1689" spans="1:3" x14ac:dyDescent="0.2">
      <c r="A1689" s="284">
        <f t="shared" si="51"/>
        <v>1686</v>
      </c>
      <c r="B1689" s="277">
        <f t="shared" si="54"/>
        <v>16870.36</v>
      </c>
      <c r="C1689" s="277">
        <f t="shared" si="54"/>
        <v>16869.12</v>
      </c>
    </row>
    <row r="1690" spans="1:3" x14ac:dyDescent="0.2">
      <c r="A1690" s="284">
        <f t="shared" si="51"/>
        <v>1687</v>
      </c>
      <c r="B1690" s="277">
        <f t="shared" si="54"/>
        <v>16880.239999999998</v>
      </c>
      <c r="C1690" s="277">
        <f t="shared" si="54"/>
        <v>16879.199999999997</v>
      </c>
    </row>
    <row r="1691" spans="1:3" x14ac:dyDescent="0.2">
      <c r="A1691" s="284">
        <f t="shared" si="51"/>
        <v>1688</v>
      </c>
      <c r="B1691" s="277">
        <f t="shared" si="54"/>
        <v>16890.12</v>
      </c>
      <c r="C1691" s="277">
        <f t="shared" si="54"/>
        <v>16889.16</v>
      </c>
    </row>
    <row r="1692" spans="1:3" x14ac:dyDescent="0.2">
      <c r="A1692" s="284">
        <f t="shared" si="51"/>
        <v>1689</v>
      </c>
      <c r="B1692" s="277">
        <f t="shared" si="54"/>
        <v>16900</v>
      </c>
      <c r="C1692" s="277">
        <f t="shared" si="54"/>
        <v>16899.12</v>
      </c>
    </row>
    <row r="1693" spans="1:3" x14ac:dyDescent="0.2">
      <c r="A1693" s="284">
        <f t="shared" si="51"/>
        <v>1690</v>
      </c>
      <c r="B1693" s="277">
        <f t="shared" si="54"/>
        <v>16910.399999999998</v>
      </c>
      <c r="C1693" s="277">
        <f t="shared" si="54"/>
        <v>16909.199999999997</v>
      </c>
    </row>
    <row r="1694" spans="1:3" x14ac:dyDescent="0.2">
      <c r="A1694" s="284">
        <f t="shared" si="51"/>
        <v>1691</v>
      </c>
      <c r="B1694" s="277">
        <f t="shared" si="54"/>
        <v>16920.28</v>
      </c>
      <c r="C1694" s="277">
        <f t="shared" si="54"/>
        <v>16919.16</v>
      </c>
    </row>
    <row r="1695" spans="1:3" x14ac:dyDescent="0.2">
      <c r="A1695" s="284">
        <f t="shared" si="51"/>
        <v>1692</v>
      </c>
      <c r="B1695" s="277">
        <f t="shared" si="54"/>
        <v>16930.16</v>
      </c>
      <c r="C1695" s="277">
        <f t="shared" si="54"/>
        <v>16929.12</v>
      </c>
    </row>
    <row r="1696" spans="1:3" x14ac:dyDescent="0.2">
      <c r="A1696" s="284">
        <f t="shared" si="51"/>
        <v>1693</v>
      </c>
      <c r="B1696" s="277">
        <f t="shared" si="54"/>
        <v>16940.04</v>
      </c>
      <c r="C1696" s="277">
        <f t="shared" si="54"/>
        <v>16939.199999999997</v>
      </c>
    </row>
    <row r="1697" spans="1:3" x14ac:dyDescent="0.2">
      <c r="A1697" s="284">
        <f t="shared" si="51"/>
        <v>1694</v>
      </c>
      <c r="B1697" s="277">
        <f t="shared" si="54"/>
        <v>16950.439999999999</v>
      </c>
      <c r="C1697" s="277">
        <f t="shared" si="54"/>
        <v>16949.16</v>
      </c>
    </row>
    <row r="1698" spans="1:3" x14ac:dyDescent="0.2">
      <c r="A1698" s="284">
        <f t="shared" ref="A1698:A1761" si="55">A1697+1</f>
        <v>1695</v>
      </c>
      <c r="B1698" s="277">
        <f t="shared" si="54"/>
        <v>16960.32</v>
      </c>
      <c r="C1698" s="277">
        <f t="shared" si="54"/>
        <v>16959.12</v>
      </c>
    </row>
    <row r="1699" spans="1:3" x14ac:dyDescent="0.2">
      <c r="A1699" s="284">
        <f t="shared" si="55"/>
        <v>1696</v>
      </c>
      <c r="B1699" s="277">
        <f t="shared" si="54"/>
        <v>16970.2</v>
      </c>
      <c r="C1699" s="277">
        <f t="shared" si="54"/>
        <v>16969.199999999997</v>
      </c>
    </row>
    <row r="1700" spans="1:3" x14ac:dyDescent="0.2">
      <c r="A1700" s="284">
        <f t="shared" si="55"/>
        <v>1697</v>
      </c>
      <c r="B1700" s="277">
        <f t="shared" si="54"/>
        <v>16980.079999999998</v>
      </c>
      <c r="C1700" s="277">
        <f t="shared" si="54"/>
        <v>16979.16</v>
      </c>
    </row>
    <row r="1701" spans="1:3" x14ac:dyDescent="0.2">
      <c r="A1701" s="284">
        <f t="shared" si="55"/>
        <v>1698</v>
      </c>
      <c r="B1701" s="277">
        <f t="shared" si="54"/>
        <v>16989.96</v>
      </c>
      <c r="C1701" s="277">
        <f t="shared" si="54"/>
        <v>16989.12</v>
      </c>
    </row>
    <row r="1702" spans="1:3" x14ac:dyDescent="0.2">
      <c r="A1702" s="284">
        <f t="shared" si="55"/>
        <v>1699</v>
      </c>
      <c r="B1702" s="277">
        <f t="shared" si="54"/>
        <v>17000.36</v>
      </c>
      <c r="C1702" s="277">
        <f t="shared" si="54"/>
        <v>16999.199999999997</v>
      </c>
    </row>
    <row r="1703" spans="1:3" x14ac:dyDescent="0.2">
      <c r="A1703" s="284">
        <f t="shared" si="55"/>
        <v>1700</v>
      </c>
      <c r="B1703" s="277">
        <f t="shared" si="54"/>
        <v>17010.239999999998</v>
      </c>
      <c r="C1703" s="277">
        <f t="shared" si="54"/>
        <v>17009.16</v>
      </c>
    </row>
    <row r="1704" spans="1:3" x14ac:dyDescent="0.2">
      <c r="A1704" s="284">
        <f t="shared" si="55"/>
        <v>1701</v>
      </c>
      <c r="B1704" s="277">
        <f t="shared" ref="B1704:C1723" si="56">B$1*3+B204</f>
        <v>17020.12</v>
      </c>
      <c r="C1704" s="277">
        <f t="shared" si="56"/>
        <v>17019.12</v>
      </c>
    </row>
    <row r="1705" spans="1:3" x14ac:dyDescent="0.2">
      <c r="A1705" s="284">
        <f t="shared" si="55"/>
        <v>1702</v>
      </c>
      <c r="B1705" s="277">
        <f t="shared" si="56"/>
        <v>17030</v>
      </c>
      <c r="C1705" s="277">
        <f t="shared" si="56"/>
        <v>17029.199999999997</v>
      </c>
    </row>
    <row r="1706" spans="1:3" x14ac:dyDescent="0.2">
      <c r="A1706" s="284">
        <f t="shared" si="55"/>
        <v>1703</v>
      </c>
      <c r="B1706" s="277">
        <f t="shared" si="56"/>
        <v>17040.399999999998</v>
      </c>
      <c r="C1706" s="277">
        <f t="shared" si="56"/>
        <v>17039.16</v>
      </c>
    </row>
    <row r="1707" spans="1:3" x14ac:dyDescent="0.2">
      <c r="A1707" s="284">
        <f t="shared" si="55"/>
        <v>1704</v>
      </c>
      <c r="B1707" s="277">
        <f t="shared" si="56"/>
        <v>17050.28</v>
      </c>
      <c r="C1707" s="277">
        <f t="shared" si="56"/>
        <v>17049.12</v>
      </c>
    </row>
    <row r="1708" spans="1:3" x14ac:dyDescent="0.2">
      <c r="A1708" s="284">
        <f t="shared" si="55"/>
        <v>1705</v>
      </c>
      <c r="B1708" s="277">
        <f t="shared" si="56"/>
        <v>17060.16</v>
      </c>
      <c r="C1708" s="277">
        <f t="shared" si="56"/>
        <v>17059.199999999997</v>
      </c>
    </row>
    <row r="1709" spans="1:3" x14ac:dyDescent="0.2">
      <c r="A1709" s="284">
        <f t="shared" si="55"/>
        <v>1706</v>
      </c>
      <c r="B1709" s="277">
        <f t="shared" si="56"/>
        <v>17070.04</v>
      </c>
      <c r="C1709" s="277">
        <f t="shared" si="56"/>
        <v>17069.16</v>
      </c>
    </row>
    <row r="1710" spans="1:3" x14ac:dyDescent="0.2">
      <c r="A1710" s="284">
        <f t="shared" si="55"/>
        <v>1707</v>
      </c>
      <c r="B1710" s="277">
        <f t="shared" si="56"/>
        <v>17080.439999999999</v>
      </c>
      <c r="C1710" s="277">
        <f t="shared" si="56"/>
        <v>17079.12</v>
      </c>
    </row>
    <row r="1711" spans="1:3" x14ac:dyDescent="0.2">
      <c r="A1711" s="284">
        <f t="shared" si="55"/>
        <v>1708</v>
      </c>
      <c r="B1711" s="277">
        <f t="shared" si="56"/>
        <v>17090.32</v>
      </c>
      <c r="C1711" s="277">
        <f t="shared" si="56"/>
        <v>17089.199999999997</v>
      </c>
    </row>
    <row r="1712" spans="1:3" x14ac:dyDescent="0.2">
      <c r="A1712" s="284">
        <f t="shared" si="55"/>
        <v>1709</v>
      </c>
      <c r="B1712" s="277">
        <f t="shared" si="56"/>
        <v>17100.199999999997</v>
      </c>
      <c r="C1712" s="277">
        <f t="shared" si="56"/>
        <v>17099.16</v>
      </c>
    </row>
    <row r="1713" spans="1:3" x14ac:dyDescent="0.2">
      <c r="A1713" s="284">
        <f t="shared" si="55"/>
        <v>1710</v>
      </c>
      <c r="B1713" s="277">
        <f t="shared" si="56"/>
        <v>17110.079999999998</v>
      </c>
      <c r="C1713" s="277">
        <f t="shared" si="56"/>
        <v>17109.12</v>
      </c>
    </row>
    <row r="1714" spans="1:3" x14ac:dyDescent="0.2">
      <c r="A1714" s="284">
        <f t="shared" si="55"/>
        <v>1711</v>
      </c>
      <c r="B1714" s="277">
        <f t="shared" si="56"/>
        <v>17119.96</v>
      </c>
      <c r="C1714" s="277">
        <f t="shared" si="56"/>
        <v>17119.199999999997</v>
      </c>
    </row>
    <row r="1715" spans="1:3" x14ac:dyDescent="0.2">
      <c r="A1715" s="284">
        <f t="shared" si="55"/>
        <v>1712</v>
      </c>
      <c r="B1715" s="277">
        <f t="shared" si="56"/>
        <v>17130.36</v>
      </c>
      <c r="C1715" s="277">
        <f t="shared" si="56"/>
        <v>17129.16</v>
      </c>
    </row>
    <row r="1716" spans="1:3" x14ac:dyDescent="0.2">
      <c r="A1716" s="284">
        <f t="shared" si="55"/>
        <v>1713</v>
      </c>
      <c r="B1716" s="277">
        <f t="shared" si="56"/>
        <v>17140.239999999998</v>
      </c>
      <c r="C1716" s="277">
        <f t="shared" si="56"/>
        <v>17139.12</v>
      </c>
    </row>
    <row r="1717" spans="1:3" x14ac:dyDescent="0.2">
      <c r="A1717" s="284">
        <f t="shared" si="55"/>
        <v>1714</v>
      </c>
      <c r="B1717" s="277">
        <f t="shared" si="56"/>
        <v>17150.12</v>
      </c>
      <c r="C1717" s="277">
        <f t="shared" si="56"/>
        <v>17149.199999999997</v>
      </c>
    </row>
    <row r="1718" spans="1:3" x14ac:dyDescent="0.2">
      <c r="A1718" s="284">
        <f t="shared" si="55"/>
        <v>1715</v>
      </c>
      <c r="B1718" s="277">
        <f t="shared" si="56"/>
        <v>17160</v>
      </c>
      <c r="C1718" s="277">
        <f t="shared" si="56"/>
        <v>17159.16</v>
      </c>
    </row>
    <row r="1719" spans="1:3" x14ac:dyDescent="0.2">
      <c r="A1719" s="284">
        <f t="shared" si="55"/>
        <v>1716</v>
      </c>
      <c r="B1719" s="277">
        <f t="shared" si="56"/>
        <v>17170.399999999998</v>
      </c>
      <c r="C1719" s="277">
        <f t="shared" si="56"/>
        <v>17169.12</v>
      </c>
    </row>
    <row r="1720" spans="1:3" x14ac:dyDescent="0.2">
      <c r="A1720" s="284">
        <f t="shared" si="55"/>
        <v>1717</v>
      </c>
      <c r="B1720" s="277">
        <f t="shared" si="56"/>
        <v>17180.28</v>
      </c>
      <c r="C1720" s="277">
        <f t="shared" si="56"/>
        <v>17179.199999999997</v>
      </c>
    </row>
    <row r="1721" spans="1:3" x14ac:dyDescent="0.2">
      <c r="A1721" s="284">
        <f t="shared" si="55"/>
        <v>1718</v>
      </c>
      <c r="B1721" s="277">
        <f t="shared" si="56"/>
        <v>17190.16</v>
      </c>
      <c r="C1721" s="277">
        <f t="shared" si="56"/>
        <v>17189.16</v>
      </c>
    </row>
    <row r="1722" spans="1:3" x14ac:dyDescent="0.2">
      <c r="A1722" s="284">
        <f t="shared" si="55"/>
        <v>1719</v>
      </c>
      <c r="B1722" s="277">
        <f t="shared" si="56"/>
        <v>17200.04</v>
      </c>
      <c r="C1722" s="277">
        <f t="shared" si="56"/>
        <v>17199.12</v>
      </c>
    </row>
    <row r="1723" spans="1:3" x14ac:dyDescent="0.2">
      <c r="A1723" s="284">
        <f t="shared" si="55"/>
        <v>1720</v>
      </c>
      <c r="B1723" s="277">
        <f t="shared" si="56"/>
        <v>17210.439999999999</v>
      </c>
      <c r="C1723" s="277">
        <f t="shared" si="56"/>
        <v>17209.199999999997</v>
      </c>
    </row>
    <row r="1724" spans="1:3" x14ac:dyDescent="0.2">
      <c r="A1724" s="284">
        <f t="shared" si="55"/>
        <v>1721</v>
      </c>
      <c r="B1724" s="277">
        <f t="shared" ref="B1724:C1743" si="57">B$1*3+B224</f>
        <v>17220.32</v>
      </c>
      <c r="C1724" s="277">
        <f t="shared" si="57"/>
        <v>17219.16</v>
      </c>
    </row>
    <row r="1725" spans="1:3" x14ac:dyDescent="0.2">
      <c r="A1725" s="284">
        <f t="shared" si="55"/>
        <v>1722</v>
      </c>
      <c r="B1725" s="277">
        <f t="shared" si="57"/>
        <v>17230.199999999997</v>
      </c>
      <c r="C1725" s="277">
        <f t="shared" si="57"/>
        <v>17229.12</v>
      </c>
    </row>
    <row r="1726" spans="1:3" x14ac:dyDescent="0.2">
      <c r="A1726" s="284">
        <f t="shared" si="55"/>
        <v>1723</v>
      </c>
      <c r="B1726" s="277">
        <f t="shared" si="57"/>
        <v>17240.079999999998</v>
      </c>
      <c r="C1726" s="277">
        <f t="shared" si="57"/>
        <v>17239.199999999997</v>
      </c>
    </row>
    <row r="1727" spans="1:3" x14ac:dyDescent="0.2">
      <c r="A1727" s="284">
        <f t="shared" si="55"/>
        <v>1724</v>
      </c>
      <c r="B1727" s="277">
        <f t="shared" si="57"/>
        <v>17249.96</v>
      </c>
      <c r="C1727" s="277">
        <f t="shared" si="57"/>
        <v>17249.16</v>
      </c>
    </row>
    <row r="1728" spans="1:3" x14ac:dyDescent="0.2">
      <c r="A1728" s="284">
        <f t="shared" si="55"/>
        <v>1725</v>
      </c>
      <c r="B1728" s="277">
        <f t="shared" si="57"/>
        <v>17260.36</v>
      </c>
      <c r="C1728" s="277">
        <f t="shared" si="57"/>
        <v>17259.12</v>
      </c>
    </row>
    <row r="1729" spans="1:3" x14ac:dyDescent="0.2">
      <c r="A1729" s="284">
        <f t="shared" si="55"/>
        <v>1726</v>
      </c>
      <c r="B1729" s="277">
        <f t="shared" si="57"/>
        <v>17270.239999999998</v>
      </c>
      <c r="C1729" s="277">
        <f t="shared" si="57"/>
        <v>17269.199999999997</v>
      </c>
    </row>
    <row r="1730" spans="1:3" x14ac:dyDescent="0.2">
      <c r="A1730" s="284">
        <f t="shared" si="55"/>
        <v>1727</v>
      </c>
      <c r="B1730" s="277">
        <f t="shared" si="57"/>
        <v>17280.12</v>
      </c>
      <c r="C1730" s="277">
        <f t="shared" si="57"/>
        <v>17279.16</v>
      </c>
    </row>
    <row r="1731" spans="1:3" x14ac:dyDescent="0.2">
      <c r="A1731" s="284">
        <f t="shared" si="55"/>
        <v>1728</v>
      </c>
      <c r="B1731" s="277">
        <f t="shared" si="57"/>
        <v>17290</v>
      </c>
      <c r="C1731" s="277">
        <f t="shared" si="57"/>
        <v>17289.12</v>
      </c>
    </row>
    <row r="1732" spans="1:3" x14ac:dyDescent="0.2">
      <c r="A1732" s="284">
        <f t="shared" si="55"/>
        <v>1729</v>
      </c>
      <c r="B1732" s="277">
        <f t="shared" si="57"/>
        <v>17300.399999999998</v>
      </c>
      <c r="C1732" s="277">
        <f t="shared" si="57"/>
        <v>17299.199999999997</v>
      </c>
    </row>
    <row r="1733" spans="1:3" x14ac:dyDescent="0.2">
      <c r="A1733" s="284">
        <f t="shared" si="55"/>
        <v>1730</v>
      </c>
      <c r="B1733" s="277">
        <f t="shared" si="57"/>
        <v>17310.28</v>
      </c>
      <c r="C1733" s="277">
        <f t="shared" si="57"/>
        <v>17309.16</v>
      </c>
    </row>
    <row r="1734" spans="1:3" x14ac:dyDescent="0.2">
      <c r="A1734" s="284">
        <f t="shared" si="55"/>
        <v>1731</v>
      </c>
      <c r="B1734" s="277">
        <f t="shared" si="57"/>
        <v>17320.16</v>
      </c>
      <c r="C1734" s="277">
        <f t="shared" si="57"/>
        <v>17319.12</v>
      </c>
    </row>
    <row r="1735" spans="1:3" x14ac:dyDescent="0.2">
      <c r="A1735" s="284">
        <f t="shared" si="55"/>
        <v>1732</v>
      </c>
      <c r="B1735" s="277">
        <f t="shared" si="57"/>
        <v>17330.04</v>
      </c>
      <c r="C1735" s="277">
        <f t="shared" si="57"/>
        <v>17329.199999999997</v>
      </c>
    </row>
    <row r="1736" spans="1:3" x14ac:dyDescent="0.2">
      <c r="A1736" s="284">
        <f t="shared" si="55"/>
        <v>1733</v>
      </c>
      <c r="B1736" s="277">
        <f t="shared" si="57"/>
        <v>17340.439999999999</v>
      </c>
      <c r="C1736" s="277">
        <f t="shared" si="57"/>
        <v>17339.16</v>
      </c>
    </row>
    <row r="1737" spans="1:3" x14ac:dyDescent="0.2">
      <c r="A1737" s="284">
        <f t="shared" si="55"/>
        <v>1734</v>
      </c>
      <c r="B1737" s="277">
        <f t="shared" si="57"/>
        <v>17350.32</v>
      </c>
      <c r="C1737" s="277">
        <f t="shared" si="57"/>
        <v>17349.12</v>
      </c>
    </row>
    <row r="1738" spans="1:3" x14ac:dyDescent="0.2">
      <c r="A1738" s="284">
        <f t="shared" si="55"/>
        <v>1735</v>
      </c>
      <c r="B1738" s="277">
        <f t="shared" si="57"/>
        <v>17360.199999999997</v>
      </c>
      <c r="C1738" s="277">
        <f t="shared" si="57"/>
        <v>17359.199999999997</v>
      </c>
    </row>
    <row r="1739" spans="1:3" x14ac:dyDescent="0.2">
      <c r="A1739" s="284">
        <f t="shared" si="55"/>
        <v>1736</v>
      </c>
      <c r="B1739" s="277">
        <f t="shared" si="57"/>
        <v>17370.079999999998</v>
      </c>
      <c r="C1739" s="277">
        <f t="shared" si="57"/>
        <v>17369.16</v>
      </c>
    </row>
    <row r="1740" spans="1:3" x14ac:dyDescent="0.2">
      <c r="A1740" s="284">
        <f t="shared" si="55"/>
        <v>1737</v>
      </c>
      <c r="B1740" s="277">
        <f t="shared" si="57"/>
        <v>17379.96</v>
      </c>
      <c r="C1740" s="277">
        <f t="shared" si="57"/>
        <v>17379.12</v>
      </c>
    </row>
    <row r="1741" spans="1:3" x14ac:dyDescent="0.2">
      <c r="A1741" s="284">
        <f t="shared" si="55"/>
        <v>1738</v>
      </c>
      <c r="B1741" s="277">
        <f t="shared" si="57"/>
        <v>17390.36</v>
      </c>
      <c r="C1741" s="277">
        <f t="shared" si="57"/>
        <v>17389.199999999997</v>
      </c>
    </row>
    <row r="1742" spans="1:3" x14ac:dyDescent="0.2">
      <c r="A1742" s="284">
        <f t="shared" si="55"/>
        <v>1739</v>
      </c>
      <c r="B1742" s="277">
        <f t="shared" si="57"/>
        <v>17400.239999999998</v>
      </c>
      <c r="C1742" s="277">
        <f t="shared" si="57"/>
        <v>17399.16</v>
      </c>
    </row>
    <row r="1743" spans="1:3" x14ac:dyDescent="0.2">
      <c r="A1743" s="284">
        <f t="shared" si="55"/>
        <v>1740</v>
      </c>
      <c r="B1743" s="277">
        <f t="shared" si="57"/>
        <v>17410.12</v>
      </c>
      <c r="C1743" s="277">
        <f t="shared" si="57"/>
        <v>17409.12</v>
      </c>
    </row>
    <row r="1744" spans="1:3" x14ac:dyDescent="0.2">
      <c r="A1744" s="284">
        <f t="shared" si="55"/>
        <v>1741</v>
      </c>
      <c r="B1744" s="277">
        <f t="shared" ref="B1744:C1763" si="58">B$1*3+B244</f>
        <v>17420</v>
      </c>
      <c r="C1744" s="277">
        <f t="shared" si="58"/>
        <v>17419.199999999997</v>
      </c>
    </row>
    <row r="1745" spans="1:3" x14ac:dyDescent="0.2">
      <c r="A1745" s="284">
        <f t="shared" si="55"/>
        <v>1742</v>
      </c>
      <c r="B1745" s="277">
        <f t="shared" si="58"/>
        <v>17430.399999999998</v>
      </c>
      <c r="C1745" s="277">
        <f t="shared" si="58"/>
        <v>17429.16</v>
      </c>
    </row>
    <row r="1746" spans="1:3" x14ac:dyDescent="0.2">
      <c r="A1746" s="284">
        <f t="shared" si="55"/>
        <v>1743</v>
      </c>
      <c r="B1746" s="277">
        <f t="shared" si="58"/>
        <v>17440.28</v>
      </c>
      <c r="C1746" s="277">
        <f t="shared" si="58"/>
        <v>17439.12</v>
      </c>
    </row>
    <row r="1747" spans="1:3" x14ac:dyDescent="0.2">
      <c r="A1747" s="284">
        <f t="shared" si="55"/>
        <v>1744</v>
      </c>
      <c r="B1747" s="277">
        <f t="shared" si="58"/>
        <v>17450.16</v>
      </c>
      <c r="C1747" s="277">
        <f t="shared" si="58"/>
        <v>17449.199999999997</v>
      </c>
    </row>
    <row r="1748" spans="1:3" x14ac:dyDescent="0.2">
      <c r="A1748" s="284">
        <f t="shared" si="55"/>
        <v>1745</v>
      </c>
      <c r="B1748" s="277">
        <f t="shared" si="58"/>
        <v>17460.04</v>
      </c>
      <c r="C1748" s="277">
        <f t="shared" si="58"/>
        <v>17459.16</v>
      </c>
    </row>
    <row r="1749" spans="1:3" x14ac:dyDescent="0.2">
      <c r="A1749" s="284">
        <f t="shared" si="55"/>
        <v>1746</v>
      </c>
      <c r="B1749" s="277">
        <f t="shared" si="58"/>
        <v>17470.439999999999</v>
      </c>
      <c r="C1749" s="277">
        <f t="shared" si="58"/>
        <v>17469.12</v>
      </c>
    </row>
    <row r="1750" spans="1:3" x14ac:dyDescent="0.2">
      <c r="A1750" s="284">
        <f t="shared" si="55"/>
        <v>1747</v>
      </c>
      <c r="B1750" s="277">
        <f t="shared" si="58"/>
        <v>17480.32</v>
      </c>
      <c r="C1750" s="277">
        <f t="shared" si="58"/>
        <v>17479.199999999997</v>
      </c>
    </row>
    <row r="1751" spans="1:3" x14ac:dyDescent="0.2">
      <c r="A1751" s="284">
        <f t="shared" si="55"/>
        <v>1748</v>
      </c>
      <c r="B1751" s="277">
        <f t="shared" si="58"/>
        <v>17490.199999999997</v>
      </c>
      <c r="C1751" s="277">
        <f t="shared" si="58"/>
        <v>17489.16</v>
      </c>
    </row>
    <row r="1752" spans="1:3" x14ac:dyDescent="0.2">
      <c r="A1752" s="284">
        <f t="shared" si="55"/>
        <v>1749</v>
      </c>
      <c r="B1752" s="277">
        <f t="shared" si="58"/>
        <v>17500.079999999998</v>
      </c>
      <c r="C1752" s="277">
        <f t="shared" si="58"/>
        <v>17499.12</v>
      </c>
    </row>
    <row r="1753" spans="1:3" x14ac:dyDescent="0.2">
      <c r="A1753" s="284">
        <f t="shared" si="55"/>
        <v>1750</v>
      </c>
      <c r="B1753" s="277">
        <f t="shared" si="58"/>
        <v>17509.96</v>
      </c>
      <c r="C1753" s="277">
        <f t="shared" si="58"/>
        <v>17509.199999999997</v>
      </c>
    </row>
    <row r="1754" spans="1:3" x14ac:dyDescent="0.2">
      <c r="A1754" s="284">
        <f t="shared" si="55"/>
        <v>1751</v>
      </c>
      <c r="B1754" s="277">
        <f t="shared" si="58"/>
        <v>17520.36</v>
      </c>
      <c r="C1754" s="277">
        <f t="shared" si="58"/>
        <v>17519.16</v>
      </c>
    </row>
    <row r="1755" spans="1:3" x14ac:dyDescent="0.2">
      <c r="A1755" s="284">
        <f t="shared" si="55"/>
        <v>1752</v>
      </c>
      <c r="B1755" s="277">
        <f t="shared" si="58"/>
        <v>17530.239999999998</v>
      </c>
      <c r="C1755" s="277">
        <f t="shared" si="58"/>
        <v>17529.12</v>
      </c>
    </row>
    <row r="1756" spans="1:3" x14ac:dyDescent="0.2">
      <c r="A1756" s="284">
        <f t="shared" si="55"/>
        <v>1753</v>
      </c>
      <c r="B1756" s="277">
        <f t="shared" si="58"/>
        <v>17540.12</v>
      </c>
      <c r="C1756" s="277">
        <f t="shared" si="58"/>
        <v>17539.199999999997</v>
      </c>
    </row>
    <row r="1757" spans="1:3" x14ac:dyDescent="0.2">
      <c r="A1757" s="284">
        <f t="shared" si="55"/>
        <v>1754</v>
      </c>
      <c r="B1757" s="277">
        <f t="shared" si="58"/>
        <v>17550</v>
      </c>
      <c r="C1757" s="277">
        <f t="shared" si="58"/>
        <v>17549.16</v>
      </c>
    </row>
    <row r="1758" spans="1:3" x14ac:dyDescent="0.2">
      <c r="A1758" s="284">
        <f t="shared" si="55"/>
        <v>1755</v>
      </c>
      <c r="B1758" s="277">
        <f t="shared" si="58"/>
        <v>17560.399999999998</v>
      </c>
      <c r="C1758" s="277">
        <f t="shared" si="58"/>
        <v>17559.12</v>
      </c>
    </row>
    <row r="1759" spans="1:3" x14ac:dyDescent="0.2">
      <c r="A1759" s="284">
        <f t="shared" si="55"/>
        <v>1756</v>
      </c>
      <c r="B1759" s="277">
        <f t="shared" si="58"/>
        <v>17570.28</v>
      </c>
      <c r="C1759" s="277">
        <f t="shared" si="58"/>
        <v>17569.199999999997</v>
      </c>
    </row>
    <row r="1760" spans="1:3" x14ac:dyDescent="0.2">
      <c r="A1760" s="284">
        <f t="shared" si="55"/>
        <v>1757</v>
      </c>
      <c r="B1760" s="277">
        <f t="shared" si="58"/>
        <v>17580.16</v>
      </c>
      <c r="C1760" s="277">
        <f t="shared" si="58"/>
        <v>17579.16</v>
      </c>
    </row>
    <row r="1761" spans="1:3" x14ac:dyDescent="0.2">
      <c r="A1761" s="284">
        <f t="shared" si="55"/>
        <v>1758</v>
      </c>
      <c r="B1761" s="277">
        <f t="shared" si="58"/>
        <v>17590.04</v>
      </c>
      <c r="C1761" s="277">
        <f t="shared" si="58"/>
        <v>17589.12</v>
      </c>
    </row>
    <row r="1762" spans="1:3" x14ac:dyDescent="0.2">
      <c r="A1762" s="284">
        <f t="shared" ref="A1762:A1825" si="59">A1761+1</f>
        <v>1759</v>
      </c>
      <c r="B1762" s="277">
        <f t="shared" si="58"/>
        <v>17600.439999999999</v>
      </c>
      <c r="C1762" s="277">
        <f t="shared" si="58"/>
        <v>17599.199999999997</v>
      </c>
    </row>
    <row r="1763" spans="1:3" x14ac:dyDescent="0.2">
      <c r="A1763" s="284">
        <f t="shared" si="59"/>
        <v>1760</v>
      </c>
      <c r="B1763" s="277">
        <f t="shared" si="58"/>
        <v>17610.32</v>
      </c>
      <c r="C1763" s="277">
        <f t="shared" si="58"/>
        <v>17609.16</v>
      </c>
    </row>
    <row r="1764" spans="1:3" x14ac:dyDescent="0.2">
      <c r="A1764" s="284">
        <f t="shared" si="59"/>
        <v>1761</v>
      </c>
      <c r="B1764" s="277">
        <f t="shared" ref="B1764:C1783" si="60">B$1*3+B264</f>
        <v>17620.199999999997</v>
      </c>
      <c r="C1764" s="277">
        <f t="shared" si="60"/>
        <v>17619.12</v>
      </c>
    </row>
    <row r="1765" spans="1:3" x14ac:dyDescent="0.2">
      <c r="A1765" s="284">
        <f t="shared" si="59"/>
        <v>1762</v>
      </c>
      <c r="B1765" s="277">
        <f t="shared" si="60"/>
        <v>17630.079999999998</v>
      </c>
      <c r="C1765" s="277">
        <f t="shared" si="60"/>
        <v>17629.199999999997</v>
      </c>
    </row>
    <row r="1766" spans="1:3" x14ac:dyDescent="0.2">
      <c r="A1766" s="284">
        <f t="shared" si="59"/>
        <v>1763</v>
      </c>
      <c r="B1766" s="277">
        <f t="shared" si="60"/>
        <v>17639.96</v>
      </c>
      <c r="C1766" s="277">
        <f t="shared" si="60"/>
        <v>17639.16</v>
      </c>
    </row>
    <row r="1767" spans="1:3" x14ac:dyDescent="0.2">
      <c r="A1767" s="284">
        <f t="shared" si="59"/>
        <v>1764</v>
      </c>
      <c r="B1767" s="277">
        <f t="shared" si="60"/>
        <v>17650.36</v>
      </c>
      <c r="C1767" s="277">
        <f t="shared" si="60"/>
        <v>17649.12</v>
      </c>
    </row>
    <row r="1768" spans="1:3" x14ac:dyDescent="0.2">
      <c r="A1768" s="284">
        <f t="shared" si="59"/>
        <v>1765</v>
      </c>
      <c r="B1768" s="277">
        <f t="shared" si="60"/>
        <v>17660.239999999998</v>
      </c>
      <c r="C1768" s="277">
        <f t="shared" si="60"/>
        <v>17659.199999999997</v>
      </c>
    </row>
    <row r="1769" spans="1:3" x14ac:dyDescent="0.2">
      <c r="A1769" s="284">
        <f t="shared" si="59"/>
        <v>1766</v>
      </c>
      <c r="B1769" s="277">
        <f t="shared" si="60"/>
        <v>17670.12</v>
      </c>
      <c r="C1769" s="277">
        <f t="shared" si="60"/>
        <v>17669.16</v>
      </c>
    </row>
    <row r="1770" spans="1:3" x14ac:dyDescent="0.2">
      <c r="A1770" s="284">
        <f t="shared" si="59"/>
        <v>1767</v>
      </c>
      <c r="B1770" s="277">
        <f t="shared" si="60"/>
        <v>17680</v>
      </c>
      <c r="C1770" s="277">
        <f t="shared" si="60"/>
        <v>17679.12</v>
      </c>
    </row>
    <row r="1771" spans="1:3" x14ac:dyDescent="0.2">
      <c r="A1771" s="284">
        <f t="shared" si="59"/>
        <v>1768</v>
      </c>
      <c r="B1771" s="277">
        <f t="shared" si="60"/>
        <v>17690.399999999998</v>
      </c>
      <c r="C1771" s="277">
        <f t="shared" si="60"/>
        <v>17689.199999999997</v>
      </c>
    </row>
    <row r="1772" spans="1:3" x14ac:dyDescent="0.2">
      <c r="A1772" s="284">
        <f t="shared" si="59"/>
        <v>1769</v>
      </c>
      <c r="B1772" s="277">
        <f t="shared" si="60"/>
        <v>17700.28</v>
      </c>
      <c r="C1772" s="277">
        <f t="shared" si="60"/>
        <v>17699.16</v>
      </c>
    </row>
    <row r="1773" spans="1:3" x14ac:dyDescent="0.2">
      <c r="A1773" s="284">
        <f t="shared" si="59"/>
        <v>1770</v>
      </c>
      <c r="B1773" s="277">
        <f t="shared" si="60"/>
        <v>17710.16</v>
      </c>
      <c r="C1773" s="277">
        <f t="shared" si="60"/>
        <v>17709.12</v>
      </c>
    </row>
    <row r="1774" spans="1:3" x14ac:dyDescent="0.2">
      <c r="A1774" s="284">
        <f t="shared" si="59"/>
        <v>1771</v>
      </c>
      <c r="B1774" s="277">
        <f t="shared" si="60"/>
        <v>17720.04</v>
      </c>
      <c r="C1774" s="277">
        <f t="shared" si="60"/>
        <v>17719.199999999997</v>
      </c>
    </row>
    <row r="1775" spans="1:3" x14ac:dyDescent="0.2">
      <c r="A1775" s="284">
        <f t="shared" si="59"/>
        <v>1772</v>
      </c>
      <c r="B1775" s="277">
        <f t="shared" si="60"/>
        <v>17730.439999999999</v>
      </c>
      <c r="C1775" s="277">
        <f t="shared" si="60"/>
        <v>17729.16</v>
      </c>
    </row>
    <row r="1776" spans="1:3" x14ac:dyDescent="0.2">
      <c r="A1776" s="284">
        <f t="shared" si="59"/>
        <v>1773</v>
      </c>
      <c r="B1776" s="277">
        <f t="shared" si="60"/>
        <v>17740.32</v>
      </c>
      <c r="C1776" s="277">
        <f t="shared" si="60"/>
        <v>17739.12</v>
      </c>
    </row>
    <row r="1777" spans="1:3" x14ac:dyDescent="0.2">
      <c r="A1777" s="284">
        <f t="shared" si="59"/>
        <v>1774</v>
      </c>
      <c r="B1777" s="277">
        <f t="shared" si="60"/>
        <v>17750.199999999997</v>
      </c>
      <c r="C1777" s="277">
        <f t="shared" si="60"/>
        <v>17749.199999999997</v>
      </c>
    </row>
    <row r="1778" spans="1:3" x14ac:dyDescent="0.2">
      <c r="A1778" s="284">
        <f t="shared" si="59"/>
        <v>1775</v>
      </c>
      <c r="B1778" s="277">
        <f t="shared" si="60"/>
        <v>17760.079999999998</v>
      </c>
      <c r="C1778" s="277">
        <f t="shared" si="60"/>
        <v>17759.16</v>
      </c>
    </row>
    <row r="1779" spans="1:3" x14ac:dyDescent="0.2">
      <c r="A1779" s="284">
        <f t="shared" si="59"/>
        <v>1776</v>
      </c>
      <c r="B1779" s="277">
        <f t="shared" si="60"/>
        <v>17769.96</v>
      </c>
      <c r="C1779" s="277">
        <f t="shared" si="60"/>
        <v>17769.12</v>
      </c>
    </row>
    <row r="1780" spans="1:3" x14ac:dyDescent="0.2">
      <c r="A1780" s="284">
        <f t="shared" si="59"/>
        <v>1777</v>
      </c>
      <c r="B1780" s="277">
        <f t="shared" si="60"/>
        <v>17780.36</v>
      </c>
      <c r="C1780" s="277">
        <f t="shared" si="60"/>
        <v>17779.199999999997</v>
      </c>
    </row>
    <row r="1781" spans="1:3" x14ac:dyDescent="0.2">
      <c r="A1781" s="284">
        <f t="shared" si="59"/>
        <v>1778</v>
      </c>
      <c r="B1781" s="277">
        <f t="shared" si="60"/>
        <v>17790.239999999998</v>
      </c>
      <c r="C1781" s="277">
        <f t="shared" si="60"/>
        <v>17789.16</v>
      </c>
    </row>
    <row r="1782" spans="1:3" x14ac:dyDescent="0.2">
      <c r="A1782" s="284">
        <f t="shared" si="59"/>
        <v>1779</v>
      </c>
      <c r="B1782" s="277">
        <f t="shared" si="60"/>
        <v>17800.12</v>
      </c>
      <c r="C1782" s="277">
        <f t="shared" si="60"/>
        <v>17799.12</v>
      </c>
    </row>
    <row r="1783" spans="1:3" x14ac:dyDescent="0.2">
      <c r="A1783" s="284">
        <f t="shared" si="59"/>
        <v>1780</v>
      </c>
      <c r="B1783" s="277">
        <f t="shared" si="60"/>
        <v>17810</v>
      </c>
      <c r="C1783" s="277">
        <f t="shared" si="60"/>
        <v>17809.199999999997</v>
      </c>
    </row>
    <row r="1784" spans="1:3" x14ac:dyDescent="0.2">
      <c r="A1784" s="284">
        <f t="shared" si="59"/>
        <v>1781</v>
      </c>
      <c r="B1784" s="277">
        <f t="shared" ref="B1784:C1803" si="61">B$1*3+B284</f>
        <v>17820.399999999998</v>
      </c>
      <c r="C1784" s="277">
        <f t="shared" si="61"/>
        <v>17819.16</v>
      </c>
    </row>
    <row r="1785" spans="1:3" x14ac:dyDescent="0.2">
      <c r="A1785" s="284">
        <f t="shared" si="59"/>
        <v>1782</v>
      </c>
      <c r="B1785" s="277">
        <f t="shared" si="61"/>
        <v>17830.28</v>
      </c>
      <c r="C1785" s="277">
        <f t="shared" si="61"/>
        <v>17829.12</v>
      </c>
    </row>
    <row r="1786" spans="1:3" x14ac:dyDescent="0.2">
      <c r="A1786" s="284">
        <f t="shared" si="59"/>
        <v>1783</v>
      </c>
      <c r="B1786" s="277">
        <f t="shared" si="61"/>
        <v>17840.16</v>
      </c>
      <c r="C1786" s="277">
        <f t="shared" si="61"/>
        <v>17839.199999999997</v>
      </c>
    </row>
    <row r="1787" spans="1:3" x14ac:dyDescent="0.2">
      <c r="A1787" s="284">
        <f t="shared" si="59"/>
        <v>1784</v>
      </c>
      <c r="B1787" s="277">
        <f t="shared" si="61"/>
        <v>17850.04</v>
      </c>
      <c r="C1787" s="277">
        <f t="shared" si="61"/>
        <v>17849.16</v>
      </c>
    </row>
    <row r="1788" spans="1:3" x14ac:dyDescent="0.2">
      <c r="A1788" s="284">
        <f t="shared" si="59"/>
        <v>1785</v>
      </c>
      <c r="B1788" s="277">
        <f t="shared" si="61"/>
        <v>17860.439999999999</v>
      </c>
      <c r="C1788" s="277">
        <f t="shared" si="61"/>
        <v>17859.12</v>
      </c>
    </row>
    <row r="1789" spans="1:3" x14ac:dyDescent="0.2">
      <c r="A1789" s="284">
        <f t="shared" si="59"/>
        <v>1786</v>
      </c>
      <c r="B1789" s="277">
        <f t="shared" si="61"/>
        <v>17870.32</v>
      </c>
      <c r="C1789" s="277">
        <f t="shared" si="61"/>
        <v>17869.199999999997</v>
      </c>
    </row>
    <row r="1790" spans="1:3" x14ac:dyDescent="0.2">
      <c r="A1790" s="284">
        <f t="shared" si="59"/>
        <v>1787</v>
      </c>
      <c r="B1790" s="277">
        <f t="shared" si="61"/>
        <v>17880.199999999997</v>
      </c>
      <c r="C1790" s="277">
        <f t="shared" si="61"/>
        <v>17879.16</v>
      </c>
    </row>
    <row r="1791" spans="1:3" x14ac:dyDescent="0.2">
      <c r="A1791" s="284">
        <f t="shared" si="59"/>
        <v>1788</v>
      </c>
      <c r="B1791" s="277">
        <f t="shared" si="61"/>
        <v>17890.079999999998</v>
      </c>
      <c r="C1791" s="277">
        <f t="shared" si="61"/>
        <v>17889.12</v>
      </c>
    </row>
    <row r="1792" spans="1:3" x14ac:dyDescent="0.2">
      <c r="A1792" s="284">
        <f t="shared" si="59"/>
        <v>1789</v>
      </c>
      <c r="B1792" s="277">
        <f t="shared" si="61"/>
        <v>17899.96</v>
      </c>
      <c r="C1792" s="277">
        <f t="shared" si="61"/>
        <v>17899.199999999997</v>
      </c>
    </row>
    <row r="1793" spans="1:3" x14ac:dyDescent="0.2">
      <c r="A1793" s="284">
        <f t="shared" si="59"/>
        <v>1790</v>
      </c>
      <c r="B1793" s="277">
        <f t="shared" si="61"/>
        <v>17910.36</v>
      </c>
      <c r="C1793" s="277">
        <f t="shared" si="61"/>
        <v>17909.16</v>
      </c>
    </row>
    <row r="1794" spans="1:3" x14ac:dyDescent="0.2">
      <c r="A1794" s="284">
        <f t="shared" si="59"/>
        <v>1791</v>
      </c>
      <c r="B1794" s="277">
        <f t="shared" si="61"/>
        <v>17920.239999999998</v>
      </c>
      <c r="C1794" s="277">
        <f t="shared" si="61"/>
        <v>17919.12</v>
      </c>
    </row>
    <row r="1795" spans="1:3" x14ac:dyDescent="0.2">
      <c r="A1795" s="284">
        <f t="shared" si="59"/>
        <v>1792</v>
      </c>
      <c r="B1795" s="277">
        <f t="shared" si="61"/>
        <v>17930.12</v>
      </c>
      <c r="C1795" s="277">
        <f t="shared" si="61"/>
        <v>17929.199999999997</v>
      </c>
    </row>
    <row r="1796" spans="1:3" x14ac:dyDescent="0.2">
      <c r="A1796" s="284">
        <f t="shared" si="59"/>
        <v>1793</v>
      </c>
      <c r="B1796" s="277">
        <f t="shared" si="61"/>
        <v>17940</v>
      </c>
      <c r="C1796" s="277">
        <f t="shared" si="61"/>
        <v>17939.16</v>
      </c>
    </row>
    <row r="1797" spans="1:3" x14ac:dyDescent="0.2">
      <c r="A1797" s="284">
        <f t="shared" si="59"/>
        <v>1794</v>
      </c>
      <c r="B1797" s="277">
        <f t="shared" si="61"/>
        <v>17950.399999999998</v>
      </c>
      <c r="C1797" s="277">
        <f t="shared" si="61"/>
        <v>17949.12</v>
      </c>
    </row>
    <row r="1798" spans="1:3" x14ac:dyDescent="0.2">
      <c r="A1798" s="284">
        <f t="shared" si="59"/>
        <v>1795</v>
      </c>
      <c r="B1798" s="277">
        <f t="shared" si="61"/>
        <v>17960.28</v>
      </c>
      <c r="C1798" s="277">
        <f t="shared" si="61"/>
        <v>17959.199999999997</v>
      </c>
    </row>
    <row r="1799" spans="1:3" x14ac:dyDescent="0.2">
      <c r="A1799" s="284">
        <f t="shared" si="59"/>
        <v>1796</v>
      </c>
      <c r="B1799" s="277">
        <f t="shared" si="61"/>
        <v>17970.16</v>
      </c>
      <c r="C1799" s="277">
        <f t="shared" si="61"/>
        <v>17969.16</v>
      </c>
    </row>
    <row r="1800" spans="1:3" x14ac:dyDescent="0.2">
      <c r="A1800" s="284">
        <f t="shared" si="59"/>
        <v>1797</v>
      </c>
      <c r="B1800" s="277">
        <f t="shared" si="61"/>
        <v>17980.04</v>
      </c>
      <c r="C1800" s="277">
        <f t="shared" si="61"/>
        <v>17979.12</v>
      </c>
    </row>
    <row r="1801" spans="1:3" x14ac:dyDescent="0.2">
      <c r="A1801" s="284">
        <f t="shared" si="59"/>
        <v>1798</v>
      </c>
      <c r="B1801" s="277">
        <f t="shared" si="61"/>
        <v>17990.439999999999</v>
      </c>
      <c r="C1801" s="277">
        <f t="shared" si="61"/>
        <v>17989.199999999997</v>
      </c>
    </row>
    <row r="1802" spans="1:3" x14ac:dyDescent="0.2">
      <c r="A1802" s="284">
        <f t="shared" si="59"/>
        <v>1799</v>
      </c>
      <c r="B1802" s="277">
        <f t="shared" si="61"/>
        <v>18000.32</v>
      </c>
      <c r="C1802" s="277">
        <f t="shared" si="61"/>
        <v>17999.16</v>
      </c>
    </row>
    <row r="1803" spans="1:3" x14ac:dyDescent="0.2">
      <c r="A1803" s="284">
        <f t="shared" si="59"/>
        <v>1800</v>
      </c>
      <c r="B1803" s="277">
        <f t="shared" si="61"/>
        <v>18010.199999999997</v>
      </c>
      <c r="C1803" s="277">
        <f t="shared" si="61"/>
        <v>18009.12</v>
      </c>
    </row>
    <row r="1804" spans="1:3" x14ac:dyDescent="0.2">
      <c r="A1804" s="284">
        <f t="shared" si="59"/>
        <v>1801</v>
      </c>
      <c r="B1804" s="277">
        <f t="shared" ref="B1804:C1823" si="62">B$1*3+B304</f>
        <v>18020.079999999998</v>
      </c>
      <c r="C1804" s="277">
        <f t="shared" si="62"/>
        <v>18019.199999999997</v>
      </c>
    </row>
    <row r="1805" spans="1:3" x14ac:dyDescent="0.2">
      <c r="A1805" s="284">
        <f t="shared" si="59"/>
        <v>1802</v>
      </c>
      <c r="B1805" s="277">
        <f t="shared" si="62"/>
        <v>18029.96</v>
      </c>
      <c r="C1805" s="277">
        <f t="shared" si="62"/>
        <v>18029.16</v>
      </c>
    </row>
    <row r="1806" spans="1:3" x14ac:dyDescent="0.2">
      <c r="A1806" s="284">
        <f t="shared" si="59"/>
        <v>1803</v>
      </c>
      <c r="B1806" s="277">
        <f t="shared" si="62"/>
        <v>18040.36</v>
      </c>
      <c r="C1806" s="277">
        <f t="shared" si="62"/>
        <v>18039.12</v>
      </c>
    </row>
    <row r="1807" spans="1:3" x14ac:dyDescent="0.2">
      <c r="A1807" s="284">
        <f t="shared" si="59"/>
        <v>1804</v>
      </c>
      <c r="B1807" s="277">
        <f t="shared" si="62"/>
        <v>18050.239999999998</v>
      </c>
      <c r="C1807" s="277">
        <f t="shared" si="62"/>
        <v>18049.199999999997</v>
      </c>
    </row>
    <row r="1808" spans="1:3" x14ac:dyDescent="0.2">
      <c r="A1808" s="284">
        <f t="shared" si="59"/>
        <v>1805</v>
      </c>
      <c r="B1808" s="277">
        <f t="shared" si="62"/>
        <v>18060.12</v>
      </c>
      <c r="C1808" s="277">
        <f t="shared" si="62"/>
        <v>18059.16</v>
      </c>
    </row>
    <row r="1809" spans="1:3" x14ac:dyDescent="0.2">
      <c r="A1809" s="284">
        <f t="shared" si="59"/>
        <v>1806</v>
      </c>
      <c r="B1809" s="277">
        <f t="shared" si="62"/>
        <v>18070</v>
      </c>
      <c r="C1809" s="277">
        <f t="shared" si="62"/>
        <v>18069.12</v>
      </c>
    </row>
    <row r="1810" spans="1:3" x14ac:dyDescent="0.2">
      <c r="A1810" s="284">
        <f t="shared" si="59"/>
        <v>1807</v>
      </c>
      <c r="B1810" s="277">
        <f t="shared" si="62"/>
        <v>18080.399999999998</v>
      </c>
      <c r="C1810" s="277">
        <f t="shared" si="62"/>
        <v>18079.199999999997</v>
      </c>
    </row>
    <row r="1811" spans="1:3" x14ac:dyDescent="0.2">
      <c r="A1811" s="284">
        <f t="shared" si="59"/>
        <v>1808</v>
      </c>
      <c r="B1811" s="277">
        <f t="shared" si="62"/>
        <v>18090.28</v>
      </c>
      <c r="C1811" s="277">
        <f t="shared" si="62"/>
        <v>18089.16</v>
      </c>
    </row>
    <row r="1812" spans="1:3" x14ac:dyDescent="0.2">
      <c r="A1812" s="284">
        <f t="shared" si="59"/>
        <v>1809</v>
      </c>
      <c r="B1812" s="277">
        <f t="shared" si="62"/>
        <v>18100.16</v>
      </c>
      <c r="C1812" s="277">
        <f t="shared" si="62"/>
        <v>18099.12</v>
      </c>
    </row>
    <row r="1813" spans="1:3" x14ac:dyDescent="0.2">
      <c r="A1813" s="284">
        <f t="shared" si="59"/>
        <v>1810</v>
      </c>
      <c r="B1813" s="277">
        <f t="shared" si="62"/>
        <v>18110.04</v>
      </c>
      <c r="C1813" s="277">
        <f t="shared" si="62"/>
        <v>18109.199999999997</v>
      </c>
    </row>
    <row r="1814" spans="1:3" x14ac:dyDescent="0.2">
      <c r="A1814" s="284">
        <f t="shared" si="59"/>
        <v>1811</v>
      </c>
      <c r="B1814" s="277">
        <f t="shared" si="62"/>
        <v>18120.439999999999</v>
      </c>
      <c r="C1814" s="277">
        <f t="shared" si="62"/>
        <v>18119.16</v>
      </c>
    </row>
    <row r="1815" spans="1:3" x14ac:dyDescent="0.2">
      <c r="A1815" s="284">
        <f t="shared" si="59"/>
        <v>1812</v>
      </c>
      <c r="B1815" s="277">
        <f t="shared" si="62"/>
        <v>18130.32</v>
      </c>
      <c r="C1815" s="277">
        <f t="shared" si="62"/>
        <v>18129.12</v>
      </c>
    </row>
    <row r="1816" spans="1:3" x14ac:dyDescent="0.2">
      <c r="A1816" s="284">
        <f t="shared" si="59"/>
        <v>1813</v>
      </c>
      <c r="B1816" s="277">
        <f t="shared" si="62"/>
        <v>18140.199999999997</v>
      </c>
      <c r="C1816" s="277">
        <f t="shared" si="62"/>
        <v>18139.199999999997</v>
      </c>
    </row>
    <row r="1817" spans="1:3" x14ac:dyDescent="0.2">
      <c r="A1817" s="284">
        <f t="shared" si="59"/>
        <v>1814</v>
      </c>
      <c r="B1817" s="277">
        <f t="shared" si="62"/>
        <v>18150.079999999998</v>
      </c>
      <c r="C1817" s="277">
        <f t="shared" si="62"/>
        <v>18149.16</v>
      </c>
    </row>
    <row r="1818" spans="1:3" x14ac:dyDescent="0.2">
      <c r="A1818" s="284">
        <f t="shared" si="59"/>
        <v>1815</v>
      </c>
      <c r="B1818" s="277">
        <f t="shared" si="62"/>
        <v>18159.96</v>
      </c>
      <c r="C1818" s="277">
        <f t="shared" si="62"/>
        <v>18159.12</v>
      </c>
    </row>
    <row r="1819" spans="1:3" x14ac:dyDescent="0.2">
      <c r="A1819" s="284">
        <f t="shared" si="59"/>
        <v>1816</v>
      </c>
      <c r="B1819" s="277">
        <f t="shared" si="62"/>
        <v>18170.36</v>
      </c>
      <c r="C1819" s="277">
        <f t="shared" si="62"/>
        <v>18169.199999999997</v>
      </c>
    </row>
    <row r="1820" spans="1:3" x14ac:dyDescent="0.2">
      <c r="A1820" s="284">
        <f t="shared" si="59"/>
        <v>1817</v>
      </c>
      <c r="B1820" s="277">
        <f t="shared" si="62"/>
        <v>18180.239999999998</v>
      </c>
      <c r="C1820" s="277">
        <f t="shared" si="62"/>
        <v>18179.16</v>
      </c>
    </row>
    <row r="1821" spans="1:3" x14ac:dyDescent="0.2">
      <c r="A1821" s="284">
        <f t="shared" si="59"/>
        <v>1818</v>
      </c>
      <c r="B1821" s="277">
        <f t="shared" si="62"/>
        <v>18190.12</v>
      </c>
      <c r="C1821" s="277">
        <f t="shared" si="62"/>
        <v>18189.12</v>
      </c>
    </row>
    <row r="1822" spans="1:3" x14ac:dyDescent="0.2">
      <c r="A1822" s="284">
        <f t="shared" si="59"/>
        <v>1819</v>
      </c>
      <c r="B1822" s="277">
        <f t="shared" si="62"/>
        <v>18200</v>
      </c>
      <c r="C1822" s="277">
        <f t="shared" si="62"/>
        <v>18199.199999999997</v>
      </c>
    </row>
    <row r="1823" spans="1:3" x14ac:dyDescent="0.2">
      <c r="A1823" s="284">
        <f t="shared" si="59"/>
        <v>1820</v>
      </c>
      <c r="B1823" s="277">
        <f t="shared" si="62"/>
        <v>18210.399999999998</v>
      </c>
      <c r="C1823" s="277">
        <f t="shared" si="62"/>
        <v>18209.16</v>
      </c>
    </row>
    <row r="1824" spans="1:3" x14ac:dyDescent="0.2">
      <c r="A1824" s="284">
        <f t="shared" si="59"/>
        <v>1821</v>
      </c>
      <c r="B1824" s="277">
        <f t="shared" ref="B1824:C1843" si="63">B$1*3+B324</f>
        <v>18220.28</v>
      </c>
      <c r="C1824" s="277">
        <f t="shared" si="63"/>
        <v>18219.12</v>
      </c>
    </row>
    <row r="1825" spans="1:3" x14ac:dyDescent="0.2">
      <c r="A1825" s="284">
        <f t="shared" si="59"/>
        <v>1822</v>
      </c>
      <c r="B1825" s="277">
        <f t="shared" si="63"/>
        <v>18230.16</v>
      </c>
      <c r="C1825" s="277">
        <f t="shared" si="63"/>
        <v>18229.199999999997</v>
      </c>
    </row>
    <row r="1826" spans="1:3" x14ac:dyDescent="0.2">
      <c r="A1826" s="284">
        <f t="shared" ref="A1826:A1889" si="64">A1825+1</f>
        <v>1823</v>
      </c>
      <c r="B1826" s="277">
        <f t="shared" si="63"/>
        <v>18240.04</v>
      </c>
      <c r="C1826" s="277">
        <f t="shared" si="63"/>
        <v>18239.16</v>
      </c>
    </row>
    <row r="1827" spans="1:3" x14ac:dyDescent="0.2">
      <c r="A1827" s="284">
        <f t="shared" si="64"/>
        <v>1824</v>
      </c>
      <c r="B1827" s="277">
        <f t="shared" si="63"/>
        <v>18250.439999999999</v>
      </c>
      <c r="C1827" s="277">
        <f t="shared" si="63"/>
        <v>18249.12</v>
      </c>
    </row>
    <row r="1828" spans="1:3" x14ac:dyDescent="0.2">
      <c r="A1828" s="284">
        <f t="shared" si="64"/>
        <v>1825</v>
      </c>
      <c r="B1828" s="277">
        <f t="shared" si="63"/>
        <v>18260.32</v>
      </c>
      <c r="C1828" s="277">
        <f t="shared" si="63"/>
        <v>18259.199999999997</v>
      </c>
    </row>
    <row r="1829" spans="1:3" x14ac:dyDescent="0.2">
      <c r="A1829" s="284">
        <f t="shared" si="64"/>
        <v>1826</v>
      </c>
      <c r="B1829" s="277">
        <f t="shared" si="63"/>
        <v>18270.199999999997</v>
      </c>
      <c r="C1829" s="277">
        <f t="shared" si="63"/>
        <v>18269.16</v>
      </c>
    </row>
    <row r="1830" spans="1:3" x14ac:dyDescent="0.2">
      <c r="A1830" s="284">
        <f t="shared" si="64"/>
        <v>1827</v>
      </c>
      <c r="B1830" s="277">
        <f t="shared" si="63"/>
        <v>18280.079999999998</v>
      </c>
      <c r="C1830" s="277">
        <f t="shared" si="63"/>
        <v>18279.12</v>
      </c>
    </row>
    <row r="1831" spans="1:3" x14ac:dyDescent="0.2">
      <c r="A1831" s="284">
        <f t="shared" si="64"/>
        <v>1828</v>
      </c>
      <c r="B1831" s="277">
        <f t="shared" si="63"/>
        <v>18289.96</v>
      </c>
      <c r="C1831" s="277">
        <f t="shared" si="63"/>
        <v>18289.199999999997</v>
      </c>
    </row>
    <row r="1832" spans="1:3" x14ac:dyDescent="0.2">
      <c r="A1832" s="284">
        <f t="shared" si="64"/>
        <v>1829</v>
      </c>
      <c r="B1832" s="277">
        <f t="shared" si="63"/>
        <v>18300.36</v>
      </c>
      <c r="C1832" s="277">
        <f t="shared" si="63"/>
        <v>18299.16</v>
      </c>
    </row>
    <row r="1833" spans="1:3" x14ac:dyDescent="0.2">
      <c r="A1833" s="284">
        <f t="shared" si="64"/>
        <v>1830</v>
      </c>
      <c r="B1833" s="277">
        <f t="shared" si="63"/>
        <v>18310.239999999998</v>
      </c>
      <c r="C1833" s="277">
        <f t="shared" si="63"/>
        <v>18309.12</v>
      </c>
    </row>
    <row r="1834" spans="1:3" x14ac:dyDescent="0.2">
      <c r="A1834" s="284">
        <f t="shared" si="64"/>
        <v>1831</v>
      </c>
      <c r="B1834" s="277">
        <f t="shared" si="63"/>
        <v>18320.12</v>
      </c>
      <c r="C1834" s="277">
        <f t="shared" si="63"/>
        <v>18319.199999999997</v>
      </c>
    </row>
    <row r="1835" spans="1:3" x14ac:dyDescent="0.2">
      <c r="A1835" s="284">
        <f t="shared" si="64"/>
        <v>1832</v>
      </c>
      <c r="B1835" s="277">
        <f t="shared" si="63"/>
        <v>18330</v>
      </c>
      <c r="C1835" s="277">
        <f t="shared" si="63"/>
        <v>18329.16</v>
      </c>
    </row>
    <row r="1836" spans="1:3" x14ac:dyDescent="0.2">
      <c r="A1836" s="284">
        <f t="shared" si="64"/>
        <v>1833</v>
      </c>
      <c r="B1836" s="277">
        <f t="shared" si="63"/>
        <v>18340.399999999998</v>
      </c>
      <c r="C1836" s="277">
        <f t="shared" si="63"/>
        <v>18339.12</v>
      </c>
    </row>
    <row r="1837" spans="1:3" x14ac:dyDescent="0.2">
      <c r="A1837" s="284">
        <f t="shared" si="64"/>
        <v>1834</v>
      </c>
      <c r="B1837" s="277">
        <f t="shared" si="63"/>
        <v>18350.28</v>
      </c>
      <c r="C1837" s="277">
        <f t="shared" si="63"/>
        <v>18349.199999999997</v>
      </c>
    </row>
    <row r="1838" spans="1:3" x14ac:dyDescent="0.2">
      <c r="A1838" s="284">
        <f t="shared" si="64"/>
        <v>1835</v>
      </c>
      <c r="B1838" s="277">
        <f t="shared" si="63"/>
        <v>18360.16</v>
      </c>
      <c r="C1838" s="277">
        <f t="shared" si="63"/>
        <v>18359.16</v>
      </c>
    </row>
    <row r="1839" spans="1:3" x14ac:dyDescent="0.2">
      <c r="A1839" s="284">
        <f t="shared" si="64"/>
        <v>1836</v>
      </c>
      <c r="B1839" s="277">
        <f t="shared" si="63"/>
        <v>18370.04</v>
      </c>
      <c r="C1839" s="277">
        <f t="shared" si="63"/>
        <v>18369.12</v>
      </c>
    </row>
    <row r="1840" spans="1:3" x14ac:dyDescent="0.2">
      <c r="A1840" s="284">
        <f t="shared" si="64"/>
        <v>1837</v>
      </c>
      <c r="B1840" s="277">
        <f t="shared" si="63"/>
        <v>18380.439999999999</v>
      </c>
      <c r="C1840" s="277">
        <f t="shared" si="63"/>
        <v>18379.199999999997</v>
      </c>
    </row>
    <row r="1841" spans="1:3" x14ac:dyDescent="0.2">
      <c r="A1841" s="284">
        <f t="shared" si="64"/>
        <v>1838</v>
      </c>
      <c r="B1841" s="277">
        <f t="shared" si="63"/>
        <v>18390.32</v>
      </c>
      <c r="C1841" s="277">
        <f t="shared" si="63"/>
        <v>18389.16</v>
      </c>
    </row>
    <row r="1842" spans="1:3" x14ac:dyDescent="0.2">
      <c r="A1842" s="284">
        <f t="shared" si="64"/>
        <v>1839</v>
      </c>
      <c r="B1842" s="277">
        <f t="shared" si="63"/>
        <v>18400.199999999997</v>
      </c>
      <c r="C1842" s="277">
        <f t="shared" si="63"/>
        <v>18399.12</v>
      </c>
    </row>
    <row r="1843" spans="1:3" x14ac:dyDescent="0.2">
      <c r="A1843" s="284">
        <f t="shared" si="64"/>
        <v>1840</v>
      </c>
      <c r="B1843" s="277">
        <f t="shared" si="63"/>
        <v>18410.079999999998</v>
      </c>
      <c r="C1843" s="277">
        <f t="shared" si="63"/>
        <v>18409.199999999997</v>
      </c>
    </row>
    <row r="1844" spans="1:3" x14ac:dyDescent="0.2">
      <c r="A1844" s="284">
        <f t="shared" si="64"/>
        <v>1841</v>
      </c>
      <c r="B1844" s="277">
        <f t="shared" ref="B1844:C1863" si="65">B$1*3+B344</f>
        <v>18419.96</v>
      </c>
      <c r="C1844" s="277">
        <f t="shared" si="65"/>
        <v>18419.16</v>
      </c>
    </row>
    <row r="1845" spans="1:3" x14ac:dyDescent="0.2">
      <c r="A1845" s="284">
        <f t="shared" si="64"/>
        <v>1842</v>
      </c>
      <c r="B1845" s="277">
        <f t="shared" si="65"/>
        <v>18430.36</v>
      </c>
      <c r="C1845" s="277">
        <f t="shared" si="65"/>
        <v>18429.12</v>
      </c>
    </row>
    <row r="1846" spans="1:3" x14ac:dyDescent="0.2">
      <c r="A1846" s="284">
        <f t="shared" si="64"/>
        <v>1843</v>
      </c>
      <c r="B1846" s="277">
        <f t="shared" si="65"/>
        <v>18440.239999999998</v>
      </c>
      <c r="C1846" s="277">
        <f t="shared" si="65"/>
        <v>18439.199999999997</v>
      </c>
    </row>
    <row r="1847" spans="1:3" x14ac:dyDescent="0.2">
      <c r="A1847" s="284">
        <f t="shared" si="64"/>
        <v>1844</v>
      </c>
      <c r="B1847" s="277">
        <f t="shared" si="65"/>
        <v>18450.12</v>
      </c>
      <c r="C1847" s="277">
        <f t="shared" si="65"/>
        <v>18449.16</v>
      </c>
    </row>
    <row r="1848" spans="1:3" x14ac:dyDescent="0.2">
      <c r="A1848" s="284">
        <f t="shared" si="64"/>
        <v>1845</v>
      </c>
      <c r="B1848" s="277">
        <f t="shared" si="65"/>
        <v>18460</v>
      </c>
      <c r="C1848" s="277">
        <f t="shared" si="65"/>
        <v>18459.12</v>
      </c>
    </row>
    <row r="1849" spans="1:3" x14ac:dyDescent="0.2">
      <c r="A1849" s="284">
        <f t="shared" si="64"/>
        <v>1846</v>
      </c>
      <c r="B1849" s="277">
        <f t="shared" si="65"/>
        <v>18470.399999999998</v>
      </c>
      <c r="C1849" s="277">
        <f t="shared" si="65"/>
        <v>18469.199999999997</v>
      </c>
    </row>
    <row r="1850" spans="1:3" x14ac:dyDescent="0.2">
      <c r="A1850" s="284">
        <f t="shared" si="64"/>
        <v>1847</v>
      </c>
      <c r="B1850" s="277">
        <f t="shared" si="65"/>
        <v>18480.28</v>
      </c>
      <c r="C1850" s="277">
        <f t="shared" si="65"/>
        <v>18479.16</v>
      </c>
    </row>
    <row r="1851" spans="1:3" x14ac:dyDescent="0.2">
      <c r="A1851" s="284">
        <f t="shared" si="64"/>
        <v>1848</v>
      </c>
      <c r="B1851" s="277">
        <f t="shared" si="65"/>
        <v>18490.16</v>
      </c>
      <c r="C1851" s="277">
        <f t="shared" si="65"/>
        <v>18489.12</v>
      </c>
    </row>
    <row r="1852" spans="1:3" x14ac:dyDescent="0.2">
      <c r="A1852" s="284">
        <f t="shared" si="64"/>
        <v>1849</v>
      </c>
      <c r="B1852" s="277">
        <f t="shared" si="65"/>
        <v>18500.04</v>
      </c>
      <c r="C1852" s="277">
        <f t="shared" si="65"/>
        <v>18499.199999999997</v>
      </c>
    </row>
    <row r="1853" spans="1:3" x14ac:dyDescent="0.2">
      <c r="A1853" s="284">
        <f t="shared" si="64"/>
        <v>1850</v>
      </c>
      <c r="B1853" s="277">
        <f t="shared" si="65"/>
        <v>18510.439999999999</v>
      </c>
      <c r="C1853" s="277">
        <f t="shared" si="65"/>
        <v>18509.16</v>
      </c>
    </row>
    <row r="1854" spans="1:3" x14ac:dyDescent="0.2">
      <c r="A1854" s="284">
        <f t="shared" si="64"/>
        <v>1851</v>
      </c>
      <c r="B1854" s="277">
        <f t="shared" si="65"/>
        <v>18520.32</v>
      </c>
      <c r="C1854" s="277">
        <f t="shared" si="65"/>
        <v>18519.12</v>
      </c>
    </row>
    <row r="1855" spans="1:3" x14ac:dyDescent="0.2">
      <c r="A1855" s="284">
        <f t="shared" si="64"/>
        <v>1852</v>
      </c>
      <c r="B1855" s="277">
        <f t="shared" si="65"/>
        <v>18530.199999999997</v>
      </c>
      <c r="C1855" s="277">
        <f t="shared" si="65"/>
        <v>18529.199999999997</v>
      </c>
    </row>
    <row r="1856" spans="1:3" x14ac:dyDescent="0.2">
      <c r="A1856" s="284">
        <f t="shared" si="64"/>
        <v>1853</v>
      </c>
      <c r="B1856" s="277">
        <f t="shared" si="65"/>
        <v>18540.079999999998</v>
      </c>
      <c r="C1856" s="277">
        <f t="shared" si="65"/>
        <v>18539.16</v>
      </c>
    </row>
    <row r="1857" spans="1:3" x14ac:dyDescent="0.2">
      <c r="A1857" s="284">
        <f t="shared" si="64"/>
        <v>1854</v>
      </c>
      <c r="B1857" s="277">
        <f t="shared" si="65"/>
        <v>18549.96</v>
      </c>
      <c r="C1857" s="277">
        <f t="shared" si="65"/>
        <v>18549.12</v>
      </c>
    </row>
    <row r="1858" spans="1:3" x14ac:dyDescent="0.2">
      <c r="A1858" s="284">
        <f t="shared" si="64"/>
        <v>1855</v>
      </c>
      <c r="B1858" s="277">
        <f t="shared" si="65"/>
        <v>18560.36</v>
      </c>
      <c r="C1858" s="277">
        <f t="shared" si="65"/>
        <v>18559.199999999997</v>
      </c>
    </row>
    <row r="1859" spans="1:3" x14ac:dyDescent="0.2">
      <c r="A1859" s="284">
        <f t="shared" si="64"/>
        <v>1856</v>
      </c>
      <c r="B1859" s="277">
        <f t="shared" si="65"/>
        <v>18570.239999999998</v>
      </c>
      <c r="C1859" s="277">
        <f t="shared" si="65"/>
        <v>18569.16</v>
      </c>
    </row>
    <row r="1860" spans="1:3" x14ac:dyDescent="0.2">
      <c r="A1860" s="284">
        <f t="shared" si="64"/>
        <v>1857</v>
      </c>
      <c r="B1860" s="277">
        <f t="shared" si="65"/>
        <v>18580.12</v>
      </c>
      <c r="C1860" s="277">
        <f t="shared" si="65"/>
        <v>18579.12</v>
      </c>
    </row>
    <row r="1861" spans="1:3" x14ac:dyDescent="0.2">
      <c r="A1861" s="284">
        <f t="shared" si="64"/>
        <v>1858</v>
      </c>
      <c r="B1861" s="277">
        <f t="shared" si="65"/>
        <v>18590</v>
      </c>
      <c r="C1861" s="277">
        <f t="shared" si="65"/>
        <v>18589.199999999997</v>
      </c>
    </row>
    <row r="1862" spans="1:3" x14ac:dyDescent="0.2">
      <c r="A1862" s="284">
        <f t="shared" si="64"/>
        <v>1859</v>
      </c>
      <c r="B1862" s="277">
        <f t="shared" si="65"/>
        <v>18600.399999999998</v>
      </c>
      <c r="C1862" s="277">
        <f t="shared" si="65"/>
        <v>18599.16</v>
      </c>
    </row>
    <row r="1863" spans="1:3" x14ac:dyDescent="0.2">
      <c r="A1863" s="284">
        <f t="shared" si="64"/>
        <v>1860</v>
      </c>
      <c r="B1863" s="277">
        <f t="shared" si="65"/>
        <v>18610.18</v>
      </c>
      <c r="C1863" s="277">
        <f t="shared" si="65"/>
        <v>18609.12</v>
      </c>
    </row>
    <row r="1864" spans="1:3" x14ac:dyDescent="0.2">
      <c r="A1864" s="284">
        <f t="shared" si="64"/>
        <v>1861</v>
      </c>
      <c r="B1864" s="277">
        <f t="shared" ref="B1864:C1883" si="66">B$1*3+B364</f>
        <v>18620.16</v>
      </c>
      <c r="C1864" s="277">
        <f t="shared" si="66"/>
        <v>18619.199999999997</v>
      </c>
    </row>
    <row r="1865" spans="1:3" x14ac:dyDescent="0.2">
      <c r="A1865" s="284">
        <f t="shared" si="64"/>
        <v>1862</v>
      </c>
      <c r="B1865" s="277">
        <f t="shared" si="66"/>
        <v>18630.04</v>
      </c>
      <c r="C1865" s="277">
        <f t="shared" si="66"/>
        <v>18629.16</v>
      </c>
    </row>
    <row r="1866" spans="1:3" x14ac:dyDescent="0.2">
      <c r="A1866" s="284">
        <f t="shared" si="64"/>
        <v>1863</v>
      </c>
      <c r="B1866" s="277">
        <f t="shared" si="66"/>
        <v>18640.439999999999</v>
      </c>
      <c r="C1866" s="277">
        <f t="shared" si="66"/>
        <v>18639.12</v>
      </c>
    </row>
    <row r="1867" spans="1:3" x14ac:dyDescent="0.2">
      <c r="A1867" s="284">
        <f t="shared" si="64"/>
        <v>1864</v>
      </c>
      <c r="B1867" s="277">
        <f t="shared" si="66"/>
        <v>18650.32</v>
      </c>
      <c r="C1867" s="277">
        <f t="shared" si="66"/>
        <v>18649.199999999997</v>
      </c>
    </row>
    <row r="1868" spans="1:3" x14ac:dyDescent="0.2">
      <c r="A1868" s="284">
        <f t="shared" si="64"/>
        <v>1865</v>
      </c>
      <c r="B1868" s="277">
        <f t="shared" si="66"/>
        <v>18660.199999999997</v>
      </c>
      <c r="C1868" s="277">
        <f t="shared" si="66"/>
        <v>18659.16</v>
      </c>
    </row>
    <row r="1869" spans="1:3" x14ac:dyDescent="0.2">
      <c r="A1869" s="284">
        <f t="shared" si="64"/>
        <v>1866</v>
      </c>
      <c r="B1869" s="277">
        <f t="shared" si="66"/>
        <v>18670.079999999998</v>
      </c>
      <c r="C1869" s="277">
        <f t="shared" si="66"/>
        <v>18669.12</v>
      </c>
    </row>
    <row r="1870" spans="1:3" x14ac:dyDescent="0.2">
      <c r="A1870" s="284">
        <f t="shared" si="64"/>
        <v>1867</v>
      </c>
      <c r="B1870" s="277">
        <f t="shared" si="66"/>
        <v>18679.96</v>
      </c>
      <c r="C1870" s="277">
        <f t="shared" si="66"/>
        <v>18679.199999999997</v>
      </c>
    </row>
    <row r="1871" spans="1:3" x14ac:dyDescent="0.2">
      <c r="A1871" s="284">
        <f t="shared" si="64"/>
        <v>1868</v>
      </c>
      <c r="B1871" s="277">
        <f t="shared" si="66"/>
        <v>18690.36</v>
      </c>
      <c r="C1871" s="277">
        <f t="shared" si="66"/>
        <v>18689.16</v>
      </c>
    </row>
    <row r="1872" spans="1:3" x14ac:dyDescent="0.2">
      <c r="A1872" s="284">
        <f t="shared" si="64"/>
        <v>1869</v>
      </c>
      <c r="B1872" s="277">
        <f t="shared" si="66"/>
        <v>18700.239999999998</v>
      </c>
      <c r="C1872" s="277">
        <f t="shared" si="66"/>
        <v>18699.12</v>
      </c>
    </row>
    <row r="1873" spans="1:3" x14ac:dyDescent="0.2">
      <c r="A1873" s="284">
        <f t="shared" si="64"/>
        <v>1870</v>
      </c>
      <c r="B1873" s="277">
        <f t="shared" si="66"/>
        <v>18710.12</v>
      </c>
      <c r="C1873" s="277">
        <f t="shared" si="66"/>
        <v>18709.199999999997</v>
      </c>
    </row>
    <row r="1874" spans="1:3" x14ac:dyDescent="0.2">
      <c r="A1874" s="284">
        <f t="shared" si="64"/>
        <v>1871</v>
      </c>
      <c r="B1874" s="277">
        <f t="shared" si="66"/>
        <v>18720</v>
      </c>
      <c r="C1874" s="277">
        <f t="shared" si="66"/>
        <v>18719.16</v>
      </c>
    </row>
    <row r="1875" spans="1:3" x14ac:dyDescent="0.2">
      <c r="A1875" s="284">
        <f t="shared" si="64"/>
        <v>1872</v>
      </c>
      <c r="B1875" s="277">
        <f t="shared" si="66"/>
        <v>18730.399999999998</v>
      </c>
      <c r="C1875" s="277">
        <f t="shared" si="66"/>
        <v>18729.12</v>
      </c>
    </row>
    <row r="1876" spans="1:3" x14ac:dyDescent="0.2">
      <c r="A1876" s="284">
        <f t="shared" si="64"/>
        <v>1873</v>
      </c>
      <c r="B1876" s="277">
        <f t="shared" si="66"/>
        <v>18740.28</v>
      </c>
      <c r="C1876" s="277">
        <f t="shared" si="66"/>
        <v>18739.199999999997</v>
      </c>
    </row>
    <row r="1877" spans="1:3" x14ac:dyDescent="0.2">
      <c r="A1877" s="284">
        <f t="shared" si="64"/>
        <v>1874</v>
      </c>
      <c r="B1877" s="277">
        <f t="shared" si="66"/>
        <v>18750.16</v>
      </c>
      <c r="C1877" s="277">
        <f t="shared" si="66"/>
        <v>18749.16</v>
      </c>
    </row>
    <row r="1878" spans="1:3" x14ac:dyDescent="0.2">
      <c r="A1878" s="284">
        <f t="shared" si="64"/>
        <v>1875</v>
      </c>
      <c r="B1878" s="277">
        <f t="shared" si="66"/>
        <v>18760.04</v>
      </c>
      <c r="C1878" s="277">
        <f t="shared" si="66"/>
        <v>18759.12</v>
      </c>
    </row>
    <row r="1879" spans="1:3" x14ac:dyDescent="0.2">
      <c r="A1879" s="284">
        <f t="shared" si="64"/>
        <v>1876</v>
      </c>
      <c r="B1879" s="277">
        <f t="shared" si="66"/>
        <v>18770.439999999999</v>
      </c>
      <c r="C1879" s="277">
        <f t="shared" si="66"/>
        <v>18769.199999999997</v>
      </c>
    </row>
    <row r="1880" spans="1:3" x14ac:dyDescent="0.2">
      <c r="A1880" s="284">
        <f t="shared" si="64"/>
        <v>1877</v>
      </c>
      <c r="B1880" s="277">
        <f t="shared" si="66"/>
        <v>18780.32</v>
      </c>
      <c r="C1880" s="277">
        <f t="shared" si="66"/>
        <v>18779.16</v>
      </c>
    </row>
    <row r="1881" spans="1:3" x14ac:dyDescent="0.2">
      <c r="A1881" s="284">
        <f t="shared" si="64"/>
        <v>1878</v>
      </c>
      <c r="B1881" s="277">
        <f t="shared" si="66"/>
        <v>18790.199999999997</v>
      </c>
      <c r="C1881" s="277">
        <f t="shared" si="66"/>
        <v>18789.12</v>
      </c>
    </row>
    <row r="1882" spans="1:3" x14ac:dyDescent="0.2">
      <c r="A1882" s="284">
        <f t="shared" si="64"/>
        <v>1879</v>
      </c>
      <c r="B1882" s="277">
        <f t="shared" si="66"/>
        <v>18800.079999999998</v>
      </c>
      <c r="C1882" s="277">
        <f t="shared" si="66"/>
        <v>18799.199999999997</v>
      </c>
    </row>
    <row r="1883" spans="1:3" x14ac:dyDescent="0.2">
      <c r="A1883" s="284">
        <f t="shared" si="64"/>
        <v>1880</v>
      </c>
      <c r="B1883" s="277">
        <f t="shared" si="66"/>
        <v>18809.96</v>
      </c>
      <c r="C1883" s="277">
        <f t="shared" si="66"/>
        <v>18809.16</v>
      </c>
    </row>
    <row r="1884" spans="1:3" x14ac:dyDescent="0.2">
      <c r="A1884" s="284">
        <f t="shared" si="64"/>
        <v>1881</v>
      </c>
      <c r="B1884" s="277">
        <f t="shared" ref="B1884:C1903" si="67">B$1*3+B384</f>
        <v>18820.36</v>
      </c>
      <c r="C1884" s="277">
        <f t="shared" si="67"/>
        <v>18819.12</v>
      </c>
    </row>
    <row r="1885" spans="1:3" x14ac:dyDescent="0.2">
      <c r="A1885" s="284">
        <f t="shared" si="64"/>
        <v>1882</v>
      </c>
      <c r="B1885" s="277">
        <f t="shared" si="67"/>
        <v>18830.239999999998</v>
      </c>
      <c r="C1885" s="277">
        <f t="shared" si="67"/>
        <v>18829.199999999997</v>
      </c>
    </row>
    <row r="1886" spans="1:3" x14ac:dyDescent="0.2">
      <c r="A1886" s="284">
        <f t="shared" si="64"/>
        <v>1883</v>
      </c>
      <c r="B1886" s="277">
        <f t="shared" si="67"/>
        <v>18840.12</v>
      </c>
      <c r="C1886" s="277">
        <f t="shared" si="67"/>
        <v>18839.16</v>
      </c>
    </row>
    <row r="1887" spans="1:3" x14ac:dyDescent="0.2">
      <c r="A1887" s="284">
        <f t="shared" si="64"/>
        <v>1884</v>
      </c>
      <c r="B1887" s="277">
        <f t="shared" si="67"/>
        <v>18850</v>
      </c>
      <c r="C1887" s="277">
        <f t="shared" si="67"/>
        <v>18849.12</v>
      </c>
    </row>
    <row r="1888" spans="1:3" x14ac:dyDescent="0.2">
      <c r="A1888" s="284">
        <f t="shared" si="64"/>
        <v>1885</v>
      </c>
      <c r="B1888" s="277">
        <f t="shared" si="67"/>
        <v>18860.399999999998</v>
      </c>
      <c r="C1888" s="277">
        <f t="shared" si="67"/>
        <v>18859.199999999997</v>
      </c>
    </row>
    <row r="1889" spans="1:3" x14ac:dyDescent="0.2">
      <c r="A1889" s="284">
        <f t="shared" si="64"/>
        <v>1886</v>
      </c>
      <c r="B1889" s="277">
        <f t="shared" si="67"/>
        <v>18870.28</v>
      </c>
      <c r="C1889" s="277">
        <f t="shared" si="67"/>
        <v>18869.16</v>
      </c>
    </row>
    <row r="1890" spans="1:3" x14ac:dyDescent="0.2">
      <c r="A1890" s="284">
        <f t="shared" ref="A1890:A1953" si="68">A1889+1</f>
        <v>1887</v>
      </c>
      <c r="B1890" s="277">
        <f t="shared" si="67"/>
        <v>18880.16</v>
      </c>
      <c r="C1890" s="277">
        <f t="shared" si="67"/>
        <v>18879.12</v>
      </c>
    </row>
    <row r="1891" spans="1:3" x14ac:dyDescent="0.2">
      <c r="A1891" s="284">
        <f t="shared" si="68"/>
        <v>1888</v>
      </c>
      <c r="B1891" s="277">
        <f t="shared" si="67"/>
        <v>18890.04</v>
      </c>
      <c r="C1891" s="277">
        <f t="shared" si="67"/>
        <v>18889.199999999997</v>
      </c>
    </row>
    <row r="1892" spans="1:3" x14ac:dyDescent="0.2">
      <c r="A1892" s="284">
        <f t="shared" si="68"/>
        <v>1889</v>
      </c>
      <c r="B1892" s="277">
        <f t="shared" si="67"/>
        <v>18900.439999999999</v>
      </c>
      <c r="C1892" s="277">
        <f t="shared" si="67"/>
        <v>18899.16</v>
      </c>
    </row>
    <row r="1893" spans="1:3" x14ac:dyDescent="0.2">
      <c r="A1893" s="284">
        <f t="shared" si="68"/>
        <v>1890</v>
      </c>
      <c r="B1893" s="277">
        <f t="shared" si="67"/>
        <v>18910.32</v>
      </c>
      <c r="C1893" s="277">
        <f t="shared" si="67"/>
        <v>18909.12</v>
      </c>
    </row>
    <row r="1894" spans="1:3" x14ac:dyDescent="0.2">
      <c r="A1894" s="284">
        <f t="shared" si="68"/>
        <v>1891</v>
      </c>
      <c r="B1894" s="277">
        <f t="shared" si="67"/>
        <v>18920.199999999997</v>
      </c>
      <c r="C1894" s="277">
        <f t="shared" si="67"/>
        <v>18919.199999999997</v>
      </c>
    </row>
    <row r="1895" spans="1:3" x14ac:dyDescent="0.2">
      <c r="A1895" s="284">
        <f t="shared" si="68"/>
        <v>1892</v>
      </c>
      <c r="B1895" s="277">
        <f t="shared" si="67"/>
        <v>18930.079999999998</v>
      </c>
      <c r="C1895" s="277">
        <f t="shared" si="67"/>
        <v>18929.16</v>
      </c>
    </row>
    <row r="1896" spans="1:3" x14ac:dyDescent="0.2">
      <c r="A1896" s="284">
        <f t="shared" si="68"/>
        <v>1893</v>
      </c>
      <c r="B1896" s="277">
        <f t="shared" si="67"/>
        <v>18939.96</v>
      </c>
      <c r="C1896" s="277">
        <f t="shared" si="67"/>
        <v>18939.12</v>
      </c>
    </row>
    <row r="1897" spans="1:3" x14ac:dyDescent="0.2">
      <c r="A1897" s="284">
        <f t="shared" si="68"/>
        <v>1894</v>
      </c>
      <c r="B1897" s="277">
        <f t="shared" si="67"/>
        <v>18950.36</v>
      </c>
      <c r="C1897" s="277">
        <f t="shared" si="67"/>
        <v>18949.199999999997</v>
      </c>
    </row>
    <row r="1898" spans="1:3" x14ac:dyDescent="0.2">
      <c r="A1898" s="284">
        <f t="shared" si="68"/>
        <v>1895</v>
      </c>
      <c r="B1898" s="277">
        <f t="shared" si="67"/>
        <v>18960.239999999998</v>
      </c>
      <c r="C1898" s="277">
        <f t="shared" si="67"/>
        <v>18959.16</v>
      </c>
    </row>
    <row r="1899" spans="1:3" x14ac:dyDescent="0.2">
      <c r="A1899" s="284">
        <f t="shared" si="68"/>
        <v>1896</v>
      </c>
      <c r="B1899" s="277">
        <f t="shared" si="67"/>
        <v>18970.12</v>
      </c>
      <c r="C1899" s="277">
        <f t="shared" si="67"/>
        <v>18969.12</v>
      </c>
    </row>
    <row r="1900" spans="1:3" x14ac:dyDescent="0.2">
      <c r="A1900" s="284">
        <f t="shared" si="68"/>
        <v>1897</v>
      </c>
      <c r="B1900" s="277">
        <f t="shared" si="67"/>
        <v>18980</v>
      </c>
      <c r="C1900" s="277">
        <f t="shared" si="67"/>
        <v>18979.199999999997</v>
      </c>
    </row>
    <row r="1901" spans="1:3" x14ac:dyDescent="0.2">
      <c r="A1901" s="284">
        <f t="shared" si="68"/>
        <v>1898</v>
      </c>
      <c r="B1901" s="277">
        <f t="shared" si="67"/>
        <v>18990.399999999998</v>
      </c>
      <c r="C1901" s="277">
        <f t="shared" si="67"/>
        <v>18989.16</v>
      </c>
    </row>
    <row r="1902" spans="1:3" x14ac:dyDescent="0.2">
      <c r="A1902" s="284">
        <f t="shared" si="68"/>
        <v>1899</v>
      </c>
      <c r="B1902" s="277">
        <f t="shared" si="67"/>
        <v>19000.28</v>
      </c>
      <c r="C1902" s="277">
        <f t="shared" si="67"/>
        <v>18999.12</v>
      </c>
    </row>
    <row r="1903" spans="1:3" x14ac:dyDescent="0.2">
      <c r="A1903" s="284">
        <f t="shared" si="68"/>
        <v>1900</v>
      </c>
      <c r="B1903" s="277">
        <f t="shared" si="67"/>
        <v>19010.16</v>
      </c>
      <c r="C1903" s="277">
        <f t="shared" si="67"/>
        <v>19009.199999999997</v>
      </c>
    </row>
    <row r="1904" spans="1:3" x14ac:dyDescent="0.2">
      <c r="A1904" s="284">
        <f t="shared" si="68"/>
        <v>1901</v>
      </c>
      <c r="B1904" s="277">
        <f t="shared" ref="B1904:C1923" si="69">B$1*3+B404</f>
        <v>19020.04</v>
      </c>
      <c r="C1904" s="277">
        <f t="shared" si="69"/>
        <v>19019.16</v>
      </c>
    </row>
    <row r="1905" spans="1:3" x14ac:dyDescent="0.2">
      <c r="A1905" s="284">
        <f t="shared" si="68"/>
        <v>1902</v>
      </c>
      <c r="B1905" s="277">
        <f t="shared" si="69"/>
        <v>19030.439999999999</v>
      </c>
      <c r="C1905" s="277">
        <f t="shared" si="69"/>
        <v>19029.12</v>
      </c>
    </row>
    <row r="1906" spans="1:3" x14ac:dyDescent="0.2">
      <c r="A1906" s="284">
        <f t="shared" si="68"/>
        <v>1903</v>
      </c>
      <c r="B1906" s="277">
        <f t="shared" si="69"/>
        <v>19040.32</v>
      </c>
      <c r="C1906" s="277">
        <f t="shared" si="69"/>
        <v>19039.199999999997</v>
      </c>
    </row>
    <row r="1907" spans="1:3" x14ac:dyDescent="0.2">
      <c r="A1907" s="284">
        <f t="shared" si="68"/>
        <v>1904</v>
      </c>
      <c r="B1907" s="277">
        <f t="shared" si="69"/>
        <v>19050.199999999997</v>
      </c>
      <c r="C1907" s="277">
        <f t="shared" si="69"/>
        <v>19049.16</v>
      </c>
    </row>
    <row r="1908" spans="1:3" x14ac:dyDescent="0.2">
      <c r="A1908" s="284">
        <f t="shared" si="68"/>
        <v>1905</v>
      </c>
      <c r="B1908" s="277">
        <f t="shared" si="69"/>
        <v>19060.079999999998</v>
      </c>
      <c r="C1908" s="277">
        <f t="shared" si="69"/>
        <v>19059.12</v>
      </c>
    </row>
    <row r="1909" spans="1:3" x14ac:dyDescent="0.2">
      <c r="A1909" s="284">
        <f t="shared" si="68"/>
        <v>1906</v>
      </c>
      <c r="B1909" s="277">
        <f t="shared" si="69"/>
        <v>19069.96</v>
      </c>
      <c r="C1909" s="277">
        <f t="shared" si="69"/>
        <v>19069.199999999997</v>
      </c>
    </row>
    <row r="1910" spans="1:3" x14ac:dyDescent="0.2">
      <c r="A1910" s="284">
        <f t="shared" si="68"/>
        <v>1907</v>
      </c>
      <c r="B1910" s="277">
        <f t="shared" si="69"/>
        <v>19080.36</v>
      </c>
      <c r="C1910" s="277">
        <f t="shared" si="69"/>
        <v>19079.16</v>
      </c>
    </row>
    <row r="1911" spans="1:3" x14ac:dyDescent="0.2">
      <c r="A1911" s="284">
        <f t="shared" si="68"/>
        <v>1908</v>
      </c>
      <c r="B1911" s="277">
        <f t="shared" si="69"/>
        <v>19090.239999999998</v>
      </c>
      <c r="C1911" s="277">
        <f t="shared" si="69"/>
        <v>19089.12</v>
      </c>
    </row>
    <row r="1912" spans="1:3" x14ac:dyDescent="0.2">
      <c r="A1912" s="284">
        <f t="shared" si="68"/>
        <v>1909</v>
      </c>
      <c r="B1912" s="277">
        <f t="shared" si="69"/>
        <v>19100.12</v>
      </c>
      <c r="C1912" s="277">
        <f t="shared" si="69"/>
        <v>19099.199999999997</v>
      </c>
    </row>
    <row r="1913" spans="1:3" x14ac:dyDescent="0.2">
      <c r="A1913" s="284">
        <f t="shared" si="68"/>
        <v>1910</v>
      </c>
      <c r="B1913" s="277">
        <f t="shared" si="69"/>
        <v>19110</v>
      </c>
      <c r="C1913" s="277">
        <f t="shared" si="69"/>
        <v>19109.16</v>
      </c>
    </row>
    <row r="1914" spans="1:3" x14ac:dyDescent="0.2">
      <c r="A1914" s="284">
        <f t="shared" si="68"/>
        <v>1911</v>
      </c>
      <c r="B1914" s="277">
        <f t="shared" si="69"/>
        <v>19120.399999999998</v>
      </c>
      <c r="C1914" s="277">
        <f t="shared" si="69"/>
        <v>19119.12</v>
      </c>
    </row>
    <row r="1915" spans="1:3" x14ac:dyDescent="0.2">
      <c r="A1915" s="284">
        <f t="shared" si="68"/>
        <v>1912</v>
      </c>
      <c r="B1915" s="277">
        <f t="shared" si="69"/>
        <v>19130.28</v>
      </c>
      <c r="C1915" s="277">
        <f t="shared" si="69"/>
        <v>19129.199999999997</v>
      </c>
    </row>
    <row r="1916" spans="1:3" x14ac:dyDescent="0.2">
      <c r="A1916" s="284">
        <f t="shared" si="68"/>
        <v>1913</v>
      </c>
      <c r="B1916" s="277">
        <f t="shared" si="69"/>
        <v>19140.16</v>
      </c>
      <c r="C1916" s="277">
        <f t="shared" si="69"/>
        <v>19139.16</v>
      </c>
    </row>
    <row r="1917" spans="1:3" x14ac:dyDescent="0.2">
      <c r="A1917" s="284">
        <f t="shared" si="68"/>
        <v>1914</v>
      </c>
      <c r="B1917" s="277">
        <f t="shared" si="69"/>
        <v>19150.04</v>
      </c>
      <c r="C1917" s="277">
        <f t="shared" si="69"/>
        <v>19149.12</v>
      </c>
    </row>
    <row r="1918" spans="1:3" x14ac:dyDescent="0.2">
      <c r="A1918" s="284">
        <f t="shared" si="68"/>
        <v>1915</v>
      </c>
      <c r="B1918" s="277">
        <f t="shared" si="69"/>
        <v>19160.439999999999</v>
      </c>
      <c r="C1918" s="277">
        <f t="shared" si="69"/>
        <v>19159.199999999997</v>
      </c>
    </row>
    <row r="1919" spans="1:3" x14ac:dyDescent="0.2">
      <c r="A1919" s="284">
        <f t="shared" si="68"/>
        <v>1916</v>
      </c>
      <c r="B1919" s="277">
        <f t="shared" si="69"/>
        <v>19170.32</v>
      </c>
      <c r="C1919" s="277">
        <f t="shared" si="69"/>
        <v>19169.16</v>
      </c>
    </row>
    <row r="1920" spans="1:3" x14ac:dyDescent="0.2">
      <c r="A1920" s="284">
        <f t="shared" si="68"/>
        <v>1917</v>
      </c>
      <c r="B1920" s="277">
        <f t="shared" si="69"/>
        <v>19180.199999999997</v>
      </c>
      <c r="C1920" s="277">
        <f t="shared" si="69"/>
        <v>19179.12</v>
      </c>
    </row>
    <row r="1921" spans="1:3" x14ac:dyDescent="0.2">
      <c r="A1921" s="284">
        <f t="shared" si="68"/>
        <v>1918</v>
      </c>
      <c r="B1921" s="277">
        <f t="shared" si="69"/>
        <v>19190.079999999998</v>
      </c>
      <c r="C1921" s="277">
        <f t="shared" si="69"/>
        <v>19189.199999999997</v>
      </c>
    </row>
    <row r="1922" spans="1:3" x14ac:dyDescent="0.2">
      <c r="A1922" s="284">
        <f t="shared" si="68"/>
        <v>1919</v>
      </c>
      <c r="B1922" s="277">
        <f t="shared" si="69"/>
        <v>19199.96</v>
      </c>
      <c r="C1922" s="277">
        <f t="shared" si="69"/>
        <v>19199.16</v>
      </c>
    </row>
    <row r="1923" spans="1:3" x14ac:dyDescent="0.2">
      <c r="A1923" s="284">
        <f t="shared" si="68"/>
        <v>1920</v>
      </c>
      <c r="B1923" s="277">
        <f t="shared" si="69"/>
        <v>19210.36</v>
      </c>
      <c r="C1923" s="277">
        <f t="shared" si="69"/>
        <v>19209.12</v>
      </c>
    </row>
    <row r="1924" spans="1:3" x14ac:dyDescent="0.2">
      <c r="A1924" s="284">
        <f t="shared" si="68"/>
        <v>1921</v>
      </c>
      <c r="B1924" s="277">
        <f t="shared" ref="B1924:C1943" si="70">B$1*3+B424</f>
        <v>19220.239999999998</v>
      </c>
      <c r="C1924" s="277">
        <f t="shared" si="70"/>
        <v>19219.199999999997</v>
      </c>
    </row>
    <row r="1925" spans="1:3" x14ac:dyDescent="0.2">
      <c r="A1925" s="284">
        <f t="shared" si="68"/>
        <v>1922</v>
      </c>
      <c r="B1925" s="277">
        <f t="shared" si="70"/>
        <v>19230.12</v>
      </c>
      <c r="C1925" s="277">
        <f t="shared" si="70"/>
        <v>19229.16</v>
      </c>
    </row>
    <row r="1926" spans="1:3" x14ac:dyDescent="0.2">
      <c r="A1926" s="284">
        <f t="shared" si="68"/>
        <v>1923</v>
      </c>
      <c r="B1926" s="277">
        <f t="shared" si="70"/>
        <v>19240</v>
      </c>
      <c r="C1926" s="277">
        <f t="shared" si="70"/>
        <v>19239.12</v>
      </c>
    </row>
    <row r="1927" spans="1:3" x14ac:dyDescent="0.2">
      <c r="A1927" s="284">
        <f t="shared" si="68"/>
        <v>1924</v>
      </c>
      <c r="B1927" s="277">
        <f t="shared" si="70"/>
        <v>19250.399999999998</v>
      </c>
      <c r="C1927" s="277">
        <f t="shared" si="70"/>
        <v>19249.199999999997</v>
      </c>
    </row>
    <row r="1928" spans="1:3" x14ac:dyDescent="0.2">
      <c r="A1928" s="284">
        <f t="shared" si="68"/>
        <v>1925</v>
      </c>
      <c r="B1928" s="277">
        <f t="shared" si="70"/>
        <v>19260.28</v>
      </c>
      <c r="C1928" s="277">
        <f t="shared" si="70"/>
        <v>19259.16</v>
      </c>
    </row>
    <row r="1929" spans="1:3" x14ac:dyDescent="0.2">
      <c r="A1929" s="284">
        <f t="shared" si="68"/>
        <v>1926</v>
      </c>
      <c r="B1929" s="277">
        <f t="shared" si="70"/>
        <v>19270.16</v>
      </c>
      <c r="C1929" s="277">
        <f t="shared" si="70"/>
        <v>19269.12</v>
      </c>
    </row>
    <row r="1930" spans="1:3" x14ac:dyDescent="0.2">
      <c r="A1930" s="284">
        <f t="shared" si="68"/>
        <v>1927</v>
      </c>
      <c r="B1930" s="277">
        <f t="shared" si="70"/>
        <v>19280.04</v>
      </c>
      <c r="C1930" s="277">
        <f t="shared" si="70"/>
        <v>19279.199999999997</v>
      </c>
    </row>
    <row r="1931" spans="1:3" x14ac:dyDescent="0.2">
      <c r="A1931" s="284">
        <f t="shared" si="68"/>
        <v>1928</v>
      </c>
      <c r="B1931" s="277">
        <f t="shared" si="70"/>
        <v>19290.439999999999</v>
      </c>
      <c r="C1931" s="277">
        <f t="shared" si="70"/>
        <v>19289.16</v>
      </c>
    </row>
    <row r="1932" spans="1:3" x14ac:dyDescent="0.2">
      <c r="A1932" s="284">
        <f t="shared" si="68"/>
        <v>1929</v>
      </c>
      <c r="B1932" s="277">
        <f t="shared" si="70"/>
        <v>19300.32</v>
      </c>
      <c r="C1932" s="277">
        <f t="shared" si="70"/>
        <v>19299.12</v>
      </c>
    </row>
    <row r="1933" spans="1:3" x14ac:dyDescent="0.2">
      <c r="A1933" s="284">
        <f t="shared" si="68"/>
        <v>1930</v>
      </c>
      <c r="B1933" s="277">
        <f t="shared" si="70"/>
        <v>19310.199999999997</v>
      </c>
      <c r="C1933" s="277">
        <f t="shared" si="70"/>
        <v>19309.199999999997</v>
      </c>
    </row>
    <row r="1934" spans="1:3" x14ac:dyDescent="0.2">
      <c r="A1934" s="284">
        <f t="shared" si="68"/>
        <v>1931</v>
      </c>
      <c r="B1934" s="277">
        <f t="shared" si="70"/>
        <v>19320.079999999998</v>
      </c>
      <c r="C1934" s="277">
        <f t="shared" si="70"/>
        <v>19319.16</v>
      </c>
    </row>
    <row r="1935" spans="1:3" x14ac:dyDescent="0.2">
      <c r="A1935" s="284">
        <f t="shared" si="68"/>
        <v>1932</v>
      </c>
      <c r="B1935" s="277">
        <f t="shared" si="70"/>
        <v>19329.96</v>
      </c>
      <c r="C1935" s="277">
        <f t="shared" si="70"/>
        <v>19329.12</v>
      </c>
    </row>
    <row r="1936" spans="1:3" x14ac:dyDescent="0.2">
      <c r="A1936" s="284">
        <f t="shared" si="68"/>
        <v>1933</v>
      </c>
      <c r="B1936" s="277">
        <f t="shared" si="70"/>
        <v>19340.36</v>
      </c>
      <c r="C1936" s="277">
        <f t="shared" si="70"/>
        <v>19339.199999999997</v>
      </c>
    </row>
    <row r="1937" spans="1:3" x14ac:dyDescent="0.2">
      <c r="A1937" s="284">
        <f t="shared" si="68"/>
        <v>1934</v>
      </c>
      <c r="B1937" s="277">
        <f t="shared" si="70"/>
        <v>19350.239999999998</v>
      </c>
      <c r="C1937" s="277">
        <f t="shared" si="70"/>
        <v>19349.16</v>
      </c>
    </row>
    <row r="1938" spans="1:3" x14ac:dyDescent="0.2">
      <c r="A1938" s="284">
        <f t="shared" si="68"/>
        <v>1935</v>
      </c>
      <c r="B1938" s="277">
        <f t="shared" si="70"/>
        <v>19360.12</v>
      </c>
      <c r="C1938" s="277">
        <f t="shared" si="70"/>
        <v>19359.12</v>
      </c>
    </row>
    <row r="1939" spans="1:3" x14ac:dyDescent="0.2">
      <c r="A1939" s="284">
        <f t="shared" si="68"/>
        <v>1936</v>
      </c>
      <c r="B1939" s="277">
        <f t="shared" si="70"/>
        <v>19370</v>
      </c>
      <c r="C1939" s="277">
        <f t="shared" si="70"/>
        <v>19369.199999999997</v>
      </c>
    </row>
    <row r="1940" spans="1:3" x14ac:dyDescent="0.2">
      <c r="A1940" s="284">
        <f t="shared" si="68"/>
        <v>1937</v>
      </c>
      <c r="B1940" s="277">
        <f t="shared" si="70"/>
        <v>19380.399999999998</v>
      </c>
      <c r="C1940" s="277">
        <f t="shared" si="70"/>
        <v>19379.16</v>
      </c>
    </row>
    <row r="1941" spans="1:3" x14ac:dyDescent="0.2">
      <c r="A1941" s="284">
        <f t="shared" si="68"/>
        <v>1938</v>
      </c>
      <c r="B1941" s="277">
        <f t="shared" si="70"/>
        <v>19390.28</v>
      </c>
      <c r="C1941" s="277">
        <f t="shared" si="70"/>
        <v>19389.12</v>
      </c>
    </row>
    <row r="1942" spans="1:3" x14ac:dyDescent="0.2">
      <c r="A1942" s="284">
        <f t="shared" si="68"/>
        <v>1939</v>
      </c>
      <c r="B1942" s="277">
        <f t="shared" si="70"/>
        <v>19400.16</v>
      </c>
      <c r="C1942" s="277">
        <f t="shared" si="70"/>
        <v>19399.199999999997</v>
      </c>
    </row>
    <row r="1943" spans="1:3" x14ac:dyDescent="0.2">
      <c r="A1943" s="284">
        <f t="shared" si="68"/>
        <v>1940</v>
      </c>
      <c r="B1943" s="277">
        <f t="shared" si="70"/>
        <v>19410.04</v>
      </c>
      <c r="C1943" s="277">
        <f t="shared" si="70"/>
        <v>19409.16</v>
      </c>
    </row>
    <row r="1944" spans="1:3" x14ac:dyDescent="0.2">
      <c r="A1944" s="284">
        <f t="shared" si="68"/>
        <v>1941</v>
      </c>
      <c r="B1944" s="277">
        <f t="shared" ref="B1944:C1963" si="71">B$1*3+B444</f>
        <v>19420.439999999999</v>
      </c>
      <c r="C1944" s="277">
        <f t="shared" si="71"/>
        <v>19419.12</v>
      </c>
    </row>
    <row r="1945" spans="1:3" x14ac:dyDescent="0.2">
      <c r="A1945" s="284">
        <f t="shared" si="68"/>
        <v>1942</v>
      </c>
      <c r="B1945" s="277">
        <f t="shared" si="71"/>
        <v>19430.32</v>
      </c>
      <c r="C1945" s="277">
        <f t="shared" si="71"/>
        <v>19429.199999999997</v>
      </c>
    </row>
    <row r="1946" spans="1:3" x14ac:dyDescent="0.2">
      <c r="A1946" s="284">
        <f t="shared" si="68"/>
        <v>1943</v>
      </c>
      <c r="B1946" s="277">
        <f t="shared" si="71"/>
        <v>19440.199999999997</v>
      </c>
      <c r="C1946" s="277">
        <f t="shared" si="71"/>
        <v>19439.16</v>
      </c>
    </row>
    <row r="1947" spans="1:3" x14ac:dyDescent="0.2">
      <c r="A1947" s="284">
        <f t="shared" si="68"/>
        <v>1944</v>
      </c>
      <c r="B1947" s="277">
        <f t="shared" si="71"/>
        <v>19450.079999999998</v>
      </c>
      <c r="C1947" s="277">
        <f t="shared" si="71"/>
        <v>19449.12</v>
      </c>
    </row>
    <row r="1948" spans="1:3" x14ac:dyDescent="0.2">
      <c r="A1948" s="284">
        <f t="shared" si="68"/>
        <v>1945</v>
      </c>
      <c r="B1948" s="277">
        <f t="shared" si="71"/>
        <v>19459.96</v>
      </c>
      <c r="C1948" s="277">
        <f t="shared" si="71"/>
        <v>19459.199999999997</v>
      </c>
    </row>
    <row r="1949" spans="1:3" x14ac:dyDescent="0.2">
      <c r="A1949" s="284">
        <f t="shared" si="68"/>
        <v>1946</v>
      </c>
      <c r="B1949" s="277">
        <f t="shared" si="71"/>
        <v>19470.36</v>
      </c>
      <c r="C1949" s="277">
        <f t="shared" si="71"/>
        <v>19469.16</v>
      </c>
    </row>
    <row r="1950" spans="1:3" x14ac:dyDescent="0.2">
      <c r="A1950" s="284">
        <f t="shared" si="68"/>
        <v>1947</v>
      </c>
      <c r="B1950" s="277">
        <f t="shared" si="71"/>
        <v>19480.239999999998</v>
      </c>
      <c r="C1950" s="277">
        <f t="shared" si="71"/>
        <v>19479.12</v>
      </c>
    </row>
    <row r="1951" spans="1:3" x14ac:dyDescent="0.2">
      <c r="A1951" s="284">
        <f t="shared" si="68"/>
        <v>1948</v>
      </c>
      <c r="B1951" s="277">
        <f t="shared" si="71"/>
        <v>19490.12</v>
      </c>
      <c r="C1951" s="277">
        <f t="shared" si="71"/>
        <v>19489.199999999997</v>
      </c>
    </row>
    <row r="1952" spans="1:3" x14ac:dyDescent="0.2">
      <c r="A1952" s="284">
        <f t="shared" si="68"/>
        <v>1949</v>
      </c>
      <c r="B1952" s="277">
        <f t="shared" si="71"/>
        <v>19500</v>
      </c>
      <c r="C1952" s="277">
        <f t="shared" si="71"/>
        <v>19499.16</v>
      </c>
    </row>
    <row r="1953" spans="1:3" x14ac:dyDescent="0.2">
      <c r="A1953" s="284">
        <f t="shared" si="68"/>
        <v>1950</v>
      </c>
      <c r="B1953" s="277">
        <f t="shared" si="71"/>
        <v>19510.399999999998</v>
      </c>
      <c r="C1953" s="277">
        <f t="shared" si="71"/>
        <v>19509.12</v>
      </c>
    </row>
    <row r="1954" spans="1:3" x14ac:dyDescent="0.2">
      <c r="A1954" s="284">
        <f t="shared" ref="A1954:A2005" si="72">A1953+1</f>
        <v>1951</v>
      </c>
      <c r="B1954" s="277">
        <f t="shared" si="71"/>
        <v>19520.28</v>
      </c>
      <c r="C1954" s="277">
        <f t="shared" si="71"/>
        <v>19519.199999999997</v>
      </c>
    </row>
    <row r="1955" spans="1:3" x14ac:dyDescent="0.2">
      <c r="A1955" s="284">
        <f t="shared" si="72"/>
        <v>1952</v>
      </c>
      <c r="B1955" s="277">
        <f t="shared" si="71"/>
        <v>19530.16</v>
      </c>
      <c r="C1955" s="277">
        <f t="shared" si="71"/>
        <v>19529.16</v>
      </c>
    </row>
    <row r="1956" spans="1:3" x14ac:dyDescent="0.2">
      <c r="A1956" s="284">
        <f t="shared" si="72"/>
        <v>1953</v>
      </c>
      <c r="B1956" s="277">
        <f t="shared" si="71"/>
        <v>19540.04</v>
      </c>
      <c r="C1956" s="277">
        <f t="shared" si="71"/>
        <v>19539.12</v>
      </c>
    </row>
    <row r="1957" spans="1:3" x14ac:dyDescent="0.2">
      <c r="A1957" s="284">
        <f t="shared" si="72"/>
        <v>1954</v>
      </c>
      <c r="B1957" s="277">
        <f t="shared" si="71"/>
        <v>19550.439999999999</v>
      </c>
      <c r="C1957" s="277">
        <f t="shared" si="71"/>
        <v>19549.199999999997</v>
      </c>
    </row>
    <row r="1958" spans="1:3" x14ac:dyDescent="0.2">
      <c r="A1958" s="284">
        <f t="shared" si="72"/>
        <v>1955</v>
      </c>
      <c r="B1958" s="277">
        <f t="shared" si="71"/>
        <v>19560.32</v>
      </c>
      <c r="C1958" s="277">
        <f t="shared" si="71"/>
        <v>19559.16</v>
      </c>
    </row>
    <row r="1959" spans="1:3" x14ac:dyDescent="0.2">
      <c r="A1959" s="284">
        <f t="shared" si="72"/>
        <v>1956</v>
      </c>
      <c r="B1959" s="277">
        <f t="shared" si="71"/>
        <v>19570.199999999997</v>
      </c>
      <c r="C1959" s="277">
        <f t="shared" si="71"/>
        <v>19569.12</v>
      </c>
    </row>
    <row r="1960" spans="1:3" x14ac:dyDescent="0.2">
      <c r="A1960" s="284">
        <f t="shared" si="72"/>
        <v>1957</v>
      </c>
      <c r="B1960" s="277">
        <f t="shared" si="71"/>
        <v>19580.079999999998</v>
      </c>
      <c r="C1960" s="277">
        <f t="shared" si="71"/>
        <v>19579.199999999997</v>
      </c>
    </row>
    <row r="1961" spans="1:3" x14ac:dyDescent="0.2">
      <c r="A1961" s="284">
        <f t="shared" si="72"/>
        <v>1958</v>
      </c>
      <c r="B1961" s="277">
        <f t="shared" si="71"/>
        <v>19589.96</v>
      </c>
      <c r="C1961" s="277">
        <f t="shared" si="71"/>
        <v>19589.16</v>
      </c>
    </row>
    <row r="1962" spans="1:3" x14ac:dyDescent="0.2">
      <c r="A1962" s="284">
        <f t="shared" si="72"/>
        <v>1959</v>
      </c>
      <c r="B1962" s="277">
        <f t="shared" si="71"/>
        <v>19600.36</v>
      </c>
      <c r="C1962" s="277">
        <f t="shared" si="71"/>
        <v>19599.12</v>
      </c>
    </row>
    <row r="1963" spans="1:3" x14ac:dyDescent="0.2">
      <c r="A1963" s="284">
        <f t="shared" si="72"/>
        <v>1960</v>
      </c>
      <c r="B1963" s="277">
        <f t="shared" si="71"/>
        <v>19610.239999999998</v>
      </c>
      <c r="C1963" s="277">
        <f t="shared" si="71"/>
        <v>19609.199999999997</v>
      </c>
    </row>
    <row r="1964" spans="1:3" x14ac:dyDescent="0.2">
      <c r="A1964" s="284">
        <f t="shared" si="72"/>
        <v>1961</v>
      </c>
      <c r="B1964" s="277">
        <f t="shared" ref="B1964:C1983" si="73">B$1*3+B464</f>
        <v>19620.12</v>
      </c>
      <c r="C1964" s="277">
        <f t="shared" si="73"/>
        <v>19619.16</v>
      </c>
    </row>
    <row r="1965" spans="1:3" x14ac:dyDescent="0.2">
      <c r="A1965" s="284">
        <f t="shared" si="72"/>
        <v>1962</v>
      </c>
      <c r="B1965" s="277">
        <f t="shared" si="73"/>
        <v>19630</v>
      </c>
      <c r="C1965" s="277">
        <f t="shared" si="73"/>
        <v>19629.12</v>
      </c>
    </row>
    <row r="1966" spans="1:3" x14ac:dyDescent="0.2">
      <c r="A1966" s="284">
        <f t="shared" si="72"/>
        <v>1963</v>
      </c>
      <c r="B1966" s="277">
        <f t="shared" si="73"/>
        <v>19640.399999999998</v>
      </c>
      <c r="C1966" s="277">
        <f t="shared" si="73"/>
        <v>19639.199999999997</v>
      </c>
    </row>
    <row r="1967" spans="1:3" x14ac:dyDescent="0.2">
      <c r="A1967" s="284">
        <f t="shared" si="72"/>
        <v>1964</v>
      </c>
      <c r="B1967" s="277">
        <f t="shared" si="73"/>
        <v>19650.28</v>
      </c>
      <c r="C1967" s="277">
        <f t="shared" si="73"/>
        <v>19649.16</v>
      </c>
    </row>
    <row r="1968" spans="1:3" x14ac:dyDescent="0.2">
      <c r="A1968" s="284">
        <f t="shared" si="72"/>
        <v>1965</v>
      </c>
      <c r="B1968" s="277">
        <f t="shared" si="73"/>
        <v>19660.16</v>
      </c>
      <c r="C1968" s="277">
        <f t="shared" si="73"/>
        <v>19659.12</v>
      </c>
    </row>
    <row r="1969" spans="1:3" x14ac:dyDescent="0.2">
      <c r="A1969" s="284">
        <f t="shared" si="72"/>
        <v>1966</v>
      </c>
      <c r="B1969" s="277">
        <f t="shared" si="73"/>
        <v>19670.04</v>
      </c>
      <c r="C1969" s="277">
        <f t="shared" si="73"/>
        <v>19669.199999999997</v>
      </c>
    </row>
    <row r="1970" spans="1:3" x14ac:dyDescent="0.2">
      <c r="A1970" s="284">
        <f t="shared" si="72"/>
        <v>1967</v>
      </c>
      <c r="B1970" s="277">
        <f t="shared" si="73"/>
        <v>19680.439999999999</v>
      </c>
      <c r="C1970" s="277">
        <f t="shared" si="73"/>
        <v>19679.16</v>
      </c>
    </row>
    <row r="1971" spans="1:3" x14ac:dyDescent="0.2">
      <c r="A1971" s="284">
        <f t="shared" si="72"/>
        <v>1968</v>
      </c>
      <c r="B1971" s="277">
        <f t="shared" si="73"/>
        <v>19690.32</v>
      </c>
      <c r="C1971" s="277">
        <f t="shared" si="73"/>
        <v>19689.12</v>
      </c>
    </row>
    <row r="1972" spans="1:3" x14ac:dyDescent="0.2">
      <c r="A1972" s="284">
        <f t="shared" si="72"/>
        <v>1969</v>
      </c>
      <c r="B1972" s="277">
        <f t="shared" si="73"/>
        <v>19700.199999999997</v>
      </c>
      <c r="C1972" s="277">
        <f t="shared" si="73"/>
        <v>19699.199999999997</v>
      </c>
    </row>
    <row r="1973" spans="1:3" x14ac:dyDescent="0.2">
      <c r="A1973" s="284">
        <f t="shared" si="72"/>
        <v>1970</v>
      </c>
      <c r="B1973" s="277">
        <f t="shared" si="73"/>
        <v>19710.079999999998</v>
      </c>
      <c r="C1973" s="277">
        <f t="shared" si="73"/>
        <v>19709.16</v>
      </c>
    </row>
    <row r="1974" spans="1:3" x14ac:dyDescent="0.2">
      <c r="A1974" s="284">
        <f t="shared" si="72"/>
        <v>1971</v>
      </c>
      <c r="B1974" s="277">
        <f t="shared" si="73"/>
        <v>19719.96</v>
      </c>
      <c r="C1974" s="277">
        <f t="shared" si="73"/>
        <v>19719.12</v>
      </c>
    </row>
    <row r="1975" spans="1:3" x14ac:dyDescent="0.2">
      <c r="A1975" s="284">
        <f t="shared" si="72"/>
        <v>1972</v>
      </c>
      <c r="B1975" s="277">
        <f t="shared" si="73"/>
        <v>19730.36</v>
      </c>
      <c r="C1975" s="277">
        <f t="shared" si="73"/>
        <v>19729.199999999997</v>
      </c>
    </row>
    <row r="1976" spans="1:3" x14ac:dyDescent="0.2">
      <c r="A1976" s="284">
        <f t="shared" si="72"/>
        <v>1973</v>
      </c>
      <c r="B1976" s="277">
        <f t="shared" si="73"/>
        <v>19740.239999999998</v>
      </c>
      <c r="C1976" s="277">
        <f t="shared" si="73"/>
        <v>19739.16</v>
      </c>
    </row>
    <row r="1977" spans="1:3" x14ac:dyDescent="0.2">
      <c r="A1977" s="284">
        <f t="shared" si="72"/>
        <v>1974</v>
      </c>
      <c r="B1977" s="277">
        <f t="shared" si="73"/>
        <v>19750.12</v>
      </c>
      <c r="C1977" s="277">
        <f t="shared" si="73"/>
        <v>19749.12</v>
      </c>
    </row>
    <row r="1978" spans="1:3" x14ac:dyDescent="0.2">
      <c r="A1978" s="284">
        <f t="shared" si="72"/>
        <v>1975</v>
      </c>
      <c r="B1978" s="277">
        <f t="shared" si="73"/>
        <v>19760</v>
      </c>
      <c r="C1978" s="277">
        <f t="shared" si="73"/>
        <v>19759.199999999997</v>
      </c>
    </row>
    <row r="1979" spans="1:3" x14ac:dyDescent="0.2">
      <c r="A1979" s="284">
        <f t="shared" si="72"/>
        <v>1976</v>
      </c>
      <c r="B1979" s="277">
        <f t="shared" si="73"/>
        <v>19770.399999999998</v>
      </c>
      <c r="C1979" s="277">
        <f t="shared" si="73"/>
        <v>19769.16</v>
      </c>
    </row>
    <row r="1980" spans="1:3" x14ac:dyDescent="0.2">
      <c r="A1980" s="284">
        <f t="shared" si="72"/>
        <v>1977</v>
      </c>
      <c r="B1980" s="277">
        <f t="shared" si="73"/>
        <v>19780.28</v>
      </c>
      <c r="C1980" s="277">
        <f t="shared" si="73"/>
        <v>19779.12</v>
      </c>
    </row>
    <row r="1981" spans="1:3" x14ac:dyDescent="0.2">
      <c r="A1981" s="284">
        <f t="shared" si="72"/>
        <v>1978</v>
      </c>
      <c r="B1981" s="277">
        <f t="shared" si="73"/>
        <v>19790.16</v>
      </c>
      <c r="C1981" s="277">
        <f t="shared" si="73"/>
        <v>19789.199999999997</v>
      </c>
    </row>
    <row r="1982" spans="1:3" x14ac:dyDescent="0.2">
      <c r="A1982" s="284">
        <f t="shared" si="72"/>
        <v>1979</v>
      </c>
      <c r="B1982" s="277">
        <f t="shared" si="73"/>
        <v>19800.04</v>
      </c>
      <c r="C1982" s="277">
        <f t="shared" si="73"/>
        <v>19799.16</v>
      </c>
    </row>
    <row r="1983" spans="1:3" x14ac:dyDescent="0.2">
      <c r="A1983" s="284">
        <f t="shared" si="72"/>
        <v>1980</v>
      </c>
      <c r="B1983" s="277">
        <f t="shared" si="73"/>
        <v>19810.439999999999</v>
      </c>
      <c r="C1983" s="277">
        <f t="shared" si="73"/>
        <v>19809.12</v>
      </c>
    </row>
    <row r="1984" spans="1:3" x14ac:dyDescent="0.2">
      <c r="A1984" s="284">
        <f t="shared" si="72"/>
        <v>1981</v>
      </c>
      <c r="B1984" s="277">
        <f t="shared" ref="B1984:C2003" si="74">B$1*3+B484</f>
        <v>19820.32</v>
      </c>
      <c r="C1984" s="277">
        <f t="shared" si="74"/>
        <v>19819.199999999997</v>
      </c>
    </row>
    <row r="1985" spans="1:3" x14ac:dyDescent="0.2">
      <c r="A1985" s="284">
        <f t="shared" si="72"/>
        <v>1982</v>
      </c>
      <c r="B1985" s="277">
        <f t="shared" si="74"/>
        <v>19830.199999999997</v>
      </c>
      <c r="C1985" s="277">
        <f t="shared" si="74"/>
        <v>19829.16</v>
      </c>
    </row>
    <row r="1986" spans="1:3" x14ac:dyDescent="0.2">
      <c r="A1986" s="284">
        <f t="shared" si="72"/>
        <v>1983</v>
      </c>
      <c r="B1986" s="277">
        <f t="shared" si="74"/>
        <v>19840.079999999998</v>
      </c>
      <c r="C1986" s="277">
        <f t="shared" si="74"/>
        <v>19839.12</v>
      </c>
    </row>
    <row r="1987" spans="1:3" x14ac:dyDescent="0.2">
      <c r="A1987" s="284">
        <f t="shared" si="72"/>
        <v>1984</v>
      </c>
      <c r="B1987" s="277">
        <f t="shared" si="74"/>
        <v>19849.96</v>
      </c>
      <c r="C1987" s="277">
        <f t="shared" si="74"/>
        <v>19849.199999999997</v>
      </c>
    </row>
    <row r="1988" spans="1:3" x14ac:dyDescent="0.2">
      <c r="A1988" s="284">
        <f t="shared" si="72"/>
        <v>1985</v>
      </c>
      <c r="B1988" s="277">
        <f t="shared" si="74"/>
        <v>19860.36</v>
      </c>
      <c r="C1988" s="277">
        <f t="shared" si="74"/>
        <v>19859.16</v>
      </c>
    </row>
    <row r="1989" spans="1:3" x14ac:dyDescent="0.2">
      <c r="A1989" s="284">
        <f t="shared" si="72"/>
        <v>1986</v>
      </c>
      <c r="B1989" s="277">
        <f t="shared" si="74"/>
        <v>19870.239999999998</v>
      </c>
      <c r="C1989" s="277">
        <f t="shared" si="74"/>
        <v>19869.12</v>
      </c>
    </row>
    <row r="1990" spans="1:3" x14ac:dyDescent="0.2">
      <c r="A1990" s="284">
        <f t="shared" si="72"/>
        <v>1987</v>
      </c>
      <c r="B1990" s="277">
        <f t="shared" si="74"/>
        <v>19880.12</v>
      </c>
      <c r="C1990" s="277">
        <f t="shared" si="74"/>
        <v>19879.199999999997</v>
      </c>
    </row>
    <row r="1991" spans="1:3" x14ac:dyDescent="0.2">
      <c r="A1991" s="284">
        <f t="shared" si="72"/>
        <v>1988</v>
      </c>
      <c r="B1991" s="277">
        <f t="shared" si="74"/>
        <v>19890</v>
      </c>
      <c r="C1991" s="277">
        <f t="shared" si="74"/>
        <v>19889.16</v>
      </c>
    </row>
    <row r="1992" spans="1:3" x14ac:dyDescent="0.2">
      <c r="A1992" s="284">
        <f t="shared" si="72"/>
        <v>1989</v>
      </c>
      <c r="B1992" s="277">
        <f t="shared" si="74"/>
        <v>19900.399999999998</v>
      </c>
      <c r="C1992" s="277">
        <f t="shared" si="74"/>
        <v>19899.12</v>
      </c>
    </row>
    <row r="1993" spans="1:3" x14ac:dyDescent="0.2">
      <c r="A1993" s="284">
        <f t="shared" si="72"/>
        <v>1990</v>
      </c>
      <c r="B1993" s="277">
        <f t="shared" si="74"/>
        <v>19910.28</v>
      </c>
      <c r="C1993" s="277">
        <f t="shared" si="74"/>
        <v>19909.199999999997</v>
      </c>
    </row>
    <row r="1994" spans="1:3" x14ac:dyDescent="0.2">
      <c r="A1994" s="284">
        <f t="shared" si="72"/>
        <v>1991</v>
      </c>
      <c r="B1994" s="277">
        <f t="shared" si="74"/>
        <v>19920.16</v>
      </c>
      <c r="C1994" s="277">
        <f t="shared" si="74"/>
        <v>19919.16</v>
      </c>
    </row>
    <row r="1995" spans="1:3" x14ac:dyDescent="0.2">
      <c r="A1995" s="284">
        <f t="shared" si="72"/>
        <v>1992</v>
      </c>
      <c r="B1995" s="277">
        <f t="shared" si="74"/>
        <v>19930.04</v>
      </c>
      <c r="C1995" s="277">
        <f t="shared" si="74"/>
        <v>19929.12</v>
      </c>
    </row>
    <row r="1996" spans="1:3" x14ac:dyDescent="0.2">
      <c r="A1996" s="284">
        <f t="shared" si="72"/>
        <v>1993</v>
      </c>
      <c r="B1996" s="277">
        <f t="shared" si="74"/>
        <v>19940.439999999999</v>
      </c>
      <c r="C1996" s="277">
        <f t="shared" si="74"/>
        <v>19939.199999999997</v>
      </c>
    </row>
    <row r="1997" spans="1:3" x14ac:dyDescent="0.2">
      <c r="A1997" s="284">
        <f t="shared" si="72"/>
        <v>1994</v>
      </c>
      <c r="B1997" s="277">
        <f t="shared" si="74"/>
        <v>19950.32</v>
      </c>
      <c r="C1997" s="277">
        <f t="shared" si="74"/>
        <v>19949.16</v>
      </c>
    </row>
    <row r="1998" spans="1:3" x14ac:dyDescent="0.2">
      <c r="A1998" s="284">
        <f t="shared" si="72"/>
        <v>1995</v>
      </c>
      <c r="B1998" s="277">
        <f t="shared" si="74"/>
        <v>19960.199999999997</v>
      </c>
      <c r="C1998" s="277">
        <f t="shared" si="74"/>
        <v>19959.12</v>
      </c>
    </row>
    <row r="1999" spans="1:3" x14ac:dyDescent="0.2">
      <c r="A1999" s="284">
        <f t="shared" si="72"/>
        <v>1996</v>
      </c>
      <c r="B1999" s="277">
        <f t="shared" si="74"/>
        <v>19970.079999999998</v>
      </c>
      <c r="C1999" s="277">
        <f t="shared" si="74"/>
        <v>19969.199999999997</v>
      </c>
    </row>
    <row r="2000" spans="1:3" x14ac:dyDescent="0.2">
      <c r="A2000" s="284">
        <f t="shared" si="72"/>
        <v>1997</v>
      </c>
      <c r="B2000" s="277">
        <f t="shared" si="74"/>
        <v>19979.96</v>
      </c>
      <c r="C2000" s="277">
        <f t="shared" si="74"/>
        <v>19979.16</v>
      </c>
    </row>
    <row r="2001" spans="1:3" x14ac:dyDescent="0.2">
      <c r="A2001" s="284">
        <f t="shared" si="72"/>
        <v>1998</v>
      </c>
      <c r="B2001" s="277">
        <f t="shared" si="74"/>
        <v>19990.36</v>
      </c>
      <c r="C2001" s="277">
        <f t="shared" si="74"/>
        <v>19989.12</v>
      </c>
    </row>
    <row r="2002" spans="1:3" x14ac:dyDescent="0.2">
      <c r="A2002" s="284">
        <f t="shared" si="72"/>
        <v>1999</v>
      </c>
      <c r="B2002" s="277">
        <f t="shared" si="74"/>
        <v>20000.239999999998</v>
      </c>
      <c r="C2002" s="277">
        <f t="shared" si="74"/>
        <v>19999.199999999997</v>
      </c>
    </row>
    <row r="2003" spans="1:3" x14ac:dyDescent="0.2">
      <c r="A2003" s="284">
        <f t="shared" si="72"/>
        <v>2000</v>
      </c>
      <c r="B2003" s="277">
        <f t="shared" si="74"/>
        <v>20010.12</v>
      </c>
      <c r="C2003" s="277">
        <f t="shared" si="74"/>
        <v>20009.16</v>
      </c>
    </row>
    <row r="2004" spans="1:3" x14ac:dyDescent="0.2">
      <c r="A2004" s="284">
        <f t="shared" si="72"/>
        <v>2001</v>
      </c>
      <c r="B2004" s="277">
        <f>B$1*4+B4</f>
        <v>20020.52</v>
      </c>
      <c r="C2004" s="277">
        <f>C$1*4+C4</f>
        <v>20019.240000000002</v>
      </c>
    </row>
    <row r="2005" spans="1:3" x14ac:dyDescent="0.2">
      <c r="A2005" s="284">
        <f t="shared" si="72"/>
        <v>2002</v>
      </c>
      <c r="B2005" s="277">
        <f>B$1*4+B5</f>
        <v>20030.399999999998</v>
      </c>
      <c r="C2005" s="277">
        <f>C$1*4+C5</f>
        <v>20029.2</v>
      </c>
    </row>
  </sheetData>
  <phoneticPr fontId="4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B2" sqref="B2"/>
    </sheetView>
  </sheetViews>
  <sheetFormatPr defaultRowHeight="12.75" x14ac:dyDescent="0.2"/>
  <cols>
    <col min="1" max="1" width="9.140625" style="311"/>
    <col min="2" max="3" width="10.140625" style="312" customWidth="1"/>
    <col min="4" max="16384" width="9.140625" style="287"/>
  </cols>
  <sheetData>
    <row r="1" spans="1:3" x14ac:dyDescent="0.2">
      <c r="B1" s="312">
        <f>Admin!N27</f>
        <v>37400</v>
      </c>
      <c r="C1" s="312">
        <f>B1</f>
        <v>37400</v>
      </c>
    </row>
    <row r="2" spans="1:3" ht="48" x14ac:dyDescent="0.2">
      <c r="A2" s="313" t="s">
        <v>9</v>
      </c>
      <c r="B2" s="314" t="s">
        <v>197</v>
      </c>
      <c r="C2" s="314" t="s">
        <v>198</v>
      </c>
    </row>
    <row r="3" spans="1:3" x14ac:dyDescent="0.2">
      <c r="A3" s="311">
        <v>1</v>
      </c>
      <c r="B3" s="312">
        <f t="shared" ref="B3:B23" si="0">ROUND(B$1*A3/52,0)</f>
        <v>719</v>
      </c>
      <c r="C3" s="312">
        <f>ROUND(C$1*A3/12,0)</f>
        <v>3117</v>
      </c>
    </row>
    <row r="4" spans="1:3" x14ac:dyDescent="0.2">
      <c r="A4" s="311">
        <f>A3+1</f>
        <v>2</v>
      </c>
      <c r="B4" s="312">
        <f t="shared" si="0"/>
        <v>1438</v>
      </c>
      <c r="C4" s="312">
        <f>ROUND(C$1*A4/12,0)</f>
        <v>6233</v>
      </c>
    </row>
    <row r="5" spans="1:3" x14ac:dyDescent="0.2">
      <c r="A5" s="311">
        <f t="shared" ref="A5:A54" si="1">A4+1</f>
        <v>3</v>
      </c>
      <c r="B5" s="312">
        <f t="shared" si="0"/>
        <v>2158</v>
      </c>
      <c r="C5" s="312">
        <f>ROUND(C$1*A5/12,0)</f>
        <v>9350</v>
      </c>
    </row>
    <row r="6" spans="1:3" x14ac:dyDescent="0.2">
      <c r="A6" s="311">
        <f t="shared" si="1"/>
        <v>4</v>
      </c>
      <c r="B6" s="312">
        <f t="shared" si="0"/>
        <v>2877</v>
      </c>
      <c r="C6" s="312">
        <f>ROUND(C$1*A6/12,0)</f>
        <v>12467</v>
      </c>
    </row>
    <row r="7" spans="1:3" x14ac:dyDescent="0.2">
      <c r="A7" s="311">
        <f t="shared" si="1"/>
        <v>5</v>
      </c>
      <c r="B7" s="312">
        <f t="shared" si="0"/>
        <v>3596</v>
      </c>
      <c r="C7" s="312">
        <f>ROUND(C$1*A7/12,0)</f>
        <v>15583</v>
      </c>
    </row>
    <row r="8" spans="1:3" x14ac:dyDescent="0.2">
      <c r="A8" s="315">
        <f t="shared" si="1"/>
        <v>6</v>
      </c>
      <c r="B8" s="312">
        <f t="shared" si="0"/>
        <v>4315</v>
      </c>
      <c r="C8" s="312">
        <f t="shared" ref="C8:C14" si="2">ROUND(C$1*A8/12,0)</f>
        <v>18700</v>
      </c>
    </row>
    <row r="9" spans="1:3" x14ac:dyDescent="0.2">
      <c r="A9" s="311">
        <f t="shared" si="1"/>
        <v>7</v>
      </c>
      <c r="B9" s="312">
        <f t="shared" si="0"/>
        <v>5035</v>
      </c>
      <c r="C9" s="312">
        <f t="shared" si="2"/>
        <v>21817</v>
      </c>
    </row>
    <row r="10" spans="1:3" x14ac:dyDescent="0.2">
      <c r="A10" s="311">
        <f t="shared" si="1"/>
        <v>8</v>
      </c>
      <c r="B10" s="312">
        <f t="shared" si="0"/>
        <v>5754</v>
      </c>
      <c r="C10" s="312">
        <f t="shared" si="2"/>
        <v>24933</v>
      </c>
    </row>
    <row r="11" spans="1:3" x14ac:dyDescent="0.2">
      <c r="A11" s="311">
        <f t="shared" si="1"/>
        <v>9</v>
      </c>
      <c r="B11" s="312">
        <f t="shared" si="0"/>
        <v>6473</v>
      </c>
      <c r="C11" s="312">
        <f t="shared" si="2"/>
        <v>28050</v>
      </c>
    </row>
    <row r="12" spans="1:3" x14ac:dyDescent="0.2">
      <c r="A12" s="311">
        <f t="shared" si="1"/>
        <v>10</v>
      </c>
      <c r="B12" s="312">
        <f t="shared" si="0"/>
        <v>7192</v>
      </c>
      <c r="C12" s="312">
        <f t="shared" si="2"/>
        <v>31167</v>
      </c>
    </row>
    <row r="13" spans="1:3" x14ac:dyDescent="0.2">
      <c r="A13" s="311">
        <f t="shared" si="1"/>
        <v>11</v>
      </c>
      <c r="B13" s="312">
        <f t="shared" si="0"/>
        <v>7912</v>
      </c>
      <c r="C13" s="312">
        <f t="shared" si="2"/>
        <v>34283</v>
      </c>
    </row>
    <row r="14" spans="1:3" x14ac:dyDescent="0.2">
      <c r="A14" s="311">
        <f t="shared" si="1"/>
        <v>12</v>
      </c>
      <c r="B14" s="312">
        <f t="shared" si="0"/>
        <v>8631</v>
      </c>
      <c r="C14" s="312">
        <f t="shared" si="2"/>
        <v>37400</v>
      </c>
    </row>
    <row r="15" spans="1:3" x14ac:dyDescent="0.2">
      <c r="A15" s="311">
        <f t="shared" si="1"/>
        <v>13</v>
      </c>
      <c r="B15" s="312">
        <f t="shared" si="0"/>
        <v>9350</v>
      </c>
    </row>
    <row r="16" spans="1:3" x14ac:dyDescent="0.2">
      <c r="A16" s="311">
        <f t="shared" si="1"/>
        <v>14</v>
      </c>
      <c r="B16" s="312">
        <f t="shared" si="0"/>
        <v>10069</v>
      </c>
    </row>
    <row r="17" spans="1:2" x14ac:dyDescent="0.2">
      <c r="A17" s="311">
        <f t="shared" si="1"/>
        <v>15</v>
      </c>
      <c r="B17" s="312">
        <f t="shared" si="0"/>
        <v>10788</v>
      </c>
    </row>
    <row r="18" spans="1:2" x14ac:dyDescent="0.2">
      <c r="A18" s="311">
        <f t="shared" si="1"/>
        <v>16</v>
      </c>
      <c r="B18" s="312">
        <f t="shared" si="0"/>
        <v>11508</v>
      </c>
    </row>
    <row r="19" spans="1:2" x14ac:dyDescent="0.2">
      <c r="A19" s="311">
        <f t="shared" si="1"/>
        <v>17</v>
      </c>
      <c r="B19" s="312">
        <f t="shared" si="0"/>
        <v>12227</v>
      </c>
    </row>
    <row r="20" spans="1:2" x14ac:dyDescent="0.2">
      <c r="A20" s="311">
        <f t="shared" si="1"/>
        <v>18</v>
      </c>
      <c r="B20" s="312">
        <f t="shared" si="0"/>
        <v>12946</v>
      </c>
    </row>
    <row r="21" spans="1:2" x14ac:dyDescent="0.2">
      <c r="A21" s="311">
        <f t="shared" si="1"/>
        <v>19</v>
      </c>
      <c r="B21" s="312">
        <f t="shared" si="0"/>
        <v>13665</v>
      </c>
    </row>
    <row r="22" spans="1:2" x14ac:dyDescent="0.2">
      <c r="A22" s="311">
        <f t="shared" si="1"/>
        <v>20</v>
      </c>
      <c r="B22" s="312">
        <f t="shared" si="0"/>
        <v>14385</v>
      </c>
    </row>
    <row r="23" spans="1:2" x14ac:dyDescent="0.2">
      <c r="A23" s="311">
        <f t="shared" si="1"/>
        <v>21</v>
      </c>
      <c r="B23" s="312">
        <f t="shared" si="0"/>
        <v>15104</v>
      </c>
    </row>
    <row r="24" spans="1:2" x14ac:dyDescent="0.2">
      <c r="A24" s="315">
        <f t="shared" si="1"/>
        <v>22</v>
      </c>
      <c r="B24" s="312">
        <f t="shared" ref="B24:B54" si="3">ROUND(B$1*A24/52,0)</f>
        <v>15823</v>
      </c>
    </row>
    <row r="25" spans="1:2" x14ac:dyDescent="0.2">
      <c r="A25" s="311">
        <f t="shared" si="1"/>
        <v>23</v>
      </c>
      <c r="B25" s="312">
        <f t="shared" si="3"/>
        <v>16542</v>
      </c>
    </row>
    <row r="26" spans="1:2" x14ac:dyDescent="0.2">
      <c r="A26" s="311">
        <f t="shared" si="1"/>
        <v>24</v>
      </c>
      <c r="B26" s="312">
        <f t="shared" si="3"/>
        <v>17262</v>
      </c>
    </row>
    <row r="27" spans="1:2" x14ac:dyDescent="0.2">
      <c r="A27" s="311">
        <f t="shared" si="1"/>
        <v>25</v>
      </c>
      <c r="B27" s="312">
        <f t="shared" si="3"/>
        <v>17981</v>
      </c>
    </row>
    <row r="28" spans="1:2" x14ac:dyDescent="0.2">
      <c r="A28" s="311">
        <f t="shared" si="1"/>
        <v>26</v>
      </c>
      <c r="B28" s="312">
        <f t="shared" si="3"/>
        <v>18700</v>
      </c>
    </row>
    <row r="29" spans="1:2" x14ac:dyDescent="0.2">
      <c r="A29" s="311">
        <f t="shared" si="1"/>
        <v>27</v>
      </c>
      <c r="B29" s="312">
        <f t="shared" si="3"/>
        <v>19419</v>
      </c>
    </row>
    <row r="30" spans="1:2" x14ac:dyDescent="0.2">
      <c r="A30" s="311">
        <f t="shared" si="1"/>
        <v>28</v>
      </c>
      <c r="B30" s="312">
        <f t="shared" si="3"/>
        <v>20138</v>
      </c>
    </row>
    <row r="31" spans="1:2" x14ac:dyDescent="0.2">
      <c r="A31" s="311">
        <f t="shared" si="1"/>
        <v>29</v>
      </c>
      <c r="B31" s="312">
        <f t="shared" si="3"/>
        <v>20858</v>
      </c>
    </row>
    <row r="32" spans="1:2" x14ac:dyDescent="0.2">
      <c r="A32" s="311">
        <f t="shared" si="1"/>
        <v>30</v>
      </c>
      <c r="B32" s="312">
        <f t="shared" si="3"/>
        <v>21577</v>
      </c>
    </row>
    <row r="33" spans="1:2" x14ac:dyDescent="0.2">
      <c r="A33" s="311">
        <f t="shared" si="1"/>
        <v>31</v>
      </c>
      <c r="B33" s="312">
        <f t="shared" si="3"/>
        <v>22296</v>
      </c>
    </row>
    <row r="34" spans="1:2" x14ac:dyDescent="0.2">
      <c r="A34" s="311">
        <f t="shared" si="1"/>
        <v>32</v>
      </c>
      <c r="B34" s="312">
        <f t="shared" si="3"/>
        <v>23015</v>
      </c>
    </row>
    <row r="35" spans="1:2" x14ac:dyDescent="0.2">
      <c r="A35" s="311">
        <f t="shared" si="1"/>
        <v>33</v>
      </c>
      <c r="B35" s="312">
        <f t="shared" si="3"/>
        <v>23735</v>
      </c>
    </row>
    <row r="36" spans="1:2" x14ac:dyDescent="0.2">
      <c r="A36" s="311">
        <f t="shared" si="1"/>
        <v>34</v>
      </c>
      <c r="B36" s="312">
        <f t="shared" si="3"/>
        <v>24454</v>
      </c>
    </row>
    <row r="37" spans="1:2" x14ac:dyDescent="0.2">
      <c r="A37" s="311">
        <f t="shared" si="1"/>
        <v>35</v>
      </c>
      <c r="B37" s="312">
        <f t="shared" si="3"/>
        <v>25173</v>
      </c>
    </row>
    <row r="38" spans="1:2" x14ac:dyDescent="0.2">
      <c r="A38" s="311">
        <f t="shared" si="1"/>
        <v>36</v>
      </c>
      <c r="B38" s="312">
        <f t="shared" si="3"/>
        <v>25892</v>
      </c>
    </row>
    <row r="39" spans="1:2" x14ac:dyDescent="0.2">
      <c r="A39" s="311">
        <f t="shared" si="1"/>
        <v>37</v>
      </c>
      <c r="B39" s="312">
        <f t="shared" si="3"/>
        <v>26612</v>
      </c>
    </row>
    <row r="40" spans="1:2" x14ac:dyDescent="0.2">
      <c r="A40" s="311">
        <f t="shared" si="1"/>
        <v>38</v>
      </c>
      <c r="B40" s="312">
        <f t="shared" si="3"/>
        <v>27331</v>
      </c>
    </row>
    <row r="41" spans="1:2" x14ac:dyDescent="0.2">
      <c r="A41" s="311">
        <f t="shared" si="1"/>
        <v>39</v>
      </c>
      <c r="B41" s="312">
        <f t="shared" si="3"/>
        <v>28050</v>
      </c>
    </row>
    <row r="42" spans="1:2" x14ac:dyDescent="0.2">
      <c r="A42" s="311">
        <f t="shared" si="1"/>
        <v>40</v>
      </c>
      <c r="B42" s="312">
        <f t="shared" si="3"/>
        <v>28769</v>
      </c>
    </row>
    <row r="43" spans="1:2" x14ac:dyDescent="0.2">
      <c r="A43" s="311">
        <f t="shared" si="1"/>
        <v>41</v>
      </c>
      <c r="B43" s="312">
        <f t="shared" si="3"/>
        <v>29488</v>
      </c>
    </row>
    <row r="44" spans="1:2" x14ac:dyDescent="0.2">
      <c r="A44" s="311">
        <f t="shared" si="1"/>
        <v>42</v>
      </c>
      <c r="B44" s="312">
        <f t="shared" si="3"/>
        <v>30208</v>
      </c>
    </row>
    <row r="45" spans="1:2" x14ac:dyDescent="0.2">
      <c r="A45" s="311">
        <f t="shared" si="1"/>
        <v>43</v>
      </c>
      <c r="B45" s="312">
        <f t="shared" si="3"/>
        <v>30927</v>
      </c>
    </row>
    <row r="46" spans="1:2" x14ac:dyDescent="0.2">
      <c r="A46" s="311">
        <f t="shared" si="1"/>
        <v>44</v>
      </c>
      <c r="B46" s="312">
        <f t="shared" si="3"/>
        <v>31646</v>
      </c>
    </row>
    <row r="47" spans="1:2" x14ac:dyDescent="0.2">
      <c r="A47" s="311">
        <f t="shared" si="1"/>
        <v>45</v>
      </c>
      <c r="B47" s="312">
        <f t="shared" si="3"/>
        <v>32365</v>
      </c>
    </row>
    <row r="48" spans="1:2" x14ac:dyDescent="0.2">
      <c r="A48" s="311">
        <f t="shared" si="1"/>
        <v>46</v>
      </c>
      <c r="B48" s="312">
        <f t="shared" si="3"/>
        <v>33085</v>
      </c>
    </row>
    <row r="49" spans="1:2" x14ac:dyDescent="0.2">
      <c r="A49" s="311">
        <f t="shared" si="1"/>
        <v>47</v>
      </c>
      <c r="B49" s="312">
        <f t="shared" si="3"/>
        <v>33804</v>
      </c>
    </row>
    <row r="50" spans="1:2" x14ac:dyDescent="0.2">
      <c r="A50" s="311">
        <f t="shared" si="1"/>
        <v>48</v>
      </c>
      <c r="B50" s="312">
        <f t="shared" si="3"/>
        <v>34523</v>
      </c>
    </row>
    <row r="51" spans="1:2" x14ac:dyDescent="0.2">
      <c r="A51" s="311">
        <f t="shared" si="1"/>
        <v>49</v>
      </c>
      <c r="B51" s="312">
        <f t="shared" si="3"/>
        <v>35242</v>
      </c>
    </row>
    <row r="52" spans="1:2" x14ac:dyDescent="0.2">
      <c r="A52" s="311">
        <f t="shared" si="1"/>
        <v>50</v>
      </c>
      <c r="B52" s="312">
        <f t="shared" si="3"/>
        <v>35962</v>
      </c>
    </row>
    <row r="53" spans="1:2" x14ac:dyDescent="0.2">
      <c r="A53" s="311">
        <f t="shared" si="1"/>
        <v>51</v>
      </c>
      <c r="B53" s="312">
        <f t="shared" si="3"/>
        <v>36681</v>
      </c>
    </row>
    <row r="54" spans="1:2" x14ac:dyDescent="0.2">
      <c r="A54" s="311">
        <f t="shared" si="1"/>
        <v>52</v>
      </c>
      <c r="B54" s="312">
        <f t="shared" si="3"/>
        <v>37400</v>
      </c>
    </row>
  </sheetData>
  <phoneticPr fontId="4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7"/>
  <sheetViews>
    <sheetView workbookViewId="0">
      <pane ySplit="2" topLeftCell="A3" activePane="bottomLeft" state="frozen"/>
      <selection pane="bottomLeft"/>
    </sheetView>
  </sheetViews>
  <sheetFormatPr defaultRowHeight="12" x14ac:dyDescent="0.2"/>
  <cols>
    <col min="1" max="1" width="12.7109375" style="276" customWidth="1"/>
    <col min="2" max="2" width="13.7109375" style="276" customWidth="1"/>
    <col min="3" max="10" width="13.7109375" style="277" customWidth="1"/>
    <col min="11" max="16384" width="9.140625" style="278"/>
  </cols>
  <sheetData>
    <row r="1" spans="1:10" x14ac:dyDescent="0.2">
      <c r="A1" s="276" t="s">
        <v>181</v>
      </c>
      <c r="B1" s="276">
        <f>Admin!N4</f>
        <v>95</v>
      </c>
      <c r="C1" s="276">
        <f>Admin!N6-Admin!N4</f>
        <v>15</v>
      </c>
      <c r="D1" s="276">
        <f>Admin!N5</f>
        <v>844</v>
      </c>
      <c r="E1" s="277">
        <f>Admin!N8</f>
        <v>11</v>
      </c>
      <c r="F1" s="277">
        <f>Admin!N9</f>
        <v>4.8499999999999996</v>
      </c>
      <c r="G1" s="277">
        <f>Admin!N10</f>
        <v>0</v>
      </c>
      <c r="H1" s="277">
        <f>Admin!N11</f>
        <v>1</v>
      </c>
      <c r="I1" s="277">
        <f>Admin!N14</f>
        <v>12.8</v>
      </c>
      <c r="J1" s="277">
        <f>Admin!N13</f>
        <v>1</v>
      </c>
    </row>
    <row r="2" spans="1:10" s="282" customFormat="1" ht="60" x14ac:dyDescent="0.2">
      <c r="A2" s="285" t="s">
        <v>182</v>
      </c>
      <c r="B2" s="286" t="s">
        <v>183</v>
      </c>
      <c r="C2" s="281" t="s">
        <v>184</v>
      </c>
      <c r="D2" s="281" t="s">
        <v>185</v>
      </c>
      <c r="E2" s="281" t="s">
        <v>186</v>
      </c>
      <c r="F2" s="281" t="s">
        <v>187</v>
      </c>
      <c r="G2" s="281" t="s">
        <v>188</v>
      </c>
      <c r="H2" s="281" t="s">
        <v>189</v>
      </c>
      <c r="I2" s="281" t="s">
        <v>190</v>
      </c>
      <c r="J2" s="281" t="s">
        <v>191</v>
      </c>
    </row>
    <row r="3" spans="1:10" x14ac:dyDescent="0.2">
      <c r="A3" s="276">
        <f>IF('Apr09'!$M$11=" ",0,ROUND('Apr09'!$M$11,0))</f>
        <v>0</v>
      </c>
      <c r="B3" s="276">
        <f>B$1</f>
        <v>95</v>
      </c>
      <c r="C3" s="277">
        <f>IF(A3&lt;B$1,0,IF(A3&lt;(B$1+C$1),A3-B3,C$1))</f>
        <v>0</v>
      </c>
      <c r="D3" s="277">
        <f>IF(A3&gt;(B3+C3),A3-B3-C3,0)</f>
        <v>0</v>
      </c>
      <c r="E3" s="283">
        <f>IF(A3&gt;D$1,(D$1-C$1-B$1)*E$1/100+(D3-D$1+C$1+B$1)*J$1/100,IF(D3&gt;0,D3*E$1/100,0))</f>
        <v>0</v>
      </c>
      <c r="F3" s="283">
        <f>IF(A3&gt;D$1,(D$1-C$1-B$1)*F$1/100+(D3-D$1+C$1+B$1)*J$1/100,IF(D3&gt;0,D3*F$1/100,0))</f>
        <v>0</v>
      </c>
      <c r="G3" s="283">
        <f>G$1</f>
        <v>0</v>
      </c>
      <c r="H3" s="283">
        <f>IF(A3&gt;G$1,(D$1-C$1-B$1)*H$1/100+(D3-D$1+C$1+B$1)*J$1/100,IF(D3&gt;0,D3*H$1/100,0))</f>
        <v>0</v>
      </c>
      <c r="I3" s="277">
        <f>IF(D3&gt;0,D3*I$1/100,0)</f>
        <v>0</v>
      </c>
      <c r="J3" s="277">
        <f>E3+I3</f>
        <v>0</v>
      </c>
    </row>
    <row r="4" spans="1:10" x14ac:dyDescent="0.2">
      <c r="A4" s="276">
        <f>IF('Apr09'!$M$12=" ",0,ROUND('Apr09'!$M$12,0))</f>
        <v>0</v>
      </c>
      <c r="B4" s="276">
        <f>B$1</f>
        <v>95</v>
      </c>
      <c r="C4" s="277">
        <f t="shared" ref="C4:C67" si="0">IF(A4&lt;B$1,0,IF(A4&lt;(B$1+C$1),A4-B4,C$1))</f>
        <v>0</v>
      </c>
      <c r="D4" s="277">
        <f t="shared" ref="D4:D67" si="1">IF(A4&gt;(B4+C4),A4-B4-C4,0)</f>
        <v>0</v>
      </c>
      <c r="E4" s="283">
        <f t="shared" ref="E4:E67" si="2">IF(A4&gt;D$1,(D$1-C$1-B$1)*E$1/100+(D4-D$1+C$1+B$1)*J$1/100,IF(D4&gt;0,D4*E$1/100,0))</f>
        <v>0</v>
      </c>
      <c r="F4" s="283">
        <f t="shared" ref="F4:F67" si="3">IF(A4&gt;D$1,(D$1-C$1-B$1)*F$1/100+(D4-D$1+C$1+B$1)*J$1/100,IF(D4&gt;0,D4*F$1/100,0))</f>
        <v>0</v>
      </c>
      <c r="G4" s="283">
        <f t="shared" ref="G4:G67" si="4">G$1</f>
        <v>0</v>
      </c>
      <c r="H4" s="283">
        <f t="shared" ref="H4:H67" si="5">IF(A4&gt;G$1,(D$1-C$1-B$1)*H$1/100+(D4-D$1+C$1+B$1)*J$1/100,IF(D4&gt;0,D4*H$1/100,0))</f>
        <v>0</v>
      </c>
      <c r="I4" s="277">
        <f t="shared" ref="I4:I67" si="6">IF(D4&gt;0,D4*I$1/100,0)</f>
        <v>0</v>
      </c>
      <c r="J4" s="277">
        <f t="shared" ref="J4:J67" si="7">E4+I4</f>
        <v>0</v>
      </c>
    </row>
    <row r="5" spans="1:10" x14ac:dyDescent="0.2">
      <c r="A5" s="276">
        <f>IF('Apr09'!$M$13=" ",0,ROUND('Apr09'!$M$13,0))</f>
        <v>0</v>
      </c>
      <c r="B5" s="276">
        <f t="shared" ref="B5:B70" si="8">B$1</f>
        <v>95</v>
      </c>
      <c r="C5" s="277">
        <f t="shared" si="0"/>
        <v>0</v>
      </c>
      <c r="D5" s="277">
        <f t="shared" si="1"/>
        <v>0</v>
      </c>
      <c r="E5" s="283">
        <f t="shared" si="2"/>
        <v>0</v>
      </c>
      <c r="F5" s="283">
        <f t="shared" si="3"/>
        <v>0</v>
      </c>
      <c r="G5" s="283">
        <f t="shared" si="4"/>
        <v>0</v>
      </c>
      <c r="H5" s="283">
        <f t="shared" si="5"/>
        <v>0</v>
      </c>
      <c r="I5" s="277">
        <f t="shared" si="6"/>
        <v>0</v>
      </c>
      <c r="J5" s="277">
        <f t="shared" si="7"/>
        <v>0</v>
      </c>
    </row>
    <row r="6" spans="1:10" x14ac:dyDescent="0.2">
      <c r="A6" s="276">
        <f>IF('Apr09'!$M$14=" ",0,ROUND('Apr09'!$M$14,0))</f>
        <v>0</v>
      </c>
      <c r="B6" s="276">
        <f t="shared" si="8"/>
        <v>95</v>
      </c>
      <c r="C6" s="277">
        <f t="shared" si="0"/>
        <v>0</v>
      </c>
      <c r="D6" s="277">
        <f t="shared" si="1"/>
        <v>0</v>
      </c>
      <c r="E6" s="283">
        <f t="shared" si="2"/>
        <v>0</v>
      </c>
      <c r="F6" s="283">
        <f t="shared" si="3"/>
        <v>0</v>
      </c>
      <c r="G6" s="283">
        <f t="shared" si="4"/>
        <v>0</v>
      </c>
      <c r="H6" s="283">
        <f t="shared" si="5"/>
        <v>0</v>
      </c>
      <c r="I6" s="277">
        <f t="shared" si="6"/>
        <v>0</v>
      </c>
      <c r="J6" s="277">
        <f t="shared" si="7"/>
        <v>0</v>
      </c>
    </row>
    <row r="7" spans="1:10" x14ac:dyDescent="0.2">
      <c r="A7" s="276">
        <f>IF('Apr09'!$M$15=" ",0,ROUND('Apr09'!$M$15,0))</f>
        <v>0</v>
      </c>
      <c r="B7" s="276">
        <f t="shared" si="8"/>
        <v>95</v>
      </c>
      <c r="C7" s="277">
        <f t="shared" si="0"/>
        <v>0</v>
      </c>
      <c r="D7" s="277">
        <f t="shared" si="1"/>
        <v>0</v>
      </c>
      <c r="E7" s="283">
        <f t="shared" si="2"/>
        <v>0</v>
      </c>
      <c r="F7" s="283">
        <f t="shared" si="3"/>
        <v>0</v>
      </c>
      <c r="G7" s="283">
        <f t="shared" si="4"/>
        <v>0</v>
      </c>
      <c r="H7" s="283">
        <f t="shared" si="5"/>
        <v>0</v>
      </c>
      <c r="I7" s="277">
        <f t="shared" si="6"/>
        <v>0</v>
      </c>
      <c r="J7" s="277">
        <f t="shared" si="7"/>
        <v>0</v>
      </c>
    </row>
    <row r="8" spans="1:10" x14ac:dyDescent="0.2">
      <c r="A8" s="276">
        <f>IF('Apr09'!$M$21=" ",0,ROUND('Apr09'!$M$21,0))</f>
        <v>0</v>
      </c>
      <c r="B8" s="276">
        <f t="shared" si="8"/>
        <v>95</v>
      </c>
      <c r="C8" s="277">
        <f t="shared" si="0"/>
        <v>0</v>
      </c>
      <c r="D8" s="277">
        <f t="shared" si="1"/>
        <v>0</v>
      </c>
      <c r="E8" s="283">
        <f t="shared" si="2"/>
        <v>0</v>
      </c>
      <c r="F8" s="283">
        <f t="shared" si="3"/>
        <v>0</v>
      </c>
      <c r="G8" s="283">
        <f t="shared" si="4"/>
        <v>0</v>
      </c>
      <c r="H8" s="283">
        <f t="shared" si="5"/>
        <v>0</v>
      </c>
      <c r="I8" s="277">
        <f t="shared" si="6"/>
        <v>0</v>
      </c>
      <c r="J8" s="277">
        <f t="shared" si="7"/>
        <v>0</v>
      </c>
    </row>
    <row r="9" spans="1:10" x14ac:dyDescent="0.2">
      <c r="A9" s="276">
        <f>IF('Apr09'!$M$22=" ",0,ROUND('Apr09'!$M$22,0))</f>
        <v>0</v>
      </c>
      <c r="B9" s="276">
        <f t="shared" si="8"/>
        <v>95</v>
      </c>
      <c r="C9" s="277">
        <f t="shared" si="0"/>
        <v>0</v>
      </c>
      <c r="D9" s="277">
        <f t="shared" si="1"/>
        <v>0</v>
      </c>
      <c r="E9" s="283">
        <f t="shared" si="2"/>
        <v>0</v>
      </c>
      <c r="F9" s="283">
        <f t="shared" si="3"/>
        <v>0</v>
      </c>
      <c r="G9" s="283">
        <f t="shared" si="4"/>
        <v>0</v>
      </c>
      <c r="H9" s="283">
        <f t="shared" si="5"/>
        <v>0</v>
      </c>
      <c r="I9" s="277">
        <f t="shared" si="6"/>
        <v>0</v>
      </c>
      <c r="J9" s="277">
        <f t="shared" si="7"/>
        <v>0</v>
      </c>
    </row>
    <row r="10" spans="1:10" x14ac:dyDescent="0.2">
      <c r="A10" s="276">
        <f>IF('Apr09'!$M$23=" ",0,ROUND('Apr09'!$M$23,0))</f>
        <v>0</v>
      </c>
      <c r="B10" s="276">
        <f t="shared" si="8"/>
        <v>95</v>
      </c>
      <c r="C10" s="277">
        <f t="shared" si="0"/>
        <v>0</v>
      </c>
      <c r="D10" s="277">
        <f t="shared" si="1"/>
        <v>0</v>
      </c>
      <c r="E10" s="283">
        <f t="shared" si="2"/>
        <v>0</v>
      </c>
      <c r="F10" s="283">
        <f t="shared" si="3"/>
        <v>0</v>
      </c>
      <c r="G10" s="283">
        <f t="shared" si="4"/>
        <v>0</v>
      </c>
      <c r="H10" s="283">
        <f t="shared" si="5"/>
        <v>0</v>
      </c>
      <c r="I10" s="277">
        <f t="shared" si="6"/>
        <v>0</v>
      </c>
      <c r="J10" s="277">
        <f t="shared" si="7"/>
        <v>0</v>
      </c>
    </row>
    <row r="11" spans="1:10" x14ac:dyDescent="0.2">
      <c r="A11" s="276">
        <f>IF('Apr09'!$M$24=" ",0,ROUND('Apr09'!$M$24,0))</f>
        <v>0</v>
      </c>
      <c r="B11" s="276">
        <f t="shared" si="8"/>
        <v>95</v>
      </c>
      <c r="C11" s="277">
        <f t="shared" si="0"/>
        <v>0</v>
      </c>
      <c r="D11" s="277">
        <f t="shared" si="1"/>
        <v>0</v>
      </c>
      <c r="E11" s="283">
        <f t="shared" si="2"/>
        <v>0</v>
      </c>
      <c r="F11" s="283">
        <f t="shared" si="3"/>
        <v>0</v>
      </c>
      <c r="G11" s="283">
        <f t="shared" si="4"/>
        <v>0</v>
      </c>
      <c r="H11" s="283">
        <f t="shared" si="5"/>
        <v>0</v>
      </c>
      <c r="I11" s="277">
        <f t="shared" si="6"/>
        <v>0</v>
      </c>
      <c r="J11" s="277">
        <f t="shared" si="7"/>
        <v>0</v>
      </c>
    </row>
    <row r="12" spans="1:10" x14ac:dyDescent="0.2">
      <c r="A12" s="276">
        <f>IF('Apr09'!$M$25=" ",0,ROUND('Apr09'!$M$25,0))</f>
        <v>0</v>
      </c>
      <c r="B12" s="276">
        <f t="shared" si="8"/>
        <v>95</v>
      </c>
      <c r="C12" s="277">
        <f t="shared" si="0"/>
        <v>0</v>
      </c>
      <c r="D12" s="277">
        <f t="shared" si="1"/>
        <v>0</v>
      </c>
      <c r="E12" s="283">
        <f t="shared" si="2"/>
        <v>0</v>
      </c>
      <c r="F12" s="283">
        <f t="shared" si="3"/>
        <v>0</v>
      </c>
      <c r="G12" s="283">
        <f t="shared" si="4"/>
        <v>0</v>
      </c>
      <c r="H12" s="283">
        <f t="shared" si="5"/>
        <v>0</v>
      </c>
      <c r="I12" s="277">
        <f t="shared" si="6"/>
        <v>0</v>
      </c>
      <c r="J12" s="277">
        <f t="shared" si="7"/>
        <v>0</v>
      </c>
    </row>
    <row r="13" spans="1:10" x14ac:dyDescent="0.2">
      <c r="A13" s="276">
        <f>IF('Apr09'!$M$31=" ",0,ROUND('Apr09'!$M$31,0))</f>
        <v>0</v>
      </c>
      <c r="B13" s="276">
        <f t="shared" si="8"/>
        <v>95</v>
      </c>
      <c r="C13" s="277">
        <f t="shared" si="0"/>
        <v>0</v>
      </c>
      <c r="D13" s="277">
        <f t="shared" si="1"/>
        <v>0</v>
      </c>
      <c r="E13" s="283">
        <f t="shared" si="2"/>
        <v>0</v>
      </c>
      <c r="F13" s="283">
        <f t="shared" si="3"/>
        <v>0</v>
      </c>
      <c r="G13" s="283">
        <f t="shared" si="4"/>
        <v>0</v>
      </c>
      <c r="H13" s="283">
        <f t="shared" si="5"/>
        <v>0</v>
      </c>
      <c r="I13" s="277">
        <f t="shared" si="6"/>
        <v>0</v>
      </c>
      <c r="J13" s="277">
        <f t="shared" si="7"/>
        <v>0</v>
      </c>
    </row>
    <row r="14" spans="1:10" x14ac:dyDescent="0.2">
      <c r="A14" s="276">
        <f>IF('Apr09'!$M$32=" ",0,ROUND('Apr09'!$M$32,0))</f>
        <v>0</v>
      </c>
      <c r="B14" s="276">
        <f t="shared" si="8"/>
        <v>95</v>
      </c>
      <c r="C14" s="277">
        <f t="shared" si="0"/>
        <v>0</v>
      </c>
      <c r="D14" s="277">
        <f t="shared" si="1"/>
        <v>0</v>
      </c>
      <c r="E14" s="283">
        <f t="shared" si="2"/>
        <v>0</v>
      </c>
      <c r="F14" s="283">
        <f t="shared" si="3"/>
        <v>0</v>
      </c>
      <c r="G14" s="283">
        <f t="shared" si="4"/>
        <v>0</v>
      </c>
      <c r="H14" s="283">
        <f t="shared" si="5"/>
        <v>0</v>
      </c>
      <c r="I14" s="277">
        <f t="shared" si="6"/>
        <v>0</v>
      </c>
      <c r="J14" s="277">
        <f t="shared" si="7"/>
        <v>0</v>
      </c>
    </row>
    <row r="15" spans="1:10" x14ac:dyDescent="0.2">
      <c r="A15" s="276">
        <f>IF('Apr09'!$M$33=" ",0,ROUND('Apr09'!$M$33,0))</f>
        <v>0</v>
      </c>
      <c r="B15" s="276">
        <f t="shared" si="8"/>
        <v>95</v>
      </c>
      <c r="C15" s="277">
        <f t="shared" si="0"/>
        <v>0</v>
      </c>
      <c r="D15" s="277">
        <f t="shared" si="1"/>
        <v>0</v>
      </c>
      <c r="E15" s="283">
        <f t="shared" si="2"/>
        <v>0</v>
      </c>
      <c r="F15" s="283">
        <f t="shared" si="3"/>
        <v>0</v>
      </c>
      <c r="G15" s="283">
        <f t="shared" si="4"/>
        <v>0</v>
      </c>
      <c r="H15" s="283">
        <f t="shared" si="5"/>
        <v>0</v>
      </c>
      <c r="I15" s="277">
        <f t="shared" si="6"/>
        <v>0</v>
      </c>
      <c r="J15" s="277">
        <f t="shared" si="7"/>
        <v>0</v>
      </c>
    </row>
    <row r="16" spans="1:10" x14ac:dyDescent="0.2">
      <c r="A16" s="276">
        <f>IF('Apr09'!$M$34=" ",0,ROUND('Apr09'!$M$34,0))</f>
        <v>0</v>
      </c>
      <c r="B16" s="276">
        <f t="shared" si="8"/>
        <v>95</v>
      </c>
      <c r="C16" s="277">
        <f t="shared" si="0"/>
        <v>0</v>
      </c>
      <c r="D16" s="277">
        <f t="shared" si="1"/>
        <v>0</v>
      </c>
      <c r="E16" s="283">
        <f t="shared" si="2"/>
        <v>0</v>
      </c>
      <c r="F16" s="283">
        <f t="shared" si="3"/>
        <v>0</v>
      </c>
      <c r="G16" s="283">
        <f t="shared" si="4"/>
        <v>0</v>
      </c>
      <c r="H16" s="283">
        <f t="shared" si="5"/>
        <v>0</v>
      </c>
      <c r="I16" s="277">
        <f t="shared" si="6"/>
        <v>0</v>
      </c>
      <c r="J16" s="277">
        <f t="shared" si="7"/>
        <v>0</v>
      </c>
    </row>
    <row r="17" spans="1:10" x14ac:dyDescent="0.2">
      <c r="A17" s="276">
        <f>IF('Apr09'!$M$35=" ",0,ROUND('Apr09'!$M$35,0))</f>
        <v>0</v>
      </c>
      <c r="B17" s="276">
        <f t="shared" si="8"/>
        <v>95</v>
      </c>
      <c r="C17" s="277">
        <f t="shared" si="0"/>
        <v>0</v>
      </c>
      <c r="D17" s="277">
        <f t="shared" si="1"/>
        <v>0</v>
      </c>
      <c r="E17" s="283">
        <f t="shared" si="2"/>
        <v>0</v>
      </c>
      <c r="F17" s="283">
        <f t="shared" si="3"/>
        <v>0</v>
      </c>
      <c r="G17" s="283">
        <f t="shared" si="4"/>
        <v>0</v>
      </c>
      <c r="H17" s="283">
        <f t="shared" si="5"/>
        <v>0</v>
      </c>
      <c r="I17" s="277">
        <f t="shared" si="6"/>
        <v>0</v>
      </c>
      <c r="J17" s="277">
        <f t="shared" si="7"/>
        <v>0</v>
      </c>
    </row>
    <row r="18" spans="1:10" x14ac:dyDescent="0.2">
      <c r="A18" s="276">
        <f>IF('Apr09'!$M$41=" ",0,ROUND('Apr09'!$M$41,0))</f>
        <v>0</v>
      </c>
      <c r="B18" s="276">
        <f t="shared" si="8"/>
        <v>95</v>
      </c>
      <c r="C18" s="277">
        <f t="shared" si="0"/>
        <v>0</v>
      </c>
      <c r="D18" s="277">
        <f t="shared" si="1"/>
        <v>0</v>
      </c>
      <c r="E18" s="283">
        <f t="shared" si="2"/>
        <v>0</v>
      </c>
      <c r="F18" s="283">
        <f t="shared" si="3"/>
        <v>0</v>
      </c>
      <c r="G18" s="283">
        <f t="shared" si="4"/>
        <v>0</v>
      </c>
      <c r="H18" s="283">
        <f t="shared" si="5"/>
        <v>0</v>
      </c>
      <c r="I18" s="277">
        <f t="shared" si="6"/>
        <v>0</v>
      </c>
      <c r="J18" s="277">
        <f t="shared" si="7"/>
        <v>0</v>
      </c>
    </row>
    <row r="19" spans="1:10" x14ac:dyDescent="0.2">
      <c r="A19" s="276">
        <f>IF('Apr09'!$M$42=" ",0,ROUND('Apr09'!$M$42,0))</f>
        <v>0</v>
      </c>
      <c r="B19" s="276">
        <f t="shared" si="8"/>
        <v>95</v>
      </c>
      <c r="C19" s="277">
        <f t="shared" si="0"/>
        <v>0</v>
      </c>
      <c r="D19" s="277">
        <f t="shared" si="1"/>
        <v>0</v>
      </c>
      <c r="E19" s="283">
        <f t="shared" si="2"/>
        <v>0</v>
      </c>
      <c r="F19" s="283">
        <f t="shared" si="3"/>
        <v>0</v>
      </c>
      <c r="G19" s="283">
        <f t="shared" si="4"/>
        <v>0</v>
      </c>
      <c r="H19" s="283">
        <f t="shared" si="5"/>
        <v>0</v>
      </c>
      <c r="I19" s="277">
        <f t="shared" si="6"/>
        <v>0</v>
      </c>
      <c r="J19" s="277">
        <f t="shared" si="7"/>
        <v>0</v>
      </c>
    </row>
    <row r="20" spans="1:10" x14ac:dyDescent="0.2">
      <c r="A20" s="276">
        <f>IF('Apr09'!$M$43=" ",0,ROUND('Apr09'!$M$43,0))</f>
        <v>0</v>
      </c>
      <c r="B20" s="276">
        <f t="shared" si="8"/>
        <v>95</v>
      </c>
      <c r="C20" s="277">
        <f t="shared" si="0"/>
        <v>0</v>
      </c>
      <c r="D20" s="277">
        <f t="shared" si="1"/>
        <v>0</v>
      </c>
      <c r="E20" s="283">
        <f t="shared" si="2"/>
        <v>0</v>
      </c>
      <c r="F20" s="283">
        <f t="shared" si="3"/>
        <v>0</v>
      </c>
      <c r="G20" s="283">
        <f t="shared" si="4"/>
        <v>0</v>
      </c>
      <c r="H20" s="283">
        <f t="shared" si="5"/>
        <v>0</v>
      </c>
      <c r="I20" s="277">
        <f t="shared" si="6"/>
        <v>0</v>
      </c>
      <c r="J20" s="277">
        <f t="shared" si="7"/>
        <v>0</v>
      </c>
    </row>
    <row r="21" spans="1:10" x14ac:dyDescent="0.2">
      <c r="A21" s="276">
        <f>IF('Apr09'!$M$44=" ",0,ROUND('Apr09'!$M$44,0))</f>
        <v>0</v>
      </c>
      <c r="B21" s="276">
        <f t="shared" si="8"/>
        <v>95</v>
      </c>
      <c r="C21" s="277">
        <f t="shared" si="0"/>
        <v>0</v>
      </c>
      <c r="D21" s="277">
        <f t="shared" si="1"/>
        <v>0</v>
      </c>
      <c r="E21" s="283">
        <f t="shared" si="2"/>
        <v>0</v>
      </c>
      <c r="F21" s="283">
        <f t="shared" si="3"/>
        <v>0</v>
      </c>
      <c r="G21" s="283">
        <f t="shared" si="4"/>
        <v>0</v>
      </c>
      <c r="H21" s="283">
        <f t="shared" si="5"/>
        <v>0</v>
      </c>
      <c r="I21" s="277">
        <f t="shared" si="6"/>
        <v>0</v>
      </c>
      <c r="J21" s="277">
        <f t="shared" si="7"/>
        <v>0</v>
      </c>
    </row>
    <row r="22" spans="1:10" x14ac:dyDescent="0.2">
      <c r="A22" s="276">
        <f>IF('Apr09'!$M$45=" ",0,ROUND('Apr09'!$M$45,0))</f>
        <v>0</v>
      </c>
      <c r="B22" s="276">
        <f t="shared" si="8"/>
        <v>95</v>
      </c>
      <c r="C22" s="277">
        <f t="shared" si="0"/>
        <v>0</v>
      </c>
      <c r="D22" s="277">
        <f t="shared" si="1"/>
        <v>0</v>
      </c>
      <c r="E22" s="283">
        <f t="shared" si="2"/>
        <v>0</v>
      </c>
      <c r="F22" s="283">
        <f t="shared" si="3"/>
        <v>0</v>
      </c>
      <c r="G22" s="283">
        <f t="shared" si="4"/>
        <v>0</v>
      </c>
      <c r="H22" s="283">
        <f t="shared" si="5"/>
        <v>0</v>
      </c>
      <c r="I22" s="277">
        <f t="shared" si="6"/>
        <v>0</v>
      </c>
      <c r="J22" s="277">
        <f t="shared" si="7"/>
        <v>0</v>
      </c>
    </row>
    <row r="23" spans="1:10" x14ac:dyDescent="0.2">
      <c r="A23" s="276">
        <f>IF('May09'!$M$11=" ",0,ROUND('May09'!$M$11,0))</f>
        <v>0</v>
      </c>
      <c r="B23" s="276">
        <f t="shared" si="8"/>
        <v>95</v>
      </c>
      <c r="C23" s="277">
        <f t="shared" si="0"/>
        <v>0</v>
      </c>
      <c r="D23" s="277">
        <f t="shared" si="1"/>
        <v>0</v>
      </c>
      <c r="E23" s="283">
        <f t="shared" si="2"/>
        <v>0</v>
      </c>
      <c r="F23" s="283">
        <f t="shared" si="3"/>
        <v>0</v>
      </c>
      <c r="G23" s="283">
        <f t="shared" si="4"/>
        <v>0</v>
      </c>
      <c r="H23" s="283">
        <f t="shared" si="5"/>
        <v>0</v>
      </c>
      <c r="I23" s="277">
        <f t="shared" si="6"/>
        <v>0</v>
      </c>
      <c r="J23" s="277">
        <f t="shared" si="7"/>
        <v>0</v>
      </c>
    </row>
    <row r="24" spans="1:10" x14ac:dyDescent="0.2">
      <c r="A24" s="276">
        <f>IF('May09'!$M$12=" ",0,ROUND('May09'!$M$12,0))</f>
        <v>0</v>
      </c>
      <c r="B24" s="276">
        <f t="shared" si="8"/>
        <v>95</v>
      </c>
      <c r="C24" s="277">
        <f t="shared" si="0"/>
        <v>0</v>
      </c>
      <c r="D24" s="277">
        <f t="shared" si="1"/>
        <v>0</v>
      </c>
      <c r="E24" s="283">
        <f t="shared" si="2"/>
        <v>0</v>
      </c>
      <c r="F24" s="283">
        <f t="shared" si="3"/>
        <v>0</v>
      </c>
      <c r="G24" s="283">
        <f t="shared" si="4"/>
        <v>0</v>
      </c>
      <c r="H24" s="283">
        <f t="shared" si="5"/>
        <v>0</v>
      </c>
      <c r="I24" s="277">
        <f t="shared" si="6"/>
        <v>0</v>
      </c>
      <c r="J24" s="277">
        <f t="shared" si="7"/>
        <v>0</v>
      </c>
    </row>
    <row r="25" spans="1:10" x14ac:dyDescent="0.2">
      <c r="A25" s="276">
        <f>IF('May09'!$M$13=" ",0,ROUND('May09'!$M$13,0))</f>
        <v>0</v>
      </c>
      <c r="B25" s="276">
        <f t="shared" si="8"/>
        <v>95</v>
      </c>
      <c r="C25" s="277">
        <f t="shared" si="0"/>
        <v>0</v>
      </c>
      <c r="D25" s="277">
        <f t="shared" si="1"/>
        <v>0</v>
      </c>
      <c r="E25" s="283">
        <f t="shared" si="2"/>
        <v>0</v>
      </c>
      <c r="F25" s="283">
        <f t="shared" si="3"/>
        <v>0</v>
      </c>
      <c r="G25" s="283">
        <f t="shared" si="4"/>
        <v>0</v>
      </c>
      <c r="H25" s="283">
        <f t="shared" si="5"/>
        <v>0</v>
      </c>
      <c r="I25" s="277">
        <f t="shared" si="6"/>
        <v>0</v>
      </c>
      <c r="J25" s="277">
        <f t="shared" si="7"/>
        <v>0</v>
      </c>
    </row>
    <row r="26" spans="1:10" x14ac:dyDescent="0.2">
      <c r="A26" s="276">
        <f>IF('May09'!$M$14=" ",0,ROUND('May09'!$M$14,0))</f>
        <v>0</v>
      </c>
      <c r="B26" s="276">
        <f t="shared" si="8"/>
        <v>95</v>
      </c>
      <c r="C26" s="277">
        <f t="shared" si="0"/>
        <v>0</v>
      </c>
      <c r="D26" s="277">
        <f t="shared" si="1"/>
        <v>0</v>
      </c>
      <c r="E26" s="283">
        <f t="shared" si="2"/>
        <v>0</v>
      </c>
      <c r="F26" s="283">
        <f t="shared" si="3"/>
        <v>0</v>
      </c>
      <c r="G26" s="283">
        <f t="shared" si="4"/>
        <v>0</v>
      </c>
      <c r="H26" s="283">
        <f t="shared" si="5"/>
        <v>0</v>
      </c>
      <c r="I26" s="277">
        <f t="shared" si="6"/>
        <v>0</v>
      </c>
      <c r="J26" s="277">
        <f t="shared" si="7"/>
        <v>0</v>
      </c>
    </row>
    <row r="27" spans="1:10" x14ac:dyDescent="0.2">
      <c r="A27" s="276">
        <f>IF('May09'!$M$15=" ",0,ROUND('May09'!$M$15,0))</f>
        <v>0</v>
      </c>
      <c r="B27" s="276">
        <f t="shared" si="8"/>
        <v>95</v>
      </c>
      <c r="C27" s="277">
        <f t="shared" si="0"/>
        <v>0</v>
      </c>
      <c r="D27" s="277">
        <f t="shared" si="1"/>
        <v>0</v>
      </c>
      <c r="E27" s="283">
        <f t="shared" si="2"/>
        <v>0</v>
      </c>
      <c r="F27" s="283">
        <f t="shared" si="3"/>
        <v>0</v>
      </c>
      <c r="G27" s="283">
        <f t="shared" si="4"/>
        <v>0</v>
      </c>
      <c r="H27" s="283">
        <f t="shared" si="5"/>
        <v>0</v>
      </c>
      <c r="I27" s="277">
        <f t="shared" si="6"/>
        <v>0</v>
      </c>
      <c r="J27" s="277">
        <f t="shared" si="7"/>
        <v>0</v>
      </c>
    </row>
    <row r="28" spans="1:10" x14ac:dyDescent="0.2">
      <c r="A28" s="276">
        <f>IF('May09'!$M$21=" ",0,ROUND('May09'!$M$21,0))</f>
        <v>0</v>
      </c>
      <c r="B28" s="276">
        <f t="shared" si="8"/>
        <v>95</v>
      </c>
      <c r="C28" s="277">
        <f t="shared" si="0"/>
        <v>0</v>
      </c>
      <c r="D28" s="277">
        <f t="shared" si="1"/>
        <v>0</v>
      </c>
      <c r="E28" s="283">
        <f t="shared" si="2"/>
        <v>0</v>
      </c>
      <c r="F28" s="283">
        <f t="shared" si="3"/>
        <v>0</v>
      </c>
      <c r="G28" s="283">
        <f t="shared" si="4"/>
        <v>0</v>
      </c>
      <c r="H28" s="283">
        <f t="shared" si="5"/>
        <v>0</v>
      </c>
      <c r="I28" s="277">
        <f t="shared" si="6"/>
        <v>0</v>
      </c>
      <c r="J28" s="277">
        <f t="shared" si="7"/>
        <v>0</v>
      </c>
    </row>
    <row r="29" spans="1:10" x14ac:dyDescent="0.2">
      <c r="A29" s="276">
        <f>IF('May09'!$M$22=" ",0,ROUND('May09'!$M$22,0))</f>
        <v>0</v>
      </c>
      <c r="B29" s="276">
        <f t="shared" si="8"/>
        <v>95</v>
      </c>
      <c r="C29" s="277">
        <f t="shared" si="0"/>
        <v>0</v>
      </c>
      <c r="D29" s="277">
        <f t="shared" si="1"/>
        <v>0</v>
      </c>
      <c r="E29" s="283">
        <f t="shared" si="2"/>
        <v>0</v>
      </c>
      <c r="F29" s="283">
        <f t="shared" si="3"/>
        <v>0</v>
      </c>
      <c r="G29" s="283">
        <f t="shared" si="4"/>
        <v>0</v>
      </c>
      <c r="H29" s="283">
        <f t="shared" si="5"/>
        <v>0</v>
      </c>
      <c r="I29" s="277">
        <f t="shared" si="6"/>
        <v>0</v>
      </c>
      <c r="J29" s="277">
        <f t="shared" si="7"/>
        <v>0</v>
      </c>
    </row>
    <row r="30" spans="1:10" x14ac:dyDescent="0.2">
      <c r="A30" s="276">
        <f>IF('May09'!$M$23=" ",0,ROUND('May09'!$M$23,0))</f>
        <v>0</v>
      </c>
      <c r="B30" s="276">
        <f t="shared" si="8"/>
        <v>95</v>
      </c>
      <c r="C30" s="277">
        <f t="shared" si="0"/>
        <v>0</v>
      </c>
      <c r="D30" s="277">
        <f t="shared" si="1"/>
        <v>0</v>
      </c>
      <c r="E30" s="283">
        <f t="shared" si="2"/>
        <v>0</v>
      </c>
      <c r="F30" s="283">
        <f t="shared" si="3"/>
        <v>0</v>
      </c>
      <c r="G30" s="283">
        <f t="shared" si="4"/>
        <v>0</v>
      </c>
      <c r="H30" s="283">
        <f t="shared" si="5"/>
        <v>0</v>
      </c>
      <c r="I30" s="277">
        <f t="shared" si="6"/>
        <v>0</v>
      </c>
      <c r="J30" s="277">
        <f t="shared" si="7"/>
        <v>0</v>
      </c>
    </row>
    <row r="31" spans="1:10" x14ac:dyDescent="0.2">
      <c r="A31" s="276">
        <f>IF('May09'!$M$24=" ",0,ROUND('May09'!$M$24,0))</f>
        <v>0</v>
      </c>
      <c r="B31" s="276">
        <f t="shared" si="8"/>
        <v>95</v>
      </c>
      <c r="C31" s="277">
        <f t="shared" si="0"/>
        <v>0</v>
      </c>
      <c r="D31" s="277">
        <f t="shared" si="1"/>
        <v>0</v>
      </c>
      <c r="E31" s="283">
        <f t="shared" si="2"/>
        <v>0</v>
      </c>
      <c r="F31" s="283">
        <f t="shared" si="3"/>
        <v>0</v>
      </c>
      <c r="G31" s="283">
        <f t="shared" si="4"/>
        <v>0</v>
      </c>
      <c r="H31" s="283">
        <f t="shared" si="5"/>
        <v>0</v>
      </c>
      <c r="I31" s="277">
        <f t="shared" si="6"/>
        <v>0</v>
      </c>
      <c r="J31" s="277">
        <f t="shared" si="7"/>
        <v>0</v>
      </c>
    </row>
    <row r="32" spans="1:10" x14ac:dyDescent="0.2">
      <c r="A32" s="276">
        <f>IF('May09'!$M$25=" ",0,ROUND('May09'!$M$25,0))</f>
        <v>0</v>
      </c>
      <c r="B32" s="276">
        <f t="shared" si="8"/>
        <v>95</v>
      </c>
      <c r="C32" s="277">
        <f t="shared" si="0"/>
        <v>0</v>
      </c>
      <c r="D32" s="277">
        <f t="shared" si="1"/>
        <v>0</v>
      </c>
      <c r="E32" s="283">
        <f t="shared" si="2"/>
        <v>0</v>
      </c>
      <c r="F32" s="283">
        <f t="shared" si="3"/>
        <v>0</v>
      </c>
      <c r="G32" s="283">
        <f t="shared" si="4"/>
        <v>0</v>
      </c>
      <c r="H32" s="283">
        <f t="shared" si="5"/>
        <v>0</v>
      </c>
      <c r="I32" s="277">
        <f t="shared" si="6"/>
        <v>0</v>
      </c>
      <c r="J32" s="277">
        <f t="shared" si="7"/>
        <v>0</v>
      </c>
    </row>
    <row r="33" spans="1:10" x14ac:dyDescent="0.2">
      <c r="A33" s="276">
        <f>IF('May09'!$M$31=" ",0,ROUND('May09'!$M$31,0))</f>
        <v>0</v>
      </c>
      <c r="B33" s="276">
        <f t="shared" si="8"/>
        <v>95</v>
      </c>
      <c r="C33" s="277">
        <f t="shared" si="0"/>
        <v>0</v>
      </c>
      <c r="D33" s="277">
        <f t="shared" si="1"/>
        <v>0</v>
      </c>
      <c r="E33" s="283">
        <f t="shared" si="2"/>
        <v>0</v>
      </c>
      <c r="F33" s="283">
        <f t="shared" si="3"/>
        <v>0</v>
      </c>
      <c r="G33" s="283">
        <f t="shared" si="4"/>
        <v>0</v>
      </c>
      <c r="H33" s="283">
        <f t="shared" si="5"/>
        <v>0</v>
      </c>
      <c r="I33" s="277">
        <f t="shared" si="6"/>
        <v>0</v>
      </c>
      <c r="J33" s="277">
        <f t="shared" si="7"/>
        <v>0</v>
      </c>
    </row>
    <row r="34" spans="1:10" x14ac:dyDescent="0.2">
      <c r="A34" s="276">
        <f>IF('May09'!$M$32=" ",0,ROUND('May09'!$M$32,0))</f>
        <v>0</v>
      </c>
      <c r="B34" s="276">
        <f t="shared" si="8"/>
        <v>95</v>
      </c>
      <c r="C34" s="277">
        <f t="shared" si="0"/>
        <v>0</v>
      </c>
      <c r="D34" s="277">
        <f t="shared" si="1"/>
        <v>0</v>
      </c>
      <c r="E34" s="283">
        <f t="shared" si="2"/>
        <v>0</v>
      </c>
      <c r="F34" s="283">
        <f t="shared" si="3"/>
        <v>0</v>
      </c>
      <c r="G34" s="283">
        <f t="shared" si="4"/>
        <v>0</v>
      </c>
      <c r="H34" s="283">
        <f t="shared" si="5"/>
        <v>0</v>
      </c>
      <c r="I34" s="277">
        <f t="shared" si="6"/>
        <v>0</v>
      </c>
      <c r="J34" s="277">
        <f t="shared" si="7"/>
        <v>0</v>
      </c>
    </row>
    <row r="35" spans="1:10" x14ac:dyDescent="0.2">
      <c r="A35" s="276">
        <f>IF('May09'!$M$33=" ",0,ROUND('May09'!$M$33,0))</f>
        <v>0</v>
      </c>
      <c r="B35" s="276">
        <f t="shared" si="8"/>
        <v>95</v>
      </c>
      <c r="C35" s="277">
        <f t="shared" si="0"/>
        <v>0</v>
      </c>
      <c r="D35" s="277">
        <f t="shared" si="1"/>
        <v>0</v>
      </c>
      <c r="E35" s="283">
        <f t="shared" si="2"/>
        <v>0</v>
      </c>
      <c r="F35" s="283">
        <f t="shared" si="3"/>
        <v>0</v>
      </c>
      <c r="G35" s="283">
        <f t="shared" si="4"/>
        <v>0</v>
      </c>
      <c r="H35" s="283">
        <f t="shared" si="5"/>
        <v>0</v>
      </c>
      <c r="I35" s="277">
        <f t="shared" si="6"/>
        <v>0</v>
      </c>
      <c r="J35" s="277">
        <f t="shared" si="7"/>
        <v>0</v>
      </c>
    </row>
    <row r="36" spans="1:10" x14ac:dyDescent="0.2">
      <c r="A36" s="276">
        <f>IF('May09'!$M$34=" ",0,ROUND('May09'!$M$34,0))</f>
        <v>0</v>
      </c>
      <c r="B36" s="276">
        <f t="shared" si="8"/>
        <v>95</v>
      </c>
      <c r="C36" s="277">
        <f t="shared" si="0"/>
        <v>0</v>
      </c>
      <c r="D36" s="277">
        <f t="shared" si="1"/>
        <v>0</v>
      </c>
      <c r="E36" s="283">
        <f t="shared" si="2"/>
        <v>0</v>
      </c>
      <c r="F36" s="283">
        <f t="shared" si="3"/>
        <v>0</v>
      </c>
      <c r="G36" s="283">
        <f t="shared" si="4"/>
        <v>0</v>
      </c>
      <c r="H36" s="283">
        <f t="shared" si="5"/>
        <v>0</v>
      </c>
      <c r="I36" s="277">
        <f t="shared" si="6"/>
        <v>0</v>
      </c>
      <c r="J36" s="277">
        <f t="shared" si="7"/>
        <v>0</v>
      </c>
    </row>
    <row r="37" spans="1:10" x14ac:dyDescent="0.2">
      <c r="A37" s="276">
        <f>IF('May09'!$M$35=" ",0,ROUND('May09'!$M$35,0))</f>
        <v>0</v>
      </c>
      <c r="B37" s="276">
        <f t="shared" si="8"/>
        <v>95</v>
      </c>
      <c r="C37" s="277">
        <f t="shared" si="0"/>
        <v>0</v>
      </c>
      <c r="D37" s="277">
        <f t="shared" si="1"/>
        <v>0</v>
      </c>
      <c r="E37" s="283">
        <f t="shared" si="2"/>
        <v>0</v>
      </c>
      <c r="F37" s="283">
        <f t="shared" si="3"/>
        <v>0</v>
      </c>
      <c r="G37" s="283">
        <f t="shared" si="4"/>
        <v>0</v>
      </c>
      <c r="H37" s="283">
        <f t="shared" si="5"/>
        <v>0</v>
      </c>
      <c r="I37" s="277">
        <f t="shared" si="6"/>
        <v>0</v>
      </c>
      <c r="J37" s="277">
        <f t="shared" si="7"/>
        <v>0</v>
      </c>
    </row>
    <row r="38" spans="1:10" x14ac:dyDescent="0.2">
      <c r="A38" s="276">
        <f>IF('May09'!$M$41=" ",0,ROUND('May09'!$M$41,0))</f>
        <v>0</v>
      </c>
      <c r="B38" s="276">
        <f t="shared" si="8"/>
        <v>95</v>
      </c>
      <c r="C38" s="277">
        <f t="shared" si="0"/>
        <v>0</v>
      </c>
      <c r="D38" s="277">
        <f t="shared" si="1"/>
        <v>0</v>
      </c>
      <c r="E38" s="283">
        <f t="shared" si="2"/>
        <v>0</v>
      </c>
      <c r="F38" s="283">
        <f t="shared" si="3"/>
        <v>0</v>
      </c>
      <c r="G38" s="283">
        <f t="shared" si="4"/>
        <v>0</v>
      </c>
      <c r="H38" s="283">
        <f t="shared" si="5"/>
        <v>0</v>
      </c>
      <c r="I38" s="277">
        <f t="shared" si="6"/>
        <v>0</v>
      </c>
      <c r="J38" s="277">
        <f t="shared" si="7"/>
        <v>0</v>
      </c>
    </row>
    <row r="39" spans="1:10" x14ac:dyDescent="0.2">
      <c r="A39" s="276">
        <f>IF('May09'!$M$42=" ",0,ROUND('May09'!$M$42,0))</f>
        <v>0</v>
      </c>
      <c r="B39" s="276">
        <f t="shared" si="8"/>
        <v>95</v>
      </c>
      <c r="C39" s="277">
        <f t="shared" si="0"/>
        <v>0</v>
      </c>
      <c r="D39" s="277">
        <f t="shared" si="1"/>
        <v>0</v>
      </c>
      <c r="E39" s="283">
        <f t="shared" si="2"/>
        <v>0</v>
      </c>
      <c r="F39" s="283">
        <f t="shared" si="3"/>
        <v>0</v>
      </c>
      <c r="G39" s="283">
        <f t="shared" si="4"/>
        <v>0</v>
      </c>
      <c r="H39" s="283">
        <f t="shared" si="5"/>
        <v>0</v>
      </c>
      <c r="I39" s="277">
        <f t="shared" si="6"/>
        <v>0</v>
      </c>
      <c r="J39" s="277">
        <f t="shared" si="7"/>
        <v>0</v>
      </c>
    </row>
    <row r="40" spans="1:10" x14ac:dyDescent="0.2">
      <c r="A40" s="276">
        <f>IF('May09'!$M$43=" ",0,ROUND('May09'!$M$43,0))</f>
        <v>0</v>
      </c>
      <c r="B40" s="276">
        <f t="shared" si="8"/>
        <v>95</v>
      </c>
      <c r="C40" s="277">
        <f t="shared" si="0"/>
        <v>0</v>
      </c>
      <c r="D40" s="277">
        <f t="shared" si="1"/>
        <v>0</v>
      </c>
      <c r="E40" s="283">
        <f t="shared" si="2"/>
        <v>0</v>
      </c>
      <c r="F40" s="283">
        <f t="shared" si="3"/>
        <v>0</v>
      </c>
      <c r="G40" s="283">
        <f t="shared" si="4"/>
        <v>0</v>
      </c>
      <c r="H40" s="283">
        <f t="shared" si="5"/>
        <v>0</v>
      </c>
      <c r="I40" s="277">
        <f t="shared" si="6"/>
        <v>0</v>
      </c>
      <c r="J40" s="277">
        <f t="shared" si="7"/>
        <v>0</v>
      </c>
    </row>
    <row r="41" spans="1:10" x14ac:dyDescent="0.2">
      <c r="A41" s="276">
        <f>IF('May09'!$M$44=" ",0,ROUND('May09'!$M$44,0))</f>
        <v>0</v>
      </c>
      <c r="B41" s="276">
        <f t="shared" si="8"/>
        <v>95</v>
      </c>
      <c r="C41" s="277">
        <f t="shared" si="0"/>
        <v>0</v>
      </c>
      <c r="D41" s="277">
        <f t="shared" si="1"/>
        <v>0</v>
      </c>
      <c r="E41" s="283">
        <f t="shared" si="2"/>
        <v>0</v>
      </c>
      <c r="F41" s="283">
        <f t="shared" si="3"/>
        <v>0</v>
      </c>
      <c r="G41" s="283">
        <f t="shared" si="4"/>
        <v>0</v>
      </c>
      <c r="H41" s="283">
        <f t="shared" si="5"/>
        <v>0</v>
      </c>
      <c r="I41" s="277">
        <f t="shared" si="6"/>
        <v>0</v>
      </c>
      <c r="J41" s="277">
        <f t="shared" si="7"/>
        <v>0</v>
      </c>
    </row>
    <row r="42" spans="1:10" x14ac:dyDescent="0.2">
      <c r="A42" s="276">
        <f>IF('May09'!$M$45=" ",0,ROUND('May09'!$M$45,0))</f>
        <v>0</v>
      </c>
      <c r="B42" s="276">
        <f t="shared" si="8"/>
        <v>95</v>
      </c>
      <c r="C42" s="277">
        <f t="shared" si="0"/>
        <v>0</v>
      </c>
      <c r="D42" s="277">
        <f t="shared" si="1"/>
        <v>0</v>
      </c>
      <c r="E42" s="283">
        <f t="shared" si="2"/>
        <v>0</v>
      </c>
      <c r="F42" s="283">
        <f t="shared" si="3"/>
        <v>0</v>
      </c>
      <c r="G42" s="283">
        <f t="shared" si="4"/>
        <v>0</v>
      </c>
      <c r="H42" s="283">
        <f t="shared" si="5"/>
        <v>0</v>
      </c>
      <c r="I42" s="277">
        <f t="shared" si="6"/>
        <v>0</v>
      </c>
      <c r="J42" s="277">
        <f t="shared" si="7"/>
        <v>0</v>
      </c>
    </row>
    <row r="43" spans="1:10" x14ac:dyDescent="0.2">
      <c r="A43" s="276">
        <f>IF('Jun09'!$M$11=" ",0,ROUND('Jun09'!$M$11,0))</f>
        <v>0</v>
      </c>
      <c r="B43" s="276">
        <f t="shared" si="8"/>
        <v>95</v>
      </c>
      <c r="C43" s="277">
        <f t="shared" si="0"/>
        <v>0</v>
      </c>
      <c r="D43" s="277">
        <f t="shared" si="1"/>
        <v>0</v>
      </c>
      <c r="E43" s="283">
        <f t="shared" si="2"/>
        <v>0</v>
      </c>
      <c r="F43" s="283">
        <f t="shared" si="3"/>
        <v>0</v>
      </c>
      <c r="G43" s="283">
        <f t="shared" si="4"/>
        <v>0</v>
      </c>
      <c r="H43" s="283">
        <f t="shared" si="5"/>
        <v>0</v>
      </c>
      <c r="I43" s="277">
        <f t="shared" si="6"/>
        <v>0</v>
      </c>
      <c r="J43" s="277">
        <f t="shared" si="7"/>
        <v>0</v>
      </c>
    </row>
    <row r="44" spans="1:10" x14ac:dyDescent="0.2">
      <c r="A44" s="276">
        <f>IF('Jun09'!$M$12=" ",0,ROUND('Jun09'!$M$12,0))</f>
        <v>0</v>
      </c>
      <c r="B44" s="276">
        <f t="shared" si="8"/>
        <v>95</v>
      </c>
      <c r="C44" s="277">
        <f t="shared" si="0"/>
        <v>0</v>
      </c>
      <c r="D44" s="277">
        <f t="shared" si="1"/>
        <v>0</v>
      </c>
      <c r="E44" s="283">
        <f t="shared" si="2"/>
        <v>0</v>
      </c>
      <c r="F44" s="283">
        <f t="shared" si="3"/>
        <v>0</v>
      </c>
      <c r="G44" s="283">
        <f t="shared" si="4"/>
        <v>0</v>
      </c>
      <c r="H44" s="283">
        <f t="shared" si="5"/>
        <v>0</v>
      </c>
      <c r="I44" s="277">
        <f t="shared" si="6"/>
        <v>0</v>
      </c>
      <c r="J44" s="277">
        <f t="shared" si="7"/>
        <v>0</v>
      </c>
    </row>
    <row r="45" spans="1:10" x14ac:dyDescent="0.2">
      <c r="A45" s="276">
        <f>IF('Jun09'!$M$13=" ",0,ROUND('Jun09'!$M$13,0))</f>
        <v>0</v>
      </c>
      <c r="B45" s="276">
        <f t="shared" si="8"/>
        <v>95</v>
      </c>
      <c r="C45" s="277">
        <f t="shared" si="0"/>
        <v>0</v>
      </c>
      <c r="D45" s="277">
        <f t="shared" si="1"/>
        <v>0</v>
      </c>
      <c r="E45" s="283">
        <f t="shared" si="2"/>
        <v>0</v>
      </c>
      <c r="F45" s="283">
        <f t="shared" si="3"/>
        <v>0</v>
      </c>
      <c r="G45" s="283">
        <f t="shared" si="4"/>
        <v>0</v>
      </c>
      <c r="H45" s="283">
        <f t="shared" si="5"/>
        <v>0</v>
      </c>
      <c r="I45" s="277">
        <f t="shared" si="6"/>
        <v>0</v>
      </c>
      <c r="J45" s="277">
        <f t="shared" si="7"/>
        <v>0</v>
      </c>
    </row>
    <row r="46" spans="1:10" x14ac:dyDescent="0.2">
      <c r="A46" s="276">
        <f>IF('Jun09'!$M$14=" ",0,ROUND('Jun09'!$M$14,0))</f>
        <v>0</v>
      </c>
      <c r="B46" s="276">
        <f t="shared" si="8"/>
        <v>95</v>
      </c>
      <c r="C46" s="277">
        <f t="shared" si="0"/>
        <v>0</v>
      </c>
      <c r="D46" s="277">
        <f t="shared" si="1"/>
        <v>0</v>
      </c>
      <c r="E46" s="283">
        <f t="shared" si="2"/>
        <v>0</v>
      </c>
      <c r="F46" s="283">
        <f t="shared" si="3"/>
        <v>0</v>
      </c>
      <c r="G46" s="283">
        <f t="shared" si="4"/>
        <v>0</v>
      </c>
      <c r="H46" s="283">
        <f t="shared" si="5"/>
        <v>0</v>
      </c>
      <c r="I46" s="277">
        <f t="shared" si="6"/>
        <v>0</v>
      </c>
      <c r="J46" s="277">
        <f t="shared" si="7"/>
        <v>0</v>
      </c>
    </row>
    <row r="47" spans="1:10" x14ac:dyDescent="0.2">
      <c r="A47" s="276">
        <f>IF('Jun09'!$M$15=" ",0,ROUND('Jun09'!$M$15,0))</f>
        <v>0</v>
      </c>
      <c r="B47" s="276">
        <f t="shared" si="8"/>
        <v>95</v>
      </c>
      <c r="C47" s="277">
        <f t="shared" si="0"/>
        <v>0</v>
      </c>
      <c r="D47" s="277">
        <f t="shared" si="1"/>
        <v>0</v>
      </c>
      <c r="E47" s="283">
        <f t="shared" si="2"/>
        <v>0</v>
      </c>
      <c r="F47" s="283">
        <f t="shared" si="3"/>
        <v>0</v>
      </c>
      <c r="G47" s="283">
        <f t="shared" si="4"/>
        <v>0</v>
      </c>
      <c r="H47" s="283">
        <f t="shared" si="5"/>
        <v>0</v>
      </c>
      <c r="I47" s="277">
        <f t="shared" si="6"/>
        <v>0</v>
      </c>
      <c r="J47" s="277">
        <f t="shared" si="7"/>
        <v>0</v>
      </c>
    </row>
    <row r="48" spans="1:10" x14ac:dyDescent="0.2">
      <c r="A48" s="276">
        <f>IF('Jun09'!$M$21=" ",0,ROUND('Jun09'!$M$21,0))</f>
        <v>0</v>
      </c>
      <c r="B48" s="276">
        <f t="shared" si="8"/>
        <v>95</v>
      </c>
      <c r="C48" s="277">
        <f t="shared" si="0"/>
        <v>0</v>
      </c>
      <c r="D48" s="277">
        <f t="shared" si="1"/>
        <v>0</v>
      </c>
      <c r="E48" s="283">
        <f t="shared" si="2"/>
        <v>0</v>
      </c>
      <c r="F48" s="283">
        <f t="shared" si="3"/>
        <v>0</v>
      </c>
      <c r="G48" s="283">
        <f t="shared" si="4"/>
        <v>0</v>
      </c>
      <c r="H48" s="283">
        <f t="shared" si="5"/>
        <v>0</v>
      </c>
      <c r="I48" s="277">
        <f t="shared" si="6"/>
        <v>0</v>
      </c>
      <c r="J48" s="277">
        <f t="shared" si="7"/>
        <v>0</v>
      </c>
    </row>
    <row r="49" spans="1:10" x14ac:dyDescent="0.2">
      <c r="A49" s="276">
        <f>IF('Jun09'!$M$22=" ",0,ROUND('Jun09'!$M$22,0))</f>
        <v>0</v>
      </c>
      <c r="B49" s="276">
        <f t="shared" si="8"/>
        <v>95</v>
      </c>
      <c r="C49" s="277">
        <f t="shared" si="0"/>
        <v>0</v>
      </c>
      <c r="D49" s="277">
        <f t="shared" si="1"/>
        <v>0</v>
      </c>
      <c r="E49" s="283">
        <f t="shared" si="2"/>
        <v>0</v>
      </c>
      <c r="F49" s="283">
        <f t="shared" si="3"/>
        <v>0</v>
      </c>
      <c r="G49" s="283">
        <f t="shared" si="4"/>
        <v>0</v>
      </c>
      <c r="H49" s="283">
        <f t="shared" si="5"/>
        <v>0</v>
      </c>
      <c r="I49" s="277">
        <f t="shared" si="6"/>
        <v>0</v>
      </c>
      <c r="J49" s="277">
        <f t="shared" si="7"/>
        <v>0</v>
      </c>
    </row>
    <row r="50" spans="1:10" x14ac:dyDescent="0.2">
      <c r="A50" s="276">
        <f>IF('Jun09'!$M$23=" ",0,ROUND('Jun09'!$M$23,0))</f>
        <v>0</v>
      </c>
      <c r="B50" s="276">
        <f t="shared" si="8"/>
        <v>95</v>
      </c>
      <c r="C50" s="277">
        <f t="shared" si="0"/>
        <v>0</v>
      </c>
      <c r="D50" s="277">
        <f t="shared" si="1"/>
        <v>0</v>
      </c>
      <c r="E50" s="283">
        <f t="shared" si="2"/>
        <v>0</v>
      </c>
      <c r="F50" s="283">
        <f t="shared" si="3"/>
        <v>0</v>
      </c>
      <c r="G50" s="283">
        <f t="shared" si="4"/>
        <v>0</v>
      </c>
      <c r="H50" s="283">
        <f t="shared" si="5"/>
        <v>0</v>
      </c>
      <c r="I50" s="277">
        <f t="shared" si="6"/>
        <v>0</v>
      </c>
      <c r="J50" s="277">
        <f t="shared" si="7"/>
        <v>0</v>
      </c>
    </row>
    <row r="51" spans="1:10" x14ac:dyDescent="0.2">
      <c r="A51" s="276">
        <f>IF('Jun09'!$M$24=" ",0,ROUND('Jun09'!$M$24,0))</f>
        <v>0</v>
      </c>
      <c r="B51" s="276">
        <f t="shared" si="8"/>
        <v>95</v>
      </c>
      <c r="C51" s="277">
        <f t="shared" si="0"/>
        <v>0</v>
      </c>
      <c r="D51" s="277">
        <f t="shared" si="1"/>
        <v>0</v>
      </c>
      <c r="E51" s="283">
        <f t="shared" si="2"/>
        <v>0</v>
      </c>
      <c r="F51" s="283">
        <f t="shared" si="3"/>
        <v>0</v>
      </c>
      <c r="G51" s="283">
        <f t="shared" si="4"/>
        <v>0</v>
      </c>
      <c r="H51" s="283">
        <f t="shared" si="5"/>
        <v>0</v>
      </c>
      <c r="I51" s="277">
        <f t="shared" si="6"/>
        <v>0</v>
      </c>
      <c r="J51" s="277">
        <f t="shared" si="7"/>
        <v>0</v>
      </c>
    </row>
    <row r="52" spans="1:10" x14ac:dyDescent="0.2">
      <c r="A52" s="276">
        <f>IF('Jun09'!$M$25=" ",0,ROUND('Jun09'!$M$25,0))</f>
        <v>0</v>
      </c>
      <c r="B52" s="276">
        <f t="shared" si="8"/>
        <v>95</v>
      </c>
      <c r="C52" s="277">
        <f t="shared" si="0"/>
        <v>0</v>
      </c>
      <c r="D52" s="277">
        <f t="shared" si="1"/>
        <v>0</v>
      </c>
      <c r="E52" s="283">
        <f t="shared" si="2"/>
        <v>0</v>
      </c>
      <c r="F52" s="283">
        <f t="shared" si="3"/>
        <v>0</v>
      </c>
      <c r="G52" s="283">
        <f t="shared" si="4"/>
        <v>0</v>
      </c>
      <c r="H52" s="283">
        <f t="shared" si="5"/>
        <v>0</v>
      </c>
      <c r="I52" s="277">
        <f t="shared" si="6"/>
        <v>0</v>
      </c>
      <c r="J52" s="277">
        <f t="shared" si="7"/>
        <v>0</v>
      </c>
    </row>
    <row r="53" spans="1:10" x14ac:dyDescent="0.2">
      <c r="A53" s="276">
        <f>IF('Jun09'!$M$31=" ",0,ROUND('Jun09'!$M$31,0))</f>
        <v>0</v>
      </c>
      <c r="B53" s="276">
        <f t="shared" si="8"/>
        <v>95</v>
      </c>
      <c r="C53" s="277">
        <f t="shared" si="0"/>
        <v>0</v>
      </c>
      <c r="D53" s="277">
        <f t="shared" si="1"/>
        <v>0</v>
      </c>
      <c r="E53" s="283">
        <f t="shared" si="2"/>
        <v>0</v>
      </c>
      <c r="F53" s="283">
        <f t="shared" si="3"/>
        <v>0</v>
      </c>
      <c r="G53" s="283">
        <f t="shared" si="4"/>
        <v>0</v>
      </c>
      <c r="H53" s="283">
        <f t="shared" si="5"/>
        <v>0</v>
      </c>
      <c r="I53" s="277">
        <f t="shared" si="6"/>
        <v>0</v>
      </c>
      <c r="J53" s="277">
        <f t="shared" si="7"/>
        <v>0</v>
      </c>
    </row>
    <row r="54" spans="1:10" x14ac:dyDescent="0.2">
      <c r="A54" s="276">
        <f>IF('Jun09'!$M$32=" ",0,ROUND('Jun09'!$M$32,0))</f>
        <v>0</v>
      </c>
      <c r="B54" s="276">
        <f t="shared" si="8"/>
        <v>95</v>
      </c>
      <c r="C54" s="277">
        <f t="shared" si="0"/>
        <v>0</v>
      </c>
      <c r="D54" s="277">
        <f t="shared" si="1"/>
        <v>0</v>
      </c>
      <c r="E54" s="283">
        <f t="shared" si="2"/>
        <v>0</v>
      </c>
      <c r="F54" s="283">
        <f t="shared" si="3"/>
        <v>0</v>
      </c>
      <c r="G54" s="283">
        <f t="shared" si="4"/>
        <v>0</v>
      </c>
      <c r="H54" s="283">
        <f t="shared" si="5"/>
        <v>0</v>
      </c>
      <c r="I54" s="277">
        <f t="shared" si="6"/>
        <v>0</v>
      </c>
      <c r="J54" s="277">
        <f t="shared" si="7"/>
        <v>0</v>
      </c>
    </row>
    <row r="55" spans="1:10" x14ac:dyDescent="0.2">
      <c r="A55" s="276">
        <f>IF('Jun09'!$M$33=" ",0,ROUND('Jun09'!$M$33,0))</f>
        <v>0</v>
      </c>
      <c r="B55" s="276">
        <f t="shared" si="8"/>
        <v>95</v>
      </c>
      <c r="C55" s="277">
        <f t="shared" si="0"/>
        <v>0</v>
      </c>
      <c r="D55" s="277">
        <f t="shared" si="1"/>
        <v>0</v>
      </c>
      <c r="E55" s="283">
        <f t="shared" si="2"/>
        <v>0</v>
      </c>
      <c r="F55" s="283">
        <f t="shared" si="3"/>
        <v>0</v>
      </c>
      <c r="G55" s="283">
        <f t="shared" si="4"/>
        <v>0</v>
      </c>
      <c r="H55" s="283">
        <f t="shared" si="5"/>
        <v>0</v>
      </c>
      <c r="I55" s="277">
        <f t="shared" si="6"/>
        <v>0</v>
      </c>
      <c r="J55" s="277">
        <f t="shared" si="7"/>
        <v>0</v>
      </c>
    </row>
    <row r="56" spans="1:10" x14ac:dyDescent="0.2">
      <c r="A56" s="276">
        <f>IF('Jun09'!$M$34=" ",0,ROUND('Jun09'!$M$34,0))</f>
        <v>0</v>
      </c>
      <c r="B56" s="276">
        <f t="shared" si="8"/>
        <v>95</v>
      </c>
      <c r="C56" s="277">
        <f t="shared" si="0"/>
        <v>0</v>
      </c>
      <c r="D56" s="277">
        <f t="shared" si="1"/>
        <v>0</v>
      </c>
      <c r="E56" s="283">
        <f t="shared" si="2"/>
        <v>0</v>
      </c>
      <c r="F56" s="283">
        <f t="shared" si="3"/>
        <v>0</v>
      </c>
      <c r="G56" s="283">
        <f t="shared" si="4"/>
        <v>0</v>
      </c>
      <c r="H56" s="283">
        <f t="shared" si="5"/>
        <v>0</v>
      </c>
      <c r="I56" s="277">
        <f t="shared" si="6"/>
        <v>0</v>
      </c>
      <c r="J56" s="277">
        <f t="shared" si="7"/>
        <v>0</v>
      </c>
    </row>
    <row r="57" spans="1:10" x14ac:dyDescent="0.2">
      <c r="A57" s="276">
        <f>IF('Jun09'!$M$35=" ",0,ROUND('Jun09'!$M$35,0))</f>
        <v>0</v>
      </c>
      <c r="B57" s="276">
        <f t="shared" si="8"/>
        <v>95</v>
      </c>
      <c r="C57" s="277">
        <f t="shared" si="0"/>
        <v>0</v>
      </c>
      <c r="D57" s="277">
        <f t="shared" si="1"/>
        <v>0</v>
      </c>
      <c r="E57" s="283">
        <f t="shared" si="2"/>
        <v>0</v>
      </c>
      <c r="F57" s="283">
        <f t="shared" si="3"/>
        <v>0</v>
      </c>
      <c r="G57" s="283">
        <f t="shared" si="4"/>
        <v>0</v>
      </c>
      <c r="H57" s="283">
        <f t="shared" si="5"/>
        <v>0</v>
      </c>
      <c r="I57" s="277">
        <f t="shared" si="6"/>
        <v>0</v>
      </c>
      <c r="J57" s="277">
        <f t="shared" si="7"/>
        <v>0</v>
      </c>
    </row>
    <row r="58" spans="1:10" x14ac:dyDescent="0.2">
      <c r="A58" s="276">
        <f>IF('Jun09'!$M$41=" ",0,ROUND('Jun09'!$M$41,0))</f>
        <v>0</v>
      </c>
      <c r="B58" s="276">
        <f t="shared" si="8"/>
        <v>95</v>
      </c>
      <c r="C58" s="277">
        <f t="shared" si="0"/>
        <v>0</v>
      </c>
      <c r="D58" s="277">
        <f t="shared" si="1"/>
        <v>0</v>
      </c>
      <c r="E58" s="283">
        <f t="shared" si="2"/>
        <v>0</v>
      </c>
      <c r="F58" s="283">
        <f t="shared" si="3"/>
        <v>0</v>
      </c>
      <c r="G58" s="283">
        <f t="shared" si="4"/>
        <v>0</v>
      </c>
      <c r="H58" s="283">
        <f t="shared" si="5"/>
        <v>0</v>
      </c>
      <c r="I58" s="277">
        <f t="shared" si="6"/>
        <v>0</v>
      </c>
      <c r="J58" s="277">
        <f t="shared" si="7"/>
        <v>0</v>
      </c>
    </row>
    <row r="59" spans="1:10" x14ac:dyDescent="0.2">
      <c r="A59" s="276">
        <f>IF('Jun09'!$M$42=" ",0,ROUND('Jun09'!$M$42,0))</f>
        <v>0</v>
      </c>
      <c r="B59" s="276">
        <f t="shared" si="8"/>
        <v>95</v>
      </c>
      <c r="C59" s="277">
        <f t="shared" si="0"/>
        <v>0</v>
      </c>
      <c r="D59" s="277">
        <f t="shared" si="1"/>
        <v>0</v>
      </c>
      <c r="E59" s="283">
        <f t="shared" si="2"/>
        <v>0</v>
      </c>
      <c r="F59" s="283">
        <f t="shared" si="3"/>
        <v>0</v>
      </c>
      <c r="G59" s="283">
        <f t="shared" si="4"/>
        <v>0</v>
      </c>
      <c r="H59" s="283">
        <f t="shared" si="5"/>
        <v>0</v>
      </c>
      <c r="I59" s="277">
        <f t="shared" si="6"/>
        <v>0</v>
      </c>
      <c r="J59" s="277">
        <f t="shared" si="7"/>
        <v>0</v>
      </c>
    </row>
    <row r="60" spans="1:10" x14ac:dyDescent="0.2">
      <c r="A60" s="276">
        <f>IF('Jun09'!$M$43=" ",0,ROUND('Jun09'!$M$43,0))</f>
        <v>0</v>
      </c>
      <c r="B60" s="276">
        <f t="shared" si="8"/>
        <v>95</v>
      </c>
      <c r="C60" s="277">
        <f t="shared" si="0"/>
        <v>0</v>
      </c>
      <c r="D60" s="277">
        <f t="shared" si="1"/>
        <v>0</v>
      </c>
      <c r="E60" s="283">
        <f t="shared" si="2"/>
        <v>0</v>
      </c>
      <c r="F60" s="283">
        <f t="shared" si="3"/>
        <v>0</v>
      </c>
      <c r="G60" s="283">
        <f t="shared" si="4"/>
        <v>0</v>
      </c>
      <c r="H60" s="283">
        <f t="shared" si="5"/>
        <v>0</v>
      </c>
      <c r="I60" s="277">
        <f t="shared" si="6"/>
        <v>0</v>
      </c>
      <c r="J60" s="277">
        <f t="shared" si="7"/>
        <v>0</v>
      </c>
    </row>
    <row r="61" spans="1:10" x14ac:dyDescent="0.2">
      <c r="A61" s="276">
        <f>IF('Jun09'!$M$44=" ",0,ROUND('Jun09'!$M$44,0))</f>
        <v>0</v>
      </c>
      <c r="B61" s="276">
        <f t="shared" si="8"/>
        <v>95</v>
      </c>
      <c r="C61" s="277">
        <f t="shared" si="0"/>
        <v>0</v>
      </c>
      <c r="D61" s="277">
        <f t="shared" si="1"/>
        <v>0</v>
      </c>
      <c r="E61" s="283">
        <f t="shared" si="2"/>
        <v>0</v>
      </c>
      <c r="F61" s="283">
        <f t="shared" si="3"/>
        <v>0</v>
      </c>
      <c r="G61" s="283">
        <f t="shared" si="4"/>
        <v>0</v>
      </c>
      <c r="H61" s="283">
        <f t="shared" si="5"/>
        <v>0</v>
      </c>
      <c r="I61" s="277">
        <f t="shared" si="6"/>
        <v>0</v>
      </c>
      <c r="J61" s="277">
        <f t="shared" si="7"/>
        <v>0</v>
      </c>
    </row>
    <row r="62" spans="1:10" x14ac:dyDescent="0.2">
      <c r="A62" s="276">
        <f>IF('Jun09'!$M$45=" ",0,ROUND('Jun09'!$M$45,0))</f>
        <v>0</v>
      </c>
      <c r="B62" s="276">
        <f t="shared" si="8"/>
        <v>95</v>
      </c>
      <c r="C62" s="277">
        <f t="shared" si="0"/>
        <v>0</v>
      </c>
      <c r="D62" s="277">
        <f t="shared" si="1"/>
        <v>0</v>
      </c>
      <c r="E62" s="283">
        <f t="shared" si="2"/>
        <v>0</v>
      </c>
      <c r="F62" s="283">
        <f t="shared" si="3"/>
        <v>0</v>
      </c>
      <c r="G62" s="283">
        <f t="shared" si="4"/>
        <v>0</v>
      </c>
      <c r="H62" s="283">
        <f t="shared" si="5"/>
        <v>0</v>
      </c>
      <c r="I62" s="277">
        <f t="shared" si="6"/>
        <v>0</v>
      </c>
      <c r="J62" s="277">
        <f t="shared" si="7"/>
        <v>0</v>
      </c>
    </row>
    <row r="63" spans="1:10" x14ac:dyDescent="0.2">
      <c r="A63" s="276">
        <f>IF('Jun09'!$M$51=" ",0,ROUND('Jun09'!$M$51,0))</f>
        <v>0</v>
      </c>
      <c r="B63" s="276">
        <f t="shared" si="8"/>
        <v>95</v>
      </c>
      <c r="C63" s="277">
        <f t="shared" si="0"/>
        <v>0</v>
      </c>
      <c r="D63" s="277">
        <f t="shared" si="1"/>
        <v>0</v>
      </c>
      <c r="E63" s="283">
        <f t="shared" si="2"/>
        <v>0</v>
      </c>
      <c r="F63" s="283">
        <f t="shared" si="3"/>
        <v>0</v>
      </c>
      <c r="G63" s="283">
        <f t="shared" si="4"/>
        <v>0</v>
      </c>
      <c r="H63" s="283">
        <f t="shared" si="5"/>
        <v>0</v>
      </c>
      <c r="I63" s="277">
        <f t="shared" si="6"/>
        <v>0</v>
      </c>
      <c r="J63" s="277">
        <f t="shared" si="7"/>
        <v>0</v>
      </c>
    </row>
    <row r="64" spans="1:10" x14ac:dyDescent="0.2">
      <c r="A64" s="276">
        <f>IF('Jun09'!$M$52=" ",0,ROUND('Jun09'!$M$52,0))</f>
        <v>0</v>
      </c>
      <c r="B64" s="276">
        <f t="shared" si="8"/>
        <v>95</v>
      </c>
      <c r="C64" s="277">
        <f t="shared" si="0"/>
        <v>0</v>
      </c>
      <c r="D64" s="277">
        <f t="shared" si="1"/>
        <v>0</v>
      </c>
      <c r="E64" s="283">
        <f t="shared" si="2"/>
        <v>0</v>
      </c>
      <c r="F64" s="283">
        <f t="shared" si="3"/>
        <v>0</v>
      </c>
      <c r="G64" s="283">
        <f t="shared" si="4"/>
        <v>0</v>
      </c>
      <c r="H64" s="283">
        <f t="shared" si="5"/>
        <v>0</v>
      </c>
      <c r="I64" s="277">
        <f t="shared" si="6"/>
        <v>0</v>
      </c>
      <c r="J64" s="277">
        <f t="shared" si="7"/>
        <v>0</v>
      </c>
    </row>
    <row r="65" spans="1:10" x14ac:dyDescent="0.2">
      <c r="A65" s="276">
        <f>IF('Jun09'!$M$53=" ",0,ROUND('Jun09'!$M$53,0))</f>
        <v>0</v>
      </c>
      <c r="B65" s="276">
        <f t="shared" si="8"/>
        <v>95</v>
      </c>
      <c r="C65" s="277">
        <f t="shared" si="0"/>
        <v>0</v>
      </c>
      <c r="D65" s="277">
        <f t="shared" si="1"/>
        <v>0</v>
      </c>
      <c r="E65" s="283">
        <f t="shared" si="2"/>
        <v>0</v>
      </c>
      <c r="F65" s="283">
        <f t="shared" si="3"/>
        <v>0</v>
      </c>
      <c r="G65" s="283">
        <f t="shared" si="4"/>
        <v>0</v>
      </c>
      <c r="H65" s="283">
        <f t="shared" si="5"/>
        <v>0</v>
      </c>
      <c r="I65" s="277">
        <f t="shared" si="6"/>
        <v>0</v>
      </c>
      <c r="J65" s="277">
        <f t="shared" si="7"/>
        <v>0</v>
      </c>
    </row>
    <row r="66" spans="1:10" x14ac:dyDescent="0.2">
      <c r="A66" s="276">
        <f>IF('Jun09'!$M$54=" ",0,ROUND('Jun09'!$M$54,0))</f>
        <v>0</v>
      </c>
      <c r="B66" s="276">
        <f t="shared" si="8"/>
        <v>95</v>
      </c>
      <c r="C66" s="277">
        <f t="shared" si="0"/>
        <v>0</v>
      </c>
      <c r="D66" s="277">
        <f t="shared" si="1"/>
        <v>0</v>
      </c>
      <c r="E66" s="283">
        <f t="shared" si="2"/>
        <v>0</v>
      </c>
      <c r="F66" s="283">
        <f t="shared" si="3"/>
        <v>0</v>
      </c>
      <c r="G66" s="283">
        <f t="shared" si="4"/>
        <v>0</v>
      </c>
      <c r="H66" s="283">
        <f t="shared" si="5"/>
        <v>0</v>
      </c>
      <c r="I66" s="277">
        <f t="shared" si="6"/>
        <v>0</v>
      </c>
      <c r="J66" s="277">
        <f t="shared" si="7"/>
        <v>0</v>
      </c>
    </row>
    <row r="67" spans="1:10" x14ac:dyDescent="0.2">
      <c r="A67" s="276">
        <f>IF('Jun09'!$M$55=" ",0,ROUND('Jun09'!$M$55,0))</f>
        <v>0</v>
      </c>
      <c r="B67" s="276">
        <f t="shared" si="8"/>
        <v>95</v>
      </c>
      <c r="C67" s="277">
        <f t="shared" si="0"/>
        <v>0</v>
      </c>
      <c r="D67" s="277">
        <f t="shared" si="1"/>
        <v>0</v>
      </c>
      <c r="E67" s="283">
        <f t="shared" si="2"/>
        <v>0</v>
      </c>
      <c r="F67" s="283">
        <f t="shared" si="3"/>
        <v>0</v>
      </c>
      <c r="G67" s="283">
        <f t="shared" si="4"/>
        <v>0</v>
      </c>
      <c r="H67" s="283">
        <f t="shared" si="5"/>
        <v>0</v>
      </c>
      <c r="I67" s="277">
        <f t="shared" si="6"/>
        <v>0</v>
      </c>
      <c r="J67" s="277">
        <f t="shared" si="7"/>
        <v>0</v>
      </c>
    </row>
    <row r="68" spans="1:10" x14ac:dyDescent="0.2">
      <c r="A68" s="276">
        <f>IF('Jul09'!$M$11=" ",0,ROUND('Jul09'!$M$11,0))</f>
        <v>0</v>
      </c>
      <c r="B68" s="276">
        <f>B$1</f>
        <v>95</v>
      </c>
      <c r="C68" s="277">
        <f t="shared" ref="C68:C103" si="9">IF(A68&lt;B$1,0,IF(A68&lt;(B$1+C$1),A68-B68,C$1))</f>
        <v>0</v>
      </c>
      <c r="D68" s="277">
        <f t="shared" ref="D68:D125" si="10">IF(A68&gt;(B68+C68),A68-B68-C68,0)</f>
        <v>0</v>
      </c>
      <c r="E68" s="283">
        <f t="shared" ref="E68:E131" si="11">IF(A68&gt;D$1,(D$1-C$1-B$1)*E$1/100+(D68-D$1+C$1+B$1)*J$1/100,IF(D68&gt;0,D68*E$1/100,0))</f>
        <v>0</v>
      </c>
      <c r="F68" s="283">
        <f t="shared" ref="F68:F133" si="12">IF(A68&gt;D$1,(D$1-C$1-B$1)*F$1/100+(D68-D$1+C$1+B$1)*J$1/100,IF(D68&gt;0,D68*F$1/100,0))</f>
        <v>0</v>
      </c>
      <c r="G68" s="283">
        <f t="shared" ref="G68:G133" si="13">G$1</f>
        <v>0</v>
      </c>
      <c r="H68" s="283">
        <f t="shared" ref="H68:H131" si="14">IF(A68&gt;G$1,(D$1-C$1-B$1)*H$1/100+(D68-D$1+C$1+B$1)*J$1/100,IF(D68&gt;0,D68*H$1/100,0))</f>
        <v>0</v>
      </c>
      <c r="I68" s="277">
        <f t="shared" ref="I68:I131" si="15">IF(D68&gt;0,D68*I$1/100,0)</f>
        <v>0</v>
      </c>
      <c r="J68" s="277">
        <f t="shared" ref="J68:J131" si="16">E68+I68</f>
        <v>0</v>
      </c>
    </row>
    <row r="69" spans="1:10" x14ac:dyDescent="0.2">
      <c r="A69" s="276">
        <f>IF('Jul09'!$M$12=" ",0,ROUND('Jul09'!$M$12,0))</f>
        <v>0</v>
      </c>
      <c r="B69" s="276">
        <f>B$1</f>
        <v>95</v>
      </c>
      <c r="C69" s="277">
        <f t="shared" si="9"/>
        <v>0</v>
      </c>
      <c r="D69" s="277">
        <f t="shared" si="10"/>
        <v>0</v>
      </c>
      <c r="E69" s="283">
        <f t="shared" si="11"/>
        <v>0</v>
      </c>
      <c r="F69" s="283">
        <f t="shared" si="12"/>
        <v>0</v>
      </c>
      <c r="G69" s="283">
        <f t="shared" si="13"/>
        <v>0</v>
      </c>
      <c r="H69" s="283">
        <f t="shared" si="14"/>
        <v>0</v>
      </c>
      <c r="I69" s="277">
        <f t="shared" si="15"/>
        <v>0</v>
      </c>
      <c r="J69" s="277">
        <f t="shared" si="16"/>
        <v>0</v>
      </c>
    </row>
    <row r="70" spans="1:10" x14ac:dyDescent="0.2">
      <c r="A70" s="276">
        <f>IF('Jul09'!$M$13=" ",0,ROUND('Jul09'!$M$13,0))</f>
        <v>0</v>
      </c>
      <c r="B70" s="276">
        <f t="shared" si="8"/>
        <v>95</v>
      </c>
      <c r="C70" s="277">
        <f t="shared" si="9"/>
        <v>0</v>
      </c>
      <c r="D70" s="277">
        <f t="shared" si="10"/>
        <v>0</v>
      </c>
      <c r="E70" s="283">
        <f t="shared" si="11"/>
        <v>0</v>
      </c>
      <c r="F70" s="283">
        <f t="shared" si="12"/>
        <v>0</v>
      </c>
      <c r="G70" s="283">
        <f t="shared" si="13"/>
        <v>0</v>
      </c>
      <c r="H70" s="283">
        <f t="shared" si="14"/>
        <v>0</v>
      </c>
      <c r="I70" s="277">
        <f t="shared" si="15"/>
        <v>0</v>
      </c>
      <c r="J70" s="277">
        <f t="shared" si="16"/>
        <v>0</v>
      </c>
    </row>
    <row r="71" spans="1:10" x14ac:dyDescent="0.2">
      <c r="A71" s="276">
        <f>IF('Jul09'!$M$14=" ",0,ROUND('Jul09'!$M$14,0))</f>
        <v>0</v>
      </c>
      <c r="B71" s="276">
        <f t="shared" ref="B71:B86" si="17">B$1</f>
        <v>95</v>
      </c>
      <c r="C71" s="277">
        <f t="shared" si="9"/>
        <v>0</v>
      </c>
      <c r="D71" s="277">
        <f t="shared" si="10"/>
        <v>0</v>
      </c>
      <c r="E71" s="283">
        <f t="shared" si="11"/>
        <v>0</v>
      </c>
      <c r="F71" s="283">
        <f t="shared" si="12"/>
        <v>0</v>
      </c>
      <c r="G71" s="283">
        <f t="shared" si="13"/>
        <v>0</v>
      </c>
      <c r="H71" s="283">
        <f t="shared" si="14"/>
        <v>0</v>
      </c>
      <c r="I71" s="277">
        <f t="shared" si="15"/>
        <v>0</v>
      </c>
      <c r="J71" s="277">
        <f t="shared" si="16"/>
        <v>0</v>
      </c>
    </row>
    <row r="72" spans="1:10" x14ac:dyDescent="0.2">
      <c r="A72" s="276">
        <f>IF('Jul09'!$M$15=" ",0,ROUND('Jul09'!$M$15,0))</f>
        <v>0</v>
      </c>
      <c r="B72" s="276">
        <f t="shared" si="17"/>
        <v>95</v>
      </c>
      <c r="C72" s="277">
        <f t="shared" si="9"/>
        <v>0</v>
      </c>
      <c r="D72" s="277">
        <f t="shared" si="10"/>
        <v>0</v>
      </c>
      <c r="E72" s="283">
        <f t="shared" si="11"/>
        <v>0</v>
      </c>
      <c r="F72" s="283">
        <f t="shared" si="12"/>
        <v>0</v>
      </c>
      <c r="G72" s="283">
        <f t="shared" si="13"/>
        <v>0</v>
      </c>
      <c r="H72" s="283">
        <f t="shared" si="14"/>
        <v>0</v>
      </c>
      <c r="I72" s="277">
        <f t="shared" si="15"/>
        <v>0</v>
      </c>
      <c r="J72" s="277">
        <f t="shared" si="16"/>
        <v>0</v>
      </c>
    </row>
    <row r="73" spans="1:10" x14ac:dyDescent="0.2">
      <c r="A73" s="276">
        <f>IF('Jul09'!$M$21=" ",0,ROUND('Jul09'!$M$21,0))</f>
        <v>0</v>
      </c>
      <c r="B73" s="276">
        <f t="shared" si="17"/>
        <v>95</v>
      </c>
      <c r="C73" s="277">
        <f t="shared" si="9"/>
        <v>0</v>
      </c>
      <c r="D73" s="277">
        <f t="shared" si="10"/>
        <v>0</v>
      </c>
      <c r="E73" s="283">
        <f t="shared" si="11"/>
        <v>0</v>
      </c>
      <c r="F73" s="283">
        <f t="shared" si="12"/>
        <v>0</v>
      </c>
      <c r="G73" s="283">
        <f t="shared" si="13"/>
        <v>0</v>
      </c>
      <c r="H73" s="283">
        <f t="shared" si="14"/>
        <v>0</v>
      </c>
      <c r="I73" s="277">
        <f t="shared" si="15"/>
        <v>0</v>
      </c>
      <c r="J73" s="277">
        <f t="shared" si="16"/>
        <v>0</v>
      </c>
    </row>
    <row r="74" spans="1:10" x14ac:dyDescent="0.2">
      <c r="A74" s="276">
        <f>IF('Jul09'!$M$22=" ",0,ROUND('Jul09'!$M$22,0))</f>
        <v>0</v>
      </c>
      <c r="B74" s="276">
        <f t="shared" si="17"/>
        <v>95</v>
      </c>
      <c r="C74" s="277">
        <f t="shared" si="9"/>
        <v>0</v>
      </c>
      <c r="D74" s="277">
        <f t="shared" si="10"/>
        <v>0</v>
      </c>
      <c r="E74" s="283">
        <f t="shared" si="11"/>
        <v>0</v>
      </c>
      <c r="F74" s="283">
        <f t="shared" si="12"/>
        <v>0</v>
      </c>
      <c r="G74" s="283">
        <f t="shared" si="13"/>
        <v>0</v>
      </c>
      <c r="H74" s="283">
        <f t="shared" si="14"/>
        <v>0</v>
      </c>
      <c r="I74" s="277">
        <f t="shared" si="15"/>
        <v>0</v>
      </c>
      <c r="J74" s="277">
        <f t="shared" si="16"/>
        <v>0</v>
      </c>
    </row>
    <row r="75" spans="1:10" x14ac:dyDescent="0.2">
      <c r="A75" s="276">
        <f>IF('Jul09'!$M$23=" ",0,ROUND('Jul09'!$M$23,0))</f>
        <v>0</v>
      </c>
      <c r="B75" s="276">
        <f t="shared" si="17"/>
        <v>95</v>
      </c>
      <c r="C75" s="277">
        <f t="shared" si="9"/>
        <v>0</v>
      </c>
      <c r="D75" s="277">
        <f t="shared" si="10"/>
        <v>0</v>
      </c>
      <c r="E75" s="283">
        <f t="shared" si="11"/>
        <v>0</v>
      </c>
      <c r="F75" s="283">
        <f t="shared" si="12"/>
        <v>0</v>
      </c>
      <c r="G75" s="283">
        <f t="shared" si="13"/>
        <v>0</v>
      </c>
      <c r="H75" s="283">
        <f t="shared" si="14"/>
        <v>0</v>
      </c>
      <c r="I75" s="277">
        <f t="shared" si="15"/>
        <v>0</v>
      </c>
      <c r="J75" s="277">
        <f t="shared" si="16"/>
        <v>0</v>
      </c>
    </row>
    <row r="76" spans="1:10" x14ac:dyDescent="0.2">
      <c r="A76" s="276">
        <f>IF('Jul09'!$M$24=" ",0,ROUND('Jul09'!$M$24,0))</f>
        <v>0</v>
      </c>
      <c r="B76" s="276">
        <f t="shared" si="17"/>
        <v>95</v>
      </c>
      <c r="C76" s="277">
        <f t="shared" si="9"/>
        <v>0</v>
      </c>
      <c r="D76" s="277">
        <f t="shared" si="10"/>
        <v>0</v>
      </c>
      <c r="E76" s="283">
        <f t="shared" si="11"/>
        <v>0</v>
      </c>
      <c r="F76" s="283">
        <f t="shared" si="12"/>
        <v>0</v>
      </c>
      <c r="G76" s="283">
        <f t="shared" si="13"/>
        <v>0</v>
      </c>
      <c r="H76" s="283">
        <f t="shared" si="14"/>
        <v>0</v>
      </c>
      <c r="I76" s="277">
        <f t="shared" si="15"/>
        <v>0</v>
      </c>
      <c r="J76" s="277">
        <f t="shared" si="16"/>
        <v>0</v>
      </c>
    </row>
    <row r="77" spans="1:10" x14ac:dyDescent="0.2">
      <c r="A77" s="276">
        <f>IF('Jul09'!$M$25=" ",0,ROUND('Jul09'!$M$25,0))</f>
        <v>0</v>
      </c>
      <c r="B77" s="276">
        <f t="shared" si="17"/>
        <v>95</v>
      </c>
      <c r="C77" s="277">
        <f t="shared" si="9"/>
        <v>0</v>
      </c>
      <c r="D77" s="277">
        <f t="shared" si="10"/>
        <v>0</v>
      </c>
      <c r="E77" s="283">
        <f t="shared" si="11"/>
        <v>0</v>
      </c>
      <c r="F77" s="283">
        <f t="shared" si="12"/>
        <v>0</v>
      </c>
      <c r="G77" s="283">
        <f t="shared" si="13"/>
        <v>0</v>
      </c>
      <c r="H77" s="283">
        <f t="shared" si="14"/>
        <v>0</v>
      </c>
      <c r="I77" s="277">
        <f t="shared" si="15"/>
        <v>0</v>
      </c>
      <c r="J77" s="277">
        <f t="shared" si="16"/>
        <v>0</v>
      </c>
    </row>
    <row r="78" spans="1:10" x14ac:dyDescent="0.2">
      <c r="A78" s="276">
        <f>IF('Jul09'!$M$31=" ",0,ROUND('Jul09'!$M$31,0))</f>
        <v>0</v>
      </c>
      <c r="B78" s="276">
        <f t="shared" si="17"/>
        <v>95</v>
      </c>
      <c r="C78" s="277">
        <f t="shared" si="9"/>
        <v>0</v>
      </c>
      <c r="D78" s="277">
        <f t="shared" si="10"/>
        <v>0</v>
      </c>
      <c r="E78" s="283">
        <f t="shared" si="11"/>
        <v>0</v>
      </c>
      <c r="F78" s="283">
        <f t="shared" si="12"/>
        <v>0</v>
      </c>
      <c r="G78" s="283">
        <f t="shared" si="13"/>
        <v>0</v>
      </c>
      <c r="H78" s="283">
        <f t="shared" si="14"/>
        <v>0</v>
      </c>
      <c r="I78" s="277">
        <f t="shared" si="15"/>
        <v>0</v>
      </c>
      <c r="J78" s="277">
        <f t="shared" si="16"/>
        <v>0</v>
      </c>
    </row>
    <row r="79" spans="1:10" x14ac:dyDescent="0.2">
      <c r="A79" s="276">
        <f>IF('Jul09'!$M$32=" ",0,ROUND('Jul09'!$M$32,0))</f>
        <v>0</v>
      </c>
      <c r="B79" s="276">
        <f t="shared" si="17"/>
        <v>95</v>
      </c>
      <c r="C79" s="277">
        <f t="shared" si="9"/>
        <v>0</v>
      </c>
      <c r="D79" s="277">
        <f t="shared" si="10"/>
        <v>0</v>
      </c>
      <c r="E79" s="283">
        <f t="shared" si="11"/>
        <v>0</v>
      </c>
      <c r="F79" s="283">
        <f t="shared" si="12"/>
        <v>0</v>
      </c>
      <c r="G79" s="283">
        <f t="shared" si="13"/>
        <v>0</v>
      </c>
      <c r="H79" s="283">
        <f t="shared" si="14"/>
        <v>0</v>
      </c>
      <c r="I79" s="277">
        <f t="shared" si="15"/>
        <v>0</v>
      </c>
      <c r="J79" s="277">
        <f t="shared" si="16"/>
        <v>0</v>
      </c>
    </row>
    <row r="80" spans="1:10" x14ac:dyDescent="0.2">
      <c r="A80" s="276">
        <f>IF('Jul09'!$M$33=" ",0,ROUND('Jul09'!$M$33,0))</f>
        <v>0</v>
      </c>
      <c r="B80" s="276">
        <f t="shared" si="17"/>
        <v>95</v>
      </c>
      <c r="C80" s="277">
        <f t="shared" si="9"/>
        <v>0</v>
      </c>
      <c r="D80" s="277">
        <f t="shared" si="10"/>
        <v>0</v>
      </c>
      <c r="E80" s="283">
        <f t="shared" si="11"/>
        <v>0</v>
      </c>
      <c r="F80" s="283">
        <f t="shared" si="12"/>
        <v>0</v>
      </c>
      <c r="G80" s="283">
        <f t="shared" si="13"/>
        <v>0</v>
      </c>
      <c r="H80" s="283">
        <f t="shared" si="14"/>
        <v>0</v>
      </c>
      <c r="I80" s="277">
        <f t="shared" si="15"/>
        <v>0</v>
      </c>
      <c r="J80" s="277">
        <f t="shared" si="16"/>
        <v>0</v>
      </c>
    </row>
    <row r="81" spans="1:10" x14ac:dyDescent="0.2">
      <c r="A81" s="276">
        <f>IF('Jul09'!$M$34=" ",0,ROUND('Jul09'!$M$34,0))</f>
        <v>0</v>
      </c>
      <c r="B81" s="276">
        <f t="shared" si="17"/>
        <v>95</v>
      </c>
      <c r="C81" s="277">
        <f t="shared" si="9"/>
        <v>0</v>
      </c>
      <c r="D81" s="277">
        <f t="shared" si="10"/>
        <v>0</v>
      </c>
      <c r="E81" s="283">
        <f t="shared" si="11"/>
        <v>0</v>
      </c>
      <c r="F81" s="283">
        <f t="shared" si="12"/>
        <v>0</v>
      </c>
      <c r="G81" s="283">
        <f t="shared" si="13"/>
        <v>0</v>
      </c>
      <c r="H81" s="283">
        <f t="shared" si="14"/>
        <v>0</v>
      </c>
      <c r="I81" s="277">
        <f t="shared" si="15"/>
        <v>0</v>
      </c>
      <c r="J81" s="277">
        <f t="shared" si="16"/>
        <v>0</v>
      </c>
    </row>
    <row r="82" spans="1:10" x14ac:dyDescent="0.2">
      <c r="A82" s="276">
        <f>IF('Jul09'!$M$35=" ",0,ROUND('Jul09'!$M$35,0))</f>
        <v>0</v>
      </c>
      <c r="B82" s="276">
        <f t="shared" si="17"/>
        <v>95</v>
      </c>
      <c r="C82" s="277">
        <f t="shared" si="9"/>
        <v>0</v>
      </c>
      <c r="D82" s="277">
        <f t="shared" si="10"/>
        <v>0</v>
      </c>
      <c r="E82" s="283">
        <f t="shared" si="11"/>
        <v>0</v>
      </c>
      <c r="F82" s="283">
        <f t="shared" si="12"/>
        <v>0</v>
      </c>
      <c r="G82" s="283">
        <f t="shared" si="13"/>
        <v>0</v>
      </c>
      <c r="H82" s="283">
        <f t="shared" si="14"/>
        <v>0</v>
      </c>
      <c r="I82" s="277">
        <f t="shared" si="15"/>
        <v>0</v>
      </c>
      <c r="J82" s="277">
        <f t="shared" si="16"/>
        <v>0</v>
      </c>
    </row>
    <row r="83" spans="1:10" x14ac:dyDescent="0.2">
      <c r="A83" s="276">
        <f>IF('Jul09'!$M$41=" ",0,ROUND('Jul09'!$M$41,0))</f>
        <v>0</v>
      </c>
      <c r="B83" s="276">
        <f t="shared" si="17"/>
        <v>95</v>
      </c>
      <c r="C83" s="277">
        <f t="shared" si="9"/>
        <v>0</v>
      </c>
      <c r="D83" s="277">
        <f t="shared" si="10"/>
        <v>0</v>
      </c>
      <c r="E83" s="283">
        <f t="shared" si="11"/>
        <v>0</v>
      </c>
      <c r="F83" s="283">
        <f t="shared" si="12"/>
        <v>0</v>
      </c>
      <c r="G83" s="283">
        <f t="shared" si="13"/>
        <v>0</v>
      </c>
      <c r="H83" s="283">
        <f t="shared" si="14"/>
        <v>0</v>
      </c>
      <c r="I83" s="277">
        <f t="shared" si="15"/>
        <v>0</v>
      </c>
      <c r="J83" s="277">
        <f t="shared" si="16"/>
        <v>0</v>
      </c>
    </row>
    <row r="84" spans="1:10" x14ac:dyDescent="0.2">
      <c r="A84" s="276">
        <f>IF('Jul09'!$M$42=" ",0,ROUND('Jul09'!$M$42,0))</f>
        <v>0</v>
      </c>
      <c r="B84" s="276">
        <f t="shared" si="17"/>
        <v>95</v>
      </c>
      <c r="C84" s="277">
        <f t="shared" si="9"/>
        <v>0</v>
      </c>
      <c r="D84" s="277">
        <f t="shared" si="10"/>
        <v>0</v>
      </c>
      <c r="E84" s="283">
        <f t="shared" si="11"/>
        <v>0</v>
      </c>
      <c r="F84" s="283">
        <f t="shared" si="12"/>
        <v>0</v>
      </c>
      <c r="G84" s="283">
        <f t="shared" si="13"/>
        <v>0</v>
      </c>
      <c r="H84" s="283">
        <f t="shared" si="14"/>
        <v>0</v>
      </c>
      <c r="I84" s="277">
        <f t="shared" si="15"/>
        <v>0</v>
      </c>
      <c r="J84" s="277">
        <f t="shared" si="16"/>
        <v>0</v>
      </c>
    </row>
    <row r="85" spans="1:10" x14ac:dyDescent="0.2">
      <c r="A85" s="276">
        <f>IF('Jul09'!$M$43=" ",0,ROUND('Jul09'!$M$43,0))</f>
        <v>0</v>
      </c>
      <c r="B85" s="276">
        <f t="shared" si="17"/>
        <v>95</v>
      </c>
      <c r="C85" s="277">
        <f t="shared" si="9"/>
        <v>0</v>
      </c>
      <c r="D85" s="277">
        <f t="shared" si="10"/>
        <v>0</v>
      </c>
      <c r="E85" s="283">
        <f t="shared" si="11"/>
        <v>0</v>
      </c>
      <c r="F85" s="283">
        <f t="shared" si="12"/>
        <v>0</v>
      </c>
      <c r="G85" s="283">
        <f t="shared" si="13"/>
        <v>0</v>
      </c>
      <c r="H85" s="283">
        <f t="shared" si="14"/>
        <v>0</v>
      </c>
      <c r="I85" s="277">
        <f t="shared" si="15"/>
        <v>0</v>
      </c>
      <c r="J85" s="277">
        <f t="shared" si="16"/>
        <v>0</v>
      </c>
    </row>
    <row r="86" spans="1:10" x14ac:dyDescent="0.2">
      <c r="A86" s="276">
        <f>IF('Jul09'!$M$44=" ",0,ROUND('Jul09'!$M$44,0))</f>
        <v>0</v>
      </c>
      <c r="B86" s="276">
        <f t="shared" si="17"/>
        <v>95</v>
      </c>
      <c r="C86" s="277">
        <f t="shared" si="9"/>
        <v>0</v>
      </c>
      <c r="D86" s="277">
        <f t="shared" si="10"/>
        <v>0</v>
      </c>
      <c r="E86" s="283">
        <f t="shared" si="11"/>
        <v>0</v>
      </c>
      <c r="F86" s="283">
        <f t="shared" si="12"/>
        <v>0</v>
      </c>
      <c r="G86" s="283">
        <f t="shared" si="13"/>
        <v>0</v>
      </c>
      <c r="H86" s="283">
        <f t="shared" si="14"/>
        <v>0</v>
      </c>
      <c r="I86" s="277">
        <f t="shared" si="15"/>
        <v>0</v>
      </c>
      <c r="J86" s="277">
        <f t="shared" si="16"/>
        <v>0</v>
      </c>
    </row>
    <row r="87" spans="1:10" x14ac:dyDescent="0.2">
      <c r="A87" s="276">
        <f>IF('Jul09'!$M$45=" ",0,ROUND('Jul09'!$M$45,0))</f>
        <v>0</v>
      </c>
      <c r="B87" s="276">
        <f>B$1</f>
        <v>95</v>
      </c>
      <c r="C87" s="277">
        <f t="shared" si="9"/>
        <v>0</v>
      </c>
      <c r="D87" s="277">
        <f t="shared" si="10"/>
        <v>0</v>
      </c>
      <c r="E87" s="283">
        <f t="shared" si="11"/>
        <v>0</v>
      </c>
      <c r="F87" s="283">
        <f t="shared" si="12"/>
        <v>0</v>
      </c>
      <c r="G87" s="283">
        <f t="shared" si="13"/>
        <v>0</v>
      </c>
      <c r="H87" s="283">
        <f t="shared" si="14"/>
        <v>0</v>
      </c>
      <c r="I87" s="277">
        <f t="shared" si="15"/>
        <v>0</v>
      </c>
      <c r="J87" s="277">
        <f t="shared" si="16"/>
        <v>0</v>
      </c>
    </row>
    <row r="88" spans="1:10" x14ac:dyDescent="0.2">
      <c r="A88" s="276">
        <f>IF('Aug09'!$M$11=" ",0,ROUND('Aug09'!$M$11,0))</f>
        <v>0</v>
      </c>
      <c r="B88" s="276">
        <f>B$1</f>
        <v>95</v>
      </c>
      <c r="C88" s="277">
        <f>IF(A88&lt;B$1,0,IF(A88&lt;(B$1+C$1),A88-B88,C$1))</f>
        <v>0</v>
      </c>
      <c r="D88" s="277">
        <f>IF(A88&gt;(B88+C88),A88-B88-C88,0)</f>
        <v>0</v>
      </c>
      <c r="E88" s="283">
        <f>IF(A88&gt;D$1,(D$1-C$1-B$1)*E$1/100+(D88-D$1+C$1+B$1)*J$1/100,IF(D88&gt;0,D88*E$1/100,0))</f>
        <v>0</v>
      </c>
      <c r="F88" s="283">
        <f>IF(A88&gt;D$1,(D$1-C$1-B$1)*F$1/100+(D88-D$1+C$1+B$1)*J$1/100,IF(D88&gt;0,D88*F$1/100,0))</f>
        <v>0</v>
      </c>
      <c r="G88" s="283">
        <f t="shared" si="13"/>
        <v>0</v>
      </c>
      <c r="H88" s="283">
        <f>IF(A88&gt;G$1,(D$1-C$1-B$1)*H$1/100+(D88-D$1+C$1+B$1)*J$1/100,IF(D88&gt;0,D88*H$1/100,0))</f>
        <v>0</v>
      </c>
      <c r="I88" s="277">
        <f>IF(D88&gt;0,D88*I$1/100,0)</f>
        <v>0</v>
      </c>
      <c r="J88" s="277">
        <f>E88+I88</f>
        <v>0</v>
      </c>
    </row>
    <row r="89" spans="1:10" x14ac:dyDescent="0.2">
      <c r="A89" s="276">
        <f>IF('Aug09'!$M$12=" ",0,ROUND('Aug09'!$M$12,0))</f>
        <v>0</v>
      </c>
      <c r="B89" s="276">
        <f>B$1</f>
        <v>95</v>
      </c>
      <c r="C89" s="277">
        <f t="shared" si="9"/>
        <v>0</v>
      </c>
      <c r="D89" s="277">
        <f t="shared" si="10"/>
        <v>0</v>
      </c>
      <c r="E89" s="283">
        <f t="shared" si="11"/>
        <v>0</v>
      </c>
      <c r="F89" s="283">
        <f t="shared" si="12"/>
        <v>0</v>
      </c>
      <c r="G89" s="283">
        <f t="shared" si="13"/>
        <v>0</v>
      </c>
      <c r="H89" s="283">
        <f t="shared" si="14"/>
        <v>0</v>
      </c>
      <c r="I89" s="277">
        <f t="shared" si="15"/>
        <v>0</v>
      </c>
      <c r="J89" s="277">
        <f t="shared" si="16"/>
        <v>0</v>
      </c>
    </row>
    <row r="90" spans="1:10" x14ac:dyDescent="0.2">
      <c r="A90" s="276">
        <f>IF('Aug09'!$M$13=" ",0,ROUND('Aug09'!$M$13,0))</f>
        <v>0</v>
      </c>
      <c r="B90" s="276">
        <f t="shared" ref="B90:B153" si="18">B$1</f>
        <v>95</v>
      </c>
      <c r="C90" s="277">
        <f t="shared" si="9"/>
        <v>0</v>
      </c>
      <c r="D90" s="277">
        <f t="shared" si="10"/>
        <v>0</v>
      </c>
      <c r="E90" s="283">
        <f t="shared" si="11"/>
        <v>0</v>
      </c>
      <c r="F90" s="283">
        <f t="shared" si="12"/>
        <v>0</v>
      </c>
      <c r="G90" s="283">
        <f t="shared" si="13"/>
        <v>0</v>
      </c>
      <c r="H90" s="283">
        <f t="shared" si="14"/>
        <v>0</v>
      </c>
      <c r="I90" s="277">
        <f t="shared" si="15"/>
        <v>0</v>
      </c>
      <c r="J90" s="277">
        <f t="shared" si="16"/>
        <v>0</v>
      </c>
    </row>
    <row r="91" spans="1:10" x14ac:dyDescent="0.2">
      <c r="A91" s="276">
        <f>IF('Aug09'!$M$14=" ",0,ROUND('Aug09'!$M$14,0))</f>
        <v>0</v>
      </c>
      <c r="B91" s="276">
        <f t="shared" si="18"/>
        <v>95</v>
      </c>
      <c r="C91" s="277">
        <f t="shared" si="9"/>
        <v>0</v>
      </c>
      <c r="D91" s="277">
        <f t="shared" si="10"/>
        <v>0</v>
      </c>
      <c r="E91" s="283">
        <f t="shared" si="11"/>
        <v>0</v>
      </c>
      <c r="F91" s="283">
        <f t="shared" si="12"/>
        <v>0</v>
      </c>
      <c r="G91" s="283">
        <f t="shared" si="13"/>
        <v>0</v>
      </c>
      <c r="H91" s="283">
        <f t="shared" si="14"/>
        <v>0</v>
      </c>
      <c r="I91" s="277">
        <f t="shared" si="15"/>
        <v>0</v>
      </c>
      <c r="J91" s="277">
        <f t="shared" si="16"/>
        <v>0</v>
      </c>
    </row>
    <row r="92" spans="1:10" x14ac:dyDescent="0.2">
      <c r="A92" s="276">
        <f>IF('Aug09'!$M$15=" ",0,ROUND('Aug09'!$M$15,0))</f>
        <v>0</v>
      </c>
      <c r="B92" s="276">
        <f t="shared" si="18"/>
        <v>95</v>
      </c>
      <c r="C92" s="277">
        <f t="shared" si="9"/>
        <v>0</v>
      </c>
      <c r="D92" s="277">
        <f t="shared" si="10"/>
        <v>0</v>
      </c>
      <c r="E92" s="283">
        <f t="shared" si="11"/>
        <v>0</v>
      </c>
      <c r="F92" s="283">
        <f t="shared" si="12"/>
        <v>0</v>
      </c>
      <c r="G92" s="283">
        <f t="shared" si="13"/>
        <v>0</v>
      </c>
      <c r="H92" s="283">
        <f t="shared" si="14"/>
        <v>0</v>
      </c>
      <c r="I92" s="277">
        <f t="shared" si="15"/>
        <v>0</v>
      </c>
      <c r="J92" s="277">
        <f t="shared" si="16"/>
        <v>0</v>
      </c>
    </row>
    <row r="93" spans="1:10" x14ac:dyDescent="0.2">
      <c r="A93" s="276">
        <f>IF('Aug09'!$M$21=" ",0,ROUND('Aug09'!$M$21,0))</f>
        <v>0</v>
      </c>
      <c r="B93" s="276">
        <f t="shared" si="18"/>
        <v>95</v>
      </c>
      <c r="C93" s="277">
        <f t="shared" si="9"/>
        <v>0</v>
      </c>
      <c r="D93" s="277">
        <f t="shared" si="10"/>
        <v>0</v>
      </c>
      <c r="E93" s="283">
        <f t="shared" si="11"/>
        <v>0</v>
      </c>
      <c r="F93" s="283">
        <f t="shared" si="12"/>
        <v>0</v>
      </c>
      <c r="G93" s="283">
        <f t="shared" si="13"/>
        <v>0</v>
      </c>
      <c r="H93" s="283">
        <f t="shared" si="14"/>
        <v>0</v>
      </c>
      <c r="I93" s="277">
        <f t="shared" si="15"/>
        <v>0</v>
      </c>
      <c r="J93" s="277">
        <f t="shared" si="16"/>
        <v>0</v>
      </c>
    </row>
    <row r="94" spans="1:10" x14ac:dyDescent="0.2">
      <c r="A94" s="276">
        <f>IF('Aug09'!$M$22=" ",0,ROUND('Aug09'!$M$22,0))</f>
        <v>0</v>
      </c>
      <c r="B94" s="276">
        <f t="shared" si="18"/>
        <v>95</v>
      </c>
      <c r="C94" s="277">
        <f t="shared" si="9"/>
        <v>0</v>
      </c>
      <c r="D94" s="277">
        <f t="shared" si="10"/>
        <v>0</v>
      </c>
      <c r="E94" s="283">
        <f t="shared" si="11"/>
        <v>0</v>
      </c>
      <c r="F94" s="283">
        <f t="shared" si="12"/>
        <v>0</v>
      </c>
      <c r="G94" s="283">
        <f t="shared" si="13"/>
        <v>0</v>
      </c>
      <c r="H94" s="283">
        <f t="shared" si="14"/>
        <v>0</v>
      </c>
      <c r="I94" s="277">
        <f t="shared" si="15"/>
        <v>0</v>
      </c>
      <c r="J94" s="277">
        <f t="shared" si="16"/>
        <v>0</v>
      </c>
    </row>
    <row r="95" spans="1:10" x14ac:dyDescent="0.2">
      <c r="A95" s="276">
        <f>IF('Aug09'!$M$23=" ",0,ROUND('Aug09'!$M$23,0))</f>
        <v>0</v>
      </c>
      <c r="B95" s="276">
        <f t="shared" si="18"/>
        <v>95</v>
      </c>
      <c r="C95" s="277">
        <f t="shared" si="9"/>
        <v>0</v>
      </c>
      <c r="D95" s="277">
        <f t="shared" si="10"/>
        <v>0</v>
      </c>
      <c r="E95" s="283">
        <f t="shared" si="11"/>
        <v>0</v>
      </c>
      <c r="F95" s="283">
        <f t="shared" si="12"/>
        <v>0</v>
      </c>
      <c r="G95" s="283">
        <f t="shared" si="13"/>
        <v>0</v>
      </c>
      <c r="H95" s="283">
        <f t="shared" si="14"/>
        <v>0</v>
      </c>
      <c r="I95" s="277">
        <f t="shared" si="15"/>
        <v>0</v>
      </c>
      <c r="J95" s="277">
        <f t="shared" si="16"/>
        <v>0</v>
      </c>
    </row>
    <row r="96" spans="1:10" x14ac:dyDescent="0.2">
      <c r="A96" s="276">
        <f>IF('Aug09'!$M$24=" ",0,ROUND('Aug09'!$M$24,0))</f>
        <v>0</v>
      </c>
      <c r="B96" s="276">
        <f t="shared" si="18"/>
        <v>95</v>
      </c>
      <c r="C96" s="277">
        <f t="shared" si="9"/>
        <v>0</v>
      </c>
      <c r="D96" s="277">
        <f t="shared" si="10"/>
        <v>0</v>
      </c>
      <c r="E96" s="283">
        <f t="shared" si="11"/>
        <v>0</v>
      </c>
      <c r="F96" s="283">
        <f t="shared" si="12"/>
        <v>0</v>
      </c>
      <c r="G96" s="283">
        <f t="shared" si="13"/>
        <v>0</v>
      </c>
      <c r="H96" s="283">
        <f t="shared" si="14"/>
        <v>0</v>
      </c>
      <c r="I96" s="277">
        <f t="shared" si="15"/>
        <v>0</v>
      </c>
      <c r="J96" s="277">
        <f t="shared" si="16"/>
        <v>0</v>
      </c>
    </row>
    <row r="97" spans="1:10" x14ac:dyDescent="0.2">
      <c r="A97" s="276">
        <f>IF('Aug09'!$M$25=" ",0,ROUND('Aug09'!$M$25,0))</f>
        <v>0</v>
      </c>
      <c r="B97" s="276">
        <f t="shared" si="18"/>
        <v>95</v>
      </c>
      <c r="C97" s="277">
        <f t="shared" si="9"/>
        <v>0</v>
      </c>
      <c r="D97" s="277">
        <f t="shared" si="10"/>
        <v>0</v>
      </c>
      <c r="E97" s="283">
        <f t="shared" si="11"/>
        <v>0</v>
      </c>
      <c r="F97" s="283">
        <f t="shared" si="12"/>
        <v>0</v>
      </c>
      <c r="G97" s="283">
        <f t="shared" si="13"/>
        <v>0</v>
      </c>
      <c r="H97" s="283">
        <f t="shared" si="14"/>
        <v>0</v>
      </c>
      <c r="I97" s="277">
        <f t="shared" si="15"/>
        <v>0</v>
      </c>
      <c r="J97" s="277">
        <f t="shared" si="16"/>
        <v>0</v>
      </c>
    </row>
    <row r="98" spans="1:10" x14ac:dyDescent="0.2">
      <c r="A98" s="276">
        <f>IF('Aug09'!$M$31=" ",0,ROUND('Aug09'!$M$31,0))</f>
        <v>0</v>
      </c>
      <c r="B98" s="276">
        <f t="shared" si="18"/>
        <v>95</v>
      </c>
      <c r="C98" s="277">
        <f t="shared" si="9"/>
        <v>0</v>
      </c>
      <c r="D98" s="277">
        <f t="shared" si="10"/>
        <v>0</v>
      </c>
      <c r="E98" s="283">
        <f t="shared" si="11"/>
        <v>0</v>
      </c>
      <c r="F98" s="283">
        <f t="shared" si="12"/>
        <v>0</v>
      </c>
      <c r="G98" s="283">
        <f t="shared" si="13"/>
        <v>0</v>
      </c>
      <c r="H98" s="283">
        <f t="shared" si="14"/>
        <v>0</v>
      </c>
      <c r="I98" s="277">
        <f t="shared" si="15"/>
        <v>0</v>
      </c>
      <c r="J98" s="277">
        <f t="shared" si="16"/>
        <v>0</v>
      </c>
    </row>
    <row r="99" spans="1:10" x14ac:dyDescent="0.2">
      <c r="A99" s="276">
        <f>IF('Aug09'!$M$32=" ",0,ROUND('Aug09'!$M$32,0))</f>
        <v>0</v>
      </c>
      <c r="B99" s="276">
        <f t="shared" si="18"/>
        <v>95</v>
      </c>
      <c r="C99" s="277">
        <f t="shared" si="9"/>
        <v>0</v>
      </c>
      <c r="D99" s="277">
        <f t="shared" si="10"/>
        <v>0</v>
      </c>
      <c r="E99" s="283">
        <f t="shared" si="11"/>
        <v>0</v>
      </c>
      <c r="F99" s="283">
        <f t="shared" si="12"/>
        <v>0</v>
      </c>
      <c r="G99" s="283">
        <f t="shared" si="13"/>
        <v>0</v>
      </c>
      <c r="H99" s="283">
        <f t="shared" si="14"/>
        <v>0</v>
      </c>
      <c r="I99" s="277">
        <f t="shared" si="15"/>
        <v>0</v>
      </c>
      <c r="J99" s="277">
        <f t="shared" si="16"/>
        <v>0</v>
      </c>
    </row>
    <row r="100" spans="1:10" x14ac:dyDescent="0.2">
      <c r="A100" s="276">
        <f>IF('Aug09'!$M$33=" ",0,ROUND('Aug09'!$M$33,0))</f>
        <v>0</v>
      </c>
      <c r="B100" s="276">
        <f t="shared" si="18"/>
        <v>95</v>
      </c>
      <c r="C100" s="277">
        <f t="shared" si="9"/>
        <v>0</v>
      </c>
      <c r="D100" s="277">
        <f t="shared" si="10"/>
        <v>0</v>
      </c>
      <c r="E100" s="283">
        <f t="shared" si="11"/>
        <v>0</v>
      </c>
      <c r="F100" s="283">
        <f t="shared" si="12"/>
        <v>0</v>
      </c>
      <c r="G100" s="283">
        <f t="shared" si="13"/>
        <v>0</v>
      </c>
      <c r="H100" s="283">
        <f t="shared" si="14"/>
        <v>0</v>
      </c>
      <c r="I100" s="277">
        <f t="shared" si="15"/>
        <v>0</v>
      </c>
      <c r="J100" s="277">
        <f t="shared" si="16"/>
        <v>0</v>
      </c>
    </row>
    <row r="101" spans="1:10" x14ac:dyDescent="0.2">
      <c r="A101" s="276">
        <f>IF('Aug09'!$M$34=" ",0,ROUND('Aug09'!$M$34,0))</f>
        <v>0</v>
      </c>
      <c r="B101" s="276">
        <f t="shared" si="18"/>
        <v>95</v>
      </c>
      <c r="C101" s="277">
        <f t="shared" si="9"/>
        <v>0</v>
      </c>
      <c r="D101" s="277">
        <f t="shared" si="10"/>
        <v>0</v>
      </c>
      <c r="E101" s="283">
        <f t="shared" si="11"/>
        <v>0</v>
      </c>
      <c r="F101" s="283">
        <f t="shared" si="12"/>
        <v>0</v>
      </c>
      <c r="G101" s="283">
        <f t="shared" si="13"/>
        <v>0</v>
      </c>
      <c r="H101" s="283">
        <f t="shared" si="14"/>
        <v>0</v>
      </c>
      <c r="I101" s="277">
        <f t="shared" si="15"/>
        <v>0</v>
      </c>
      <c r="J101" s="277">
        <f t="shared" si="16"/>
        <v>0</v>
      </c>
    </row>
    <row r="102" spans="1:10" x14ac:dyDescent="0.2">
      <c r="A102" s="276">
        <f>IF('Aug09'!$M$35=" ",0,ROUND('Aug09'!$M$35,0))</f>
        <v>0</v>
      </c>
      <c r="B102" s="276">
        <f t="shared" si="18"/>
        <v>95</v>
      </c>
      <c r="C102" s="277">
        <f t="shared" si="9"/>
        <v>0</v>
      </c>
      <c r="D102" s="277">
        <f t="shared" si="10"/>
        <v>0</v>
      </c>
      <c r="E102" s="283">
        <f t="shared" si="11"/>
        <v>0</v>
      </c>
      <c r="F102" s="283">
        <f t="shared" si="12"/>
        <v>0</v>
      </c>
      <c r="G102" s="283">
        <f t="shared" si="13"/>
        <v>0</v>
      </c>
      <c r="H102" s="283">
        <f t="shared" si="14"/>
        <v>0</v>
      </c>
      <c r="I102" s="277">
        <f t="shared" si="15"/>
        <v>0</v>
      </c>
      <c r="J102" s="277">
        <f t="shared" si="16"/>
        <v>0</v>
      </c>
    </row>
    <row r="103" spans="1:10" x14ac:dyDescent="0.2">
      <c r="A103" s="276">
        <f>IF('Aug09'!$M$41=" ",0,ROUND('Aug09'!$M$41,0))</f>
        <v>0</v>
      </c>
      <c r="B103" s="276">
        <f t="shared" si="18"/>
        <v>95</v>
      </c>
      <c r="C103" s="277">
        <f t="shared" si="9"/>
        <v>0</v>
      </c>
      <c r="D103" s="277">
        <f t="shared" si="10"/>
        <v>0</v>
      </c>
      <c r="E103" s="283">
        <f t="shared" si="11"/>
        <v>0</v>
      </c>
      <c r="F103" s="283">
        <f t="shared" si="12"/>
        <v>0</v>
      </c>
      <c r="G103" s="283">
        <f t="shared" si="13"/>
        <v>0</v>
      </c>
      <c r="H103" s="283">
        <f t="shared" si="14"/>
        <v>0</v>
      </c>
      <c r="I103" s="277">
        <f t="shared" si="15"/>
        <v>0</v>
      </c>
      <c r="J103" s="277">
        <f t="shared" si="16"/>
        <v>0</v>
      </c>
    </row>
    <row r="104" spans="1:10" x14ac:dyDescent="0.2">
      <c r="A104" s="276">
        <f>IF('Aug09'!$M$42=" ",0,ROUND('Aug09'!$M$42,0))</f>
        <v>0</v>
      </c>
      <c r="B104" s="276">
        <f t="shared" si="18"/>
        <v>95</v>
      </c>
      <c r="C104" s="277">
        <f>IF(A104&lt;B$1,0,IF(A104&lt;(B$1+C$1),A104-B104,C$1))</f>
        <v>0</v>
      </c>
      <c r="D104" s="277">
        <f t="shared" si="10"/>
        <v>0</v>
      </c>
      <c r="E104" s="283">
        <f t="shared" si="11"/>
        <v>0</v>
      </c>
      <c r="F104" s="283">
        <f t="shared" si="12"/>
        <v>0</v>
      </c>
      <c r="G104" s="283">
        <f t="shared" si="13"/>
        <v>0</v>
      </c>
      <c r="H104" s="283">
        <f t="shared" si="14"/>
        <v>0</v>
      </c>
      <c r="I104" s="277">
        <f t="shared" si="15"/>
        <v>0</v>
      </c>
      <c r="J104" s="277">
        <f t="shared" si="16"/>
        <v>0</v>
      </c>
    </row>
    <row r="105" spans="1:10" x14ac:dyDescent="0.2">
      <c r="A105" s="276">
        <f>IF('Aug09'!$M$43=" ",0,ROUND('Aug09'!$M$43,0))</f>
        <v>0</v>
      </c>
      <c r="B105" s="276">
        <f t="shared" si="18"/>
        <v>95</v>
      </c>
      <c r="C105" s="277">
        <f t="shared" ref="C105:C168" si="19">IF(A105&lt;B$1,0,IF(A105&lt;(B$1+C$1),A105-B105,C$1))</f>
        <v>0</v>
      </c>
      <c r="D105" s="277">
        <f t="shared" si="10"/>
        <v>0</v>
      </c>
      <c r="E105" s="283">
        <f t="shared" si="11"/>
        <v>0</v>
      </c>
      <c r="F105" s="283">
        <f t="shared" si="12"/>
        <v>0</v>
      </c>
      <c r="G105" s="283">
        <f t="shared" si="13"/>
        <v>0</v>
      </c>
      <c r="H105" s="283">
        <f t="shared" si="14"/>
        <v>0</v>
      </c>
      <c r="I105" s="277">
        <f t="shared" si="15"/>
        <v>0</v>
      </c>
      <c r="J105" s="277">
        <f t="shared" si="16"/>
        <v>0</v>
      </c>
    </row>
    <row r="106" spans="1:10" x14ac:dyDescent="0.2">
      <c r="A106" s="276">
        <f>IF('Aug09'!$M$44=" ",0,ROUND('Aug09'!$M$44,0))</f>
        <v>0</v>
      </c>
      <c r="B106" s="276">
        <f t="shared" si="18"/>
        <v>95</v>
      </c>
      <c r="C106" s="277">
        <f t="shared" si="19"/>
        <v>0</v>
      </c>
      <c r="D106" s="277">
        <f t="shared" si="10"/>
        <v>0</v>
      </c>
      <c r="E106" s="283">
        <f t="shared" si="11"/>
        <v>0</v>
      </c>
      <c r="F106" s="283">
        <f t="shared" si="12"/>
        <v>0</v>
      </c>
      <c r="G106" s="283">
        <f t="shared" si="13"/>
        <v>0</v>
      </c>
      <c r="H106" s="283">
        <f t="shared" si="14"/>
        <v>0</v>
      </c>
      <c r="I106" s="277">
        <f t="shared" si="15"/>
        <v>0</v>
      </c>
      <c r="J106" s="277">
        <f t="shared" si="16"/>
        <v>0</v>
      </c>
    </row>
    <row r="107" spans="1:10" x14ac:dyDescent="0.2">
      <c r="A107" s="276">
        <f>IF('Aug09'!$M$45=" ",0,ROUND('Aug09'!$M$45,0))</f>
        <v>0</v>
      </c>
      <c r="B107" s="276">
        <f t="shared" si="18"/>
        <v>95</v>
      </c>
      <c r="C107" s="277">
        <f t="shared" si="19"/>
        <v>0</v>
      </c>
      <c r="D107" s="277">
        <f t="shared" si="10"/>
        <v>0</v>
      </c>
      <c r="E107" s="283">
        <f t="shared" si="11"/>
        <v>0</v>
      </c>
      <c r="F107" s="283">
        <f t="shared" si="12"/>
        <v>0</v>
      </c>
      <c r="G107" s="283">
        <f t="shared" si="13"/>
        <v>0</v>
      </c>
      <c r="H107" s="283">
        <f t="shared" si="14"/>
        <v>0</v>
      </c>
      <c r="I107" s="277">
        <f t="shared" si="15"/>
        <v>0</v>
      </c>
      <c r="J107" s="277">
        <f t="shared" si="16"/>
        <v>0</v>
      </c>
    </row>
    <row r="108" spans="1:10" x14ac:dyDescent="0.2">
      <c r="A108" s="276">
        <f>IF('Sep09'!$M$11=" ",0,ROUND('Sep09'!$M$11,0))</f>
        <v>0</v>
      </c>
      <c r="B108" s="276">
        <f t="shared" si="18"/>
        <v>95</v>
      </c>
      <c r="C108" s="277">
        <f>IF(A108&lt;B$1,0,IF(A108&lt;(B$1+C$1),A108-B108,C$1))</f>
        <v>0</v>
      </c>
      <c r="D108" s="277">
        <f>IF(A108&gt;(B108+C108),A108-B108-C108,0)</f>
        <v>0</v>
      </c>
      <c r="E108" s="283">
        <f t="shared" si="11"/>
        <v>0</v>
      </c>
      <c r="F108" s="283">
        <f>IF(A108&gt;D$1,(D$1-C$1-B$1)*F$1/100+(D108-D$1+C$1+B$1)*J$1/100,IF(D108&gt;0,D108*F$1/100,0))</f>
        <v>0</v>
      </c>
      <c r="G108" s="283">
        <f t="shared" si="13"/>
        <v>0</v>
      </c>
      <c r="H108" s="283">
        <f>IF(A108&gt;G$1,(D$1-C$1-B$1)*H$1/100+(D108-D$1+C$1+B$1)*J$1/100,IF(D108&gt;0,D108*H$1/100,0))</f>
        <v>0</v>
      </c>
      <c r="I108" s="277">
        <f t="shared" si="15"/>
        <v>0</v>
      </c>
      <c r="J108" s="277">
        <f t="shared" si="16"/>
        <v>0</v>
      </c>
    </row>
    <row r="109" spans="1:10" x14ac:dyDescent="0.2">
      <c r="A109" s="276">
        <f>IF('Sep09'!$M$12=" ",0,ROUND('Sep09'!$M$12,0))</f>
        <v>0</v>
      </c>
      <c r="B109" s="276">
        <f t="shared" si="18"/>
        <v>95</v>
      </c>
      <c r="C109" s="277">
        <f t="shared" si="19"/>
        <v>0</v>
      </c>
      <c r="D109" s="277">
        <f t="shared" si="10"/>
        <v>0</v>
      </c>
      <c r="E109" s="283">
        <f t="shared" si="11"/>
        <v>0</v>
      </c>
      <c r="F109" s="283">
        <f t="shared" si="12"/>
        <v>0</v>
      </c>
      <c r="G109" s="283">
        <f t="shared" si="13"/>
        <v>0</v>
      </c>
      <c r="H109" s="283">
        <f t="shared" si="14"/>
        <v>0</v>
      </c>
      <c r="I109" s="277">
        <f t="shared" si="15"/>
        <v>0</v>
      </c>
      <c r="J109" s="277">
        <f t="shared" si="16"/>
        <v>0</v>
      </c>
    </row>
    <row r="110" spans="1:10" x14ac:dyDescent="0.2">
      <c r="A110" s="276">
        <f>IF('Sep09'!$M$13=" ",0,ROUND('Sep09'!$M$13,0))</f>
        <v>0</v>
      </c>
      <c r="B110" s="276">
        <f t="shared" si="18"/>
        <v>95</v>
      </c>
      <c r="C110" s="277">
        <f t="shared" si="19"/>
        <v>0</v>
      </c>
      <c r="D110" s="277">
        <f t="shared" si="10"/>
        <v>0</v>
      </c>
      <c r="E110" s="283">
        <f t="shared" si="11"/>
        <v>0</v>
      </c>
      <c r="F110" s="283">
        <f t="shared" si="12"/>
        <v>0</v>
      </c>
      <c r="G110" s="283">
        <f t="shared" si="13"/>
        <v>0</v>
      </c>
      <c r="H110" s="283">
        <f t="shared" si="14"/>
        <v>0</v>
      </c>
      <c r="I110" s="277">
        <f t="shared" si="15"/>
        <v>0</v>
      </c>
      <c r="J110" s="277">
        <f t="shared" si="16"/>
        <v>0</v>
      </c>
    </row>
    <row r="111" spans="1:10" x14ac:dyDescent="0.2">
      <c r="A111" s="276">
        <f>IF('Sep09'!$M$14=" ",0,ROUND('Sep09'!$M$14,0))</f>
        <v>0</v>
      </c>
      <c r="B111" s="276">
        <f t="shared" si="18"/>
        <v>95</v>
      </c>
      <c r="C111" s="277">
        <f t="shared" si="19"/>
        <v>0</v>
      </c>
      <c r="D111" s="277">
        <f t="shared" si="10"/>
        <v>0</v>
      </c>
      <c r="E111" s="283">
        <f t="shared" si="11"/>
        <v>0</v>
      </c>
      <c r="F111" s="283">
        <f t="shared" si="12"/>
        <v>0</v>
      </c>
      <c r="G111" s="283">
        <f t="shared" si="13"/>
        <v>0</v>
      </c>
      <c r="H111" s="283">
        <f t="shared" si="14"/>
        <v>0</v>
      </c>
      <c r="I111" s="277">
        <f t="shared" si="15"/>
        <v>0</v>
      </c>
      <c r="J111" s="277">
        <f t="shared" si="16"/>
        <v>0</v>
      </c>
    </row>
    <row r="112" spans="1:10" x14ac:dyDescent="0.2">
      <c r="A112" s="276">
        <f>IF('Sep09'!$M$15=" ",0,ROUND('Sep09'!$M$15,0))</f>
        <v>0</v>
      </c>
      <c r="B112" s="276">
        <f t="shared" si="18"/>
        <v>95</v>
      </c>
      <c r="C112" s="277">
        <f t="shared" si="19"/>
        <v>0</v>
      </c>
      <c r="D112" s="277">
        <f t="shared" si="10"/>
        <v>0</v>
      </c>
      <c r="E112" s="283">
        <f t="shared" si="11"/>
        <v>0</v>
      </c>
      <c r="F112" s="283">
        <f t="shared" si="12"/>
        <v>0</v>
      </c>
      <c r="G112" s="283">
        <f t="shared" si="13"/>
        <v>0</v>
      </c>
      <c r="H112" s="283">
        <f t="shared" si="14"/>
        <v>0</v>
      </c>
      <c r="I112" s="277">
        <f t="shared" si="15"/>
        <v>0</v>
      </c>
      <c r="J112" s="277">
        <f t="shared" si="16"/>
        <v>0</v>
      </c>
    </row>
    <row r="113" spans="1:10" x14ac:dyDescent="0.2">
      <c r="A113" s="276">
        <f>IF('Sep09'!$M$21=" ",0,ROUND('Sep09'!$M$21,0))</f>
        <v>0</v>
      </c>
      <c r="B113" s="276">
        <f t="shared" si="18"/>
        <v>95</v>
      </c>
      <c r="C113" s="277">
        <f t="shared" si="19"/>
        <v>0</v>
      </c>
      <c r="D113" s="277">
        <f t="shared" si="10"/>
        <v>0</v>
      </c>
      <c r="E113" s="283">
        <f t="shared" si="11"/>
        <v>0</v>
      </c>
      <c r="F113" s="283">
        <f t="shared" si="12"/>
        <v>0</v>
      </c>
      <c r="G113" s="283">
        <f t="shared" si="13"/>
        <v>0</v>
      </c>
      <c r="H113" s="283">
        <f t="shared" si="14"/>
        <v>0</v>
      </c>
      <c r="I113" s="277">
        <f t="shared" si="15"/>
        <v>0</v>
      </c>
      <c r="J113" s="277">
        <f t="shared" si="16"/>
        <v>0</v>
      </c>
    </row>
    <row r="114" spans="1:10" x14ac:dyDescent="0.2">
      <c r="A114" s="276">
        <f>IF('Sep09'!$M$22=" ",0,ROUND('Sep09'!$M$22,0))</f>
        <v>0</v>
      </c>
      <c r="B114" s="276">
        <f t="shared" si="18"/>
        <v>95</v>
      </c>
      <c r="C114" s="277">
        <f t="shared" si="19"/>
        <v>0</v>
      </c>
      <c r="D114" s="277">
        <f t="shared" si="10"/>
        <v>0</v>
      </c>
      <c r="E114" s="283">
        <f t="shared" si="11"/>
        <v>0</v>
      </c>
      <c r="F114" s="283">
        <f t="shared" si="12"/>
        <v>0</v>
      </c>
      <c r="G114" s="283">
        <f t="shared" si="13"/>
        <v>0</v>
      </c>
      <c r="H114" s="283">
        <f t="shared" si="14"/>
        <v>0</v>
      </c>
      <c r="I114" s="277">
        <f t="shared" si="15"/>
        <v>0</v>
      </c>
      <c r="J114" s="277">
        <f t="shared" si="16"/>
        <v>0</v>
      </c>
    </row>
    <row r="115" spans="1:10" x14ac:dyDescent="0.2">
      <c r="A115" s="276">
        <f>IF('Sep09'!$M$23=" ",0,ROUND('Sep09'!$M$23,0))</f>
        <v>0</v>
      </c>
      <c r="B115" s="276">
        <f t="shared" si="18"/>
        <v>95</v>
      </c>
      <c r="C115" s="277">
        <f t="shared" si="19"/>
        <v>0</v>
      </c>
      <c r="D115" s="277">
        <f t="shared" si="10"/>
        <v>0</v>
      </c>
      <c r="E115" s="283">
        <f t="shared" si="11"/>
        <v>0</v>
      </c>
      <c r="F115" s="283">
        <f t="shared" si="12"/>
        <v>0</v>
      </c>
      <c r="G115" s="283">
        <f t="shared" si="13"/>
        <v>0</v>
      </c>
      <c r="H115" s="283">
        <f t="shared" si="14"/>
        <v>0</v>
      </c>
      <c r="I115" s="277">
        <f t="shared" si="15"/>
        <v>0</v>
      </c>
      <c r="J115" s="277">
        <f t="shared" si="16"/>
        <v>0</v>
      </c>
    </row>
    <row r="116" spans="1:10" x14ac:dyDescent="0.2">
      <c r="A116" s="276">
        <f>IF('Sep09'!$M$24=" ",0,ROUND('Sep09'!$M$24,0))</f>
        <v>0</v>
      </c>
      <c r="B116" s="276">
        <f t="shared" si="18"/>
        <v>95</v>
      </c>
      <c r="C116" s="277">
        <f t="shared" si="19"/>
        <v>0</v>
      </c>
      <c r="D116" s="277">
        <f t="shared" si="10"/>
        <v>0</v>
      </c>
      <c r="E116" s="283">
        <f t="shared" si="11"/>
        <v>0</v>
      </c>
      <c r="F116" s="283">
        <f t="shared" si="12"/>
        <v>0</v>
      </c>
      <c r="G116" s="283">
        <f t="shared" si="13"/>
        <v>0</v>
      </c>
      <c r="H116" s="283">
        <f t="shared" si="14"/>
        <v>0</v>
      </c>
      <c r="I116" s="277">
        <f t="shared" si="15"/>
        <v>0</v>
      </c>
      <c r="J116" s="277">
        <f t="shared" si="16"/>
        <v>0</v>
      </c>
    </row>
    <row r="117" spans="1:10" x14ac:dyDescent="0.2">
      <c r="A117" s="276">
        <f>IF('Sep09'!$M$25=" ",0,ROUND('Sep09'!$M$25,0))</f>
        <v>0</v>
      </c>
      <c r="B117" s="276">
        <f t="shared" si="18"/>
        <v>95</v>
      </c>
      <c r="C117" s="277">
        <f t="shared" si="19"/>
        <v>0</v>
      </c>
      <c r="D117" s="277">
        <f t="shared" si="10"/>
        <v>0</v>
      </c>
      <c r="E117" s="283">
        <f t="shared" si="11"/>
        <v>0</v>
      </c>
      <c r="F117" s="283">
        <f t="shared" si="12"/>
        <v>0</v>
      </c>
      <c r="G117" s="283">
        <f t="shared" si="13"/>
        <v>0</v>
      </c>
      <c r="H117" s="283">
        <f t="shared" si="14"/>
        <v>0</v>
      </c>
      <c r="I117" s="277">
        <f t="shared" si="15"/>
        <v>0</v>
      </c>
      <c r="J117" s="277">
        <f t="shared" si="16"/>
        <v>0</v>
      </c>
    </row>
    <row r="118" spans="1:10" x14ac:dyDescent="0.2">
      <c r="A118" s="276">
        <f>IF('Sep09'!$M$31=" ",0,ROUND('Sep09'!$M$31,0))</f>
        <v>0</v>
      </c>
      <c r="B118" s="276">
        <f t="shared" si="18"/>
        <v>95</v>
      </c>
      <c r="C118" s="277">
        <f t="shared" si="19"/>
        <v>0</v>
      </c>
      <c r="D118" s="277">
        <f t="shared" si="10"/>
        <v>0</v>
      </c>
      <c r="E118" s="283">
        <f t="shared" si="11"/>
        <v>0</v>
      </c>
      <c r="F118" s="283">
        <f t="shared" si="12"/>
        <v>0</v>
      </c>
      <c r="G118" s="283">
        <f t="shared" si="13"/>
        <v>0</v>
      </c>
      <c r="H118" s="283">
        <f t="shared" si="14"/>
        <v>0</v>
      </c>
      <c r="I118" s="277">
        <f t="shared" si="15"/>
        <v>0</v>
      </c>
      <c r="J118" s="277">
        <f t="shared" si="16"/>
        <v>0</v>
      </c>
    </row>
    <row r="119" spans="1:10" x14ac:dyDescent="0.2">
      <c r="A119" s="276">
        <f>IF('Sep09'!$M$32=" ",0,ROUND('Sep09'!$M$32,0))</f>
        <v>0</v>
      </c>
      <c r="B119" s="276">
        <f t="shared" si="18"/>
        <v>95</v>
      </c>
      <c r="C119" s="277">
        <f t="shared" si="19"/>
        <v>0</v>
      </c>
      <c r="D119" s="277">
        <f t="shared" si="10"/>
        <v>0</v>
      </c>
      <c r="E119" s="283">
        <f t="shared" si="11"/>
        <v>0</v>
      </c>
      <c r="F119" s="283">
        <f t="shared" si="12"/>
        <v>0</v>
      </c>
      <c r="G119" s="283">
        <f t="shared" si="13"/>
        <v>0</v>
      </c>
      <c r="H119" s="283">
        <f t="shared" si="14"/>
        <v>0</v>
      </c>
      <c r="I119" s="277">
        <f t="shared" si="15"/>
        <v>0</v>
      </c>
      <c r="J119" s="277">
        <f t="shared" si="16"/>
        <v>0</v>
      </c>
    </row>
    <row r="120" spans="1:10" x14ac:dyDescent="0.2">
      <c r="A120" s="276">
        <f>IF('Sep09'!$M$33=" ",0,ROUND('Sep09'!$M$33,0))</f>
        <v>0</v>
      </c>
      <c r="B120" s="276">
        <f t="shared" si="18"/>
        <v>95</v>
      </c>
      <c r="C120" s="277">
        <f t="shared" si="19"/>
        <v>0</v>
      </c>
      <c r="D120" s="277">
        <f t="shared" si="10"/>
        <v>0</v>
      </c>
      <c r="E120" s="283">
        <f t="shared" si="11"/>
        <v>0</v>
      </c>
      <c r="F120" s="283">
        <f t="shared" si="12"/>
        <v>0</v>
      </c>
      <c r="G120" s="283">
        <f t="shared" si="13"/>
        <v>0</v>
      </c>
      <c r="H120" s="283">
        <f t="shared" si="14"/>
        <v>0</v>
      </c>
      <c r="I120" s="277">
        <f t="shared" si="15"/>
        <v>0</v>
      </c>
      <c r="J120" s="277">
        <f t="shared" si="16"/>
        <v>0</v>
      </c>
    </row>
    <row r="121" spans="1:10" x14ac:dyDescent="0.2">
      <c r="A121" s="276">
        <f>IF('Sep09'!$M$34=" ",0,ROUND('Sep09'!$M$34,0))</f>
        <v>0</v>
      </c>
      <c r="B121" s="276">
        <f t="shared" si="18"/>
        <v>95</v>
      </c>
      <c r="C121" s="277">
        <f t="shared" si="19"/>
        <v>0</v>
      </c>
      <c r="D121" s="277">
        <f t="shared" si="10"/>
        <v>0</v>
      </c>
      <c r="E121" s="283">
        <f t="shared" si="11"/>
        <v>0</v>
      </c>
      <c r="F121" s="283">
        <f t="shared" si="12"/>
        <v>0</v>
      </c>
      <c r="G121" s="283">
        <f t="shared" si="13"/>
        <v>0</v>
      </c>
      <c r="H121" s="283">
        <f t="shared" si="14"/>
        <v>0</v>
      </c>
      <c r="I121" s="277">
        <f t="shared" si="15"/>
        <v>0</v>
      </c>
      <c r="J121" s="277">
        <f t="shared" si="16"/>
        <v>0</v>
      </c>
    </row>
    <row r="122" spans="1:10" x14ac:dyDescent="0.2">
      <c r="A122" s="276">
        <f>IF('Sep09'!$M$35=" ",0,ROUND('Sep09'!$M$35,0))</f>
        <v>0</v>
      </c>
      <c r="B122" s="276">
        <f t="shared" si="18"/>
        <v>95</v>
      </c>
      <c r="C122" s="277">
        <f t="shared" si="19"/>
        <v>0</v>
      </c>
      <c r="D122" s="277">
        <f t="shared" si="10"/>
        <v>0</v>
      </c>
      <c r="E122" s="283">
        <f t="shared" si="11"/>
        <v>0</v>
      </c>
      <c r="F122" s="283">
        <f t="shared" si="12"/>
        <v>0</v>
      </c>
      <c r="G122" s="283">
        <f t="shared" si="13"/>
        <v>0</v>
      </c>
      <c r="H122" s="283">
        <f t="shared" si="14"/>
        <v>0</v>
      </c>
      <c r="I122" s="277">
        <f t="shared" si="15"/>
        <v>0</v>
      </c>
      <c r="J122" s="277">
        <f t="shared" si="16"/>
        <v>0</v>
      </c>
    </row>
    <row r="123" spans="1:10" x14ac:dyDescent="0.2">
      <c r="A123" s="276">
        <f>IF('Sep09'!$M$41=" ",0,ROUND('Sep09'!$M$41,0))</f>
        <v>0</v>
      </c>
      <c r="B123" s="276">
        <f t="shared" si="18"/>
        <v>95</v>
      </c>
      <c r="C123" s="277">
        <f t="shared" si="19"/>
        <v>0</v>
      </c>
      <c r="D123" s="277">
        <f t="shared" si="10"/>
        <v>0</v>
      </c>
      <c r="E123" s="283">
        <f t="shared" si="11"/>
        <v>0</v>
      </c>
      <c r="F123" s="283">
        <f t="shared" si="12"/>
        <v>0</v>
      </c>
      <c r="G123" s="283">
        <f t="shared" si="13"/>
        <v>0</v>
      </c>
      <c r="H123" s="283">
        <f t="shared" si="14"/>
        <v>0</v>
      </c>
      <c r="I123" s="277">
        <f t="shared" si="15"/>
        <v>0</v>
      </c>
      <c r="J123" s="277">
        <f t="shared" si="16"/>
        <v>0</v>
      </c>
    </row>
    <row r="124" spans="1:10" x14ac:dyDescent="0.2">
      <c r="A124" s="276">
        <f>IF('Sep09'!$M$42=" ",0,ROUND('Sep09'!$M$42,0))</f>
        <v>0</v>
      </c>
      <c r="B124" s="276">
        <f t="shared" si="18"/>
        <v>95</v>
      </c>
      <c r="C124" s="277">
        <f t="shared" si="19"/>
        <v>0</v>
      </c>
      <c r="D124" s="277">
        <f t="shared" si="10"/>
        <v>0</v>
      </c>
      <c r="E124" s="283">
        <f t="shared" si="11"/>
        <v>0</v>
      </c>
      <c r="F124" s="283">
        <f t="shared" si="12"/>
        <v>0</v>
      </c>
      <c r="G124" s="283">
        <f t="shared" si="13"/>
        <v>0</v>
      </c>
      <c r="H124" s="283">
        <f t="shared" si="14"/>
        <v>0</v>
      </c>
      <c r="I124" s="277">
        <f t="shared" si="15"/>
        <v>0</v>
      </c>
      <c r="J124" s="277">
        <f t="shared" si="16"/>
        <v>0</v>
      </c>
    </row>
    <row r="125" spans="1:10" x14ac:dyDescent="0.2">
      <c r="A125" s="276">
        <f>IF('Sep09'!$M$43=" ",0,ROUND('Sep09'!$M$43,0))</f>
        <v>0</v>
      </c>
      <c r="B125" s="276">
        <f t="shared" si="18"/>
        <v>95</v>
      </c>
      <c r="C125" s="277">
        <f t="shared" si="19"/>
        <v>0</v>
      </c>
      <c r="D125" s="277">
        <f t="shared" si="10"/>
        <v>0</v>
      </c>
      <c r="E125" s="283">
        <f t="shared" si="11"/>
        <v>0</v>
      </c>
      <c r="F125" s="283">
        <f t="shared" si="12"/>
        <v>0</v>
      </c>
      <c r="G125" s="283">
        <f t="shared" si="13"/>
        <v>0</v>
      </c>
      <c r="H125" s="283">
        <f t="shared" si="14"/>
        <v>0</v>
      </c>
      <c r="I125" s="277">
        <f t="shared" si="15"/>
        <v>0</v>
      </c>
      <c r="J125" s="277">
        <f t="shared" si="16"/>
        <v>0</v>
      </c>
    </row>
    <row r="126" spans="1:10" x14ac:dyDescent="0.2">
      <c r="A126" s="276">
        <f>IF('Sep09'!$M$44=" ",0,ROUND('Sep09'!$M$44,0))</f>
        <v>0</v>
      </c>
      <c r="B126" s="276">
        <f t="shared" si="18"/>
        <v>95</v>
      </c>
      <c r="C126" s="277">
        <f t="shared" si="19"/>
        <v>0</v>
      </c>
      <c r="D126" s="277">
        <f>IF(A126&gt;(B126+C126),A126-B126-C126,0)</f>
        <v>0</v>
      </c>
      <c r="E126" s="283">
        <f t="shared" si="11"/>
        <v>0</v>
      </c>
      <c r="F126" s="283">
        <f t="shared" si="12"/>
        <v>0</v>
      </c>
      <c r="G126" s="283">
        <f t="shared" si="13"/>
        <v>0</v>
      </c>
      <c r="H126" s="283">
        <f t="shared" si="14"/>
        <v>0</v>
      </c>
      <c r="I126" s="277">
        <f t="shared" si="15"/>
        <v>0</v>
      </c>
      <c r="J126" s="277">
        <f t="shared" si="16"/>
        <v>0</v>
      </c>
    </row>
    <row r="127" spans="1:10" x14ac:dyDescent="0.2">
      <c r="A127" s="276">
        <f>IF('Sep09'!$M$45=" ",0,ROUND('Sep09'!$M$45,0))</f>
        <v>0</v>
      </c>
      <c r="B127" s="276">
        <f t="shared" si="18"/>
        <v>95</v>
      </c>
      <c r="C127" s="277">
        <f t="shared" si="19"/>
        <v>0</v>
      </c>
      <c r="D127" s="277">
        <f t="shared" ref="D127:D190" si="20">IF(A127&gt;(B127+C127),A127-B127-C127,0)</f>
        <v>0</v>
      </c>
      <c r="E127" s="283">
        <f t="shared" si="11"/>
        <v>0</v>
      </c>
      <c r="F127" s="283">
        <f t="shared" si="12"/>
        <v>0</v>
      </c>
      <c r="G127" s="283">
        <f t="shared" si="13"/>
        <v>0</v>
      </c>
      <c r="H127" s="283">
        <f t="shared" si="14"/>
        <v>0</v>
      </c>
      <c r="I127" s="277">
        <f t="shared" si="15"/>
        <v>0</v>
      </c>
      <c r="J127" s="277">
        <f t="shared" si="16"/>
        <v>0</v>
      </c>
    </row>
    <row r="128" spans="1:10" x14ac:dyDescent="0.2">
      <c r="A128" s="276">
        <f>IF('Sep09'!$M$51=" ",0,ROUND('Sep09'!$M$51,0))</f>
        <v>0</v>
      </c>
      <c r="B128" s="276">
        <f t="shared" si="18"/>
        <v>95</v>
      </c>
      <c r="C128" s="277">
        <f t="shared" si="19"/>
        <v>0</v>
      </c>
      <c r="D128" s="277">
        <f t="shared" si="20"/>
        <v>0</v>
      </c>
      <c r="E128" s="283">
        <f t="shared" si="11"/>
        <v>0</v>
      </c>
      <c r="F128" s="283">
        <f t="shared" si="12"/>
        <v>0</v>
      </c>
      <c r="G128" s="283">
        <f t="shared" si="13"/>
        <v>0</v>
      </c>
      <c r="H128" s="283">
        <f t="shared" si="14"/>
        <v>0</v>
      </c>
      <c r="I128" s="277">
        <f t="shared" si="15"/>
        <v>0</v>
      </c>
      <c r="J128" s="277">
        <f t="shared" si="16"/>
        <v>0</v>
      </c>
    </row>
    <row r="129" spans="1:10" x14ac:dyDescent="0.2">
      <c r="A129" s="276">
        <f>IF('Sep09'!$M$52=" ",0,ROUND('Sep09'!$M$52,0))</f>
        <v>0</v>
      </c>
      <c r="B129" s="276">
        <f t="shared" si="18"/>
        <v>95</v>
      </c>
      <c r="C129" s="277">
        <f t="shared" si="19"/>
        <v>0</v>
      </c>
      <c r="D129" s="277">
        <f t="shared" si="20"/>
        <v>0</v>
      </c>
      <c r="E129" s="283">
        <f t="shared" si="11"/>
        <v>0</v>
      </c>
      <c r="F129" s="283">
        <f t="shared" si="12"/>
        <v>0</v>
      </c>
      <c r="G129" s="283">
        <f t="shared" si="13"/>
        <v>0</v>
      </c>
      <c r="H129" s="283">
        <f t="shared" si="14"/>
        <v>0</v>
      </c>
      <c r="I129" s="277">
        <f t="shared" si="15"/>
        <v>0</v>
      </c>
      <c r="J129" s="277">
        <f t="shared" si="16"/>
        <v>0</v>
      </c>
    </row>
    <row r="130" spans="1:10" x14ac:dyDescent="0.2">
      <c r="A130" s="276">
        <f>IF('Sep09'!$M$53=" ",0,ROUND('Sep09'!$M$53,0))</f>
        <v>0</v>
      </c>
      <c r="B130" s="276">
        <f t="shared" si="18"/>
        <v>95</v>
      </c>
      <c r="C130" s="277">
        <f t="shared" si="19"/>
        <v>0</v>
      </c>
      <c r="D130" s="277">
        <f t="shared" si="20"/>
        <v>0</v>
      </c>
      <c r="E130" s="283">
        <f t="shared" si="11"/>
        <v>0</v>
      </c>
      <c r="F130" s="283">
        <f t="shared" si="12"/>
        <v>0</v>
      </c>
      <c r="G130" s="283">
        <f t="shared" si="13"/>
        <v>0</v>
      </c>
      <c r="H130" s="283">
        <f t="shared" si="14"/>
        <v>0</v>
      </c>
      <c r="I130" s="277">
        <f t="shared" si="15"/>
        <v>0</v>
      </c>
      <c r="J130" s="277">
        <f t="shared" si="16"/>
        <v>0</v>
      </c>
    </row>
    <row r="131" spans="1:10" x14ac:dyDescent="0.2">
      <c r="A131" s="276">
        <f>IF('Sep09'!$M$54=" ",0,ROUND('Sep09'!$M$54,0))</f>
        <v>0</v>
      </c>
      <c r="B131" s="276">
        <f t="shared" si="18"/>
        <v>95</v>
      </c>
      <c r="C131" s="277">
        <f t="shared" si="19"/>
        <v>0</v>
      </c>
      <c r="D131" s="277">
        <f t="shared" si="20"/>
        <v>0</v>
      </c>
      <c r="E131" s="283">
        <f t="shared" si="11"/>
        <v>0</v>
      </c>
      <c r="F131" s="283">
        <f t="shared" si="12"/>
        <v>0</v>
      </c>
      <c r="G131" s="283">
        <f t="shared" si="13"/>
        <v>0</v>
      </c>
      <c r="H131" s="283">
        <f t="shared" si="14"/>
        <v>0</v>
      </c>
      <c r="I131" s="277">
        <f t="shared" si="15"/>
        <v>0</v>
      </c>
      <c r="J131" s="277">
        <f t="shared" si="16"/>
        <v>0</v>
      </c>
    </row>
    <row r="132" spans="1:10" x14ac:dyDescent="0.2">
      <c r="A132" s="276">
        <f>IF('Sep09'!$M$55=" ",0,ROUND('Sep09'!$M$55,0))</f>
        <v>0</v>
      </c>
      <c r="B132" s="276">
        <f t="shared" si="18"/>
        <v>95</v>
      </c>
      <c r="C132" s="277">
        <f t="shared" si="19"/>
        <v>0</v>
      </c>
      <c r="D132" s="277">
        <f t="shared" si="20"/>
        <v>0</v>
      </c>
      <c r="E132" s="283">
        <f t="shared" ref="E132:E195" si="21">IF(A132&gt;D$1,(D$1-C$1-B$1)*E$1/100+(D132-D$1+C$1+B$1)*J$1/100,IF(D132&gt;0,D132*E$1/100,0))</f>
        <v>0</v>
      </c>
      <c r="F132" s="283">
        <f t="shared" si="12"/>
        <v>0</v>
      </c>
      <c r="G132" s="283">
        <f t="shared" si="13"/>
        <v>0</v>
      </c>
      <c r="H132" s="283">
        <f t="shared" ref="H132:H195" si="22">IF(A132&gt;G$1,(D$1-C$1-B$1)*H$1/100+(D132-D$1+C$1+B$1)*J$1/100,IF(D132&gt;0,D132*H$1/100,0))</f>
        <v>0</v>
      </c>
      <c r="I132" s="277">
        <f t="shared" ref="I132:I195" si="23">IF(D132&gt;0,D132*I$1/100,0)</f>
        <v>0</v>
      </c>
      <c r="J132" s="277">
        <f t="shared" ref="J132:J195" si="24">E132+I132</f>
        <v>0</v>
      </c>
    </row>
    <row r="133" spans="1:10" x14ac:dyDescent="0.2">
      <c r="A133" s="276">
        <f>IF('Oct09'!$M$11=" ",0,ROUND('Oct09'!$M$11,0))</f>
        <v>0</v>
      </c>
      <c r="B133" s="276">
        <f t="shared" si="18"/>
        <v>95</v>
      </c>
      <c r="C133" s="277">
        <f t="shared" si="19"/>
        <v>0</v>
      </c>
      <c r="D133" s="277">
        <f t="shared" si="20"/>
        <v>0</v>
      </c>
      <c r="E133" s="283">
        <f t="shared" si="21"/>
        <v>0</v>
      </c>
      <c r="F133" s="283">
        <f t="shared" si="12"/>
        <v>0</v>
      </c>
      <c r="G133" s="283">
        <f t="shared" si="13"/>
        <v>0</v>
      </c>
      <c r="H133" s="283">
        <f t="shared" si="22"/>
        <v>0</v>
      </c>
      <c r="I133" s="277">
        <f t="shared" si="23"/>
        <v>0</v>
      </c>
      <c r="J133" s="277">
        <f t="shared" si="24"/>
        <v>0</v>
      </c>
    </row>
    <row r="134" spans="1:10" x14ac:dyDescent="0.2">
      <c r="A134" s="276">
        <f>IF('Oct09'!$M$12=" ",0,ROUND('Oct09'!$M$12,0))</f>
        <v>0</v>
      </c>
      <c r="B134" s="276">
        <f t="shared" si="18"/>
        <v>95</v>
      </c>
      <c r="C134" s="277">
        <f t="shared" si="19"/>
        <v>0</v>
      </c>
      <c r="D134" s="277">
        <f t="shared" si="20"/>
        <v>0</v>
      </c>
      <c r="E134" s="283">
        <f t="shared" si="21"/>
        <v>0</v>
      </c>
      <c r="F134" s="283">
        <f t="shared" ref="F134:F197" si="25">IF(A134&gt;D$1,(D$1-C$1-B$1)*F$1/100+(D134-D$1+C$1+B$1)*J$1/100,IF(D134&gt;0,D134*F$1/100,0))</f>
        <v>0</v>
      </c>
      <c r="G134" s="283">
        <f t="shared" ref="G134:G197" si="26">G$1</f>
        <v>0</v>
      </c>
      <c r="H134" s="283">
        <f t="shared" si="22"/>
        <v>0</v>
      </c>
      <c r="I134" s="277">
        <f t="shared" si="23"/>
        <v>0</v>
      </c>
      <c r="J134" s="277">
        <f t="shared" si="24"/>
        <v>0</v>
      </c>
    </row>
    <row r="135" spans="1:10" x14ac:dyDescent="0.2">
      <c r="A135" s="276">
        <f>IF('Oct09'!$M$13=" ",0,ROUND('Oct09'!$M$13,0))</f>
        <v>0</v>
      </c>
      <c r="B135" s="276">
        <f t="shared" si="18"/>
        <v>95</v>
      </c>
      <c r="C135" s="277">
        <f t="shared" si="19"/>
        <v>0</v>
      </c>
      <c r="D135" s="277">
        <f t="shared" si="20"/>
        <v>0</v>
      </c>
      <c r="E135" s="283">
        <f t="shared" si="21"/>
        <v>0</v>
      </c>
      <c r="F135" s="283">
        <f t="shared" si="25"/>
        <v>0</v>
      </c>
      <c r="G135" s="283">
        <f t="shared" si="26"/>
        <v>0</v>
      </c>
      <c r="H135" s="283">
        <f t="shared" si="22"/>
        <v>0</v>
      </c>
      <c r="I135" s="277">
        <f t="shared" si="23"/>
        <v>0</v>
      </c>
      <c r="J135" s="277">
        <f t="shared" si="24"/>
        <v>0</v>
      </c>
    </row>
    <row r="136" spans="1:10" x14ac:dyDescent="0.2">
      <c r="A136" s="276">
        <f>IF('Oct09'!$M$14=" ",0,ROUND('Oct09'!$M$14,0))</f>
        <v>0</v>
      </c>
      <c r="B136" s="276">
        <f t="shared" si="18"/>
        <v>95</v>
      </c>
      <c r="C136" s="277">
        <f t="shared" si="19"/>
        <v>0</v>
      </c>
      <c r="D136" s="277">
        <f t="shared" si="20"/>
        <v>0</v>
      </c>
      <c r="E136" s="283">
        <f t="shared" si="21"/>
        <v>0</v>
      </c>
      <c r="F136" s="283">
        <f t="shared" si="25"/>
        <v>0</v>
      </c>
      <c r="G136" s="283">
        <f t="shared" si="26"/>
        <v>0</v>
      </c>
      <c r="H136" s="283">
        <f t="shared" si="22"/>
        <v>0</v>
      </c>
      <c r="I136" s="277">
        <f t="shared" si="23"/>
        <v>0</v>
      </c>
      <c r="J136" s="277">
        <f t="shared" si="24"/>
        <v>0</v>
      </c>
    </row>
    <row r="137" spans="1:10" x14ac:dyDescent="0.2">
      <c r="A137" s="276">
        <f>IF('Oct09'!$M$15=" ",0,ROUND('Oct09'!$M$15,0))</f>
        <v>0</v>
      </c>
      <c r="B137" s="276">
        <f t="shared" si="18"/>
        <v>95</v>
      </c>
      <c r="C137" s="277">
        <f t="shared" si="19"/>
        <v>0</v>
      </c>
      <c r="D137" s="277">
        <f t="shared" si="20"/>
        <v>0</v>
      </c>
      <c r="E137" s="283">
        <f t="shared" si="21"/>
        <v>0</v>
      </c>
      <c r="F137" s="283">
        <f t="shared" si="25"/>
        <v>0</v>
      </c>
      <c r="G137" s="283">
        <f t="shared" si="26"/>
        <v>0</v>
      </c>
      <c r="H137" s="283">
        <f t="shared" si="22"/>
        <v>0</v>
      </c>
      <c r="I137" s="277">
        <f t="shared" si="23"/>
        <v>0</v>
      </c>
      <c r="J137" s="277">
        <f t="shared" si="24"/>
        <v>0</v>
      </c>
    </row>
    <row r="138" spans="1:10" x14ac:dyDescent="0.2">
      <c r="A138" s="276">
        <f>IF('Oct09'!$M$21=" ",0,ROUND('Oct09'!$M$21,0))</f>
        <v>0</v>
      </c>
      <c r="B138" s="276">
        <f t="shared" si="18"/>
        <v>95</v>
      </c>
      <c r="C138" s="277">
        <f t="shared" si="19"/>
        <v>0</v>
      </c>
      <c r="D138" s="277">
        <f t="shared" si="20"/>
        <v>0</v>
      </c>
      <c r="E138" s="283">
        <f t="shared" si="21"/>
        <v>0</v>
      </c>
      <c r="F138" s="283">
        <f t="shared" si="25"/>
        <v>0</v>
      </c>
      <c r="G138" s="283">
        <f t="shared" si="26"/>
        <v>0</v>
      </c>
      <c r="H138" s="283">
        <f t="shared" si="22"/>
        <v>0</v>
      </c>
      <c r="I138" s="277">
        <f t="shared" si="23"/>
        <v>0</v>
      </c>
      <c r="J138" s="277">
        <f t="shared" si="24"/>
        <v>0</v>
      </c>
    </row>
    <row r="139" spans="1:10" x14ac:dyDescent="0.2">
      <c r="A139" s="276">
        <f>IF('Oct09'!$M$22=" ",0,ROUND('Oct09'!$M$22,0))</f>
        <v>0</v>
      </c>
      <c r="B139" s="276">
        <f t="shared" si="18"/>
        <v>95</v>
      </c>
      <c r="C139" s="277">
        <f t="shared" si="19"/>
        <v>0</v>
      </c>
      <c r="D139" s="277">
        <f t="shared" si="20"/>
        <v>0</v>
      </c>
      <c r="E139" s="283">
        <f t="shared" si="21"/>
        <v>0</v>
      </c>
      <c r="F139" s="283">
        <f t="shared" si="25"/>
        <v>0</v>
      </c>
      <c r="G139" s="283">
        <f t="shared" si="26"/>
        <v>0</v>
      </c>
      <c r="H139" s="283">
        <f t="shared" si="22"/>
        <v>0</v>
      </c>
      <c r="I139" s="277">
        <f t="shared" si="23"/>
        <v>0</v>
      </c>
      <c r="J139" s="277">
        <f t="shared" si="24"/>
        <v>0</v>
      </c>
    </row>
    <row r="140" spans="1:10" x14ac:dyDescent="0.2">
      <c r="A140" s="276">
        <f>IF('Oct09'!$M$23=" ",0,ROUND('Oct09'!$M$23,0))</f>
        <v>0</v>
      </c>
      <c r="B140" s="276">
        <f t="shared" si="18"/>
        <v>95</v>
      </c>
      <c r="C140" s="277">
        <f t="shared" si="19"/>
        <v>0</v>
      </c>
      <c r="D140" s="277">
        <f t="shared" si="20"/>
        <v>0</v>
      </c>
      <c r="E140" s="283">
        <f t="shared" si="21"/>
        <v>0</v>
      </c>
      <c r="F140" s="283">
        <f t="shared" si="25"/>
        <v>0</v>
      </c>
      <c r="G140" s="283">
        <f t="shared" si="26"/>
        <v>0</v>
      </c>
      <c r="H140" s="283">
        <f t="shared" si="22"/>
        <v>0</v>
      </c>
      <c r="I140" s="277">
        <f t="shared" si="23"/>
        <v>0</v>
      </c>
      <c r="J140" s="277">
        <f t="shared" si="24"/>
        <v>0</v>
      </c>
    </row>
    <row r="141" spans="1:10" x14ac:dyDescent="0.2">
      <c r="A141" s="276">
        <f>IF('Oct09'!$M$24=" ",0,ROUND('Oct09'!$M$24,0))</f>
        <v>0</v>
      </c>
      <c r="B141" s="276">
        <f t="shared" si="18"/>
        <v>95</v>
      </c>
      <c r="C141" s="277">
        <f t="shared" si="19"/>
        <v>0</v>
      </c>
      <c r="D141" s="277">
        <f t="shared" si="20"/>
        <v>0</v>
      </c>
      <c r="E141" s="283">
        <f t="shared" si="21"/>
        <v>0</v>
      </c>
      <c r="F141" s="283">
        <f t="shared" si="25"/>
        <v>0</v>
      </c>
      <c r="G141" s="283">
        <f t="shared" si="26"/>
        <v>0</v>
      </c>
      <c r="H141" s="283">
        <f t="shared" si="22"/>
        <v>0</v>
      </c>
      <c r="I141" s="277">
        <f t="shared" si="23"/>
        <v>0</v>
      </c>
      <c r="J141" s="277">
        <f t="shared" si="24"/>
        <v>0</v>
      </c>
    </row>
    <row r="142" spans="1:10" x14ac:dyDescent="0.2">
      <c r="A142" s="276">
        <f>IF('Oct09'!$M$25=" ",0,ROUND('Oct09'!$M$25,0))</f>
        <v>0</v>
      </c>
      <c r="B142" s="276">
        <f t="shared" si="18"/>
        <v>95</v>
      </c>
      <c r="C142" s="277">
        <f t="shared" si="19"/>
        <v>0</v>
      </c>
      <c r="D142" s="277">
        <f t="shared" si="20"/>
        <v>0</v>
      </c>
      <c r="E142" s="283">
        <f t="shared" si="21"/>
        <v>0</v>
      </c>
      <c r="F142" s="283">
        <f t="shared" si="25"/>
        <v>0</v>
      </c>
      <c r="G142" s="283">
        <f t="shared" si="26"/>
        <v>0</v>
      </c>
      <c r="H142" s="283">
        <f t="shared" si="22"/>
        <v>0</v>
      </c>
      <c r="I142" s="277">
        <f t="shared" si="23"/>
        <v>0</v>
      </c>
      <c r="J142" s="277">
        <f t="shared" si="24"/>
        <v>0</v>
      </c>
    </row>
    <row r="143" spans="1:10" x14ac:dyDescent="0.2">
      <c r="A143" s="276">
        <f>IF('Oct09'!$M$31=" ",0,ROUND('Oct09'!$M$31,0))</f>
        <v>0</v>
      </c>
      <c r="B143" s="276">
        <f t="shared" si="18"/>
        <v>95</v>
      </c>
      <c r="C143" s="277">
        <f t="shared" si="19"/>
        <v>0</v>
      </c>
      <c r="D143" s="277">
        <f t="shared" si="20"/>
        <v>0</v>
      </c>
      <c r="E143" s="283">
        <f t="shared" si="21"/>
        <v>0</v>
      </c>
      <c r="F143" s="283">
        <f t="shared" si="25"/>
        <v>0</v>
      </c>
      <c r="G143" s="283">
        <f t="shared" si="26"/>
        <v>0</v>
      </c>
      <c r="H143" s="283">
        <f t="shared" si="22"/>
        <v>0</v>
      </c>
      <c r="I143" s="277">
        <f t="shared" si="23"/>
        <v>0</v>
      </c>
      <c r="J143" s="277">
        <f t="shared" si="24"/>
        <v>0</v>
      </c>
    </row>
    <row r="144" spans="1:10" x14ac:dyDescent="0.2">
      <c r="A144" s="276">
        <f>IF('Oct09'!$M$32=" ",0,ROUND('Oct09'!$M$32,0))</f>
        <v>0</v>
      </c>
      <c r="B144" s="276">
        <f t="shared" si="18"/>
        <v>95</v>
      </c>
      <c r="C144" s="277">
        <f t="shared" si="19"/>
        <v>0</v>
      </c>
      <c r="D144" s="277">
        <f t="shared" si="20"/>
        <v>0</v>
      </c>
      <c r="E144" s="283">
        <f t="shared" si="21"/>
        <v>0</v>
      </c>
      <c r="F144" s="283">
        <f t="shared" si="25"/>
        <v>0</v>
      </c>
      <c r="G144" s="283">
        <f t="shared" si="26"/>
        <v>0</v>
      </c>
      <c r="H144" s="283">
        <f t="shared" si="22"/>
        <v>0</v>
      </c>
      <c r="I144" s="277">
        <f t="shared" si="23"/>
        <v>0</v>
      </c>
      <c r="J144" s="277">
        <f t="shared" si="24"/>
        <v>0</v>
      </c>
    </row>
    <row r="145" spans="1:10" x14ac:dyDescent="0.2">
      <c r="A145" s="276">
        <f>IF('Oct09'!$M$33=" ",0,ROUND('Oct09'!$M$33,0))</f>
        <v>0</v>
      </c>
      <c r="B145" s="276">
        <f t="shared" si="18"/>
        <v>95</v>
      </c>
      <c r="C145" s="277">
        <f t="shared" si="19"/>
        <v>0</v>
      </c>
      <c r="D145" s="277">
        <f t="shared" si="20"/>
        <v>0</v>
      </c>
      <c r="E145" s="283">
        <f t="shared" si="21"/>
        <v>0</v>
      </c>
      <c r="F145" s="283">
        <f t="shared" si="25"/>
        <v>0</v>
      </c>
      <c r="G145" s="283">
        <f t="shared" si="26"/>
        <v>0</v>
      </c>
      <c r="H145" s="283">
        <f t="shared" si="22"/>
        <v>0</v>
      </c>
      <c r="I145" s="277">
        <f t="shared" si="23"/>
        <v>0</v>
      </c>
      <c r="J145" s="277">
        <f t="shared" si="24"/>
        <v>0</v>
      </c>
    </row>
    <row r="146" spans="1:10" x14ac:dyDescent="0.2">
      <c r="A146" s="276">
        <f>IF('Oct09'!$M$34=" ",0,ROUND('Oct09'!$M$34,0))</f>
        <v>0</v>
      </c>
      <c r="B146" s="276">
        <f t="shared" si="18"/>
        <v>95</v>
      </c>
      <c r="C146" s="277">
        <f t="shared" si="19"/>
        <v>0</v>
      </c>
      <c r="D146" s="277">
        <f t="shared" si="20"/>
        <v>0</v>
      </c>
      <c r="E146" s="283">
        <f t="shared" si="21"/>
        <v>0</v>
      </c>
      <c r="F146" s="283">
        <f t="shared" si="25"/>
        <v>0</v>
      </c>
      <c r="G146" s="283">
        <f t="shared" si="26"/>
        <v>0</v>
      </c>
      <c r="H146" s="283">
        <f t="shared" si="22"/>
        <v>0</v>
      </c>
      <c r="I146" s="277">
        <f t="shared" si="23"/>
        <v>0</v>
      </c>
      <c r="J146" s="277">
        <f t="shared" si="24"/>
        <v>0</v>
      </c>
    </row>
    <row r="147" spans="1:10" x14ac:dyDescent="0.2">
      <c r="A147" s="276">
        <f>IF('Oct09'!$M$35=" ",0,ROUND('Oct09'!$M$35,0))</f>
        <v>0</v>
      </c>
      <c r="B147" s="276">
        <f t="shared" si="18"/>
        <v>95</v>
      </c>
      <c r="C147" s="277">
        <f t="shared" si="19"/>
        <v>0</v>
      </c>
      <c r="D147" s="277">
        <f t="shared" si="20"/>
        <v>0</v>
      </c>
      <c r="E147" s="283">
        <f t="shared" si="21"/>
        <v>0</v>
      </c>
      <c r="F147" s="283">
        <f t="shared" si="25"/>
        <v>0</v>
      </c>
      <c r="G147" s="283">
        <f t="shared" si="26"/>
        <v>0</v>
      </c>
      <c r="H147" s="283">
        <f t="shared" si="22"/>
        <v>0</v>
      </c>
      <c r="I147" s="277">
        <f t="shared" si="23"/>
        <v>0</v>
      </c>
      <c r="J147" s="277">
        <f t="shared" si="24"/>
        <v>0</v>
      </c>
    </row>
    <row r="148" spans="1:10" x14ac:dyDescent="0.2">
      <c r="A148" s="276">
        <f>IF('Oct09'!$M$41=" ",0,ROUND('Oct09'!$M$41,0))</f>
        <v>0</v>
      </c>
      <c r="B148" s="276">
        <f t="shared" si="18"/>
        <v>95</v>
      </c>
      <c r="C148" s="277">
        <f t="shared" si="19"/>
        <v>0</v>
      </c>
      <c r="D148" s="277">
        <f t="shared" si="20"/>
        <v>0</v>
      </c>
      <c r="E148" s="283">
        <f t="shared" si="21"/>
        <v>0</v>
      </c>
      <c r="F148" s="283">
        <f t="shared" si="25"/>
        <v>0</v>
      </c>
      <c r="G148" s="283">
        <f t="shared" si="26"/>
        <v>0</v>
      </c>
      <c r="H148" s="283">
        <f t="shared" si="22"/>
        <v>0</v>
      </c>
      <c r="I148" s="277">
        <f t="shared" si="23"/>
        <v>0</v>
      </c>
      <c r="J148" s="277">
        <f t="shared" si="24"/>
        <v>0</v>
      </c>
    </row>
    <row r="149" spans="1:10" x14ac:dyDescent="0.2">
      <c r="A149" s="276">
        <f>IF('Oct09'!$M$42=" ",0,ROUND('Oct09'!$M$42,0))</f>
        <v>0</v>
      </c>
      <c r="B149" s="276">
        <f t="shared" si="18"/>
        <v>95</v>
      </c>
      <c r="C149" s="277">
        <f t="shared" si="19"/>
        <v>0</v>
      </c>
      <c r="D149" s="277">
        <f t="shared" si="20"/>
        <v>0</v>
      </c>
      <c r="E149" s="283">
        <f t="shared" si="21"/>
        <v>0</v>
      </c>
      <c r="F149" s="283">
        <f t="shared" si="25"/>
        <v>0</v>
      </c>
      <c r="G149" s="283">
        <f t="shared" si="26"/>
        <v>0</v>
      </c>
      <c r="H149" s="283">
        <f t="shared" si="22"/>
        <v>0</v>
      </c>
      <c r="I149" s="277">
        <f t="shared" si="23"/>
        <v>0</v>
      </c>
      <c r="J149" s="277">
        <f t="shared" si="24"/>
        <v>0</v>
      </c>
    </row>
    <row r="150" spans="1:10" x14ac:dyDescent="0.2">
      <c r="A150" s="276">
        <f>IF('Oct09'!$M$43=" ",0,ROUND('Oct09'!$M$43,0))</f>
        <v>0</v>
      </c>
      <c r="B150" s="276">
        <f t="shared" si="18"/>
        <v>95</v>
      </c>
      <c r="C150" s="277">
        <f t="shared" si="19"/>
        <v>0</v>
      </c>
      <c r="D150" s="277">
        <f t="shared" si="20"/>
        <v>0</v>
      </c>
      <c r="E150" s="283">
        <f t="shared" si="21"/>
        <v>0</v>
      </c>
      <c r="F150" s="283">
        <f t="shared" si="25"/>
        <v>0</v>
      </c>
      <c r="G150" s="283">
        <f t="shared" si="26"/>
        <v>0</v>
      </c>
      <c r="H150" s="283">
        <f t="shared" si="22"/>
        <v>0</v>
      </c>
      <c r="I150" s="277">
        <f t="shared" si="23"/>
        <v>0</v>
      </c>
      <c r="J150" s="277">
        <f t="shared" si="24"/>
        <v>0</v>
      </c>
    </row>
    <row r="151" spans="1:10" x14ac:dyDescent="0.2">
      <c r="A151" s="276">
        <f>IF('Oct09'!$M$44=" ",0,ROUND('Oct09'!$M$44,0))</f>
        <v>0</v>
      </c>
      <c r="B151" s="276">
        <f t="shared" si="18"/>
        <v>95</v>
      </c>
      <c r="C151" s="277">
        <f t="shared" si="19"/>
        <v>0</v>
      </c>
      <c r="D151" s="277">
        <f t="shared" si="20"/>
        <v>0</v>
      </c>
      <c r="E151" s="283">
        <f t="shared" si="21"/>
        <v>0</v>
      </c>
      <c r="F151" s="283">
        <f t="shared" si="25"/>
        <v>0</v>
      </c>
      <c r="G151" s="283">
        <f t="shared" si="26"/>
        <v>0</v>
      </c>
      <c r="H151" s="283">
        <f t="shared" si="22"/>
        <v>0</v>
      </c>
      <c r="I151" s="277">
        <f t="shared" si="23"/>
        <v>0</v>
      </c>
      <c r="J151" s="277">
        <f t="shared" si="24"/>
        <v>0</v>
      </c>
    </row>
    <row r="152" spans="1:10" x14ac:dyDescent="0.2">
      <c r="A152" s="276">
        <f>IF('Oct09'!$M$45=" ",0,ROUND('Oct09'!$M$45,0))</f>
        <v>0</v>
      </c>
      <c r="B152" s="276">
        <f t="shared" si="18"/>
        <v>95</v>
      </c>
      <c r="C152" s="277">
        <f t="shared" si="19"/>
        <v>0</v>
      </c>
      <c r="D152" s="277">
        <f t="shared" si="20"/>
        <v>0</v>
      </c>
      <c r="E152" s="283">
        <f t="shared" si="21"/>
        <v>0</v>
      </c>
      <c r="F152" s="283">
        <f t="shared" si="25"/>
        <v>0</v>
      </c>
      <c r="G152" s="283">
        <f t="shared" si="26"/>
        <v>0</v>
      </c>
      <c r="H152" s="283">
        <f t="shared" si="22"/>
        <v>0</v>
      </c>
      <c r="I152" s="277">
        <f t="shared" si="23"/>
        <v>0</v>
      </c>
      <c r="J152" s="277">
        <f t="shared" si="24"/>
        <v>0</v>
      </c>
    </row>
    <row r="153" spans="1:10" x14ac:dyDescent="0.2">
      <c r="A153" s="276">
        <f>IF('Nov09'!$M$11=" ",0,ROUND('Nov09'!$M$11,0))</f>
        <v>0</v>
      </c>
      <c r="B153" s="276">
        <f t="shared" si="18"/>
        <v>95</v>
      </c>
      <c r="C153" s="277">
        <f t="shared" si="19"/>
        <v>0</v>
      </c>
      <c r="D153" s="277">
        <f t="shared" si="20"/>
        <v>0</v>
      </c>
      <c r="E153" s="283">
        <f t="shared" si="21"/>
        <v>0</v>
      </c>
      <c r="F153" s="283">
        <f t="shared" si="25"/>
        <v>0</v>
      </c>
      <c r="G153" s="283">
        <f t="shared" si="26"/>
        <v>0</v>
      </c>
      <c r="H153" s="283">
        <f t="shared" si="22"/>
        <v>0</v>
      </c>
      <c r="I153" s="277">
        <f t="shared" si="23"/>
        <v>0</v>
      </c>
      <c r="J153" s="277">
        <f t="shared" si="24"/>
        <v>0</v>
      </c>
    </row>
    <row r="154" spans="1:10" x14ac:dyDescent="0.2">
      <c r="A154" s="276">
        <f>IF('Nov09'!$M$12=" ",0,ROUND('Nov09'!$M$12,0))</f>
        <v>0</v>
      </c>
      <c r="B154" s="276">
        <f t="shared" ref="B154:B217" si="27">B$1</f>
        <v>95</v>
      </c>
      <c r="C154" s="277">
        <f t="shared" si="19"/>
        <v>0</v>
      </c>
      <c r="D154" s="277">
        <f t="shared" si="20"/>
        <v>0</v>
      </c>
      <c r="E154" s="283">
        <f t="shared" si="21"/>
        <v>0</v>
      </c>
      <c r="F154" s="283">
        <f t="shared" si="25"/>
        <v>0</v>
      </c>
      <c r="G154" s="283">
        <f t="shared" si="26"/>
        <v>0</v>
      </c>
      <c r="H154" s="283">
        <f t="shared" si="22"/>
        <v>0</v>
      </c>
      <c r="I154" s="277">
        <f t="shared" si="23"/>
        <v>0</v>
      </c>
      <c r="J154" s="277">
        <f t="shared" si="24"/>
        <v>0</v>
      </c>
    </row>
    <row r="155" spans="1:10" x14ac:dyDescent="0.2">
      <c r="A155" s="276">
        <f>IF('Nov09'!$M$13=" ",0,ROUND('Nov09'!$M$13,0))</f>
        <v>0</v>
      </c>
      <c r="B155" s="276">
        <f t="shared" si="27"/>
        <v>95</v>
      </c>
      <c r="C155" s="277">
        <f t="shared" si="19"/>
        <v>0</v>
      </c>
      <c r="D155" s="277">
        <f t="shared" si="20"/>
        <v>0</v>
      </c>
      <c r="E155" s="283">
        <f t="shared" si="21"/>
        <v>0</v>
      </c>
      <c r="F155" s="283">
        <f t="shared" si="25"/>
        <v>0</v>
      </c>
      <c r="G155" s="283">
        <f t="shared" si="26"/>
        <v>0</v>
      </c>
      <c r="H155" s="283">
        <f t="shared" si="22"/>
        <v>0</v>
      </c>
      <c r="I155" s="277">
        <f t="shared" si="23"/>
        <v>0</v>
      </c>
      <c r="J155" s="277">
        <f t="shared" si="24"/>
        <v>0</v>
      </c>
    </row>
    <row r="156" spans="1:10" x14ac:dyDescent="0.2">
      <c r="A156" s="276">
        <f>IF('Nov09'!$M$14=" ",0,ROUND('Nov09'!$M$14,0))</f>
        <v>0</v>
      </c>
      <c r="B156" s="276">
        <f t="shared" si="27"/>
        <v>95</v>
      </c>
      <c r="C156" s="277">
        <f t="shared" si="19"/>
        <v>0</v>
      </c>
      <c r="D156" s="277">
        <f t="shared" si="20"/>
        <v>0</v>
      </c>
      <c r="E156" s="283">
        <f t="shared" si="21"/>
        <v>0</v>
      </c>
      <c r="F156" s="283">
        <f t="shared" si="25"/>
        <v>0</v>
      </c>
      <c r="G156" s="283">
        <f t="shared" si="26"/>
        <v>0</v>
      </c>
      <c r="H156" s="283">
        <f t="shared" si="22"/>
        <v>0</v>
      </c>
      <c r="I156" s="277">
        <f t="shared" si="23"/>
        <v>0</v>
      </c>
      <c r="J156" s="277">
        <f t="shared" si="24"/>
        <v>0</v>
      </c>
    </row>
    <row r="157" spans="1:10" x14ac:dyDescent="0.2">
      <c r="A157" s="276">
        <f>IF('Nov09'!$M$15=" ",0,ROUND('Nov09'!$M$15,0))</f>
        <v>0</v>
      </c>
      <c r="B157" s="276">
        <f t="shared" si="27"/>
        <v>95</v>
      </c>
      <c r="C157" s="277">
        <f t="shared" si="19"/>
        <v>0</v>
      </c>
      <c r="D157" s="277">
        <f t="shared" si="20"/>
        <v>0</v>
      </c>
      <c r="E157" s="283">
        <f t="shared" si="21"/>
        <v>0</v>
      </c>
      <c r="F157" s="283">
        <f t="shared" si="25"/>
        <v>0</v>
      </c>
      <c r="G157" s="283">
        <f t="shared" si="26"/>
        <v>0</v>
      </c>
      <c r="H157" s="283">
        <f t="shared" si="22"/>
        <v>0</v>
      </c>
      <c r="I157" s="277">
        <f t="shared" si="23"/>
        <v>0</v>
      </c>
      <c r="J157" s="277">
        <f t="shared" si="24"/>
        <v>0</v>
      </c>
    </row>
    <row r="158" spans="1:10" x14ac:dyDescent="0.2">
      <c r="A158" s="276">
        <f>IF('Nov09'!$M$21=" ",0,ROUND('Nov09'!$M$21,0))</f>
        <v>0</v>
      </c>
      <c r="B158" s="276">
        <f t="shared" si="27"/>
        <v>95</v>
      </c>
      <c r="C158" s="277">
        <f t="shared" si="19"/>
        <v>0</v>
      </c>
      <c r="D158" s="277">
        <f t="shared" si="20"/>
        <v>0</v>
      </c>
      <c r="E158" s="283">
        <f t="shared" si="21"/>
        <v>0</v>
      </c>
      <c r="F158" s="283">
        <f t="shared" si="25"/>
        <v>0</v>
      </c>
      <c r="G158" s="283">
        <f t="shared" si="26"/>
        <v>0</v>
      </c>
      <c r="H158" s="283">
        <f t="shared" si="22"/>
        <v>0</v>
      </c>
      <c r="I158" s="277">
        <f t="shared" si="23"/>
        <v>0</v>
      </c>
      <c r="J158" s="277">
        <f t="shared" si="24"/>
        <v>0</v>
      </c>
    </row>
    <row r="159" spans="1:10" x14ac:dyDescent="0.2">
      <c r="A159" s="276">
        <f>IF('Nov09'!$M$22=" ",0,ROUND('Nov09'!$M$22,0))</f>
        <v>0</v>
      </c>
      <c r="B159" s="276">
        <f t="shared" si="27"/>
        <v>95</v>
      </c>
      <c r="C159" s="277">
        <f t="shared" si="19"/>
        <v>0</v>
      </c>
      <c r="D159" s="277">
        <f t="shared" si="20"/>
        <v>0</v>
      </c>
      <c r="E159" s="283">
        <f t="shared" si="21"/>
        <v>0</v>
      </c>
      <c r="F159" s="283">
        <f t="shared" si="25"/>
        <v>0</v>
      </c>
      <c r="G159" s="283">
        <f t="shared" si="26"/>
        <v>0</v>
      </c>
      <c r="H159" s="283">
        <f t="shared" si="22"/>
        <v>0</v>
      </c>
      <c r="I159" s="277">
        <f t="shared" si="23"/>
        <v>0</v>
      </c>
      <c r="J159" s="277">
        <f t="shared" si="24"/>
        <v>0</v>
      </c>
    </row>
    <row r="160" spans="1:10" x14ac:dyDescent="0.2">
      <c r="A160" s="276">
        <f>IF('Nov09'!$M$23=" ",0,ROUND('Nov09'!$M$23,0))</f>
        <v>0</v>
      </c>
      <c r="B160" s="276">
        <f t="shared" si="27"/>
        <v>95</v>
      </c>
      <c r="C160" s="277">
        <f t="shared" si="19"/>
        <v>0</v>
      </c>
      <c r="D160" s="277">
        <f t="shared" si="20"/>
        <v>0</v>
      </c>
      <c r="E160" s="283">
        <f t="shared" si="21"/>
        <v>0</v>
      </c>
      <c r="F160" s="283">
        <f t="shared" si="25"/>
        <v>0</v>
      </c>
      <c r="G160" s="283">
        <f t="shared" si="26"/>
        <v>0</v>
      </c>
      <c r="H160" s="283">
        <f t="shared" si="22"/>
        <v>0</v>
      </c>
      <c r="I160" s="277">
        <f t="shared" si="23"/>
        <v>0</v>
      </c>
      <c r="J160" s="277">
        <f t="shared" si="24"/>
        <v>0</v>
      </c>
    </row>
    <row r="161" spans="1:10" x14ac:dyDescent="0.2">
      <c r="A161" s="276">
        <f>IF('Nov09'!$M$24=" ",0,ROUND('Nov09'!$M$24,0))</f>
        <v>0</v>
      </c>
      <c r="B161" s="276">
        <f t="shared" si="27"/>
        <v>95</v>
      </c>
      <c r="C161" s="277">
        <f t="shared" si="19"/>
        <v>0</v>
      </c>
      <c r="D161" s="277">
        <f t="shared" si="20"/>
        <v>0</v>
      </c>
      <c r="E161" s="283">
        <f t="shared" si="21"/>
        <v>0</v>
      </c>
      <c r="F161" s="283">
        <f t="shared" si="25"/>
        <v>0</v>
      </c>
      <c r="G161" s="283">
        <f t="shared" si="26"/>
        <v>0</v>
      </c>
      <c r="H161" s="283">
        <f t="shared" si="22"/>
        <v>0</v>
      </c>
      <c r="I161" s="277">
        <f t="shared" si="23"/>
        <v>0</v>
      </c>
      <c r="J161" s="277">
        <f t="shared" si="24"/>
        <v>0</v>
      </c>
    </row>
    <row r="162" spans="1:10" x14ac:dyDescent="0.2">
      <c r="A162" s="276">
        <f>IF('Nov09'!$M$25=" ",0,ROUND('Nov09'!$M$25,0))</f>
        <v>0</v>
      </c>
      <c r="B162" s="276">
        <f t="shared" si="27"/>
        <v>95</v>
      </c>
      <c r="C162" s="277">
        <f t="shared" si="19"/>
        <v>0</v>
      </c>
      <c r="D162" s="277">
        <f t="shared" si="20"/>
        <v>0</v>
      </c>
      <c r="E162" s="283">
        <f t="shared" si="21"/>
        <v>0</v>
      </c>
      <c r="F162" s="283">
        <f t="shared" si="25"/>
        <v>0</v>
      </c>
      <c r="G162" s="283">
        <f t="shared" si="26"/>
        <v>0</v>
      </c>
      <c r="H162" s="283">
        <f t="shared" si="22"/>
        <v>0</v>
      </c>
      <c r="I162" s="277">
        <f t="shared" si="23"/>
        <v>0</v>
      </c>
      <c r="J162" s="277">
        <f t="shared" si="24"/>
        <v>0</v>
      </c>
    </row>
    <row r="163" spans="1:10" x14ac:dyDescent="0.2">
      <c r="A163" s="276">
        <f>IF('Nov09'!$M$31=" ",0,ROUND('Nov09'!$M$31,0))</f>
        <v>0</v>
      </c>
      <c r="B163" s="276">
        <f t="shared" si="27"/>
        <v>95</v>
      </c>
      <c r="C163" s="277">
        <f t="shared" si="19"/>
        <v>0</v>
      </c>
      <c r="D163" s="277">
        <f t="shared" si="20"/>
        <v>0</v>
      </c>
      <c r="E163" s="283">
        <f t="shared" si="21"/>
        <v>0</v>
      </c>
      <c r="F163" s="283">
        <f t="shared" si="25"/>
        <v>0</v>
      </c>
      <c r="G163" s="283">
        <f t="shared" si="26"/>
        <v>0</v>
      </c>
      <c r="H163" s="283">
        <f t="shared" si="22"/>
        <v>0</v>
      </c>
      <c r="I163" s="277">
        <f t="shared" si="23"/>
        <v>0</v>
      </c>
      <c r="J163" s="277">
        <f t="shared" si="24"/>
        <v>0</v>
      </c>
    </row>
    <row r="164" spans="1:10" x14ac:dyDescent="0.2">
      <c r="A164" s="276">
        <f>IF('Nov09'!$M$32=" ",0,ROUND('Nov09'!$M$32,0))</f>
        <v>0</v>
      </c>
      <c r="B164" s="276">
        <f t="shared" si="27"/>
        <v>95</v>
      </c>
      <c r="C164" s="277">
        <f t="shared" si="19"/>
        <v>0</v>
      </c>
      <c r="D164" s="277">
        <f t="shared" si="20"/>
        <v>0</v>
      </c>
      <c r="E164" s="283">
        <f t="shared" si="21"/>
        <v>0</v>
      </c>
      <c r="F164" s="283">
        <f t="shared" si="25"/>
        <v>0</v>
      </c>
      <c r="G164" s="283">
        <f t="shared" si="26"/>
        <v>0</v>
      </c>
      <c r="H164" s="283">
        <f t="shared" si="22"/>
        <v>0</v>
      </c>
      <c r="I164" s="277">
        <f t="shared" si="23"/>
        <v>0</v>
      </c>
      <c r="J164" s="277">
        <f t="shared" si="24"/>
        <v>0</v>
      </c>
    </row>
    <row r="165" spans="1:10" x14ac:dyDescent="0.2">
      <c r="A165" s="276">
        <f>IF('Nov09'!$M$33=" ",0,ROUND('Nov09'!$M$33,0))</f>
        <v>0</v>
      </c>
      <c r="B165" s="276">
        <f t="shared" si="27"/>
        <v>95</v>
      </c>
      <c r="C165" s="277">
        <f t="shared" si="19"/>
        <v>0</v>
      </c>
      <c r="D165" s="277">
        <f t="shared" si="20"/>
        <v>0</v>
      </c>
      <c r="E165" s="283">
        <f t="shared" si="21"/>
        <v>0</v>
      </c>
      <c r="F165" s="283">
        <f t="shared" si="25"/>
        <v>0</v>
      </c>
      <c r="G165" s="283">
        <f t="shared" si="26"/>
        <v>0</v>
      </c>
      <c r="H165" s="283">
        <f t="shared" si="22"/>
        <v>0</v>
      </c>
      <c r="I165" s="277">
        <f t="shared" si="23"/>
        <v>0</v>
      </c>
      <c r="J165" s="277">
        <f t="shared" si="24"/>
        <v>0</v>
      </c>
    </row>
    <row r="166" spans="1:10" x14ac:dyDescent="0.2">
      <c r="A166" s="276">
        <f>IF('Nov09'!$M$34=" ",0,ROUND('Nov09'!$M$34,0))</f>
        <v>0</v>
      </c>
      <c r="B166" s="276">
        <f t="shared" si="27"/>
        <v>95</v>
      </c>
      <c r="C166" s="277">
        <f t="shared" si="19"/>
        <v>0</v>
      </c>
      <c r="D166" s="277">
        <f t="shared" si="20"/>
        <v>0</v>
      </c>
      <c r="E166" s="283">
        <f t="shared" si="21"/>
        <v>0</v>
      </c>
      <c r="F166" s="283">
        <f t="shared" si="25"/>
        <v>0</v>
      </c>
      <c r="G166" s="283">
        <f t="shared" si="26"/>
        <v>0</v>
      </c>
      <c r="H166" s="283">
        <f t="shared" si="22"/>
        <v>0</v>
      </c>
      <c r="I166" s="277">
        <f t="shared" si="23"/>
        <v>0</v>
      </c>
      <c r="J166" s="277">
        <f t="shared" si="24"/>
        <v>0</v>
      </c>
    </row>
    <row r="167" spans="1:10" x14ac:dyDescent="0.2">
      <c r="A167" s="276">
        <f>IF('Nov09'!$M$35=" ",0,ROUND('Nov09'!$M$35,0))</f>
        <v>0</v>
      </c>
      <c r="B167" s="276">
        <f t="shared" si="27"/>
        <v>95</v>
      </c>
      <c r="C167" s="277">
        <f t="shared" si="19"/>
        <v>0</v>
      </c>
      <c r="D167" s="277">
        <f t="shared" si="20"/>
        <v>0</v>
      </c>
      <c r="E167" s="283">
        <f t="shared" si="21"/>
        <v>0</v>
      </c>
      <c r="F167" s="283">
        <f t="shared" si="25"/>
        <v>0</v>
      </c>
      <c r="G167" s="283">
        <f t="shared" si="26"/>
        <v>0</v>
      </c>
      <c r="H167" s="283">
        <f t="shared" si="22"/>
        <v>0</v>
      </c>
      <c r="I167" s="277">
        <f t="shared" si="23"/>
        <v>0</v>
      </c>
      <c r="J167" s="277">
        <f t="shared" si="24"/>
        <v>0</v>
      </c>
    </row>
    <row r="168" spans="1:10" x14ac:dyDescent="0.2">
      <c r="A168" s="276">
        <f>IF('Nov09'!$M$41=" ",0,ROUND('Nov09'!$M$41,0))</f>
        <v>0</v>
      </c>
      <c r="B168" s="276">
        <f t="shared" si="27"/>
        <v>95</v>
      </c>
      <c r="C168" s="277">
        <f t="shared" si="19"/>
        <v>0</v>
      </c>
      <c r="D168" s="277">
        <f t="shared" si="20"/>
        <v>0</v>
      </c>
      <c r="E168" s="283">
        <f t="shared" si="21"/>
        <v>0</v>
      </c>
      <c r="F168" s="283">
        <f t="shared" si="25"/>
        <v>0</v>
      </c>
      <c r="G168" s="283">
        <f t="shared" si="26"/>
        <v>0</v>
      </c>
      <c r="H168" s="283">
        <f t="shared" si="22"/>
        <v>0</v>
      </c>
      <c r="I168" s="277">
        <f t="shared" si="23"/>
        <v>0</v>
      </c>
      <c r="J168" s="277">
        <f t="shared" si="24"/>
        <v>0</v>
      </c>
    </row>
    <row r="169" spans="1:10" x14ac:dyDescent="0.2">
      <c r="A169" s="276">
        <f>IF('Nov09'!$M$42=" ",0,ROUND('Nov09'!$M$42,0))</f>
        <v>0</v>
      </c>
      <c r="B169" s="276">
        <f t="shared" si="27"/>
        <v>95</v>
      </c>
      <c r="C169" s="277">
        <f t="shared" ref="C169:C232" si="28">IF(A169&lt;B$1,0,IF(A169&lt;(B$1+C$1),A169-B169,C$1))</f>
        <v>0</v>
      </c>
      <c r="D169" s="277">
        <f t="shared" si="20"/>
        <v>0</v>
      </c>
      <c r="E169" s="283">
        <f t="shared" si="21"/>
        <v>0</v>
      </c>
      <c r="F169" s="283">
        <f t="shared" si="25"/>
        <v>0</v>
      </c>
      <c r="G169" s="283">
        <f t="shared" si="26"/>
        <v>0</v>
      </c>
      <c r="H169" s="283">
        <f t="shared" si="22"/>
        <v>0</v>
      </c>
      <c r="I169" s="277">
        <f t="shared" si="23"/>
        <v>0</v>
      </c>
      <c r="J169" s="277">
        <f t="shared" si="24"/>
        <v>0</v>
      </c>
    </row>
    <row r="170" spans="1:10" x14ac:dyDescent="0.2">
      <c r="A170" s="276">
        <f>IF('Nov09'!$M$43=" ",0,ROUND('Nov09'!$M$43,0))</f>
        <v>0</v>
      </c>
      <c r="B170" s="276">
        <f t="shared" si="27"/>
        <v>95</v>
      </c>
      <c r="C170" s="277">
        <f t="shared" si="28"/>
        <v>0</v>
      </c>
      <c r="D170" s="277">
        <f t="shared" si="20"/>
        <v>0</v>
      </c>
      <c r="E170" s="283">
        <f t="shared" si="21"/>
        <v>0</v>
      </c>
      <c r="F170" s="283">
        <f t="shared" si="25"/>
        <v>0</v>
      </c>
      <c r="G170" s="283">
        <f t="shared" si="26"/>
        <v>0</v>
      </c>
      <c r="H170" s="283">
        <f t="shared" si="22"/>
        <v>0</v>
      </c>
      <c r="I170" s="277">
        <f t="shared" si="23"/>
        <v>0</v>
      </c>
      <c r="J170" s="277">
        <f t="shared" si="24"/>
        <v>0</v>
      </c>
    </row>
    <row r="171" spans="1:10" x14ac:dyDescent="0.2">
      <c r="A171" s="276">
        <f>IF('Nov09'!$M$44=" ",0,ROUND('Nov09'!$M$44,0))</f>
        <v>0</v>
      </c>
      <c r="B171" s="276">
        <f t="shared" si="27"/>
        <v>95</v>
      </c>
      <c r="C171" s="277">
        <f t="shared" si="28"/>
        <v>0</v>
      </c>
      <c r="D171" s="277">
        <f t="shared" si="20"/>
        <v>0</v>
      </c>
      <c r="E171" s="283">
        <f t="shared" si="21"/>
        <v>0</v>
      </c>
      <c r="F171" s="283">
        <f t="shared" si="25"/>
        <v>0</v>
      </c>
      <c r="G171" s="283">
        <f t="shared" si="26"/>
        <v>0</v>
      </c>
      <c r="H171" s="283">
        <f t="shared" si="22"/>
        <v>0</v>
      </c>
      <c r="I171" s="277">
        <f t="shared" si="23"/>
        <v>0</v>
      </c>
      <c r="J171" s="277">
        <f t="shared" si="24"/>
        <v>0</v>
      </c>
    </row>
    <row r="172" spans="1:10" x14ac:dyDescent="0.2">
      <c r="A172" s="276">
        <f>IF('Nov09'!$M$45=" ",0,ROUND('Nov09'!$M$45,0))</f>
        <v>0</v>
      </c>
      <c r="B172" s="276">
        <f t="shared" si="27"/>
        <v>95</v>
      </c>
      <c r="C172" s="277">
        <f t="shared" si="28"/>
        <v>0</v>
      </c>
      <c r="D172" s="277">
        <f t="shared" si="20"/>
        <v>0</v>
      </c>
      <c r="E172" s="283">
        <f t="shared" si="21"/>
        <v>0</v>
      </c>
      <c r="F172" s="283">
        <f t="shared" si="25"/>
        <v>0</v>
      </c>
      <c r="G172" s="283">
        <f t="shared" si="26"/>
        <v>0</v>
      </c>
      <c r="H172" s="283">
        <f t="shared" si="22"/>
        <v>0</v>
      </c>
      <c r="I172" s="277">
        <f t="shared" si="23"/>
        <v>0</v>
      </c>
      <c r="J172" s="277">
        <f t="shared" si="24"/>
        <v>0</v>
      </c>
    </row>
    <row r="173" spans="1:10" x14ac:dyDescent="0.2">
      <c r="A173" s="276">
        <f>IF('Dec09'!$M$11=" ",0,ROUND('Dec09'!$M$11,0))</f>
        <v>0</v>
      </c>
      <c r="B173" s="276">
        <f t="shared" si="27"/>
        <v>95</v>
      </c>
      <c r="C173" s="277">
        <f t="shared" si="28"/>
        <v>0</v>
      </c>
      <c r="D173" s="277">
        <f t="shared" si="20"/>
        <v>0</v>
      </c>
      <c r="E173" s="283">
        <f t="shared" si="21"/>
        <v>0</v>
      </c>
      <c r="F173" s="283">
        <f t="shared" si="25"/>
        <v>0</v>
      </c>
      <c r="G173" s="283">
        <f t="shared" si="26"/>
        <v>0</v>
      </c>
      <c r="H173" s="283">
        <f t="shared" si="22"/>
        <v>0</v>
      </c>
      <c r="I173" s="277">
        <f t="shared" si="23"/>
        <v>0</v>
      </c>
      <c r="J173" s="277">
        <f t="shared" si="24"/>
        <v>0</v>
      </c>
    </row>
    <row r="174" spans="1:10" x14ac:dyDescent="0.2">
      <c r="A174" s="276">
        <f>IF('Dec09'!$M$12=" ",0,ROUND('Dec09'!$M$12,0))</f>
        <v>0</v>
      </c>
      <c r="B174" s="276">
        <f t="shared" si="27"/>
        <v>95</v>
      </c>
      <c r="C174" s="277">
        <f t="shared" si="28"/>
        <v>0</v>
      </c>
      <c r="D174" s="277">
        <f t="shared" si="20"/>
        <v>0</v>
      </c>
      <c r="E174" s="283">
        <f t="shared" si="21"/>
        <v>0</v>
      </c>
      <c r="F174" s="283">
        <f t="shared" si="25"/>
        <v>0</v>
      </c>
      <c r="G174" s="283">
        <f t="shared" si="26"/>
        <v>0</v>
      </c>
      <c r="H174" s="283">
        <f t="shared" si="22"/>
        <v>0</v>
      </c>
      <c r="I174" s="277">
        <f t="shared" si="23"/>
        <v>0</v>
      </c>
      <c r="J174" s="277">
        <f t="shared" si="24"/>
        <v>0</v>
      </c>
    </row>
    <row r="175" spans="1:10" x14ac:dyDescent="0.2">
      <c r="A175" s="276">
        <f>IF('Dec09'!$M$13=" ",0,ROUND('Dec09'!$M$13,0))</f>
        <v>0</v>
      </c>
      <c r="B175" s="276">
        <f t="shared" si="27"/>
        <v>95</v>
      </c>
      <c r="C175" s="277">
        <f t="shared" si="28"/>
        <v>0</v>
      </c>
      <c r="D175" s="277">
        <f t="shared" si="20"/>
        <v>0</v>
      </c>
      <c r="E175" s="283">
        <f t="shared" si="21"/>
        <v>0</v>
      </c>
      <c r="F175" s="283">
        <f t="shared" si="25"/>
        <v>0</v>
      </c>
      <c r="G175" s="283">
        <f t="shared" si="26"/>
        <v>0</v>
      </c>
      <c r="H175" s="283">
        <f t="shared" si="22"/>
        <v>0</v>
      </c>
      <c r="I175" s="277">
        <f t="shared" si="23"/>
        <v>0</v>
      </c>
      <c r="J175" s="277">
        <f t="shared" si="24"/>
        <v>0</v>
      </c>
    </row>
    <row r="176" spans="1:10" x14ac:dyDescent="0.2">
      <c r="A176" s="276">
        <f>IF('Dec09'!$M$14=" ",0,ROUND('Dec09'!$M$14,0))</f>
        <v>0</v>
      </c>
      <c r="B176" s="276">
        <f t="shared" si="27"/>
        <v>95</v>
      </c>
      <c r="C176" s="277">
        <f t="shared" si="28"/>
        <v>0</v>
      </c>
      <c r="D176" s="277">
        <f t="shared" si="20"/>
        <v>0</v>
      </c>
      <c r="E176" s="283">
        <f t="shared" si="21"/>
        <v>0</v>
      </c>
      <c r="F176" s="283">
        <f t="shared" si="25"/>
        <v>0</v>
      </c>
      <c r="G176" s="283">
        <f t="shared" si="26"/>
        <v>0</v>
      </c>
      <c r="H176" s="283">
        <f t="shared" si="22"/>
        <v>0</v>
      </c>
      <c r="I176" s="277">
        <f t="shared" si="23"/>
        <v>0</v>
      </c>
      <c r="J176" s="277">
        <f t="shared" si="24"/>
        <v>0</v>
      </c>
    </row>
    <row r="177" spans="1:10" x14ac:dyDescent="0.2">
      <c r="A177" s="276">
        <f>IF('Dec09'!$M$15=" ",0,ROUND('Dec09'!$M$15,0))</f>
        <v>0</v>
      </c>
      <c r="B177" s="276">
        <f t="shared" si="27"/>
        <v>95</v>
      </c>
      <c r="C177" s="277">
        <f t="shared" si="28"/>
        <v>0</v>
      </c>
      <c r="D177" s="277">
        <f t="shared" si="20"/>
        <v>0</v>
      </c>
      <c r="E177" s="283">
        <f t="shared" si="21"/>
        <v>0</v>
      </c>
      <c r="F177" s="283">
        <f t="shared" si="25"/>
        <v>0</v>
      </c>
      <c r="G177" s="283">
        <f t="shared" si="26"/>
        <v>0</v>
      </c>
      <c r="H177" s="283">
        <f t="shared" si="22"/>
        <v>0</v>
      </c>
      <c r="I177" s="277">
        <f t="shared" si="23"/>
        <v>0</v>
      </c>
      <c r="J177" s="277">
        <f t="shared" si="24"/>
        <v>0</v>
      </c>
    </row>
    <row r="178" spans="1:10" x14ac:dyDescent="0.2">
      <c r="A178" s="276">
        <f>IF('Dec09'!$M$21=" ",0,ROUND('Dec09'!$M$21,0))</f>
        <v>0</v>
      </c>
      <c r="B178" s="276">
        <f t="shared" si="27"/>
        <v>95</v>
      </c>
      <c r="C178" s="277">
        <f t="shared" si="28"/>
        <v>0</v>
      </c>
      <c r="D178" s="277">
        <f t="shared" si="20"/>
        <v>0</v>
      </c>
      <c r="E178" s="283">
        <f t="shared" si="21"/>
        <v>0</v>
      </c>
      <c r="F178" s="283">
        <f t="shared" si="25"/>
        <v>0</v>
      </c>
      <c r="G178" s="283">
        <f t="shared" si="26"/>
        <v>0</v>
      </c>
      <c r="H178" s="283">
        <f t="shared" si="22"/>
        <v>0</v>
      </c>
      <c r="I178" s="277">
        <f t="shared" si="23"/>
        <v>0</v>
      </c>
      <c r="J178" s="277">
        <f t="shared" si="24"/>
        <v>0</v>
      </c>
    </row>
    <row r="179" spans="1:10" x14ac:dyDescent="0.2">
      <c r="A179" s="276">
        <f>IF('Dec09'!$M$22=" ",0,ROUND('Dec09'!$M$22,0))</f>
        <v>0</v>
      </c>
      <c r="B179" s="276">
        <f t="shared" si="27"/>
        <v>95</v>
      </c>
      <c r="C179" s="277">
        <f t="shared" si="28"/>
        <v>0</v>
      </c>
      <c r="D179" s="277">
        <f t="shared" si="20"/>
        <v>0</v>
      </c>
      <c r="E179" s="283">
        <f t="shared" si="21"/>
        <v>0</v>
      </c>
      <c r="F179" s="283">
        <f t="shared" si="25"/>
        <v>0</v>
      </c>
      <c r="G179" s="283">
        <f t="shared" si="26"/>
        <v>0</v>
      </c>
      <c r="H179" s="283">
        <f t="shared" si="22"/>
        <v>0</v>
      </c>
      <c r="I179" s="277">
        <f t="shared" si="23"/>
        <v>0</v>
      </c>
      <c r="J179" s="277">
        <f t="shared" si="24"/>
        <v>0</v>
      </c>
    </row>
    <row r="180" spans="1:10" x14ac:dyDescent="0.2">
      <c r="A180" s="276">
        <f>IF('Dec09'!$M$23=" ",0,ROUND('Dec09'!$M$23,0))</f>
        <v>0</v>
      </c>
      <c r="B180" s="276">
        <f t="shared" si="27"/>
        <v>95</v>
      </c>
      <c r="C180" s="277">
        <f t="shared" si="28"/>
        <v>0</v>
      </c>
      <c r="D180" s="277">
        <f t="shared" si="20"/>
        <v>0</v>
      </c>
      <c r="E180" s="283">
        <f t="shared" si="21"/>
        <v>0</v>
      </c>
      <c r="F180" s="283">
        <f t="shared" si="25"/>
        <v>0</v>
      </c>
      <c r="G180" s="283">
        <f t="shared" si="26"/>
        <v>0</v>
      </c>
      <c r="H180" s="283">
        <f t="shared" si="22"/>
        <v>0</v>
      </c>
      <c r="I180" s="277">
        <f t="shared" si="23"/>
        <v>0</v>
      </c>
      <c r="J180" s="277">
        <f t="shared" si="24"/>
        <v>0</v>
      </c>
    </row>
    <row r="181" spans="1:10" x14ac:dyDescent="0.2">
      <c r="A181" s="276">
        <f>IF('Dec09'!$M$24=" ",0,ROUND('Dec09'!$M$24,0))</f>
        <v>0</v>
      </c>
      <c r="B181" s="276">
        <f t="shared" si="27"/>
        <v>95</v>
      </c>
      <c r="C181" s="277">
        <f t="shared" si="28"/>
        <v>0</v>
      </c>
      <c r="D181" s="277">
        <f t="shared" si="20"/>
        <v>0</v>
      </c>
      <c r="E181" s="283">
        <f t="shared" si="21"/>
        <v>0</v>
      </c>
      <c r="F181" s="283">
        <f t="shared" si="25"/>
        <v>0</v>
      </c>
      <c r="G181" s="283">
        <f t="shared" si="26"/>
        <v>0</v>
      </c>
      <c r="H181" s="283">
        <f t="shared" si="22"/>
        <v>0</v>
      </c>
      <c r="I181" s="277">
        <f t="shared" si="23"/>
        <v>0</v>
      </c>
      <c r="J181" s="277">
        <f t="shared" si="24"/>
        <v>0</v>
      </c>
    </row>
    <row r="182" spans="1:10" x14ac:dyDescent="0.2">
      <c r="A182" s="276">
        <f>IF('Dec09'!$M$25=" ",0,ROUND('Dec09'!$M$25,0))</f>
        <v>0</v>
      </c>
      <c r="B182" s="276">
        <f t="shared" si="27"/>
        <v>95</v>
      </c>
      <c r="C182" s="277">
        <f t="shared" si="28"/>
        <v>0</v>
      </c>
      <c r="D182" s="277">
        <f t="shared" si="20"/>
        <v>0</v>
      </c>
      <c r="E182" s="283">
        <f t="shared" si="21"/>
        <v>0</v>
      </c>
      <c r="F182" s="283">
        <f t="shared" si="25"/>
        <v>0</v>
      </c>
      <c r="G182" s="283">
        <f t="shared" si="26"/>
        <v>0</v>
      </c>
      <c r="H182" s="283">
        <f t="shared" si="22"/>
        <v>0</v>
      </c>
      <c r="I182" s="277">
        <f t="shared" si="23"/>
        <v>0</v>
      </c>
      <c r="J182" s="277">
        <f t="shared" si="24"/>
        <v>0</v>
      </c>
    </row>
    <row r="183" spans="1:10" x14ac:dyDescent="0.2">
      <c r="A183" s="276">
        <f>IF('Dec09'!$M$31=" ",0,ROUND('Dec09'!$M$31,0))</f>
        <v>0</v>
      </c>
      <c r="B183" s="276">
        <f t="shared" si="27"/>
        <v>95</v>
      </c>
      <c r="C183" s="277">
        <f t="shared" si="28"/>
        <v>0</v>
      </c>
      <c r="D183" s="277">
        <f t="shared" si="20"/>
        <v>0</v>
      </c>
      <c r="E183" s="283">
        <f t="shared" si="21"/>
        <v>0</v>
      </c>
      <c r="F183" s="283">
        <f t="shared" si="25"/>
        <v>0</v>
      </c>
      <c r="G183" s="283">
        <f t="shared" si="26"/>
        <v>0</v>
      </c>
      <c r="H183" s="283">
        <f t="shared" si="22"/>
        <v>0</v>
      </c>
      <c r="I183" s="277">
        <f t="shared" si="23"/>
        <v>0</v>
      </c>
      <c r="J183" s="277">
        <f t="shared" si="24"/>
        <v>0</v>
      </c>
    </row>
    <row r="184" spans="1:10" x14ac:dyDescent="0.2">
      <c r="A184" s="276">
        <f>IF('Dec09'!$M$32=" ",0,ROUND('Dec09'!$M$32,0))</f>
        <v>0</v>
      </c>
      <c r="B184" s="276">
        <f t="shared" si="27"/>
        <v>95</v>
      </c>
      <c r="C184" s="277">
        <f t="shared" si="28"/>
        <v>0</v>
      </c>
      <c r="D184" s="277">
        <f t="shared" si="20"/>
        <v>0</v>
      </c>
      <c r="E184" s="283">
        <f t="shared" si="21"/>
        <v>0</v>
      </c>
      <c r="F184" s="283">
        <f t="shared" si="25"/>
        <v>0</v>
      </c>
      <c r="G184" s="283">
        <f t="shared" si="26"/>
        <v>0</v>
      </c>
      <c r="H184" s="283">
        <f t="shared" si="22"/>
        <v>0</v>
      </c>
      <c r="I184" s="277">
        <f t="shared" si="23"/>
        <v>0</v>
      </c>
      <c r="J184" s="277">
        <f t="shared" si="24"/>
        <v>0</v>
      </c>
    </row>
    <row r="185" spans="1:10" x14ac:dyDescent="0.2">
      <c r="A185" s="276">
        <f>IF('Dec09'!$M$33=" ",0,ROUND('Dec09'!$M$33,0))</f>
        <v>0</v>
      </c>
      <c r="B185" s="276">
        <f t="shared" si="27"/>
        <v>95</v>
      </c>
      <c r="C185" s="277">
        <f t="shared" si="28"/>
        <v>0</v>
      </c>
      <c r="D185" s="277">
        <f t="shared" si="20"/>
        <v>0</v>
      </c>
      <c r="E185" s="283">
        <f t="shared" si="21"/>
        <v>0</v>
      </c>
      <c r="F185" s="283">
        <f t="shared" si="25"/>
        <v>0</v>
      </c>
      <c r="G185" s="283">
        <f t="shared" si="26"/>
        <v>0</v>
      </c>
      <c r="H185" s="283">
        <f t="shared" si="22"/>
        <v>0</v>
      </c>
      <c r="I185" s="277">
        <f t="shared" si="23"/>
        <v>0</v>
      </c>
      <c r="J185" s="277">
        <f t="shared" si="24"/>
        <v>0</v>
      </c>
    </row>
    <row r="186" spans="1:10" x14ac:dyDescent="0.2">
      <c r="A186" s="276">
        <f>IF('Dec09'!$M$34=" ",0,ROUND('Dec09'!$M$34,0))</f>
        <v>0</v>
      </c>
      <c r="B186" s="276">
        <f t="shared" si="27"/>
        <v>95</v>
      </c>
      <c r="C186" s="277">
        <f t="shared" si="28"/>
        <v>0</v>
      </c>
      <c r="D186" s="277">
        <f t="shared" si="20"/>
        <v>0</v>
      </c>
      <c r="E186" s="283">
        <f t="shared" si="21"/>
        <v>0</v>
      </c>
      <c r="F186" s="283">
        <f t="shared" si="25"/>
        <v>0</v>
      </c>
      <c r="G186" s="283">
        <f t="shared" si="26"/>
        <v>0</v>
      </c>
      <c r="H186" s="283">
        <f t="shared" si="22"/>
        <v>0</v>
      </c>
      <c r="I186" s="277">
        <f t="shared" si="23"/>
        <v>0</v>
      </c>
      <c r="J186" s="277">
        <f t="shared" si="24"/>
        <v>0</v>
      </c>
    </row>
    <row r="187" spans="1:10" x14ac:dyDescent="0.2">
      <c r="A187" s="276">
        <f>IF('Dec09'!$M$35=" ",0,ROUND('Dec09'!$M$35,0))</f>
        <v>0</v>
      </c>
      <c r="B187" s="276">
        <f t="shared" si="27"/>
        <v>95</v>
      </c>
      <c r="C187" s="277">
        <f t="shared" si="28"/>
        <v>0</v>
      </c>
      <c r="D187" s="277">
        <f t="shared" si="20"/>
        <v>0</v>
      </c>
      <c r="E187" s="283">
        <f t="shared" si="21"/>
        <v>0</v>
      </c>
      <c r="F187" s="283">
        <f t="shared" si="25"/>
        <v>0</v>
      </c>
      <c r="G187" s="283">
        <f t="shared" si="26"/>
        <v>0</v>
      </c>
      <c r="H187" s="283">
        <f t="shared" si="22"/>
        <v>0</v>
      </c>
      <c r="I187" s="277">
        <f t="shared" si="23"/>
        <v>0</v>
      </c>
      <c r="J187" s="277">
        <f t="shared" si="24"/>
        <v>0</v>
      </c>
    </row>
    <row r="188" spans="1:10" x14ac:dyDescent="0.2">
      <c r="A188" s="276">
        <f>IF('Dec09'!$M$41=" ",0,ROUND('Dec09'!$M$41,0))</f>
        <v>0</v>
      </c>
      <c r="B188" s="276">
        <f t="shared" si="27"/>
        <v>95</v>
      </c>
      <c r="C188" s="277">
        <f t="shared" si="28"/>
        <v>0</v>
      </c>
      <c r="D188" s="277">
        <f t="shared" si="20"/>
        <v>0</v>
      </c>
      <c r="E188" s="283">
        <f t="shared" si="21"/>
        <v>0</v>
      </c>
      <c r="F188" s="283">
        <f t="shared" si="25"/>
        <v>0</v>
      </c>
      <c r="G188" s="283">
        <f t="shared" si="26"/>
        <v>0</v>
      </c>
      <c r="H188" s="283">
        <f t="shared" si="22"/>
        <v>0</v>
      </c>
      <c r="I188" s="277">
        <f t="shared" si="23"/>
        <v>0</v>
      </c>
      <c r="J188" s="277">
        <f t="shared" si="24"/>
        <v>0</v>
      </c>
    </row>
    <row r="189" spans="1:10" x14ac:dyDescent="0.2">
      <c r="A189" s="276">
        <f>IF('Dec09'!$M$42=" ",0,ROUND('Dec09'!$M$42,0))</f>
        <v>0</v>
      </c>
      <c r="B189" s="276">
        <f t="shared" si="27"/>
        <v>95</v>
      </c>
      <c r="C189" s="277">
        <f t="shared" si="28"/>
        <v>0</v>
      </c>
      <c r="D189" s="277">
        <f t="shared" si="20"/>
        <v>0</v>
      </c>
      <c r="E189" s="283">
        <f t="shared" si="21"/>
        <v>0</v>
      </c>
      <c r="F189" s="283">
        <f t="shared" si="25"/>
        <v>0</v>
      </c>
      <c r="G189" s="283">
        <f t="shared" si="26"/>
        <v>0</v>
      </c>
      <c r="H189" s="283">
        <f t="shared" si="22"/>
        <v>0</v>
      </c>
      <c r="I189" s="277">
        <f t="shared" si="23"/>
        <v>0</v>
      </c>
      <c r="J189" s="277">
        <f t="shared" si="24"/>
        <v>0</v>
      </c>
    </row>
    <row r="190" spans="1:10" x14ac:dyDescent="0.2">
      <c r="A190" s="276">
        <f>IF('Dec09'!$M$43=" ",0,ROUND('Dec09'!$M$43,0))</f>
        <v>0</v>
      </c>
      <c r="B190" s="276">
        <f t="shared" si="27"/>
        <v>95</v>
      </c>
      <c r="C190" s="277">
        <f t="shared" si="28"/>
        <v>0</v>
      </c>
      <c r="D190" s="277">
        <f t="shared" si="20"/>
        <v>0</v>
      </c>
      <c r="E190" s="283">
        <f t="shared" si="21"/>
        <v>0</v>
      </c>
      <c r="F190" s="283">
        <f t="shared" si="25"/>
        <v>0</v>
      </c>
      <c r="G190" s="283">
        <f t="shared" si="26"/>
        <v>0</v>
      </c>
      <c r="H190" s="283">
        <f t="shared" si="22"/>
        <v>0</v>
      </c>
      <c r="I190" s="277">
        <f t="shared" si="23"/>
        <v>0</v>
      </c>
      <c r="J190" s="277">
        <f t="shared" si="24"/>
        <v>0</v>
      </c>
    </row>
    <row r="191" spans="1:10" x14ac:dyDescent="0.2">
      <c r="A191" s="276">
        <f>IF('Dec09'!$M$44=" ",0,ROUND('Dec09'!$M$44,0))</f>
        <v>0</v>
      </c>
      <c r="B191" s="276">
        <f t="shared" si="27"/>
        <v>95</v>
      </c>
      <c r="C191" s="277">
        <f t="shared" si="28"/>
        <v>0</v>
      </c>
      <c r="D191" s="277">
        <f t="shared" ref="D191:D254" si="29">IF(A191&gt;(B191+C191),A191-B191-C191,0)</f>
        <v>0</v>
      </c>
      <c r="E191" s="283">
        <f t="shared" si="21"/>
        <v>0</v>
      </c>
      <c r="F191" s="283">
        <f t="shared" si="25"/>
        <v>0</v>
      </c>
      <c r="G191" s="283">
        <f t="shared" si="26"/>
        <v>0</v>
      </c>
      <c r="H191" s="283">
        <f t="shared" si="22"/>
        <v>0</v>
      </c>
      <c r="I191" s="277">
        <f t="shared" si="23"/>
        <v>0</v>
      </c>
      <c r="J191" s="277">
        <f t="shared" si="24"/>
        <v>0</v>
      </c>
    </row>
    <row r="192" spans="1:10" x14ac:dyDescent="0.2">
      <c r="A192" s="276">
        <f>IF('Dec09'!$M$45=" ",0,ROUND('Dec09'!$M$45,0))</f>
        <v>0</v>
      </c>
      <c r="B192" s="276">
        <f t="shared" si="27"/>
        <v>95</v>
      </c>
      <c r="C192" s="277">
        <f t="shared" si="28"/>
        <v>0</v>
      </c>
      <c r="D192" s="277">
        <f t="shared" si="29"/>
        <v>0</v>
      </c>
      <c r="E192" s="283">
        <f t="shared" si="21"/>
        <v>0</v>
      </c>
      <c r="F192" s="283">
        <f t="shared" si="25"/>
        <v>0</v>
      </c>
      <c r="G192" s="283">
        <f t="shared" si="26"/>
        <v>0</v>
      </c>
      <c r="H192" s="283">
        <f t="shared" si="22"/>
        <v>0</v>
      </c>
      <c r="I192" s="277">
        <f t="shared" si="23"/>
        <v>0</v>
      </c>
      <c r="J192" s="277">
        <f t="shared" si="24"/>
        <v>0</v>
      </c>
    </row>
    <row r="193" spans="1:10" x14ac:dyDescent="0.2">
      <c r="A193" s="276">
        <f>IF('Dec09'!$M$51=" ",0,ROUND('Dec09'!$M$51,0))</f>
        <v>0</v>
      </c>
      <c r="B193" s="276">
        <f t="shared" si="27"/>
        <v>95</v>
      </c>
      <c r="C193" s="277">
        <f t="shared" si="28"/>
        <v>0</v>
      </c>
      <c r="D193" s="277">
        <f t="shared" si="29"/>
        <v>0</v>
      </c>
      <c r="E193" s="283">
        <f t="shared" si="21"/>
        <v>0</v>
      </c>
      <c r="F193" s="283">
        <f t="shared" si="25"/>
        <v>0</v>
      </c>
      <c r="G193" s="283">
        <f t="shared" si="26"/>
        <v>0</v>
      </c>
      <c r="H193" s="283">
        <f t="shared" si="22"/>
        <v>0</v>
      </c>
      <c r="I193" s="277">
        <f t="shared" si="23"/>
        <v>0</v>
      </c>
      <c r="J193" s="277">
        <f t="shared" si="24"/>
        <v>0</v>
      </c>
    </row>
    <row r="194" spans="1:10" x14ac:dyDescent="0.2">
      <c r="A194" s="276">
        <f>IF('Dec09'!$M$52=" ",0,ROUND('Dec09'!$M$52,0))</f>
        <v>0</v>
      </c>
      <c r="B194" s="276">
        <f t="shared" si="27"/>
        <v>95</v>
      </c>
      <c r="C194" s="277">
        <f t="shared" si="28"/>
        <v>0</v>
      </c>
      <c r="D194" s="277">
        <f t="shared" si="29"/>
        <v>0</v>
      </c>
      <c r="E194" s="283">
        <f t="shared" si="21"/>
        <v>0</v>
      </c>
      <c r="F194" s="283">
        <f t="shared" si="25"/>
        <v>0</v>
      </c>
      <c r="G194" s="283">
        <f t="shared" si="26"/>
        <v>0</v>
      </c>
      <c r="H194" s="283">
        <f t="shared" si="22"/>
        <v>0</v>
      </c>
      <c r="I194" s="277">
        <f t="shared" si="23"/>
        <v>0</v>
      </c>
      <c r="J194" s="277">
        <f t="shared" si="24"/>
        <v>0</v>
      </c>
    </row>
    <row r="195" spans="1:10" x14ac:dyDescent="0.2">
      <c r="A195" s="276">
        <f>IF('Dec09'!$M$53=" ",0,ROUND('Dec09'!$M$53,0))</f>
        <v>0</v>
      </c>
      <c r="B195" s="276">
        <f t="shared" si="27"/>
        <v>95</v>
      </c>
      <c r="C195" s="277">
        <f t="shared" si="28"/>
        <v>0</v>
      </c>
      <c r="D195" s="277">
        <f t="shared" si="29"/>
        <v>0</v>
      </c>
      <c r="E195" s="283">
        <f t="shared" si="21"/>
        <v>0</v>
      </c>
      <c r="F195" s="283">
        <f t="shared" si="25"/>
        <v>0</v>
      </c>
      <c r="G195" s="283">
        <f t="shared" si="26"/>
        <v>0</v>
      </c>
      <c r="H195" s="283">
        <f t="shared" si="22"/>
        <v>0</v>
      </c>
      <c r="I195" s="277">
        <f t="shared" si="23"/>
        <v>0</v>
      </c>
      <c r="J195" s="277">
        <f t="shared" si="24"/>
        <v>0</v>
      </c>
    </row>
    <row r="196" spans="1:10" x14ac:dyDescent="0.2">
      <c r="A196" s="276">
        <f>IF('Dec09'!$M$54=" ",0,ROUND('Dec09'!$M$54,0))</f>
        <v>0</v>
      </c>
      <c r="B196" s="276">
        <f t="shared" si="27"/>
        <v>95</v>
      </c>
      <c r="C196" s="277">
        <f t="shared" si="28"/>
        <v>0</v>
      </c>
      <c r="D196" s="277">
        <f t="shared" si="29"/>
        <v>0</v>
      </c>
      <c r="E196" s="283">
        <f t="shared" ref="E196:E259" si="30">IF(A196&gt;D$1,(D$1-C$1-B$1)*E$1/100+(D196-D$1+C$1+B$1)*J$1/100,IF(D196&gt;0,D196*E$1/100,0))</f>
        <v>0</v>
      </c>
      <c r="F196" s="283">
        <f t="shared" si="25"/>
        <v>0</v>
      </c>
      <c r="G196" s="283">
        <f t="shared" si="26"/>
        <v>0</v>
      </c>
      <c r="H196" s="283">
        <f t="shared" ref="H196:H259" si="31">IF(A196&gt;G$1,(D$1-C$1-B$1)*H$1/100+(D196-D$1+C$1+B$1)*J$1/100,IF(D196&gt;0,D196*H$1/100,0))</f>
        <v>0</v>
      </c>
      <c r="I196" s="277">
        <f t="shared" ref="I196:I259" si="32">IF(D196&gt;0,D196*I$1/100,0)</f>
        <v>0</v>
      </c>
      <c r="J196" s="277">
        <f t="shared" ref="J196:J259" si="33">E196+I196</f>
        <v>0</v>
      </c>
    </row>
    <row r="197" spans="1:10" x14ac:dyDescent="0.2">
      <c r="A197" s="276">
        <f>IF('Dec09'!$M$55=" ",0,ROUND('Dec09'!$M$55,0))</f>
        <v>0</v>
      </c>
      <c r="B197" s="276">
        <f t="shared" si="27"/>
        <v>95</v>
      </c>
      <c r="C197" s="277">
        <f t="shared" si="28"/>
        <v>0</v>
      </c>
      <c r="D197" s="277">
        <f t="shared" si="29"/>
        <v>0</v>
      </c>
      <c r="E197" s="283">
        <f t="shared" si="30"/>
        <v>0</v>
      </c>
      <c r="F197" s="283">
        <f t="shared" si="25"/>
        <v>0</v>
      </c>
      <c r="G197" s="283">
        <f t="shared" si="26"/>
        <v>0</v>
      </c>
      <c r="H197" s="283">
        <f t="shared" si="31"/>
        <v>0</v>
      </c>
      <c r="I197" s="277">
        <f t="shared" si="32"/>
        <v>0</v>
      </c>
      <c r="J197" s="277">
        <f t="shared" si="33"/>
        <v>0</v>
      </c>
    </row>
    <row r="198" spans="1:10" x14ac:dyDescent="0.2">
      <c r="A198" s="276">
        <f>IF('Jan10'!$M$11=" ",0,ROUND('Jan10'!$M$11,0))</f>
        <v>0</v>
      </c>
      <c r="B198" s="276">
        <f t="shared" si="27"/>
        <v>95</v>
      </c>
      <c r="C198" s="277">
        <f t="shared" si="28"/>
        <v>0</v>
      </c>
      <c r="D198" s="277">
        <f t="shared" si="29"/>
        <v>0</v>
      </c>
      <c r="E198" s="283">
        <f t="shared" si="30"/>
        <v>0</v>
      </c>
      <c r="F198" s="283">
        <f t="shared" ref="F198:F261" si="34">IF(A198&gt;D$1,(D$1-C$1-B$1)*F$1/100+(D198-D$1+C$1+B$1)*J$1/100,IF(D198&gt;0,D198*F$1/100,0))</f>
        <v>0</v>
      </c>
      <c r="G198" s="283">
        <f t="shared" ref="G198:G261" si="35">G$1</f>
        <v>0</v>
      </c>
      <c r="H198" s="283">
        <f t="shared" si="31"/>
        <v>0</v>
      </c>
      <c r="I198" s="277">
        <f t="shared" si="32"/>
        <v>0</v>
      </c>
      <c r="J198" s="277">
        <f t="shared" si="33"/>
        <v>0</v>
      </c>
    </row>
    <row r="199" spans="1:10" x14ac:dyDescent="0.2">
      <c r="A199" s="276">
        <f>IF('Jan10'!$M$12=" ",0,ROUND('Jan10'!$M$12,0))</f>
        <v>0</v>
      </c>
      <c r="B199" s="276">
        <f t="shared" si="27"/>
        <v>95</v>
      </c>
      <c r="C199" s="277">
        <f t="shared" si="28"/>
        <v>0</v>
      </c>
      <c r="D199" s="277">
        <f t="shared" si="29"/>
        <v>0</v>
      </c>
      <c r="E199" s="283">
        <f t="shared" si="30"/>
        <v>0</v>
      </c>
      <c r="F199" s="283">
        <f t="shared" si="34"/>
        <v>0</v>
      </c>
      <c r="G199" s="283">
        <f t="shared" si="35"/>
        <v>0</v>
      </c>
      <c r="H199" s="283">
        <f t="shared" si="31"/>
        <v>0</v>
      </c>
      <c r="I199" s="277">
        <f t="shared" si="32"/>
        <v>0</v>
      </c>
      <c r="J199" s="277">
        <f t="shared" si="33"/>
        <v>0</v>
      </c>
    </row>
    <row r="200" spans="1:10" x14ac:dyDescent="0.2">
      <c r="A200" s="276">
        <f>IF('Jan10'!$M$13=" ",0,ROUND('Jan10'!$M$13,0))</f>
        <v>0</v>
      </c>
      <c r="B200" s="276">
        <f t="shared" si="27"/>
        <v>95</v>
      </c>
      <c r="C200" s="277">
        <f t="shared" si="28"/>
        <v>0</v>
      </c>
      <c r="D200" s="277">
        <f t="shared" si="29"/>
        <v>0</v>
      </c>
      <c r="E200" s="283">
        <f t="shared" si="30"/>
        <v>0</v>
      </c>
      <c r="F200" s="283">
        <f t="shared" si="34"/>
        <v>0</v>
      </c>
      <c r="G200" s="283">
        <f t="shared" si="35"/>
        <v>0</v>
      </c>
      <c r="H200" s="283">
        <f t="shared" si="31"/>
        <v>0</v>
      </c>
      <c r="I200" s="277">
        <f t="shared" si="32"/>
        <v>0</v>
      </c>
      <c r="J200" s="277">
        <f t="shared" si="33"/>
        <v>0</v>
      </c>
    </row>
    <row r="201" spans="1:10" x14ac:dyDescent="0.2">
      <c r="A201" s="276">
        <f>IF('Jan10'!$M$14=" ",0,ROUND('Jan10'!$M$14,0))</f>
        <v>0</v>
      </c>
      <c r="B201" s="276">
        <f t="shared" si="27"/>
        <v>95</v>
      </c>
      <c r="C201" s="277">
        <f t="shared" si="28"/>
        <v>0</v>
      </c>
      <c r="D201" s="277">
        <f t="shared" si="29"/>
        <v>0</v>
      </c>
      <c r="E201" s="283">
        <f t="shared" si="30"/>
        <v>0</v>
      </c>
      <c r="F201" s="283">
        <f t="shared" si="34"/>
        <v>0</v>
      </c>
      <c r="G201" s="283">
        <f t="shared" si="35"/>
        <v>0</v>
      </c>
      <c r="H201" s="283">
        <f t="shared" si="31"/>
        <v>0</v>
      </c>
      <c r="I201" s="277">
        <f t="shared" si="32"/>
        <v>0</v>
      </c>
      <c r="J201" s="277">
        <f t="shared" si="33"/>
        <v>0</v>
      </c>
    </row>
    <row r="202" spans="1:10" x14ac:dyDescent="0.2">
      <c r="A202" s="276">
        <f>IF('Jan10'!$M$15=" ",0,ROUND('Jan10'!$M$15,0))</f>
        <v>0</v>
      </c>
      <c r="B202" s="276">
        <f t="shared" si="27"/>
        <v>95</v>
      </c>
      <c r="C202" s="277">
        <f t="shared" si="28"/>
        <v>0</v>
      </c>
      <c r="D202" s="277">
        <f t="shared" si="29"/>
        <v>0</v>
      </c>
      <c r="E202" s="283">
        <f t="shared" si="30"/>
        <v>0</v>
      </c>
      <c r="F202" s="283">
        <f t="shared" si="34"/>
        <v>0</v>
      </c>
      <c r="G202" s="283">
        <f t="shared" si="35"/>
        <v>0</v>
      </c>
      <c r="H202" s="283">
        <f t="shared" si="31"/>
        <v>0</v>
      </c>
      <c r="I202" s="277">
        <f t="shared" si="32"/>
        <v>0</v>
      </c>
      <c r="J202" s="277">
        <f t="shared" si="33"/>
        <v>0</v>
      </c>
    </row>
    <row r="203" spans="1:10" x14ac:dyDescent="0.2">
      <c r="A203" s="276">
        <f>IF('Jan10'!$M$21=" ",0,ROUND('Jan10'!$M$21,0))</f>
        <v>0</v>
      </c>
      <c r="B203" s="276">
        <f t="shared" si="27"/>
        <v>95</v>
      </c>
      <c r="C203" s="277">
        <f t="shared" si="28"/>
        <v>0</v>
      </c>
      <c r="D203" s="277">
        <f t="shared" si="29"/>
        <v>0</v>
      </c>
      <c r="E203" s="283">
        <f t="shared" si="30"/>
        <v>0</v>
      </c>
      <c r="F203" s="283">
        <f t="shared" si="34"/>
        <v>0</v>
      </c>
      <c r="G203" s="283">
        <f t="shared" si="35"/>
        <v>0</v>
      </c>
      <c r="H203" s="283">
        <f t="shared" si="31"/>
        <v>0</v>
      </c>
      <c r="I203" s="277">
        <f t="shared" si="32"/>
        <v>0</v>
      </c>
      <c r="J203" s="277">
        <f t="shared" si="33"/>
        <v>0</v>
      </c>
    </row>
    <row r="204" spans="1:10" x14ac:dyDescent="0.2">
      <c r="A204" s="276">
        <f>IF('Jan10'!$M$22=" ",0,ROUND('Jan10'!$M$22,0))</f>
        <v>0</v>
      </c>
      <c r="B204" s="276">
        <f t="shared" si="27"/>
        <v>95</v>
      </c>
      <c r="C204" s="277">
        <f t="shared" si="28"/>
        <v>0</v>
      </c>
      <c r="D204" s="277">
        <f t="shared" si="29"/>
        <v>0</v>
      </c>
      <c r="E204" s="283">
        <f t="shared" si="30"/>
        <v>0</v>
      </c>
      <c r="F204" s="283">
        <f t="shared" si="34"/>
        <v>0</v>
      </c>
      <c r="G204" s="283">
        <f t="shared" si="35"/>
        <v>0</v>
      </c>
      <c r="H204" s="283">
        <f t="shared" si="31"/>
        <v>0</v>
      </c>
      <c r="I204" s="277">
        <f t="shared" si="32"/>
        <v>0</v>
      </c>
      <c r="J204" s="277">
        <f t="shared" si="33"/>
        <v>0</v>
      </c>
    </row>
    <row r="205" spans="1:10" x14ac:dyDescent="0.2">
      <c r="A205" s="276">
        <f>IF('Jan10'!$M$23=" ",0,ROUND('Jan10'!$M$23,0))</f>
        <v>0</v>
      </c>
      <c r="B205" s="276">
        <f t="shared" si="27"/>
        <v>95</v>
      </c>
      <c r="C205" s="277">
        <f t="shared" si="28"/>
        <v>0</v>
      </c>
      <c r="D205" s="277">
        <f t="shared" si="29"/>
        <v>0</v>
      </c>
      <c r="E205" s="283">
        <f t="shared" si="30"/>
        <v>0</v>
      </c>
      <c r="F205" s="283">
        <f t="shared" si="34"/>
        <v>0</v>
      </c>
      <c r="G205" s="283">
        <f t="shared" si="35"/>
        <v>0</v>
      </c>
      <c r="H205" s="283">
        <f t="shared" si="31"/>
        <v>0</v>
      </c>
      <c r="I205" s="277">
        <f t="shared" si="32"/>
        <v>0</v>
      </c>
      <c r="J205" s="277">
        <f t="shared" si="33"/>
        <v>0</v>
      </c>
    </row>
    <row r="206" spans="1:10" x14ac:dyDescent="0.2">
      <c r="A206" s="276">
        <f>IF('Jan10'!$M$24=" ",0,ROUND('Jan10'!$M$24,0))</f>
        <v>0</v>
      </c>
      <c r="B206" s="276">
        <f t="shared" si="27"/>
        <v>95</v>
      </c>
      <c r="C206" s="277">
        <f t="shared" si="28"/>
        <v>0</v>
      </c>
      <c r="D206" s="277">
        <f t="shared" si="29"/>
        <v>0</v>
      </c>
      <c r="E206" s="283">
        <f t="shared" si="30"/>
        <v>0</v>
      </c>
      <c r="F206" s="283">
        <f t="shared" si="34"/>
        <v>0</v>
      </c>
      <c r="G206" s="283">
        <f t="shared" si="35"/>
        <v>0</v>
      </c>
      <c r="H206" s="283">
        <f t="shared" si="31"/>
        <v>0</v>
      </c>
      <c r="I206" s="277">
        <f t="shared" si="32"/>
        <v>0</v>
      </c>
      <c r="J206" s="277">
        <f t="shared" si="33"/>
        <v>0</v>
      </c>
    </row>
    <row r="207" spans="1:10" x14ac:dyDescent="0.2">
      <c r="A207" s="276">
        <f>IF('Jan10'!$M$25=" ",0,ROUND('Jan10'!$M$25,0))</f>
        <v>0</v>
      </c>
      <c r="B207" s="276">
        <f t="shared" si="27"/>
        <v>95</v>
      </c>
      <c r="C207" s="277">
        <f t="shared" si="28"/>
        <v>0</v>
      </c>
      <c r="D207" s="277">
        <f t="shared" si="29"/>
        <v>0</v>
      </c>
      <c r="E207" s="283">
        <f t="shared" si="30"/>
        <v>0</v>
      </c>
      <c r="F207" s="283">
        <f t="shared" si="34"/>
        <v>0</v>
      </c>
      <c r="G207" s="283">
        <f t="shared" si="35"/>
        <v>0</v>
      </c>
      <c r="H207" s="283">
        <f t="shared" si="31"/>
        <v>0</v>
      </c>
      <c r="I207" s="277">
        <f t="shared" si="32"/>
        <v>0</v>
      </c>
      <c r="J207" s="277">
        <f t="shared" si="33"/>
        <v>0</v>
      </c>
    </row>
    <row r="208" spans="1:10" x14ac:dyDescent="0.2">
      <c r="A208" s="276">
        <f>IF('Jan10'!$M$31=" ",0,ROUND('Jan10'!$M$31,0))</f>
        <v>0</v>
      </c>
      <c r="B208" s="276">
        <f t="shared" si="27"/>
        <v>95</v>
      </c>
      <c r="C208" s="277">
        <f t="shared" si="28"/>
        <v>0</v>
      </c>
      <c r="D208" s="277">
        <f t="shared" si="29"/>
        <v>0</v>
      </c>
      <c r="E208" s="283">
        <f t="shared" si="30"/>
        <v>0</v>
      </c>
      <c r="F208" s="283">
        <f t="shared" si="34"/>
        <v>0</v>
      </c>
      <c r="G208" s="283">
        <f t="shared" si="35"/>
        <v>0</v>
      </c>
      <c r="H208" s="283">
        <f t="shared" si="31"/>
        <v>0</v>
      </c>
      <c r="I208" s="277">
        <f t="shared" si="32"/>
        <v>0</v>
      </c>
      <c r="J208" s="277">
        <f t="shared" si="33"/>
        <v>0</v>
      </c>
    </row>
    <row r="209" spans="1:10" x14ac:dyDescent="0.2">
      <c r="A209" s="276">
        <f>IF('Jan10'!$M$32=" ",0,ROUND('Jan10'!$M$32,0))</f>
        <v>0</v>
      </c>
      <c r="B209" s="276">
        <f t="shared" si="27"/>
        <v>95</v>
      </c>
      <c r="C209" s="277">
        <f t="shared" si="28"/>
        <v>0</v>
      </c>
      <c r="D209" s="277">
        <f t="shared" si="29"/>
        <v>0</v>
      </c>
      <c r="E209" s="283">
        <f t="shared" si="30"/>
        <v>0</v>
      </c>
      <c r="F209" s="283">
        <f t="shared" si="34"/>
        <v>0</v>
      </c>
      <c r="G209" s="283">
        <f t="shared" si="35"/>
        <v>0</v>
      </c>
      <c r="H209" s="283">
        <f t="shared" si="31"/>
        <v>0</v>
      </c>
      <c r="I209" s="277">
        <f t="shared" si="32"/>
        <v>0</v>
      </c>
      <c r="J209" s="277">
        <f t="shared" si="33"/>
        <v>0</v>
      </c>
    </row>
    <row r="210" spans="1:10" x14ac:dyDescent="0.2">
      <c r="A210" s="276">
        <f>IF('Jan10'!$M$33=" ",0,ROUND('Jan10'!$M$33,0))</f>
        <v>0</v>
      </c>
      <c r="B210" s="276">
        <f t="shared" si="27"/>
        <v>95</v>
      </c>
      <c r="C210" s="277">
        <f t="shared" si="28"/>
        <v>0</v>
      </c>
      <c r="D210" s="277">
        <f t="shared" si="29"/>
        <v>0</v>
      </c>
      <c r="E210" s="283">
        <f t="shared" si="30"/>
        <v>0</v>
      </c>
      <c r="F210" s="283">
        <f t="shared" si="34"/>
        <v>0</v>
      </c>
      <c r="G210" s="283">
        <f t="shared" si="35"/>
        <v>0</v>
      </c>
      <c r="H210" s="283">
        <f t="shared" si="31"/>
        <v>0</v>
      </c>
      <c r="I210" s="277">
        <f t="shared" si="32"/>
        <v>0</v>
      </c>
      <c r="J210" s="277">
        <f t="shared" si="33"/>
        <v>0</v>
      </c>
    </row>
    <row r="211" spans="1:10" x14ac:dyDescent="0.2">
      <c r="A211" s="276">
        <f>IF('Jan10'!$M$34=" ",0,ROUND('Jan10'!$M$34,0))</f>
        <v>0</v>
      </c>
      <c r="B211" s="276">
        <f t="shared" si="27"/>
        <v>95</v>
      </c>
      <c r="C211" s="277">
        <f t="shared" si="28"/>
        <v>0</v>
      </c>
      <c r="D211" s="277">
        <f t="shared" si="29"/>
        <v>0</v>
      </c>
      <c r="E211" s="283">
        <f t="shared" si="30"/>
        <v>0</v>
      </c>
      <c r="F211" s="283">
        <f t="shared" si="34"/>
        <v>0</v>
      </c>
      <c r="G211" s="283">
        <f t="shared" si="35"/>
        <v>0</v>
      </c>
      <c r="H211" s="283">
        <f t="shared" si="31"/>
        <v>0</v>
      </c>
      <c r="I211" s="277">
        <f t="shared" si="32"/>
        <v>0</v>
      </c>
      <c r="J211" s="277">
        <f t="shared" si="33"/>
        <v>0</v>
      </c>
    </row>
    <row r="212" spans="1:10" x14ac:dyDescent="0.2">
      <c r="A212" s="276">
        <f>IF('Jan10'!$M$35=" ",0,ROUND('Jan10'!$M$35,0))</f>
        <v>0</v>
      </c>
      <c r="B212" s="276">
        <f t="shared" si="27"/>
        <v>95</v>
      </c>
      <c r="C212" s="277">
        <f t="shared" si="28"/>
        <v>0</v>
      </c>
      <c r="D212" s="277">
        <f t="shared" si="29"/>
        <v>0</v>
      </c>
      <c r="E212" s="283">
        <f t="shared" si="30"/>
        <v>0</v>
      </c>
      <c r="F212" s="283">
        <f t="shared" si="34"/>
        <v>0</v>
      </c>
      <c r="G212" s="283">
        <f t="shared" si="35"/>
        <v>0</v>
      </c>
      <c r="H212" s="283">
        <f t="shared" si="31"/>
        <v>0</v>
      </c>
      <c r="I212" s="277">
        <f t="shared" si="32"/>
        <v>0</v>
      </c>
      <c r="J212" s="277">
        <f t="shared" si="33"/>
        <v>0</v>
      </c>
    </row>
    <row r="213" spans="1:10" x14ac:dyDescent="0.2">
      <c r="A213" s="276">
        <f>IF('Jan10'!$M$41=" ",0,ROUND('Jan10'!$M$41,0))</f>
        <v>0</v>
      </c>
      <c r="B213" s="276">
        <f t="shared" si="27"/>
        <v>95</v>
      </c>
      <c r="C213" s="277">
        <f t="shared" si="28"/>
        <v>0</v>
      </c>
      <c r="D213" s="277">
        <f t="shared" si="29"/>
        <v>0</v>
      </c>
      <c r="E213" s="283">
        <f t="shared" si="30"/>
        <v>0</v>
      </c>
      <c r="F213" s="283">
        <f t="shared" si="34"/>
        <v>0</v>
      </c>
      <c r="G213" s="283">
        <f t="shared" si="35"/>
        <v>0</v>
      </c>
      <c r="H213" s="283">
        <f t="shared" si="31"/>
        <v>0</v>
      </c>
      <c r="I213" s="277">
        <f t="shared" si="32"/>
        <v>0</v>
      </c>
      <c r="J213" s="277">
        <f t="shared" si="33"/>
        <v>0</v>
      </c>
    </row>
    <row r="214" spans="1:10" x14ac:dyDescent="0.2">
      <c r="A214" s="276">
        <f>IF('Jan10'!$M$42=" ",0,ROUND('Jan10'!$M$42,0))</f>
        <v>0</v>
      </c>
      <c r="B214" s="276">
        <f t="shared" si="27"/>
        <v>95</v>
      </c>
      <c r="C214" s="277">
        <f t="shared" si="28"/>
        <v>0</v>
      </c>
      <c r="D214" s="277">
        <f t="shared" si="29"/>
        <v>0</v>
      </c>
      <c r="E214" s="283">
        <f t="shared" si="30"/>
        <v>0</v>
      </c>
      <c r="F214" s="283">
        <f t="shared" si="34"/>
        <v>0</v>
      </c>
      <c r="G214" s="283">
        <f t="shared" si="35"/>
        <v>0</v>
      </c>
      <c r="H214" s="283">
        <f t="shared" si="31"/>
        <v>0</v>
      </c>
      <c r="I214" s="277">
        <f t="shared" si="32"/>
        <v>0</v>
      </c>
      <c r="J214" s="277">
        <f t="shared" si="33"/>
        <v>0</v>
      </c>
    </row>
    <row r="215" spans="1:10" x14ac:dyDescent="0.2">
      <c r="A215" s="276">
        <f>IF('Jan10'!$M$43=" ",0,ROUND('Jan10'!$M$43,0))</f>
        <v>0</v>
      </c>
      <c r="B215" s="276">
        <f t="shared" si="27"/>
        <v>95</v>
      </c>
      <c r="C215" s="277">
        <f t="shared" si="28"/>
        <v>0</v>
      </c>
      <c r="D215" s="277">
        <f t="shared" si="29"/>
        <v>0</v>
      </c>
      <c r="E215" s="283">
        <f t="shared" si="30"/>
        <v>0</v>
      </c>
      <c r="F215" s="283">
        <f t="shared" si="34"/>
        <v>0</v>
      </c>
      <c r="G215" s="283">
        <f t="shared" si="35"/>
        <v>0</v>
      </c>
      <c r="H215" s="283">
        <f t="shared" si="31"/>
        <v>0</v>
      </c>
      <c r="I215" s="277">
        <f t="shared" si="32"/>
        <v>0</v>
      </c>
      <c r="J215" s="277">
        <f t="shared" si="33"/>
        <v>0</v>
      </c>
    </row>
    <row r="216" spans="1:10" x14ac:dyDescent="0.2">
      <c r="A216" s="276">
        <f>IF('Jan10'!$M$44=" ",0,ROUND('Jan10'!$M$44,0))</f>
        <v>0</v>
      </c>
      <c r="B216" s="276">
        <f t="shared" si="27"/>
        <v>95</v>
      </c>
      <c r="C216" s="277">
        <f t="shared" si="28"/>
        <v>0</v>
      </c>
      <c r="D216" s="277">
        <f t="shared" si="29"/>
        <v>0</v>
      </c>
      <c r="E216" s="283">
        <f t="shared" si="30"/>
        <v>0</v>
      </c>
      <c r="F216" s="283">
        <f t="shared" si="34"/>
        <v>0</v>
      </c>
      <c r="G216" s="283">
        <f t="shared" si="35"/>
        <v>0</v>
      </c>
      <c r="H216" s="283">
        <f t="shared" si="31"/>
        <v>0</v>
      </c>
      <c r="I216" s="277">
        <f t="shared" si="32"/>
        <v>0</v>
      </c>
      <c r="J216" s="277">
        <f t="shared" si="33"/>
        <v>0</v>
      </c>
    </row>
    <row r="217" spans="1:10" x14ac:dyDescent="0.2">
      <c r="A217" s="276">
        <f>IF('Jan10'!$M$45=" ",0,ROUND('Jan10'!$M$45,0))</f>
        <v>0</v>
      </c>
      <c r="B217" s="276">
        <f t="shared" si="27"/>
        <v>95</v>
      </c>
      <c r="C217" s="277">
        <f t="shared" si="28"/>
        <v>0</v>
      </c>
      <c r="D217" s="277">
        <f t="shared" si="29"/>
        <v>0</v>
      </c>
      <c r="E217" s="283">
        <f t="shared" si="30"/>
        <v>0</v>
      </c>
      <c r="F217" s="283">
        <f t="shared" si="34"/>
        <v>0</v>
      </c>
      <c r="G217" s="283">
        <f t="shared" si="35"/>
        <v>0</v>
      </c>
      <c r="H217" s="283">
        <f t="shared" si="31"/>
        <v>0</v>
      </c>
      <c r="I217" s="277">
        <f t="shared" si="32"/>
        <v>0</v>
      </c>
      <c r="J217" s="277">
        <f t="shared" si="33"/>
        <v>0</v>
      </c>
    </row>
    <row r="218" spans="1:10" x14ac:dyDescent="0.2">
      <c r="A218" s="276">
        <f>IF('Feb10'!$M$11=" ",0,ROUND('Feb10'!$M$11,0))</f>
        <v>0</v>
      </c>
      <c r="B218" s="276">
        <f t="shared" ref="B218:B262" si="36">B$1</f>
        <v>95</v>
      </c>
      <c r="C218" s="277">
        <f t="shared" si="28"/>
        <v>0</v>
      </c>
      <c r="D218" s="277">
        <f t="shared" si="29"/>
        <v>0</v>
      </c>
      <c r="E218" s="283">
        <f t="shared" si="30"/>
        <v>0</v>
      </c>
      <c r="F218" s="283">
        <f t="shared" si="34"/>
        <v>0</v>
      </c>
      <c r="G218" s="283">
        <f t="shared" si="35"/>
        <v>0</v>
      </c>
      <c r="H218" s="283">
        <f t="shared" si="31"/>
        <v>0</v>
      </c>
      <c r="I218" s="277">
        <f t="shared" si="32"/>
        <v>0</v>
      </c>
      <c r="J218" s="277">
        <f t="shared" si="33"/>
        <v>0</v>
      </c>
    </row>
    <row r="219" spans="1:10" x14ac:dyDescent="0.2">
      <c r="A219" s="276">
        <f>IF('Feb10'!$M$12=" ",0,ROUND('Feb10'!$M$12,0))</f>
        <v>0</v>
      </c>
      <c r="B219" s="276">
        <f t="shared" si="36"/>
        <v>95</v>
      </c>
      <c r="C219" s="277">
        <f t="shared" si="28"/>
        <v>0</v>
      </c>
      <c r="D219" s="277">
        <f t="shared" si="29"/>
        <v>0</v>
      </c>
      <c r="E219" s="283">
        <f t="shared" si="30"/>
        <v>0</v>
      </c>
      <c r="F219" s="283">
        <f t="shared" si="34"/>
        <v>0</v>
      </c>
      <c r="G219" s="283">
        <f t="shared" si="35"/>
        <v>0</v>
      </c>
      <c r="H219" s="283">
        <f t="shared" si="31"/>
        <v>0</v>
      </c>
      <c r="I219" s="277">
        <f t="shared" si="32"/>
        <v>0</v>
      </c>
      <c r="J219" s="277">
        <f t="shared" si="33"/>
        <v>0</v>
      </c>
    </row>
    <row r="220" spans="1:10" x14ac:dyDescent="0.2">
      <c r="A220" s="276">
        <f>IF('Feb10'!$M$13=" ",0,ROUND('Feb10'!$M$13,0))</f>
        <v>0</v>
      </c>
      <c r="B220" s="276">
        <f t="shared" si="36"/>
        <v>95</v>
      </c>
      <c r="C220" s="277">
        <f t="shared" si="28"/>
        <v>0</v>
      </c>
      <c r="D220" s="277">
        <f t="shared" si="29"/>
        <v>0</v>
      </c>
      <c r="E220" s="283">
        <f t="shared" si="30"/>
        <v>0</v>
      </c>
      <c r="F220" s="283">
        <f t="shared" si="34"/>
        <v>0</v>
      </c>
      <c r="G220" s="283">
        <f t="shared" si="35"/>
        <v>0</v>
      </c>
      <c r="H220" s="283">
        <f t="shared" si="31"/>
        <v>0</v>
      </c>
      <c r="I220" s="277">
        <f t="shared" si="32"/>
        <v>0</v>
      </c>
      <c r="J220" s="277">
        <f t="shared" si="33"/>
        <v>0</v>
      </c>
    </row>
    <row r="221" spans="1:10" x14ac:dyDescent="0.2">
      <c r="A221" s="276">
        <f>IF('Feb10'!$M$14=" ",0,ROUND('Feb10'!$M$14,0))</f>
        <v>0</v>
      </c>
      <c r="B221" s="276">
        <f t="shared" si="36"/>
        <v>95</v>
      </c>
      <c r="C221" s="277">
        <f t="shared" si="28"/>
        <v>0</v>
      </c>
      <c r="D221" s="277">
        <f t="shared" si="29"/>
        <v>0</v>
      </c>
      <c r="E221" s="283">
        <f t="shared" si="30"/>
        <v>0</v>
      </c>
      <c r="F221" s="283">
        <f t="shared" si="34"/>
        <v>0</v>
      </c>
      <c r="G221" s="283">
        <f t="shared" si="35"/>
        <v>0</v>
      </c>
      <c r="H221" s="283">
        <f t="shared" si="31"/>
        <v>0</v>
      </c>
      <c r="I221" s="277">
        <f t="shared" si="32"/>
        <v>0</v>
      </c>
      <c r="J221" s="277">
        <f t="shared" si="33"/>
        <v>0</v>
      </c>
    </row>
    <row r="222" spans="1:10" x14ac:dyDescent="0.2">
      <c r="A222" s="276">
        <f>IF('Feb10'!$M$15=" ",0,ROUND('Feb10'!$M$15,0))</f>
        <v>0</v>
      </c>
      <c r="B222" s="276">
        <f t="shared" si="36"/>
        <v>95</v>
      </c>
      <c r="C222" s="277">
        <f t="shared" si="28"/>
        <v>0</v>
      </c>
      <c r="D222" s="277">
        <f t="shared" si="29"/>
        <v>0</v>
      </c>
      <c r="E222" s="283">
        <f t="shared" si="30"/>
        <v>0</v>
      </c>
      <c r="F222" s="283">
        <f t="shared" si="34"/>
        <v>0</v>
      </c>
      <c r="G222" s="283">
        <f t="shared" si="35"/>
        <v>0</v>
      </c>
      <c r="H222" s="283">
        <f t="shared" si="31"/>
        <v>0</v>
      </c>
      <c r="I222" s="277">
        <f t="shared" si="32"/>
        <v>0</v>
      </c>
      <c r="J222" s="277">
        <f t="shared" si="33"/>
        <v>0</v>
      </c>
    </row>
    <row r="223" spans="1:10" x14ac:dyDescent="0.2">
      <c r="A223" s="276">
        <f>IF('Feb10'!$M$21=" ",0,ROUND('Feb10'!$M$21,0))</f>
        <v>0</v>
      </c>
      <c r="B223" s="276">
        <f t="shared" si="36"/>
        <v>95</v>
      </c>
      <c r="C223" s="277">
        <f t="shared" si="28"/>
        <v>0</v>
      </c>
      <c r="D223" s="277">
        <f t="shared" si="29"/>
        <v>0</v>
      </c>
      <c r="E223" s="283">
        <f t="shared" si="30"/>
        <v>0</v>
      </c>
      <c r="F223" s="283">
        <f t="shared" si="34"/>
        <v>0</v>
      </c>
      <c r="G223" s="283">
        <f t="shared" si="35"/>
        <v>0</v>
      </c>
      <c r="H223" s="283">
        <f t="shared" si="31"/>
        <v>0</v>
      </c>
      <c r="I223" s="277">
        <f t="shared" si="32"/>
        <v>0</v>
      </c>
      <c r="J223" s="277">
        <f t="shared" si="33"/>
        <v>0</v>
      </c>
    </row>
    <row r="224" spans="1:10" x14ac:dyDescent="0.2">
      <c r="A224" s="276">
        <f>IF('Feb10'!$M$22=" ",0,ROUND('Feb10'!$M$22,0))</f>
        <v>0</v>
      </c>
      <c r="B224" s="276">
        <f t="shared" si="36"/>
        <v>95</v>
      </c>
      <c r="C224" s="277">
        <f t="shared" si="28"/>
        <v>0</v>
      </c>
      <c r="D224" s="277">
        <f t="shared" si="29"/>
        <v>0</v>
      </c>
      <c r="E224" s="283">
        <f t="shared" si="30"/>
        <v>0</v>
      </c>
      <c r="F224" s="283">
        <f t="shared" si="34"/>
        <v>0</v>
      </c>
      <c r="G224" s="283">
        <f t="shared" si="35"/>
        <v>0</v>
      </c>
      <c r="H224" s="283">
        <f t="shared" si="31"/>
        <v>0</v>
      </c>
      <c r="I224" s="277">
        <f t="shared" si="32"/>
        <v>0</v>
      </c>
      <c r="J224" s="277">
        <f t="shared" si="33"/>
        <v>0</v>
      </c>
    </row>
    <row r="225" spans="1:10" x14ac:dyDescent="0.2">
      <c r="A225" s="276">
        <f>IF('Feb10'!$M$23=" ",0,ROUND('Feb10'!$M$23,0))</f>
        <v>0</v>
      </c>
      <c r="B225" s="276">
        <f t="shared" si="36"/>
        <v>95</v>
      </c>
      <c r="C225" s="277">
        <f t="shared" si="28"/>
        <v>0</v>
      </c>
      <c r="D225" s="277">
        <f t="shared" si="29"/>
        <v>0</v>
      </c>
      <c r="E225" s="283">
        <f t="shared" si="30"/>
        <v>0</v>
      </c>
      <c r="F225" s="283">
        <f t="shared" si="34"/>
        <v>0</v>
      </c>
      <c r="G225" s="283">
        <f t="shared" si="35"/>
        <v>0</v>
      </c>
      <c r="H225" s="283">
        <f t="shared" si="31"/>
        <v>0</v>
      </c>
      <c r="I225" s="277">
        <f t="shared" si="32"/>
        <v>0</v>
      </c>
      <c r="J225" s="277">
        <f t="shared" si="33"/>
        <v>0</v>
      </c>
    </row>
    <row r="226" spans="1:10" x14ac:dyDescent="0.2">
      <c r="A226" s="276">
        <f>IF('Feb10'!$M$24=" ",0,ROUND('Feb10'!$M$24,0))</f>
        <v>0</v>
      </c>
      <c r="B226" s="276">
        <f t="shared" si="36"/>
        <v>95</v>
      </c>
      <c r="C226" s="277">
        <f t="shared" si="28"/>
        <v>0</v>
      </c>
      <c r="D226" s="277">
        <f t="shared" si="29"/>
        <v>0</v>
      </c>
      <c r="E226" s="283">
        <f t="shared" si="30"/>
        <v>0</v>
      </c>
      <c r="F226" s="283">
        <f t="shared" si="34"/>
        <v>0</v>
      </c>
      <c r="G226" s="283">
        <f t="shared" si="35"/>
        <v>0</v>
      </c>
      <c r="H226" s="283">
        <f t="shared" si="31"/>
        <v>0</v>
      </c>
      <c r="I226" s="277">
        <f t="shared" si="32"/>
        <v>0</v>
      </c>
      <c r="J226" s="277">
        <f t="shared" si="33"/>
        <v>0</v>
      </c>
    </row>
    <row r="227" spans="1:10" x14ac:dyDescent="0.2">
      <c r="A227" s="276">
        <f>IF('Feb10'!$M$25=" ",0,ROUND('Feb10'!$M$25,0))</f>
        <v>0</v>
      </c>
      <c r="B227" s="276">
        <f t="shared" si="36"/>
        <v>95</v>
      </c>
      <c r="C227" s="277">
        <f t="shared" si="28"/>
        <v>0</v>
      </c>
      <c r="D227" s="277">
        <f t="shared" si="29"/>
        <v>0</v>
      </c>
      <c r="E227" s="283">
        <f t="shared" si="30"/>
        <v>0</v>
      </c>
      <c r="F227" s="283">
        <f t="shared" si="34"/>
        <v>0</v>
      </c>
      <c r="G227" s="283">
        <f t="shared" si="35"/>
        <v>0</v>
      </c>
      <c r="H227" s="283">
        <f t="shared" si="31"/>
        <v>0</v>
      </c>
      <c r="I227" s="277">
        <f t="shared" si="32"/>
        <v>0</v>
      </c>
      <c r="J227" s="277">
        <f t="shared" si="33"/>
        <v>0</v>
      </c>
    </row>
    <row r="228" spans="1:10" x14ac:dyDescent="0.2">
      <c r="A228" s="276">
        <f>IF('Feb10'!$M$31=" ",0,ROUND('Feb10'!$M$31,0))</f>
        <v>0</v>
      </c>
      <c r="B228" s="276">
        <f t="shared" si="36"/>
        <v>95</v>
      </c>
      <c r="C228" s="277">
        <f t="shared" si="28"/>
        <v>0</v>
      </c>
      <c r="D228" s="277">
        <f t="shared" si="29"/>
        <v>0</v>
      </c>
      <c r="E228" s="283">
        <f t="shared" si="30"/>
        <v>0</v>
      </c>
      <c r="F228" s="283">
        <f t="shared" si="34"/>
        <v>0</v>
      </c>
      <c r="G228" s="283">
        <f t="shared" si="35"/>
        <v>0</v>
      </c>
      <c r="H228" s="283">
        <f t="shared" si="31"/>
        <v>0</v>
      </c>
      <c r="I228" s="277">
        <f t="shared" si="32"/>
        <v>0</v>
      </c>
      <c r="J228" s="277">
        <f t="shared" si="33"/>
        <v>0</v>
      </c>
    </row>
    <row r="229" spans="1:10" x14ac:dyDescent="0.2">
      <c r="A229" s="276">
        <f>IF('Feb10'!$M$32=" ",0,ROUND('Feb10'!$M$32,0))</f>
        <v>0</v>
      </c>
      <c r="B229" s="276">
        <f t="shared" si="36"/>
        <v>95</v>
      </c>
      <c r="C229" s="277">
        <f t="shared" si="28"/>
        <v>0</v>
      </c>
      <c r="D229" s="277">
        <f t="shared" si="29"/>
        <v>0</v>
      </c>
      <c r="E229" s="283">
        <f t="shared" si="30"/>
        <v>0</v>
      </c>
      <c r="F229" s="283">
        <f t="shared" si="34"/>
        <v>0</v>
      </c>
      <c r="G229" s="283">
        <f t="shared" si="35"/>
        <v>0</v>
      </c>
      <c r="H229" s="283">
        <f t="shared" si="31"/>
        <v>0</v>
      </c>
      <c r="I229" s="277">
        <f t="shared" si="32"/>
        <v>0</v>
      </c>
      <c r="J229" s="277">
        <f t="shared" si="33"/>
        <v>0</v>
      </c>
    </row>
    <row r="230" spans="1:10" x14ac:dyDescent="0.2">
      <c r="A230" s="276">
        <f>IF('Feb10'!$M$33=" ",0,ROUND('Feb10'!$M$33,0))</f>
        <v>0</v>
      </c>
      <c r="B230" s="276">
        <f t="shared" si="36"/>
        <v>95</v>
      </c>
      <c r="C230" s="277">
        <f t="shared" si="28"/>
        <v>0</v>
      </c>
      <c r="D230" s="277">
        <f t="shared" si="29"/>
        <v>0</v>
      </c>
      <c r="E230" s="283">
        <f t="shared" si="30"/>
        <v>0</v>
      </c>
      <c r="F230" s="283">
        <f t="shared" si="34"/>
        <v>0</v>
      </c>
      <c r="G230" s="283">
        <f t="shared" si="35"/>
        <v>0</v>
      </c>
      <c r="H230" s="283">
        <f t="shared" si="31"/>
        <v>0</v>
      </c>
      <c r="I230" s="277">
        <f t="shared" si="32"/>
        <v>0</v>
      </c>
      <c r="J230" s="277">
        <f t="shared" si="33"/>
        <v>0</v>
      </c>
    </row>
    <row r="231" spans="1:10" x14ac:dyDescent="0.2">
      <c r="A231" s="276">
        <f>IF('Feb10'!$M$34=" ",0,ROUND('Feb10'!$M$34,0))</f>
        <v>0</v>
      </c>
      <c r="B231" s="276">
        <f t="shared" si="36"/>
        <v>95</v>
      </c>
      <c r="C231" s="277">
        <f t="shared" si="28"/>
        <v>0</v>
      </c>
      <c r="D231" s="277">
        <f t="shared" si="29"/>
        <v>0</v>
      </c>
      <c r="E231" s="283">
        <f t="shared" si="30"/>
        <v>0</v>
      </c>
      <c r="F231" s="283">
        <f t="shared" si="34"/>
        <v>0</v>
      </c>
      <c r="G231" s="283">
        <f t="shared" si="35"/>
        <v>0</v>
      </c>
      <c r="H231" s="283">
        <f t="shared" si="31"/>
        <v>0</v>
      </c>
      <c r="I231" s="277">
        <f t="shared" si="32"/>
        <v>0</v>
      </c>
      <c r="J231" s="277">
        <f t="shared" si="33"/>
        <v>0</v>
      </c>
    </row>
    <row r="232" spans="1:10" x14ac:dyDescent="0.2">
      <c r="A232" s="276">
        <f>IF('Feb10'!$M$35=" ",0,ROUND('Feb10'!$M$35,0))</f>
        <v>0</v>
      </c>
      <c r="B232" s="276">
        <f t="shared" si="36"/>
        <v>95</v>
      </c>
      <c r="C232" s="277">
        <f t="shared" si="28"/>
        <v>0</v>
      </c>
      <c r="D232" s="277">
        <f t="shared" si="29"/>
        <v>0</v>
      </c>
      <c r="E232" s="283">
        <f t="shared" si="30"/>
        <v>0</v>
      </c>
      <c r="F232" s="283">
        <f t="shared" si="34"/>
        <v>0</v>
      </c>
      <c r="G232" s="283">
        <f t="shared" si="35"/>
        <v>0</v>
      </c>
      <c r="H232" s="283">
        <f t="shared" si="31"/>
        <v>0</v>
      </c>
      <c r="I232" s="277">
        <f t="shared" si="32"/>
        <v>0</v>
      </c>
      <c r="J232" s="277">
        <f t="shared" si="33"/>
        <v>0</v>
      </c>
    </row>
    <row r="233" spans="1:10" x14ac:dyDescent="0.2">
      <c r="A233" s="276">
        <f>IF('Feb10'!$M$41=" ",0,ROUND('Feb10'!$M$41,0))</f>
        <v>0</v>
      </c>
      <c r="B233" s="276">
        <f t="shared" si="36"/>
        <v>95</v>
      </c>
      <c r="C233" s="277">
        <f t="shared" ref="C233:C267" si="37">IF(A233&lt;B$1,0,IF(A233&lt;(B$1+C$1),A233-B233,C$1))</f>
        <v>0</v>
      </c>
      <c r="D233" s="277">
        <f t="shared" si="29"/>
        <v>0</v>
      </c>
      <c r="E233" s="283">
        <f t="shared" si="30"/>
        <v>0</v>
      </c>
      <c r="F233" s="283">
        <f t="shared" si="34"/>
        <v>0</v>
      </c>
      <c r="G233" s="283">
        <f t="shared" si="35"/>
        <v>0</v>
      </c>
      <c r="H233" s="283">
        <f t="shared" si="31"/>
        <v>0</v>
      </c>
      <c r="I233" s="277">
        <f t="shared" si="32"/>
        <v>0</v>
      </c>
      <c r="J233" s="277">
        <f t="shared" si="33"/>
        <v>0</v>
      </c>
    </row>
    <row r="234" spans="1:10" x14ac:dyDescent="0.2">
      <c r="A234" s="276">
        <f>IF('Feb10'!$M$42=" ",0,ROUND('Feb10'!$M$42,0))</f>
        <v>0</v>
      </c>
      <c r="B234" s="276">
        <f t="shared" si="36"/>
        <v>95</v>
      </c>
      <c r="C234" s="277">
        <f t="shared" si="37"/>
        <v>0</v>
      </c>
      <c r="D234" s="277">
        <f t="shared" si="29"/>
        <v>0</v>
      </c>
      <c r="E234" s="283">
        <f t="shared" si="30"/>
        <v>0</v>
      </c>
      <c r="F234" s="283">
        <f t="shared" si="34"/>
        <v>0</v>
      </c>
      <c r="G234" s="283">
        <f t="shared" si="35"/>
        <v>0</v>
      </c>
      <c r="H234" s="283">
        <f t="shared" si="31"/>
        <v>0</v>
      </c>
      <c r="I234" s="277">
        <f t="shared" si="32"/>
        <v>0</v>
      </c>
      <c r="J234" s="277">
        <f t="shared" si="33"/>
        <v>0</v>
      </c>
    </row>
    <row r="235" spans="1:10" x14ac:dyDescent="0.2">
      <c r="A235" s="276">
        <f>IF('Feb10'!$M$43=" ",0,ROUND('Feb10'!$M$43,0))</f>
        <v>0</v>
      </c>
      <c r="B235" s="276">
        <f t="shared" si="36"/>
        <v>95</v>
      </c>
      <c r="C235" s="277">
        <f t="shared" si="37"/>
        <v>0</v>
      </c>
      <c r="D235" s="277">
        <f t="shared" si="29"/>
        <v>0</v>
      </c>
      <c r="E235" s="283">
        <f t="shared" si="30"/>
        <v>0</v>
      </c>
      <c r="F235" s="283">
        <f t="shared" si="34"/>
        <v>0</v>
      </c>
      <c r="G235" s="283">
        <f t="shared" si="35"/>
        <v>0</v>
      </c>
      <c r="H235" s="283">
        <f t="shared" si="31"/>
        <v>0</v>
      </c>
      <c r="I235" s="277">
        <f t="shared" si="32"/>
        <v>0</v>
      </c>
      <c r="J235" s="277">
        <f t="shared" si="33"/>
        <v>0</v>
      </c>
    </row>
    <row r="236" spans="1:10" x14ac:dyDescent="0.2">
      <c r="A236" s="276">
        <f>IF('Feb10'!$M$44=" ",0,ROUND('Feb10'!$M$44,0))</f>
        <v>0</v>
      </c>
      <c r="B236" s="276">
        <f t="shared" si="36"/>
        <v>95</v>
      </c>
      <c r="C236" s="277">
        <f t="shared" si="37"/>
        <v>0</v>
      </c>
      <c r="D236" s="277">
        <f t="shared" si="29"/>
        <v>0</v>
      </c>
      <c r="E236" s="283">
        <f t="shared" si="30"/>
        <v>0</v>
      </c>
      <c r="F236" s="283">
        <f t="shared" si="34"/>
        <v>0</v>
      </c>
      <c r="G236" s="283">
        <f t="shared" si="35"/>
        <v>0</v>
      </c>
      <c r="H236" s="283">
        <f t="shared" si="31"/>
        <v>0</v>
      </c>
      <c r="I236" s="277">
        <f t="shared" si="32"/>
        <v>0</v>
      </c>
      <c r="J236" s="277">
        <f t="shared" si="33"/>
        <v>0</v>
      </c>
    </row>
    <row r="237" spans="1:10" x14ac:dyDescent="0.2">
      <c r="A237" s="276">
        <f>IF('Feb10'!$M$45=" ",0,ROUND('Feb10'!$M$45,0))</f>
        <v>0</v>
      </c>
      <c r="B237" s="276">
        <f t="shared" si="36"/>
        <v>95</v>
      </c>
      <c r="C237" s="277">
        <f t="shared" si="37"/>
        <v>0</v>
      </c>
      <c r="D237" s="277">
        <f t="shared" si="29"/>
        <v>0</v>
      </c>
      <c r="E237" s="283">
        <f t="shared" si="30"/>
        <v>0</v>
      </c>
      <c r="F237" s="283">
        <f t="shared" si="34"/>
        <v>0</v>
      </c>
      <c r="G237" s="283">
        <f t="shared" si="35"/>
        <v>0</v>
      </c>
      <c r="H237" s="283">
        <f t="shared" si="31"/>
        <v>0</v>
      </c>
      <c r="I237" s="277">
        <f t="shared" si="32"/>
        <v>0</v>
      </c>
      <c r="J237" s="277">
        <f t="shared" si="33"/>
        <v>0</v>
      </c>
    </row>
    <row r="238" spans="1:10" x14ac:dyDescent="0.2">
      <c r="A238" s="276">
        <f>IF('Mar10'!$M$11=" ",0,ROUND('Mar10'!$M$11,0))</f>
        <v>0</v>
      </c>
      <c r="B238" s="276">
        <f t="shared" si="36"/>
        <v>95</v>
      </c>
      <c r="C238" s="277">
        <f t="shared" si="37"/>
        <v>0</v>
      </c>
      <c r="D238" s="277">
        <f t="shared" si="29"/>
        <v>0</v>
      </c>
      <c r="E238" s="283">
        <f t="shared" si="30"/>
        <v>0</v>
      </c>
      <c r="F238" s="283">
        <f t="shared" si="34"/>
        <v>0</v>
      </c>
      <c r="G238" s="283">
        <f t="shared" si="35"/>
        <v>0</v>
      </c>
      <c r="H238" s="283">
        <f t="shared" si="31"/>
        <v>0</v>
      </c>
      <c r="I238" s="277">
        <f t="shared" si="32"/>
        <v>0</v>
      </c>
      <c r="J238" s="277">
        <f t="shared" si="33"/>
        <v>0</v>
      </c>
    </row>
    <row r="239" spans="1:10" x14ac:dyDescent="0.2">
      <c r="A239" s="276">
        <f>IF('Mar10'!$M$12=" ",0,ROUND('Mar10'!$M$12,0))</f>
        <v>0</v>
      </c>
      <c r="B239" s="276">
        <f t="shared" si="36"/>
        <v>95</v>
      </c>
      <c r="C239" s="277">
        <f t="shared" si="37"/>
        <v>0</v>
      </c>
      <c r="D239" s="277">
        <f t="shared" si="29"/>
        <v>0</v>
      </c>
      <c r="E239" s="283">
        <f t="shared" si="30"/>
        <v>0</v>
      </c>
      <c r="F239" s="283">
        <f t="shared" si="34"/>
        <v>0</v>
      </c>
      <c r="G239" s="283">
        <f t="shared" si="35"/>
        <v>0</v>
      </c>
      <c r="H239" s="283">
        <f t="shared" si="31"/>
        <v>0</v>
      </c>
      <c r="I239" s="277">
        <f t="shared" si="32"/>
        <v>0</v>
      </c>
      <c r="J239" s="277">
        <f t="shared" si="33"/>
        <v>0</v>
      </c>
    </row>
    <row r="240" spans="1:10" x14ac:dyDescent="0.2">
      <c r="A240" s="276">
        <f>IF('Mar10'!$M$13=" ",0,ROUND('Mar10'!$M$13,0))</f>
        <v>0</v>
      </c>
      <c r="B240" s="276">
        <f t="shared" si="36"/>
        <v>95</v>
      </c>
      <c r="C240" s="277">
        <f t="shared" si="37"/>
        <v>0</v>
      </c>
      <c r="D240" s="277">
        <f t="shared" si="29"/>
        <v>0</v>
      </c>
      <c r="E240" s="283">
        <f t="shared" si="30"/>
        <v>0</v>
      </c>
      <c r="F240" s="283">
        <f t="shared" si="34"/>
        <v>0</v>
      </c>
      <c r="G240" s="283">
        <f t="shared" si="35"/>
        <v>0</v>
      </c>
      <c r="H240" s="283">
        <f t="shared" si="31"/>
        <v>0</v>
      </c>
      <c r="I240" s="277">
        <f t="shared" si="32"/>
        <v>0</v>
      </c>
      <c r="J240" s="277">
        <f t="shared" si="33"/>
        <v>0</v>
      </c>
    </row>
    <row r="241" spans="1:10" x14ac:dyDescent="0.2">
      <c r="A241" s="276">
        <f>IF('Mar10'!$M$14=" ",0,ROUND('Mar10'!$M$14,0))</f>
        <v>0</v>
      </c>
      <c r="B241" s="276">
        <f t="shared" si="36"/>
        <v>95</v>
      </c>
      <c r="C241" s="277">
        <f t="shared" si="37"/>
        <v>0</v>
      </c>
      <c r="D241" s="277">
        <f t="shared" si="29"/>
        <v>0</v>
      </c>
      <c r="E241" s="283">
        <f t="shared" si="30"/>
        <v>0</v>
      </c>
      <c r="F241" s="283">
        <f t="shared" si="34"/>
        <v>0</v>
      </c>
      <c r="G241" s="283">
        <f t="shared" si="35"/>
        <v>0</v>
      </c>
      <c r="H241" s="283">
        <f t="shared" si="31"/>
        <v>0</v>
      </c>
      <c r="I241" s="277">
        <f t="shared" si="32"/>
        <v>0</v>
      </c>
      <c r="J241" s="277">
        <f t="shared" si="33"/>
        <v>0</v>
      </c>
    </row>
    <row r="242" spans="1:10" x14ac:dyDescent="0.2">
      <c r="A242" s="276">
        <f>IF('Mar10'!$M$15=" ",0,ROUND('Mar10'!$M$15,0))</f>
        <v>0</v>
      </c>
      <c r="B242" s="276">
        <f t="shared" si="36"/>
        <v>95</v>
      </c>
      <c r="C242" s="277">
        <f t="shared" si="37"/>
        <v>0</v>
      </c>
      <c r="D242" s="277">
        <f t="shared" si="29"/>
        <v>0</v>
      </c>
      <c r="E242" s="283">
        <f t="shared" si="30"/>
        <v>0</v>
      </c>
      <c r="F242" s="283">
        <f t="shared" si="34"/>
        <v>0</v>
      </c>
      <c r="G242" s="283">
        <f t="shared" si="35"/>
        <v>0</v>
      </c>
      <c r="H242" s="283">
        <f t="shared" si="31"/>
        <v>0</v>
      </c>
      <c r="I242" s="277">
        <f t="shared" si="32"/>
        <v>0</v>
      </c>
      <c r="J242" s="277">
        <f t="shared" si="33"/>
        <v>0</v>
      </c>
    </row>
    <row r="243" spans="1:10" x14ac:dyDescent="0.2">
      <c r="A243" s="276">
        <f>IF('Mar10'!$M$21=" ",0,ROUND('Mar10'!$M$21,0))</f>
        <v>0</v>
      </c>
      <c r="B243" s="276">
        <f t="shared" si="36"/>
        <v>95</v>
      </c>
      <c r="C243" s="277">
        <f t="shared" si="37"/>
        <v>0</v>
      </c>
      <c r="D243" s="277">
        <f t="shared" si="29"/>
        <v>0</v>
      </c>
      <c r="E243" s="283">
        <f t="shared" si="30"/>
        <v>0</v>
      </c>
      <c r="F243" s="283">
        <f t="shared" si="34"/>
        <v>0</v>
      </c>
      <c r="G243" s="283">
        <f t="shared" si="35"/>
        <v>0</v>
      </c>
      <c r="H243" s="283">
        <f t="shared" si="31"/>
        <v>0</v>
      </c>
      <c r="I243" s="277">
        <f t="shared" si="32"/>
        <v>0</v>
      </c>
      <c r="J243" s="277">
        <f t="shared" si="33"/>
        <v>0</v>
      </c>
    </row>
    <row r="244" spans="1:10" x14ac:dyDescent="0.2">
      <c r="A244" s="276">
        <f>IF('Mar10'!$M$22=" ",0,ROUND('Mar10'!$M$22,0))</f>
        <v>0</v>
      </c>
      <c r="B244" s="276">
        <f t="shared" si="36"/>
        <v>95</v>
      </c>
      <c r="C244" s="277">
        <f t="shared" si="37"/>
        <v>0</v>
      </c>
      <c r="D244" s="277">
        <f t="shared" si="29"/>
        <v>0</v>
      </c>
      <c r="E244" s="283">
        <f t="shared" si="30"/>
        <v>0</v>
      </c>
      <c r="F244" s="283">
        <f t="shared" si="34"/>
        <v>0</v>
      </c>
      <c r="G244" s="283">
        <f t="shared" si="35"/>
        <v>0</v>
      </c>
      <c r="H244" s="283">
        <f t="shared" si="31"/>
        <v>0</v>
      </c>
      <c r="I244" s="277">
        <f t="shared" si="32"/>
        <v>0</v>
      </c>
      <c r="J244" s="277">
        <f t="shared" si="33"/>
        <v>0</v>
      </c>
    </row>
    <row r="245" spans="1:10" x14ac:dyDescent="0.2">
      <c r="A245" s="276">
        <f>IF('Mar10'!$M$23=" ",0,ROUND('Mar10'!$M$23,0))</f>
        <v>0</v>
      </c>
      <c r="B245" s="276">
        <f t="shared" si="36"/>
        <v>95</v>
      </c>
      <c r="C245" s="277">
        <f t="shared" si="37"/>
        <v>0</v>
      </c>
      <c r="D245" s="277">
        <f t="shared" si="29"/>
        <v>0</v>
      </c>
      <c r="E245" s="283">
        <f t="shared" si="30"/>
        <v>0</v>
      </c>
      <c r="F245" s="283">
        <f t="shared" si="34"/>
        <v>0</v>
      </c>
      <c r="G245" s="283">
        <f t="shared" si="35"/>
        <v>0</v>
      </c>
      <c r="H245" s="283">
        <f t="shared" si="31"/>
        <v>0</v>
      </c>
      <c r="I245" s="277">
        <f t="shared" si="32"/>
        <v>0</v>
      </c>
      <c r="J245" s="277">
        <f t="shared" si="33"/>
        <v>0</v>
      </c>
    </row>
    <row r="246" spans="1:10" x14ac:dyDescent="0.2">
      <c r="A246" s="276">
        <f>IF('Mar10'!$M$24=" ",0,ROUND('Mar10'!$M$24,0))</f>
        <v>0</v>
      </c>
      <c r="B246" s="276">
        <f t="shared" si="36"/>
        <v>95</v>
      </c>
      <c r="C246" s="277">
        <f t="shared" si="37"/>
        <v>0</v>
      </c>
      <c r="D246" s="277">
        <f t="shared" si="29"/>
        <v>0</v>
      </c>
      <c r="E246" s="283">
        <f t="shared" si="30"/>
        <v>0</v>
      </c>
      <c r="F246" s="283">
        <f t="shared" si="34"/>
        <v>0</v>
      </c>
      <c r="G246" s="283">
        <f t="shared" si="35"/>
        <v>0</v>
      </c>
      <c r="H246" s="283">
        <f t="shared" si="31"/>
        <v>0</v>
      </c>
      <c r="I246" s="277">
        <f t="shared" si="32"/>
        <v>0</v>
      </c>
      <c r="J246" s="277">
        <f t="shared" si="33"/>
        <v>0</v>
      </c>
    </row>
    <row r="247" spans="1:10" x14ac:dyDescent="0.2">
      <c r="A247" s="276">
        <f>IF('Mar10'!$M$25=" ",0,ROUND('Mar10'!$M$25,0))</f>
        <v>0</v>
      </c>
      <c r="B247" s="276">
        <f t="shared" si="36"/>
        <v>95</v>
      </c>
      <c r="C247" s="277">
        <f t="shared" si="37"/>
        <v>0</v>
      </c>
      <c r="D247" s="277">
        <f t="shared" si="29"/>
        <v>0</v>
      </c>
      <c r="E247" s="283">
        <f t="shared" si="30"/>
        <v>0</v>
      </c>
      <c r="F247" s="283">
        <f t="shared" si="34"/>
        <v>0</v>
      </c>
      <c r="G247" s="283">
        <f t="shared" si="35"/>
        <v>0</v>
      </c>
      <c r="H247" s="283">
        <f t="shared" si="31"/>
        <v>0</v>
      </c>
      <c r="I247" s="277">
        <f t="shared" si="32"/>
        <v>0</v>
      </c>
      <c r="J247" s="277">
        <f t="shared" si="33"/>
        <v>0</v>
      </c>
    </row>
    <row r="248" spans="1:10" x14ac:dyDescent="0.2">
      <c r="A248" s="276">
        <f>IF('Mar10'!$M$31=" ",0,ROUND('Mar10'!$M$31,0))</f>
        <v>0</v>
      </c>
      <c r="B248" s="276">
        <f t="shared" si="36"/>
        <v>95</v>
      </c>
      <c r="C248" s="277">
        <f t="shared" si="37"/>
        <v>0</v>
      </c>
      <c r="D248" s="277">
        <f t="shared" si="29"/>
        <v>0</v>
      </c>
      <c r="E248" s="283">
        <f t="shared" si="30"/>
        <v>0</v>
      </c>
      <c r="F248" s="283">
        <f t="shared" si="34"/>
        <v>0</v>
      </c>
      <c r="G248" s="283">
        <f t="shared" si="35"/>
        <v>0</v>
      </c>
      <c r="H248" s="283">
        <f t="shared" si="31"/>
        <v>0</v>
      </c>
      <c r="I248" s="277">
        <f t="shared" si="32"/>
        <v>0</v>
      </c>
      <c r="J248" s="277">
        <f t="shared" si="33"/>
        <v>0</v>
      </c>
    </row>
    <row r="249" spans="1:10" x14ac:dyDescent="0.2">
      <c r="A249" s="276">
        <f>IF('Mar10'!$M$32=" ",0,ROUND('Mar10'!$M$32,0))</f>
        <v>0</v>
      </c>
      <c r="B249" s="276">
        <f t="shared" si="36"/>
        <v>95</v>
      </c>
      <c r="C249" s="277">
        <f t="shared" si="37"/>
        <v>0</v>
      </c>
      <c r="D249" s="277">
        <f t="shared" si="29"/>
        <v>0</v>
      </c>
      <c r="E249" s="283">
        <f t="shared" si="30"/>
        <v>0</v>
      </c>
      <c r="F249" s="283">
        <f t="shared" si="34"/>
        <v>0</v>
      </c>
      <c r="G249" s="283">
        <f t="shared" si="35"/>
        <v>0</v>
      </c>
      <c r="H249" s="283">
        <f t="shared" si="31"/>
        <v>0</v>
      </c>
      <c r="I249" s="277">
        <f t="shared" si="32"/>
        <v>0</v>
      </c>
      <c r="J249" s="277">
        <f t="shared" si="33"/>
        <v>0</v>
      </c>
    </row>
    <row r="250" spans="1:10" x14ac:dyDescent="0.2">
      <c r="A250" s="276">
        <f>IF('Mar10'!$M$33=" ",0,ROUND('Mar10'!$M$33,0))</f>
        <v>0</v>
      </c>
      <c r="B250" s="276">
        <f t="shared" si="36"/>
        <v>95</v>
      </c>
      <c r="C250" s="277">
        <f t="shared" si="37"/>
        <v>0</v>
      </c>
      <c r="D250" s="277">
        <f t="shared" si="29"/>
        <v>0</v>
      </c>
      <c r="E250" s="283">
        <f t="shared" si="30"/>
        <v>0</v>
      </c>
      <c r="F250" s="283">
        <f t="shared" si="34"/>
        <v>0</v>
      </c>
      <c r="G250" s="283">
        <f t="shared" si="35"/>
        <v>0</v>
      </c>
      <c r="H250" s="283">
        <f t="shared" si="31"/>
        <v>0</v>
      </c>
      <c r="I250" s="277">
        <f t="shared" si="32"/>
        <v>0</v>
      </c>
      <c r="J250" s="277">
        <f t="shared" si="33"/>
        <v>0</v>
      </c>
    </row>
    <row r="251" spans="1:10" x14ac:dyDescent="0.2">
      <c r="A251" s="276">
        <f>IF('Mar10'!$M$34=" ",0,ROUND('Mar10'!$M$34,0))</f>
        <v>0</v>
      </c>
      <c r="B251" s="276">
        <f t="shared" si="36"/>
        <v>95</v>
      </c>
      <c r="C251" s="277">
        <f t="shared" si="37"/>
        <v>0</v>
      </c>
      <c r="D251" s="277">
        <f t="shared" si="29"/>
        <v>0</v>
      </c>
      <c r="E251" s="283">
        <f t="shared" si="30"/>
        <v>0</v>
      </c>
      <c r="F251" s="283">
        <f t="shared" si="34"/>
        <v>0</v>
      </c>
      <c r="G251" s="283">
        <f t="shared" si="35"/>
        <v>0</v>
      </c>
      <c r="H251" s="283">
        <f t="shared" si="31"/>
        <v>0</v>
      </c>
      <c r="I251" s="277">
        <f t="shared" si="32"/>
        <v>0</v>
      </c>
      <c r="J251" s="277">
        <f t="shared" si="33"/>
        <v>0</v>
      </c>
    </row>
    <row r="252" spans="1:10" x14ac:dyDescent="0.2">
      <c r="A252" s="276">
        <f>IF('Mar10'!$M$35=" ",0,ROUND('Mar10'!$M$35,0))</f>
        <v>0</v>
      </c>
      <c r="B252" s="276">
        <f t="shared" si="36"/>
        <v>95</v>
      </c>
      <c r="C252" s="277">
        <f t="shared" si="37"/>
        <v>0</v>
      </c>
      <c r="D252" s="277">
        <f t="shared" si="29"/>
        <v>0</v>
      </c>
      <c r="E252" s="283">
        <f t="shared" si="30"/>
        <v>0</v>
      </c>
      <c r="F252" s="283">
        <f t="shared" si="34"/>
        <v>0</v>
      </c>
      <c r="G252" s="283">
        <f t="shared" si="35"/>
        <v>0</v>
      </c>
      <c r="H252" s="283">
        <f t="shared" si="31"/>
        <v>0</v>
      </c>
      <c r="I252" s="277">
        <f t="shared" si="32"/>
        <v>0</v>
      </c>
      <c r="J252" s="277">
        <f t="shared" si="33"/>
        <v>0</v>
      </c>
    </row>
    <row r="253" spans="1:10" x14ac:dyDescent="0.2">
      <c r="A253" s="276">
        <f>IF('Mar10'!$M$41=" ",0,ROUND('Mar10'!$M$41,0))</f>
        <v>0</v>
      </c>
      <c r="B253" s="276">
        <f t="shared" si="36"/>
        <v>95</v>
      </c>
      <c r="C253" s="277">
        <f t="shared" si="37"/>
        <v>0</v>
      </c>
      <c r="D253" s="277">
        <f t="shared" si="29"/>
        <v>0</v>
      </c>
      <c r="E253" s="283">
        <f t="shared" si="30"/>
        <v>0</v>
      </c>
      <c r="F253" s="283">
        <f t="shared" si="34"/>
        <v>0</v>
      </c>
      <c r="G253" s="283">
        <f t="shared" si="35"/>
        <v>0</v>
      </c>
      <c r="H253" s="283">
        <f t="shared" si="31"/>
        <v>0</v>
      </c>
      <c r="I253" s="277">
        <f t="shared" si="32"/>
        <v>0</v>
      </c>
      <c r="J253" s="277">
        <f t="shared" si="33"/>
        <v>0</v>
      </c>
    </row>
    <row r="254" spans="1:10" x14ac:dyDescent="0.2">
      <c r="A254" s="276">
        <f>IF('Mar10'!$M$42=" ",0,ROUND('Mar10'!$M$42,0))</f>
        <v>0</v>
      </c>
      <c r="B254" s="276">
        <f t="shared" si="36"/>
        <v>95</v>
      </c>
      <c r="C254" s="277">
        <f t="shared" si="37"/>
        <v>0</v>
      </c>
      <c r="D254" s="277">
        <f t="shared" si="29"/>
        <v>0</v>
      </c>
      <c r="E254" s="283">
        <f t="shared" si="30"/>
        <v>0</v>
      </c>
      <c r="F254" s="283">
        <f t="shared" si="34"/>
        <v>0</v>
      </c>
      <c r="G254" s="283">
        <f t="shared" si="35"/>
        <v>0</v>
      </c>
      <c r="H254" s="283">
        <f t="shared" si="31"/>
        <v>0</v>
      </c>
      <c r="I254" s="277">
        <f t="shared" si="32"/>
        <v>0</v>
      </c>
      <c r="J254" s="277">
        <f t="shared" si="33"/>
        <v>0</v>
      </c>
    </row>
    <row r="255" spans="1:10" x14ac:dyDescent="0.2">
      <c r="A255" s="276">
        <f>IF('Mar10'!$M$43=" ",0,ROUND('Mar10'!$M$43,0))</f>
        <v>0</v>
      </c>
      <c r="B255" s="276">
        <f t="shared" si="36"/>
        <v>95</v>
      </c>
      <c r="C255" s="277">
        <f t="shared" si="37"/>
        <v>0</v>
      </c>
      <c r="D255" s="277">
        <f t="shared" ref="D255:D267" si="38">IF(A255&gt;(B255+C255),A255-B255-C255,0)</f>
        <v>0</v>
      </c>
      <c r="E255" s="283">
        <f t="shared" si="30"/>
        <v>0</v>
      </c>
      <c r="F255" s="283">
        <f t="shared" si="34"/>
        <v>0</v>
      </c>
      <c r="G255" s="283">
        <f t="shared" si="35"/>
        <v>0</v>
      </c>
      <c r="H255" s="283">
        <f t="shared" si="31"/>
        <v>0</v>
      </c>
      <c r="I255" s="277">
        <f t="shared" si="32"/>
        <v>0</v>
      </c>
      <c r="J255" s="277">
        <f t="shared" si="33"/>
        <v>0</v>
      </c>
    </row>
    <row r="256" spans="1:10" x14ac:dyDescent="0.2">
      <c r="A256" s="276">
        <f>IF('Mar10'!$M$44=" ",0,ROUND('Mar10'!$M$44,0))</f>
        <v>0</v>
      </c>
      <c r="B256" s="276">
        <f t="shared" si="36"/>
        <v>95</v>
      </c>
      <c r="C256" s="277">
        <f t="shared" si="37"/>
        <v>0</v>
      </c>
      <c r="D256" s="277">
        <f t="shared" si="38"/>
        <v>0</v>
      </c>
      <c r="E256" s="283">
        <f t="shared" si="30"/>
        <v>0</v>
      </c>
      <c r="F256" s="283">
        <f t="shared" si="34"/>
        <v>0</v>
      </c>
      <c r="G256" s="283">
        <f t="shared" si="35"/>
        <v>0</v>
      </c>
      <c r="H256" s="283">
        <f t="shared" si="31"/>
        <v>0</v>
      </c>
      <c r="I256" s="277">
        <f t="shared" si="32"/>
        <v>0</v>
      </c>
      <c r="J256" s="277">
        <f t="shared" si="33"/>
        <v>0</v>
      </c>
    </row>
    <row r="257" spans="1:10" x14ac:dyDescent="0.2">
      <c r="A257" s="276">
        <f>IF('Mar10'!$M$45=" ",0,ROUND('Mar10'!$M$45,0))</f>
        <v>0</v>
      </c>
      <c r="B257" s="276">
        <f t="shared" si="36"/>
        <v>95</v>
      </c>
      <c r="C257" s="277">
        <f t="shared" si="37"/>
        <v>0</v>
      </c>
      <c r="D257" s="277">
        <f t="shared" si="38"/>
        <v>0</v>
      </c>
      <c r="E257" s="283">
        <f t="shared" si="30"/>
        <v>0</v>
      </c>
      <c r="F257" s="283">
        <f t="shared" si="34"/>
        <v>0</v>
      </c>
      <c r="G257" s="283">
        <f t="shared" si="35"/>
        <v>0</v>
      </c>
      <c r="H257" s="283">
        <f t="shared" si="31"/>
        <v>0</v>
      </c>
      <c r="I257" s="277">
        <f t="shared" si="32"/>
        <v>0</v>
      </c>
      <c r="J257" s="277">
        <f t="shared" si="33"/>
        <v>0</v>
      </c>
    </row>
    <row r="258" spans="1:10" x14ac:dyDescent="0.2">
      <c r="A258" s="276">
        <f>IF('Mar10'!$M$51=" ",0,ROUND('Mar10'!$M$51,0))</f>
        <v>0</v>
      </c>
      <c r="B258" s="276">
        <f t="shared" si="36"/>
        <v>95</v>
      </c>
      <c r="C258" s="277">
        <f t="shared" si="37"/>
        <v>0</v>
      </c>
      <c r="D258" s="277">
        <f t="shared" si="38"/>
        <v>0</v>
      </c>
      <c r="E258" s="283">
        <f t="shared" si="30"/>
        <v>0</v>
      </c>
      <c r="F258" s="283">
        <f t="shared" si="34"/>
        <v>0</v>
      </c>
      <c r="G258" s="283">
        <f t="shared" si="35"/>
        <v>0</v>
      </c>
      <c r="H258" s="283">
        <f t="shared" si="31"/>
        <v>0</v>
      </c>
      <c r="I258" s="277">
        <f t="shared" si="32"/>
        <v>0</v>
      </c>
      <c r="J258" s="277">
        <f t="shared" si="33"/>
        <v>0</v>
      </c>
    </row>
    <row r="259" spans="1:10" x14ac:dyDescent="0.2">
      <c r="A259" s="276">
        <f>IF('Mar10'!$M$52=" ",0,ROUND('Mar10'!$M$52,0))</f>
        <v>0</v>
      </c>
      <c r="B259" s="276">
        <f t="shared" si="36"/>
        <v>95</v>
      </c>
      <c r="C259" s="277">
        <f t="shared" si="37"/>
        <v>0</v>
      </c>
      <c r="D259" s="277">
        <f t="shared" si="38"/>
        <v>0</v>
      </c>
      <c r="E259" s="283">
        <f t="shared" si="30"/>
        <v>0</v>
      </c>
      <c r="F259" s="283">
        <f t="shared" si="34"/>
        <v>0</v>
      </c>
      <c r="G259" s="283">
        <f t="shared" si="35"/>
        <v>0</v>
      </c>
      <c r="H259" s="283">
        <f t="shared" si="31"/>
        <v>0</v>
      </c>
      <c r="I259" s="277">
        <f t="shared" si="32"/>
        <v>0</v>
      </c>
      <c r="J259" s="277">
        <f t="shared" si="33"/>
        <v>0</v>
      </c>
    </row>
    <row r="260" spans="1:10" x14ac:dyDescent="0.2">
      <c r="A260" s="276">
        <f>IF('Mar10'!$M$53=" ",0,ROUND('Mar10'!$M$53,0))</f>
        <v>0</v>
      </c>
      <c r="B260" s="276">
        <f t="shared" si="36"/>
        <v>95</v>
      </c>
      <c r="C260" s="277">
        <f t="shared" si="37"/>
        <v>0</v>
      </c>
      <c r="D260" s="277">
        <f t="shared" si="38"/>
        <v>0</v>
      </c>
      <c r="E260" s="283">
        <f t="shared" ref="E260:E267" si="39">IF(A260&gt;D$1,(D$1-C$1-B$1)*E$1/100+(D260-D$1+C$1+B$1)*J$1/100,IF(D260&gt;0,D260*E$1/100,0))</f>
        <v>0</v>
      </c>
      <c r="F260" s="283">
        <f t="shared" si="34"/>
        <v>0</v>
      </c>
      <c r="G260" s="283">
        <f t="shared" si="35"/>
        <v>0</v>
      </c>
      <c r="H260" s="283">
        <f t="shared" ref="H260:H267" si="40">IF(A260&gt;G$1,(D$1-C$1-B$1)*H$1/100+(D260-D$1+C$1+B$1)*J$1/100,IF(D260&gt;0,D260*H$1/100,0))</f>
        <v>0</v>
      </c>
      <c r="I260" s="277">
        <f t="shared" ref="I260:I267" si="41">IF(D260&gt;0,D260*I$1/100,0)</f>
        <v>0</v>
      </c>
      <c r="J260" s="277">
        <f t="shared" ref="J260:J267" si="42">E260+I260</f>
        <v>0</v>
      </c>
    </row>
    <row r="261" spans="1:10" x14ac:dyDescent="0.2">
      <c r="A261" s="276">
        <f>IF('Mar10'!$M$54=" ",0,ROUND('Mar10'!$M$54,0))</f>
        <v>0</v>
      </c>
      <c r="B261" s="276">
        <f t="shared" si="36"/>
        <v>95</v>
      </c>
      <c r="C261" s="277">
        <f t="shared" si="37"/>
        <v>0</v>
      </c>
      <c r="D261" s="277">
        <f t="shared" si="38"/>
        <v>0</v>
      </c>
      <c r="E261" s="283">
        <f t="shared" si="39"/>
        <v>0</v>
      </c>
      <c r="F261" s="283">
        <f t="shared" si="34"/>
        <v>0</v>
      </c>
      <c r="G261" s="283">
        <f t="shared" si="35"/>
        <v>0</v>
      </c>
      <c r="H261" s="283">
        <f t="shared" si="40"/>
        <v>0</v>
      </c>
      <c r="I261" s="277">
        <f t="shared" si="41"/>
        <v>0</v>
      </c>
      <c r="J261" s="277">
        <f t="shared" si="42"/>
        <v>0</v>
      </c>
    </row>
    <row r="262" spans="1:10" x14ac:dyDescent="0.2">
      <c r="A262" s="276">
        <f>IF('Mar10'!$M$55=" ",0,ROUND('Mar10'!$M$55,0))</f>
        <v>0</v>
      </c>
      <c r="B262" s="276">
        <f t="shared" si="36"/>
        <v>95</v>
      </c>
      <c r="C262" s="277">
        <f t="shared" si="37"/>
        <v>0</v>
      </c>
      <c r="D262" s="277">
        <f t="shared" si="38"/>
        <v>0</v>
      </c>
      <c r="E262" s="283">
        <f t="shared" si="39"/>
        <v>0</v>
      </c>
      <c r="F262" s="283">
        <f t="shared" ref="F262:F267" si="43">IF(A262&gt;D$1,(D$1-C$1-B$1)*F$1/100+(D262-D$1+C$1+B$1)*J$1/100,IF(D262&gt;0,D262*F$1/100,0))</f>
        <v>0</v>
      </c>
      <c r="G262" s="283">
        <f t="shared" ref="G262:G267" si="44">G$1</f>
        <v>0</v>
      </c>
      <c r="H262" s="283">
        <f t="shared" si="40"/>
        <v>0</v>
      </c>
      <c r="I262" s="277">
        <f t="shared" si="41"/>
        <v>0</v>
      </c>
      <c r="J262" s="277">
        <f t="shared" si="42"/>
        <v>0</v>
      </c>
    </row>
    <row r="263" spans="1:10" x14ac:dyDescent="0.2">
      <c r="A263" s="276">
        <f>IF('Mar10'!$M$61=" ",0,ROUND('Mar10'!$M$61,0))</f>
        <v>0</v>
      </c>
      <c r="B263" s="276">
        <f>B$1</f>
        <v>95</v>
      </c>
      <c r="C263" s="277">
        <f t="shared" si="37"/>
        <v>0</v>
      </c>
      <c r="D263" s="277">
        <f t="shared" si="38"/>
        <v>0</v>
      </c>
      <c r="E263" s="283">
        <f t="shared" si="39"/>
        <v>0</v>
      </c>
      <c r="F263" s="283">
        <f t="shared" si="43"/>
        <v>0</v>
      </c>
      <c r="G263" s="283">
        <f t="shared" si="44"/>
        <v>0</v>
      </c>
      <c r="H263" s="283">
        <f t="shared" si="40"/>
        <v>0</v>
      </c>
      <c r="I263" s="277">
        <f t="shared" si="41"/>
        <v>0</v>
      </c>
      <c r="J263" s="277">
        <f t="shared" si="42"/>
        <v>0</v>
      </c>
    </row>
    <row r="264" spans="1:10" x14ac:dyDescent="0.2">
      <c r="A264" s="276">
        <f>IF('Mar10'!$M$62=" ",0,ROUND('Mar10'!$M$62,0))</f>
        <v>0</v>
      </c>
      <c r="B264" s="276">
        <f>B$1</f>
        <v>95</v>
      </c>
      <c r="C264" s="277">
        <f t="shared" si="37"/>
        <v>0</v>
      </c>
      <c r="D264" s="277">
        <f t="shared" si="38"/>
        <v>0</v>
      </c>
      <c r="E264" s="283">
        <f t="shared" si="39"/>
        <v>0</v>
      </c>
      <c r="F264" s="283">
        <f t="shared" si="43"/>
        <v>0</v>
      </c>
      <c r="G264" s="283">
        <f t="shared" si="44"/>
        <v>0</v>
      </c>
      <c r="H264" s="283">
        <f t="shared" si="40"/>
        <v>0</v>
      </c>
      <c r="I264" s="277">
        <f t="shared" si="41"/>
        <v>0</v>
      </c>
      <c r="J264" s="277">
        <f t="shared" si="42"/>
        <v>0</v>
      </c>
    </row>
    <row r="265" spans="1:10" x14ac:dyDescent="0.2">
      <c r="A265" s="276">
        <f>IF('Mar10'!$M$63=" ",0,ROUND('Mar10'!$M$63,0))</f>
        <v>0</v>
      </c>
      <c r="B265" s="276">
        <f>B$1</f>
        <v>95</v>
      </c>
      <c r="C265" s="277">
        <f t="shared" si="37"/>
        <v>0</v>
      </c>
      <c r="D265" s="277">
        <f t="shared" si="38"/>
        <v>0</v>
      </c>
      <c r="E265" s="283">
        <f t="shared" si="39"/>
        <v>0</v>
      </c>
      <c r="F265" s="283">
        <f t="shared" si="43"/>
        <v>0</v>
      </c>
      <c r="G265" s="283">
        <f t="shared" si="44"/>
        <v>0</v>
      </c>
      <c r="H265" s="283">
        <f t="shared" si="40"/>
        <v>0</v>
      </c>
      <c r="I265" s="277">
        <f t="shared" si="41"/>
        <v>0</v>
      </c>
      <c r="J265" s="277">
        <f t="shared" si="42"/>
        <v>0</v>
      </c>
    </row>
    <row r="266" spans="1:10" x14ac:dyDescent="0.2">
      <c r="A266" s="276">
        <f>IF('Mar10'!$M$64=" ",0,ROUND('Mar10'!$M$64,0))</f>
        <v>0</v>
      </c>
      <c r="B266" s="276">
        <f>B$1</f>
        <v>95</v>
      </c>
      <c r="C266" s="277">
        <f t="shared" si="37"/>
        <v>0</v>
      </c>
      <c r="D266" s="277">
        <f t="shared" si="38"/>
        <v>0</v>
      </c>
      <c r="E266" s="283">
        <f t="shared" si="39"/>
        <v>0</v>
      </c>
      <c r="F266" s="283">
        <f t="shared" si="43"/>
        <v>0</v>
      </c>
      <c r="G266" s="283">
        <f t="shared" si="44"/>
        <v>0</v>
      </c>
      <c r="H266" s="283">
        <f t="shared" si="40"/>
        <v>0</v>
      </c>
      <c r="I266" s="277">
        <f t="shared" si="41"/>
        <v>0</v>
      </c>
      <c r="J266" s="277">
        <f t="shared" si="42"/>
        <v>0</v>
      </c>
    </row>
    <row r="267" spans="1:10" x14ac:dyDescent="0.2">
      <c r="A267" s="276">
        <f>IF('Mar10'!$M$65=" ",0,ROUND('Mar10'!$M$65,0))</f>
        <v>0</v>
      </c>
      <c r="B267" s="276">
        <f>B$1</f>
        <v>95</v>
      </c>
      <c r="C267" s="277">
        <f t="shared" si="37"/>
        <v>0</v>
      </c>
      <c r="D267" s="277">
        <f t="shared" si="38"/>
        <v>0</v>
      </c>
      <c r="E267" s="283">
        <f t="shared" si="39"/>
        <v>0</v>
      </c>
      <c r="F267" s="283">
        <f t="shared" si="43"/>
        <v>0</v>
      </c>
      <c r="G267" s="283">
        <f t="shared" si="44"/>
        <v>0</v>
      </c>
      <c r="H267" s="283">
        <f t="shared" si="40"/>
        <v>0</v>
      </c>
      <c r="I267" s="277">
        <f t="shared" si="41"/>
        <v>0</v>
      </c>
      <c r="J267" s="277">
        <f t="shared" si="42"/>
        <v>0</v>
      </c>
    </row>
  </sheetData>
  <phoneticPr fontId="4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pane ySplit="2" topLeftCell="A3" activePane="bottomLeft" state="frozen"/>
      <selection pane="bottomLeft" activeCell="C1" sqref="C1"/>
    </sheetView>
  </sheetViews>
  <sheetFormatPr defaultRowHeight="12" x14ac:dyDescent="0.2"/>
  <cols>
    <col min="1" max="1" width="12.7109375" style="284" customWidth="1"/>
    <col min="2" max="2" width="13.7109375" style="284" customWidth="1"/>
    <col min="3" max="5" width="13.7109375" style="277" customWidth="1"/>
    <col min="6" max="8" width="14.7109375" style="277" customWidth="1"/>
    <col min="9" max="10" width="13.7109375" style="277" customWidth="1"/>
    <col min="11" max="16384" width="9.140625" style="278"/>
  </cols>
  <sheetData>
    <row r="1" spans="1:10" x14ac:dyDescent="0.2">
      <c r="A1" s="276" t="s">
        <v>181</v>
      </c>
      <c r="B1" s="276">
        <f>Admin!P4</f>
        <v>412</v>
      </c>
      <c r="C1" s="276">
        <f>Admin!P6-Admin!P4</f>
        <v>65</v>
      </c>
      <c r="D1" s="276">
        <f>Admin!P5</f>
        <v>3658</v>
      </c>
      <c r="E1" s="277">
        <f>Admin!N8</f>
        <v>11</v>
      </c>
      <c r="F1" s="277">
        <f>Admin!N9</f>
        <v>4.8499999999999996</v>
      </c>
      <c r="G1" s="277">
        <f>Admin!N10</f>
        <v>0</v>
      </c>
      <c r="H1" s="277">
        <f>Admin!N11</f>
        <v>1</v>
      </c>
      <c r="I1" s="277">
        <f>Admin!N14</f>
        <v>12.8</v>
      </c>
      <c r="J1" s="277">
        <f>Admin!N13</f>
        <v>1</v>
      </c>
    </row>
    <row r="2" spans="1:10" s="282" customFormat="1" ht="60" x14ac:dyDescent="0.2">
      <c r="A2" s="279" t="s">
        <v>182</v>
      </c>
      <c r="B2" s="280" t="s">
        <v>183</v>
      </c>
      <c r="C2" s="281" t="s">
        <v>184</v>
      </c>
      <c r="D2" s="281" t="s">
        <v>185</v>
      </c>
      <c r="E2" s="281" t="s">
        <v>186</v>
      </c>
      <c r="F2" s="281" t="s">
        <v>187</v>
      </c>
      <c r="G2" s="281" t="s">
        <v>188</v>
      </c>
      <c r="H2" s="281" t="s">
        <v>189</v>
      </c>
      <c r="I2" s="281" t="s">
        <v>190</v>
      </c>
      <c r="J2" s="281" t="s">
        <v>192</v>
      </c>
    </row>
    <row r="3" spans="1:10" x14ac:dyDescent="0.2">
      <c r="A3" s="276">
        <f>IF('Apr09'!$M$51=" ",0,ROUND('Apr09'!$M$51,0))</f>
        <v>0</v>
      </c>
      <c r="B3" s="276">
        <f>B$1</f>
        <v>412</v>
      </c>
      <c r="C3" s="277">
        <f>IF(A3&lt;B$1,0,IF(A3&lt;(B$1+C$1),A3-B3,C$1))</f>
        <v>0</v>
      </c>
      <c r="D3" s="277">
        <f>IF(A3&gt;(B3+C3),A3-B3-C3,0)</f>
        <v>0</v>
      </c>
      <c r="E3" s="283">
        <f>IF(A3&gt;D$1,(D$1-C$1-B$1)*E$1/100+(D3-D$1+C$1+B$1)*J$1/100,IF(D3&gt;0,D3*E$1/100,0))</f>
        <v>0</v>
      </c>
      <c r="F3" s="283">
        <f>IF(A3&gt;D$1,(D$1-C$1-B$1)*F$1/100+(D3-D$1+C$1+B$1)*J$1/100,IF(D3&gt;0,D3*F$1/100,0))</f>
        <v>0</v>
      </c>
      <c r="G3" s="283">
        <f>G$1</f>
        <v>0</v>
      </c>
      <c r="H3" s="283">
        <f>IF(A3&gt;D$1,(D$1-C$1-B$1)*H$1/100+(D3-D$1+C$1+B$1)*J$1/100,IF(D3&gt;0,D3*H$1/100,0))</f>
        <v>0</v>
      </c>
      <c r="I3" s="277">
        <f>IF(D3&gt;0,D3*I$1/100,0)</f>
        <v>0</v>
      </c>
      <c r="J3" s="277">
        <f>E3+I3</f>
        <v>0</v>
      </c>
    </row>
    <row r="4" spans="1:10" x14ac:dyDescent="0.2">
      <c r="A4" s="276">
        <f>IF('Apr09'!$M$52=" ",0,ROUND('Apr09'!$M$52,0))</f>
        <v>0</v>
      </c>
      <c r="B4" s="276">
        <f t="shared" ref="B4:B62" si="0">B$1</f>
        <v>412</v>
      </c>
      <c r="C4" s="277">
        <f>IF(A4&lt;B$1,0,IF(A4&lt;(B$1+C$1),A4-B4,C$1))</f>
        <v>0</v>
      </c>
      <c r="D4" s="277">
        <f>IF(A4&gt;(B4+C4),A4-B4-C4,0)</f>
        <v>0</v>
      </c>
      <c r="E4" s="283">
        <f t="shared" ref="E4:E62" si="1">IF(A4&gt;D$1,(D$1-C$1-B$1)*E$1/100+(D4-D$1+C$1+B$1)*J$1/100,IF(D4&gt;0,D4*E$1/100,0))</f>
        <v>0</v>
      </c>
      <c r="F4" s="283">
        <f t="shared" ref="F4:F62" si="2">IF(A4&gt;D$1,(D$1-C$1-B$1)*F$1/100+(D4-D$1+C$1+B$1)*J$1/100,IF(D4&gt;0,D4*F$1/100,0))</f>
        <v>0</v>
      </c>
      <c r="G4" s="283">
        <f t="shared" ref="G4:G62" si="3">G$1</f>
        <v>0</v>
      </c>
      <c r="H4" s="283">
        <f t="shared" ref="H4:H62" si="4">IF(A4&gt;D$1,(D$1-C$1-B$1)*H$1/100+(D4-D$1+C$1+B$1)*J$1/100,IF(D4&gt;0,D4*H$1/100,0))</f>
        <v>0</v>
      </c>
      <c r="I4" s="277">
        <f t="shared" ref="I4:I62" si="5">IF(D4&gt;0,D4*I$1/100,0)</f>
        <v>0</v>
      </c>
      <c r="J4" s="277">
        <f t="shared" ref="J4:J62" si="6">E4+I4</f>
        <v>0</v>
      </c>
    </row>
    <row r="5" spans="1:10" x14ac:dyDescent="0.2">
      <c r="A5" s="276">
        <f>IF('Apr09'!$M$53=" ",0,ROUND('Apr09'!$M$53,0))</f>
        <v>0</v>
      </c>
      <c r="B5" s="276">
        <f t="shared" si="0"/>
        <v>412</v>
      </c>
      <c r="C5" s="277">
        <f>IF(A5&lt;B$1,0,IF(A5&lt;(B$1+C$1),A5-B5,C$1))</f>
        <v>0</v>
      </c>
      <c r="D5" s="277">
        <f>IF(A5&gt;(B5+C5),A5-B5-C5,0)</f>
        <v>0</v>
      </c>
      <c r="E5" s="283">
        <f t="shared" si="1"/>
        <v>0</v>
      </c>
      <c r="F5" s="283">
        <f t="shared" si="2"/>
        <v>0</v>
      </c>
      <c r="G5" s="283">
        <f t="shared" si="3"/>
        <v>0</v>
      </c>
      <c r="H5" s="283">
        <f t="shared" si="4"/>
        <v>0</v>
      </c>
      <c r="I5" s="277">
        <f t="shared" si="5"/>
        <v>0</v>
      </c>
      <c r="J5" s="277">
        <f t="shared" si="6"/>
        <v>0</v>
      </c>
    </row>
    <row r="6" spans="1:10" x14ac:dyDescent="0.2">
      <c r="A6" s="276">
        <f>IF('Apr09'!$M$54=" ",0,ROUND('Apr09'!$M$54,0))</f>
        <v>0</v>
      </c>
      <c r="B6" s="276">
        <f t="shared" si="0"/>
        <v>412</v>
      </c>
      <c r="C6" s="277">
        <f>IF(A6&lt;B$1,0,IF(A6&lt;(B$1+C$1),A6-B6,C$1))</f>
        <v>0</v>
      </c>
      <c r="D6" s="277">
        <f>IF(A6&gt;(B6+C6),A6-B6-C6,0)</f>
        <v>0</v>
      </c>
      <c r="E6" s="283">
        <f t="shared" si="1"/>
        <v>0</v>
      </c>
      <c r="F6" s="283">
        <f t="shared" si="2"/>
        <v>0</v>
      </c>
      <c r="G6" s="283">
        <f t="shared" si="3"/>
        <v>0</v>
      </c>
      <c r="H6" s="283">
        <f t="shared" si="4"/>
        <v>0</v>
      </c>
      <c r="I6" s="277">
        <f t="shared" si="5"/>
        <v>0</v>
      </c>
      <c r="J6" s="277">
        <f t="shared" si="6"/>
        <v>0</v>
      </c>
    </row>
    <row r="7" spans="1:10" x14ac:dyDescent="0.2">
      <c r="A7" s="276">
        <f>IF('Apr09'!$M$55=" ",0,ROUND('Apr09'!$M$55,0))</f>
        <v>0</v>
      </c>
      <c r="B7" s="276">
        <f t="shared" si="0"/>
        <v>412</v>
      </c>
      <c r="C7" s="277">
        <f>IF(A7&lt;B$1,0,IF(A7&lt;(B$1+C$1),A7-B7,C$1))</f>
        <v>0</v>
      </c>
      <c r="D7" s="277">
        <f>IF(A7&gt;(B7+C7),A7-B7-C7,0)</f>
        <v>0</v>
      </c>
      <c r="E7" s="283">
        <f t="shared" si="1"/>
        <v>0</v>
      </c>
      <c r="F7" s="283">
        <f t="shared" si="2"/>
        <v>0</v>
      </c>
      <c r="G7" s="283">
        <f t="shared" si="3"/>
        <v>0</v>
      </c>
      <c r="H7" s="283">
        <f t="shared" si="4"/>
        <v>0</v>
      </c>
      <c r="I7" s="277">
        <f t="shared" si="5"/>
        <v>0</v>
      </c>
      <c r="J7" s="277">
        <f t="shared" si="6"/>
        <v>0</v>
      </c>
    </row>
    <row r="8" spans="1:10" x14ac:dyDescent="0.2">
      <c r="A8" s="276">
        <f>IF('May09'!$M$51=" ",0,ROUND('May09'!$M$51,0))</f>
        <v>0</v>
      </c>
      <c r="B8" s="276">
        <f t="shared" si="0"/>
        <v>412</v>
      </c>
      <c r="C8" s="277">
        <f t="shared" ref="C8:C62" si="7">IF(A8&lt;B$1,0,IF(A8&lt;(B$1+C$1),A8-B8,C$1))</f>
        <v>0</v>
      </c>
      <c r="D8" s="277">
        <f t="shared" ref="D8:D62" si="8">IF(A8&gt;(B8+C8),A8-B8-C8,0)</f>
        <v>0</v>
      </c>
      <c r="E8" s="283">
        <f t="shared" si="1"/>
        <v>0</v>
      </c>
      <c r="F8" s="283">
        <f t="shared" si="2"/>
        <v>0</v>
      </c>
      <c r="G8" s="283">
        <f t="shared" si="3"/>
        <v>0</v>
      </c>
      <c r="H8" s="283">
        <f t="shared" si="4"/>
        <v>0</v>
      </c>
      <c r="I8" s="277">
        <f t="shared" si="5"/>
        <v>0</v>
      </c>
      <c r="J8" s="277">
        <f t="shared" si="6"/>
        <v>0</v>
      </c>
    </row>
    <row r="9" spans="1:10" x14ac:dyDescent="0.2">
      <c r="A9" s="276">
        <f>IF('May09'!$M$52=" ",0,ROUND('May09'!$M$52,0))</f>
        <v>0</v>
      </c>
      <c r="B9" s="276">
        <f t="shared" si="0"/>
        <v>412</v>
      </c>
      <c r="C9" s="277">
        <f t="shared" si="7"/>
        <v>0</v>
      </c>
      <c r="D9" s="277">
        <f t="shared" si="8"/>
        <v>0</v>
      </c>
      <c r="E9" s="283">
        <f t="shared" si="1"/>
        <v>0</v>
      </c>
      <c r="F9" s="283">
        <f t="shared" si="2"/>
        <v>0</v>
      </c>
      <c r="G9" s="283">
        <f t="shared" si="3"/>
        <v>0</v>
      </c>
      <c r="H9" s="283">
        <f t="shared" si="4"/>
        <v>0</v>
      </c>
      <c r="I9" s="277">
        <f t="shared" si="5"/>
        <v>0</v>
      </c>
      <c r="J9" s="277">
        <f t="shared" si="6"/>
        <v>0</v>
      </c>
    </row>
    <row r="10" spans="1:10" x14ac:dyDescent="0.2">
      <c r="A10" s="276">
        <f>IF('May09'!$M$53=" ",0,ROUND('May09'!$M$53,0))</f>
        <v>0</v>
      </c>
      <c r="B10" s="276">
        <f t="shared" si="0"/>
        <v>412</v>
      </c>
      <c r="C10" s="277">
        <f t="shared" si="7"/>
        <v>0</v>
      </c>
      <c r="D10" s="277">
        <f t="shared" si="8"/>
        <v>0</v>
      </c>
      <c r="E10" s="283">
        <f t="shared" si="1"/>
        <v>0</v>
      </c>
      <c r="F10" s="283">
        <f t="shared" si="2"/>
        <v>0</v>
      </c>
      <c r="G10" s="283">
        <f t="shared" si="3"/>
        <v>0</v>
      </c>
      <c r="H10" s="283">
        <f t="shared" si="4"/>
        <v>0</v>
      </c>
      <c r="I10" s="277">
        <f t="shared" si="5"/>
        <v>0</v>
      </c>
      <c r="J10" s="277">
        <f t="shared" si="6"/>
        <v>0</v>
      </c>
    </row>
    <row r="11" spans="1:10" x14ac:dyDescent="0.2">
      <c r="A11" s="276">
        <f>IF('May09'!$M$54=" ",0,ROUND('May09'!$M$54,0))</f>
        <v>0</v>
      </c>
      <c r="B11" s="276">
        <f t="shared" si="0"/>
        <v>412</v>
      </c>
      <c r="C11" s="277">
        <f t="shared" si="7"/>
        <v>0</v>
      </c>
      <c r="D11" s="277">
        <f t="shared" si="8"/>
        <v>0</v>
      </c>
      <c r="E11" s="283">
        <f t="shared" si="1"/>
        <v>0</v>
      </c>
      <c r="F11" s="283">
        <f t="shared" si="2"/>
        <v>0</v>
      </c>
      <c r="G11" s="283">
        <f t="shared" si="3"/>
        <v>0</v>
      </c>
      <c r="H11" s="283">
        <f t="shared" si="4"/>
        <v>0</v>
      </c>
      <c r="I11" s="277">
        <f t="shared" si="5"/>
        <v>0</v>
      </c>
      <c r="J11" s="277">
        <f t="shared" si="6"/>
        <v>0</v>
      </c>
    </row>
    <row r="12" spans="1:10" x14ac:dyDescent="0.2">
      <c r="A12" s="276">
        <f>IF('May09'!$M$55=" ",0,ROUND('May09'!$M$55,0))</f>
        <v>0</v>
      </c>
      <c r="B12" s="276">
        <f t="shared" si="0"/>
        <v>412</v>
      </c>
      <c r="C12" s="277">
        <f t="shared" si="7"/>
        <v>0</v>
      </c>
      <c r="D12" s="277">
        <f t="shared" si="8"/>
        <v>0</v>
      </c>
      <c r="E12" s="283">
        <f t="shared" si="1"/>
        <v>0</v>
      </c>
      <c r="F12" s="283">
        <f t="shared" si="2"/>
        <v>0</v>
      </c>
      <c r="G12" s="283">
        <f t="shared" si="3"/>
        <v>0</v>
      </c>
      <c r="H12" s="283">
        <f t="shared" si="4"/>
        <v>0</v>
      </c>
      <c r="I12" s="277">
        <f t="shared" si="5"/>
        <v>0</v>
      </c>
      <c r="J12" s="277">
        <f t="shared" si="6"/>
        <v>0</v>
      </c>
    </row>
    <row r="13" spans="1:10" x14ac:dyDescent="0.2">
      <c r="A13" s="276">
        <f>IF('Jun09'!$M$61=" ",0,ROUND('Jun09'!$M$61,0))</f>
        <v>0</v>
      </c>
      <c r="B13" s="276">
        <f t="shared" si="0"/>
        <v>412</v>
      </c>
      <c r="C13" s="277">
        <f t="shared" si="7"/>
        <v>0</v>
      </c>
      <c r="D13" s="277">
        <f t="shared" si="8"/>
        <v>0</v>
      </c>
      <c r="E13" s="283">
        <f t="shared" si="1"/>
        <v>0</v>
      </c>
      <c r="F13" s="283">
        <f t="shared" si="2"/>
        <v>0</v>
      </c>
      <c r="G13" s="283">
        <f t="shared" si="3"/>
        <v>0</v>
      </c>
      <c r="H13" s="283">
        <f t="shared" si="4"/>
        <v>0</v>
      </c>
      <c r="I13" s="277">
        <f t="shared" si="5"/>
        <v>0</v>
      </c>
      <c r="J13" s="277">
        <f t="shared" si="6"/>
        <v>0</v>
      </c>
    </row>
    <row r="14" spans="1:10" x14ac:dyDescent="0.2">
      <c r="A14" s="276">
        <f>IF('Jun09'!$M$62=" ",0,ROUND('Jun09'!$M$62,0))</f>
        <v>0</v>
      </c>
      <c r="B14" s="276">
        <f t="shared" si="0"/>
        <v>412</v>
      </c>
      <c r="C14" s="277">
        <f t="shared" si="7"/>
        <v>0</v>
      </c>
      <c r="D14" s="277">
        <f t="shared" si="8"/>
        <v>0</v>
      </c>
      <c r="E14" s="283">
        <f t="shared" si="1"/>
        <v>0</v>
      </c>
      <c r="F14" s="283">
        <f t="shared" si="2"/>
        <v>0</v>
      </c>
      <c r="G14" s="283">
        <f t="shared" si="3"/>
        <v>0</v>
      </c>
      <c r="H14" s="283">
        <f t="shared" si="4"/>
        <v>0</v>
      </c>
      <c r="I14" s="277">
        <f t="shared" si="5"/>
        <v>0</v>
      </c>
      <c r="J14" s="277">
        <f t="shared" si="6"/>
        <v>0</v>
      </c>
    </row>
    <row r="15" spans="1:10" x14ac:dyDescent="0.2">
      <c r="A15" s="276">
        <f>IF('Jun09'!$M$63=" ",0,ROUND('Jun09'!$M$63,0))</f>
        <v>0</v>
      </c>
      <c r="B15" s="276">
        <f t="shared" si="0"/>
        <v>412</v>
      </c>
      <c r="C15" s="277">
        <f t="shared" si="7"/>
        <v>0</v>
      </c>
      <c r="D15" s="277">
        <f t="shared" si="8"/>
        <v>0</v>
      </c>
      <c r="E15" s="283">
        <f t="shared" si="1"/>
        <v>0</v>
      </c>
      <c r="F15" s="283">
        <f t="shared" si="2"/>
        <v>0</v>
      </c>
      <c r="G15" s="283">
        <f t="shared" si="3"/>
        <v>0</v>
      </c>
      <c r="H15" s="283">
        <f t="shared" si="4"/>
        <v>0</v>
      </c>
      <c r="I15" s="277">
        <f t="shared" si="5"/>
        <v>0</v>
      </c>
      <c r="J15" s="277">
        <f t="shared" si="6"/>
        <v>0</v>
      </c>
    </row>
    <row r="16" spans="1:10" x14ac:dyDescent="0.2">
      <c r="A16" s="276">
        <f>IF('Jun09'!$M$64=" ",0,ROUND('Jun09'!$M$64,0))</f>
        <v>0</v>
      </c>
      <c r="B16" s="276">
        <f t="shared" si="0"/>
        <v>412</v>
      </c>
      <c r="C16" s="277">
        <f t="shared" si="7"/>
        <v>0</v>
      </c>
      <c r="D16" s="277">
        <f t="shared" si="8"/>
        <v>0</v>
      </c>
      <c r="E16" s="283">
        <f t="shared" si="1"/>
        <v>0</v>
      </c>
      <c r="F16" s="283">
        <f t="shared" si="2"/>
        <v>0</v>
      </c>
      <c r="G16" s="283">
        <f t="shared" si="3"/>
        <v>0</v>
      </c>
      <c r="H16" s="283">
        <f t="shared" si="4"/>
        <v>0</v>
      </c>
      <c r="I16" s="277">
        <f t="shared" si="5"/>
        <v>0</v>
      </c>
      <c r="J16" s="277">
        <f t="shared" si="6"/>
        <v>0</v>
      </c>
    </row>
    <row r="17" spans="1:10" x14ac:dyDescent="0.2">
      <c r="A17" s="276">
        <f>IF('Jun09'!$M$65=" ",0,ROUND('Jun09'!$M$65,0))</f>
        <v>0</v>
      </c>
      <c r="B17" s="276">
        <f t="shared" si="0"/>
        <v>412</v>
      </c>
      <c r="C17" s="277">
        <f t="shared" si="7"/>
        <v>0</v>
      </c>
      <c r="D17" s="277">
        <f t="shared" si="8"/>
        <v>0</v>
      </c>
      <c r="E17" s="283">
        <f t="shared" si="1"/>
        <v>0</v>
      </c>
      <c r="F17" s="283">
        <f t="shared" si="2"/>
        <v>0</v>
      </c>
      <c r="G17" s="283">
        <f t="shared" si="3"/>
        <v>0</v>
      </c>
      <c r="H17" s="283">
        <f t="shared" si="4"/>
        <v>0</v>
      </c>
      <c r="I17" s="277">
        <f t="shared" si="5"/>
        <v>0</v>
      </c>
      <c r="J17" s="277">
        <f t="shared" si="6"/>
        <v>0</v>
      </c>
    </row>
    <row r="18" spans="1:10" x14ac:dyDescent="0.2">
      <c r="A18" s="276">
        <f>IF('Jul09'!$M$51=" ",0,ROUND('Jul09'!$M$51,0))</f>
        <v>0</v>
      </c>
      <c r="B18" s="276">
        <f t="shared" si="0"/>
        <v>412</v>
      </c>
      <c r="C18" s="277">
        <f t="shared" si="7"/>
        <v>0</v>
      </c>
      <c r="D18" s="277">
        <f t="shared" si="8"/>
        <v>0</v>
      </c>
      <c r="E18" s="283">
        <f t="shared" si="1"/>
        <v>0</v>
      </c>
      <c r="F18" s="283">
        <f t="shared" si="2"/>
        <v>0</v>
      </c>
      <c r="G18" s="283">
        <f t="shared" si="3"/>
        <v>0</v>
      </c>
      <c r="H18" s="283">
        <f t="shared" si="4"/>
        <v>0</v>
      </c>
      <c r="I18" s="277">
        <f t="shared" si="5"/>
        <v>0</v>
      </c>
      <c r="J18" s="277">
        <f t="shared" si="6"/>
        <v>0</v>
      </c>
    </row>
    <row r="19" spans="1:10" x14ac:dyDescent="0.2">
      <c r="A19" s="276">
        <f>IF('Jul09'!$M$52=" ",0,ROUND('Jul09'!$M$52,0))</f>
        <v>0</v>
      </c>
      <c r="B19" s="276">
        <f t="shared" si="0"/>
        <v>412</v>
      </c>
      <c r="C19" s="277">
        <f t="shared" si="7"/>
        <v>0</v>
      </c>
      <c r="D19" s="277">
        <f t="shared" si="8"/>
        <v>0</v>
      </c>
      <c r="E19" s="283">
        <f t="shared" si="1"/>
        <v>0</v>
      </c>
      <c r="F19" s="283">
        <f t="shared" si="2"/>
        <v>0</v>
      </c>
      <c r="G19" s="283">
        <f t="shared" si="3"/>
        <v>0</v>
      </c>
      <c r="H19" s="283">
        <f t="shared" si="4"/>
        <v>0</v>
      </c>
      <c r="I19" s="277">
        <f t="shared" si="5"/>
        <v>0</v>
      </c>
      <c r="J19" s="277">
        <f t="shared" si="6"/>
        <v>0</v>
      </c>
    </row>
    <row r="20" spans="1:10" x14ac:dyDescent="0.2">
      <c r="A20" s="276">
        <f>IF('Jul09'!$M$53=" ",0,ROUND('Jul09'!$M$53,0))</f>
        <v>0</v>
      </c>
      <c r="B20" s="276">
        <f t="shared" si="0"/>
        <v>412</v>
      </c>
      <c r="C20" s="277">
        <f t="shared" si="7"/>
        <v>0</v>
      </c>
      <c r="D20" s="277">
        <f t="shared" si="8"/>
        <v>0</v>
      </c>
      <c r="E20" s="283">
        <f t="shared" si="1"/>
        <v>0</v>
      </c>
      <c r="F20" s="283">
        <f t="shared" si="2"/>
        <v>0</v>
      </c>
      <c r="G20" s="283">
        <f t="shared" si="3"/>
        <v>0</v>
      </c>
      <c r="H20" s="283">
        <f t="shared" si="4"/>
        <v>0</v>
      </c>
      <c r="I20" s="277">
        <f t="shared" si="5"/>
        <v>0</v>
      </c>
      <c r="J20" s="277">
        <f t="shared" si="6"/>
        <v>0</v>
      </c>
    </row>
    <row r="21" spans="1:10" x14ac:dyDescent="0.2">
      <c r="A21" s="276">
        <f>IF('Jul09'!$M$54=" ",0,ROUND('Jul09'!$M$54,0))</f>
        <v>0</v>
      </c>
      <c r="B21" s="276">
        <f t="shared" si="0"/>
        <v>412</v>
      </c>
      <c r="C21" s="277">
        <f t="shared" si="7"/>
        <v>0</v>
      </c>
      <c r="D21" s="277">
        <f t="shared" si="8"/>
        <v>0</v>
      </c>
      <c r="E21" s="283">
        <f t="shared" si="1"/>
        <v>0</v>
      </c>
      <c r="F21" s="283">
        <f t="shared" si="2"/>
        <v>0</v>
      </c>
      <c r="G21" s="283">
        <f t="shared" si="3"/>
        <v>0</v>
      </c>
      <c r="H21" s="283">
        <f t="shared" si="4"/>
        <v>0</v>
      </c>
      <c r="I21" s="277">
        <f t="shared" si="5"/>
        <v>0</v>
      </c>
      <c r="J21" s="277">
        <f t="shared" si="6"/>
        <v>0</v>
      </c>
    </row>
    <row r="22" spans="1:10" x14ac:dyDescent="0.2">
      <c r="A22" s="276">
        <f>IF('Jul09'!$M$55=" ",0,ROUND('Jul09'!$M$55,0))</f>
        <v>0</v>
      </c>
      <c r="B22" s="276">
        <f t="shared" si="0"/>
        <v>412</v>
      </c>
      <c r="C22" s="277">
        <f t="shared" si="7"/>
        <v>0</v>
      </c>
      <c r="D22" s="277">
        <f t="shared" si="8"/>
        <v>0</v>
      </c>
      <c r="E22" s="283">
        <f t="shared" si="1"/>
        <v>0</v>
      </c>
      <c r="F22" s="283">
        <f t="shared" si="2"/>
        <v>0</v>
      </c>
      <c r="G22" s="283">
        <f t="shared" si="3"/>
        <v>0</v>
      </c>
      <c r="H22" s="283">
        <f t="shared" si="4"/>
        <v>0</v>
      </c>
      <c r="I22" s="277">
        <f t="shared" si="5"/>
        <v>0</v>
      </c>
      <c r="J22" s="277">
        <f t="shared" si="6"/>
        <v>0</v>
      </c>
    </row>
    <row r="23" spans="1:10" x14ac:dyDescent="0.2">
      <c r="A23" s="276">
        <f>IF('Aug09'!$M$51=" ",0,ROUND('Aug09'!$M$51,0))</f>
        <v>0</v>
      </c>
      <c r="B23" s="276">
        <f t="shared" si="0"/>
        <v>412</v>
      </c>
      <c r="C23" s="277">
        <f t="shared" si="7"/>
        <v>0</v>
      </c>
      <c r="D23" s="277">
        <f t="shared" si="8"/>
        <v>0</v>
      </c>
      <c r="E23" s="283">
        <f t="shared" si="1"/>
        <v>0</v>
      </c>
      <c r="F23" s="283">
        <f t="shared" si="2"/>
        <v>0</v>
      </c>
      <c r="G23" s="283">
        <f t="shared" si="3"/>
        <v>0</v>
      </c>
      <c r="H23" s="283">
        <f t="shared" si="4"/>
        <v>0</v>
      </c>
      <c r="I23" s="277">
        <f t="shared" si="5"/>
        <v>0</v>
      </c>
      <c r="J23" s="277">
        <f t="shared" si="6"/>
        <v>0</v>
      </c>
    </row>
    <row r="24" spans="1:10" x14ac:dyDescent="0.2">
      <c r="A24" s="276">
        <f>IF('Aug09'!$M$52=" ",0,ROUND('Aug09'!$M$52,0))</f>
        <v>0</v>
      </c>
      <c r="B24" s="276">
        <f t="shared" si="0"/>
        <v>412</v>
      </c>
      <c r="C24" s="277">
        <f t="shared" si="7"/>
        <v>0</v>
      </c>
      <c r="D24" s="277">
        <f t="shared" si="8"/>
        <v>0</v>
      </c>
      <c r="E24" s="283">
        <f t="shared" si="1"/>
        <v>0</v>
      </c>
      <c r="F24" s="283">
        <f t="shared" si="2"/>
        <v>0</v>
      </c>
      <c r="G24" s="283">
        <f t="shared" si="3"/>
        <v>0</v>
      </c>
      <c r="H24" s="283">
        <f t="shared" si="4"/>
        <v>0</v>
      </c>
      <c r="I24" s="277">
        <f t="shared" si="5"/>
        <v>0</v>
      </c>
      <c r="J24" s="277">
        <f t="shared" si="6"/>
        <v>0</v>
      </c>
    </row>
    <row r="25" spans="1:10" x14ac:dyDescent="0.2">
      <c r="A25" s="276">
        <f>IF('Aug09'!$M$53=" ",0,ROUND('Aug09'!$M$53,0))</f>
        <v>0</v>
      </c>
      <c r="B25" s="276">
        <f t="shared" si="0"/>
        <v>412</v>
      </c>
      <c r="C25" s="277">
        <f t="shared" si="7"/>
        <v>0</v>
      </c>
      <c r="D25" s="277">
        <f t="shared" si="8"/>
        <v>0</v>
      </c>
      <c r="E25" s="283">
        <f t="shared" si="1"/>
        <v>0</v>
      </c>
      <c r="F25" s="283">
        <f t="shared" si="2"/>
        <v>0</v>
      </c>
      <c r="G25" s="283">
        <f t="shared" si="3"/>
        <v>0</v>
      </c>
      <c r="H25" s="283">
        <f t="shared" si="4"/>
        <v>0</v>
      </c>
      <c r="I25" s="277">
        <f t="shared" si="5"/>
        <v>0</v>
      </c>
      <c r="J25" s="277">
        <f t="shared" si="6"/>
        <v>0</v>
      </c>
    </row>
    <row r="26" spans="1:10" x14ac:dyDescent="0.2">
      <c r="A26" s="276">
        <f>IF('Aug09'!$M$54=" ",0,ROUND('Aug09'!$M$54,0))</f>
        <v>0</v>
      </c>
      <c r="B26" s="276">
        <f t="shared" si="0"/>
        <v>412</v>
      </c>
      <c r="C26" s="277">
        <f t="shared" si="7"/>
        <v>0</v>
      </c>
      <c r="D26" s="277">
        <f t="shared" si="8"/>
        <v>0</v>
      </c>
      <c r="E26" s="283">
        <f t="shared" si="1"/>
        <v>0</v>
      </c>
      <c r="F26" s="283">
        <f t="shared" si="2"/>
        <v>0</v>
      </c>
      <c r="G26" s="283">
        <f t="shared" si="3"/>
        <v>0</v>
      </c>
      <c r="H26" s="283">
        <f t="shared" si="4"/>
        <v>0</v>
      </c>
      <c r="I26" s="277">
        <f t="shared" si="5"/>
        <v>0</v>
      </c>
      <c r="J26" s="277">
        <f t="shared" si="6"/>
        <v>0</v>
      </c>
    </row>
    <row r="27" spans="1:10" x14ac:dyDescent="0.2">
      <c r="A27" s="276">
        <f>IF('Aug09'!$M$55=" ",0,ROUND('Aug09'!$M$55,0))</f>
        <v>0</v>
      </c>
      <c r="B27" s="276">
        <f t="shared" si="0"/>
        <v>412</v>
      </c>
      <c r="C27" s="277">
        <f t="shared" si="7"/>
        <v>0</v>
      </c>
      <c r="D27" s="277">
        <f t="shared" si="8"/>
        <v>0</v>
      </c>
      <c r="E27" s="283">
        <f t="shared" si="1"/>
        <v>0</v>
      </c>
      <c r="F27" s="283">
        <f t="shared" si="2"/>
        <v>0</v>
      </c>
      <c r="G27" s="283">
        <f t="shared" si="3"/>
        <v>0</v>
      </c>
      <c r="H27" s="283">
        <f t="shared" si="4"/>
        <v>0</v>
      </c>
      <c r="I27" s="277">
        <f t="shared" si="5"/>
        <v>0</v>
      </c>
      <c r="J27" s="277">
        <f t="shared" si="6"/>
        <v>0</v>
      </c>
    </row>
    <row r="28" spans="1:10" x14ac:dyDescent="0.2">
      <c r="A28" s="276">
        <f>IF('Sep09'!$M$61=" ",0,ROUND('Sep09'!$M$61,0))</f>
        <v>0</v>
      </c>
      <c r="B28" s="276">
        <f t="shared" si="0"/>
        <v>412</v>
      </c>
      <c r="C28" s="277">
        <f t="shared" si="7"/>
        <v>0</v>
      </c>
      <c r="D28" s="277">
        <f t="shared" si="8"/>
        <v>0</v>
      </c>
      <c r="E28" s="283">
        <f t="shared" si="1"/>
        <v>0</v>
      </c>
      <c r="F28" s="283">
        <f t="shared" si="2"/>
        <v>0</v>
      </c>
      <c r="G28" s="283">
        <f t="shared" si="3"/>
        <v>0</v>
      </c>
      <c r="H28" s="283">
        <f t="shared" si="4"/>
        <v>0</v>
      </c>
      <c r="I28" s="277">
        <f t="shared" si="5"/>
        <v>0</v>
      </c>
      <c r="J28" s="277">
        <f t="shared" si="6"/>
        <v>0</v>
      </c>
    </row>
    <row r="29" spans="1:10" x14ac:dyDescent="0.2">
      <c r="A29" s="276">
        <f>IF('Sep09'!$M$62=" ",0,ROUND('Sep09'!$M$62,0))</f>
        <v>0</v>
      </c>
      <c r="B29" s="276">
        <f t="shared" si="0"/>
        <v>412</v>
      </c>
      <c r="C29" s="277">
        <f t="shared" si="7"/>
        <v>0</v>
      </c>
      <c r="D29" s="277">
        <f t="shared" si="8"/>
        <v>0</v>
      </c>
      <c r="E29" s="283">
        <f t="shared" si="1"/>
        <v>0</v>
      </c>
      <c r="F29" s="283">
        <f t="shared" si="2"/>
        <v>0</v>
      </c>
      <c r="G29" s="283">
        <f t="shared" si="3"/>
        <v>0</v>
      </c>
      <c r="H29" s="283">
        <f t="shared" si="4"/>
        <v>0</v>
      </c>
      <c r="I29" s="277">
        <f t="shared" si="5"/>
        <v>0</v>
      </c>
      <c r="J29" s="277">
        <f t="shared" si="6"/>
        <v>0</v>
      </c>
    </row>
    <row r="30" spans="1:10" x14ac:dyDescent="0.2">
      <c r="A30" s="276">
        <f>IF('Sep09'!$M$63=" ",0,ROUND('Sep09'!$M$63,0))</f>
        <v>0</v>
      </c>
      <c r="B30" s="276">
        <f t="shared" si="0"/>
        <v>412</v>
      </c>
      <c r="C30" s="277">
        <f t="shared" si="7"/>
        <v>0</v>
      </c>
      <c r="D30" s="277">
        <f t="shared" si="8"/>
        <v>0</v>
      </c>
      <c r="E30" s="283">
        <f t="shared" si="1"/>
        <v>0</v>
      </c>
      <c r="F30" s="283">
        <f t="shared" si="2"/>
        <v>0</v>
      </c>
      <c r="G30" s="283">
        <f t="shared" si="3"/>
        <v>0</v>
      </c>
      <c r="H30" s="283">
        <f t="shared" si="4"/>
        <v>0</v>
      </c>
      <c r="I30" s="277">
        <f t="shared" si="5"/>
        <v>0</v>
      </c>
      <c r="J30" s="277">
        <f t="shared" si="6"/>
        <v>0</v>
      </c>
    </row>
    <row r="31" spans="1:10" x14ac:dyDescent="0.2">
      <c r="A31" s="276">
        <f>IF('Sep09'!$M$64=" ",0,ROUND('Sep09'!$M$64,0))</f>
        <v>0</v>
      </c>
      <c r="B31" s="276">
        <f t="shared" si="0"/>
        <v>412</v>
      </c>
      <c r="C31" s="277">
        <f t="shared" si="7"/>
        <v>0</v>
      </c>
      <c r="D31" s="277">
        <f t="shared" si="8"/>
        <v>0</v>
      </c>
      <c r="E31" s="283">
        <f t="shared" si="1"/>
        <v>0</v>
      </c>
      <c r="F31" s="283">
        <f t="shared" si="2"/>
        <v>0</v>
      </c>
      <c r="G31" s="283">
        <f t="shared" si="3"/>
        <v>0</v>
      </c>
      <c r="H31" s="283">
        <f t="shared" si="4"/>
        <v>0</v>
      </c>
      <c r="I31" s="277">
        <f t="shared" si="5"/>
        <v>0</v>
      </c>
      <c r="J31" s="277">
        <f t="shared" si="6"/>
        <v>0</v>
      </c>
    </row>
    <row r="32" spans="1:10" x14ac:dyDescent="0.2">
      <c r="A32" s="276">
        <f>IF('Sep09'!$M$65=" ",0,ROUND('Sep09'!$M$65,0))</f>
        <v>0</v>
      </c>
      <c r="B32" s="276">
        <f t="shared" si="0"/>
        <v>412</v>
      </c>
      <c r="C32" s="277">
        <f t="shared" si="7"/>
        <v>0</v>
      </c>
      <c r="D32" s="277">
        <f t="shared" si="8"/>
        <v>0</v>
      </c>
      <c r="E32" s="283">
        <f t="shared" si="1"/>
        <v>0</v>
      </c>
      <c r="F32" s="283">
        <f t="shared" si="2"/>
        <v>0</v>
      </c>
      <c r="G32" s="283">
        <f t="shared" si="3"/>
        <v>0</v>
      </c>
      <c r="H32" s="283">
        <f t="shared" si="4"/>
        <v>0</v>
      </c>
      <c r="I32" s="277">
        <f t="shared" si="5"/>
        <v>0</v>
      </c>
      <c r="J32" s="277">
        <f t="shared" si="6"/>
        <v>0</v>
      </c>
    </row>
    <row r="33" spans="1:10" x14ac:dyDescent="0.2">
      <c r="A33" s="276">
        <f>IF('Oct09'!$M$51=" ",0,ROUND('Oct09'!$M$51,0))</f>
        <v>0</v>
      </c>
      <c r="B33" s="276">
        <f t="shared" si="0"/>
        <v>412</v>
      </c>
      <c r="C33" s="277">
        <f t="shared" si="7"/>
        <v>0</v>
      </c>
      <c r="D33" s="277">
        <f t="shared" si="8"/>
        <v>0</v>
      </c>
      <c r="E33" s="283">
        <f t="shared" si="1"/>
        <v>0</v>
      </c>
      <c r="F33" s="283">
        <f t="shared" si="2"/>
        <v>0</v>
      </c>
      <c r="G33" s="283">
        <f t="shared" si="3"/>
        <v>0</v>
      </c>
      <c r="H33" s="283">
        <f t="shared" si="4"/>
        <v>0</v>
      </c>
      <c r="I33" s="277">
        <f t="shared" si="5"/>
        <v>0</v>
      </c>
      <c r="J33" s="277">
        <f t="shared" si="6"/>
        <v>0</v>
      </c>
    </row>
    <row r="34" spans="1:10" x14ac:dyDescent="0.2">
      <c r="A34" s="276">
        <f>IF('Oct09'!$M$52=" ",0,ROUND('Oct09'!$M$52,0))</f>
        <v>0</v>
      </c>
      <c r="B34" s="276">
        <f t="shared" si="0"/>
        <v>412</v>
      </c>
      <c r="C34" s="277">
        <f t="shared" si="7"/>
        <v>0</v>
      </c>
      <c r="D34" s="277">
        <f t="shared" si="8"/>
        <v>0</v>
      </c>
      <c r="E34" s="283">
        <f t="shared" si="1"/>
        <v>0</v>
      </c>
      <c r="F34" s="283">
        <f t="shared" si="2"/>
        <v>0</v>
      </c>
      <c r="G34" s="283">
        <f t="shared" si="3"/>
        <v>0</v>
      </c>
      <c r="H34" s="283">
        <f t="shared" si="4"/>
        <v>0</v>
      </c>
      <c r="I34" s="277">
        <f t="shared" si="5"/>
        <v>0</v>
      </c>
      <c r="J34" s="277">
        <f t="shared" si="6"/>
        <v>0</v>
      </c>
    </row>
    <row r="35" spans="1:10" x14ac:dyDescent="0.2">
      <c r="A35" s="276">
        <f>IF('Oct09'!$M$53=" ",0,ROUND('Oct09'!$M$53,0))</f>
        <v>0</v>
      </c>
      <c r="B35" s="276">
        <f t="shared" si="0"/>
        <v>412</v>
      </c>
      <c r="C35" s="277">
        <f t="shared" si="7"/>
        <v>0</v>
      </c>
      <c r="D35" s="277">
        <f t="shared" si="8"/>
        <v>0</v>
      </c>
      <c r="E35" s="283">
        <f t="shared" si="1"/>
        <v>0</v>
      </c>
      <c r="F35" s="283">
        <f t="shared" si="2"/>
        <v>0</v>
      </c>
      <c r="G35" s="283">
        <f t="shared" si="3"/>
        <v>0</v>
      </c>
      <c r="H35" s="283">
        <f t="shared" si="4"/>
        <v>0</v>
      </c>
      <c r="I35" s="277">
        <f t="shared" si="5"/>
        <v>0</v>
      </c>
      <c r="J35" s="277">
        <f t="shared" si="6"/>
        <v>0</v>
      </c>
    </row>
    <row r="36" spans="1:10" x14ac:dyDescent="0.2">
      <c r="A36" s="276">
        <f>IF('Oct09'!$M$54=" ",0,ROUND('Oct09'!$M$54,0))</f>
        <v>0</v>
      </c>
      <c r="B36" s="276">
        <f t="shared" si="0"/>
        <v>412</v>
      </c>
      <c r="C36" s="277">
        <f t="shared" si="7"/>
        <v>0</v>
      </c>
      <c r="D36" s="277">
        <f t="shared" si="8"/>
        <v>0</v>
      </c>
      <c r="E36" s="283">
        <f t="shared" si="1"/>
        <v>0</v>
      </c>
      <c r="F36" s="283">
        <f t="shared" si="2"/>
        <v>0</v>
      </c>
      <c r="G36" s="283">
        <f t="shared" si="3"/>
        <v>0</v>
      </c>
      <c r="H36" s="283">
        <f t="shared" si="4"/>
        <v>0</v>
      </c>
      <c r="I36" s="277">
        <f t="shared" si="5"/>
        <v>0</v>
      </c>
      <c r="J36" s="277">
        <f t="shared" si="6"/>
        <v>0</v>
      </c>
    </row>
    <row r="37" spans="1:10" x14ac:dyDescent="0.2">
      <c r="A37" s="276">
        <f>IF('Oct09'!$M$55=" ",0,ROUND('Oct09'!$M$55,0))</f>
        <v>0</v>
      </c>
      <c r="B37" s="276">
        <f t="shared" si="0"/>
        <v>412</v>
      </c>
      <c r="C37" s="277">
        <f t="shared" si="7"/>
        <v>0</v>
      </c>
      <c r="D37" s="277">
        <f t="shared" si="8"/>
        <v>0</v>
      </c>
      <c r="E37" s="283">
        <f t="shared" si="1"/>
        <v>0</v>
      </c>
      <c r="F37" s="283">
        <f t="shared" si="2"/>
        <v>0</v>
      </c>
      <c r="G37" s="283">
        <f t="shared" si="3"/>
        <v>0</v>
      </c>
      <c r="H37" s="283">
        <f t="shared" si="4"/>
        <v>0</v>
      </c>
      <c r="I37" s="277">
        <f t="shared" si="5"/>
        <v>0</v>
      </c>
      <c r="J37" s="277">
        <f t="shared" si="6"/>
        <v>0</v>
      </c>
    </row>
    <row r="38" spans="1:10" x14ac:dyDescent="0.2">
      <c r="A38" s="276">
        <f>IF('Nov09'!$M$51=" ",0,ROUND('Nov09'!$M$51,0))</f>
        <v>0</v>
      </c>
      <c r="B38" s="276">
        <f t="shared" si="0"/>
        <v>412</v>
      </c>
      <c r="C38" s="277">
        <f t="shared" si="7"/>
        <v>0</v>
      </c>
      <c r="D38" s="277">
        <f t="shared" si="8"/>
        <v>0</v>
      </c>
      <c r="E38" s="283">
        <f t="shared" si="1"/>
        <v>0</v>
      </c>
      <c r="F38" s="283">
        <f t="shared" si="2"/>
        <v>0</v>
      </c>
      <c r="G38" s="283">
        <f t="shared" si="3"/>
        <v>0</v>
      </c>
      <c r="H38" s="283">
        <f t="shared" si="4"/>
        <v>0</v>
      </c>
      <c r="I38" s="277">
        <f t="shared" si="5"/>
        <v>0</v>
      </c>
      <c r="J38" s="277">
        <f t="shared" si="6"/>
        <v>0</v>
      </c>
    </row>
    <row r="39" spans="1:10" x14ac:dyDescent="0.2">
      <c r="A39" s="276">
        <f>IF('Nov09'!$M$52=" ",0,ROUND('Nov09'!$M$52,0))</f>
        <v>0</v>
      </c>
      <c r="B39" s="276">
        <f t="shared" si="0"/>
        <v>412</v>
      </c>
      <c r="C39" s="277">
        <f t="shared" si="7"/>
        <v>0</v>
      </c>
      <c r="D39" s="277">
        <f t="shared" si="8"/>
        <v>0</v>
      </c>
      <c r="E39" s="283">
        <f t="shared" si="1"/>
        <v>0</v>
      </c>
      <c r="F39" s="283">
        <f t="shared" si="2"/>
        <v>0</v>
      </c>
      <c r="G39" s="283">
        <f t="shared" si="3"/>
        <v>0</v>
      </c>
      <c r="H39" s="283">
        <f t="shared" si="4"/>
        <v>0</v>
      </c>
      <c r="I39" s="277">
        <f t="shared" si="5"/>
        <v>0</v>
      </c>
      <c r="J39" s="277">
        <f t="shared" si="6"/>
        <v>0</v>
      </c>
    </row>
    <row r="40" spans="1:10" x14ac:dyDescent="0.2">
      <c r="A40" s="276">
        <f>IF('Nov09'!$M$53=" ",0,ROUND('Nov09'!$M$53,0))</f>
        <v>0</v>
      </c>
      <c r="B40" s="276">
        <f t="shared" si="0"/>
        <v>412</v>
      </c>
      <c r="C40" s="277">
        <f t="shared" si="7"/>
        <v>0</v>
      </c>
      <c r="D40" s="277">
        <f t="shared" si="8"/>
        <v>0</v>
      </c>
      <c r="E40" s="283">
        <f t="shared" si="1"/>
        <v>0</v>
      </c>
      <c r="F40" s="283">
        <f t="shared" si="2"/>
        <v>0</v>
      </c>
      <c r="G40" s="283">
        <f t="shared" si="3"/>
        <v>0</v>
      </c>
      <c r="H40" s="283">
        <f t="shared" si="4"/>
        <v>0</v>
      </c>
      <c r="I40" s="277">
        <f t="shared" si="5"/>
        <v>0</v>
      </c>
      <c r="J40" s="277">
        <f t="shared" si="6"/>
        <v>0</v>
      </c>
    </row>
    <row r="41" spans="1:10" x14ac:dyDescent="0.2">
      <c r="A41" s="276">
        <f>IF('Nov09'!$M$54=" ",0,ROUND('Nov09'!$M$54,0))</f>
        <v>0</v>
      </c>
      <c r="B41" s="276">
        <f t="shared" si="0"/>
        <v>412</v>
      </c>
      <c r="C41" s="277">
        <f t="shared" si="7"/>
        <v>0</v>
      </c>
      <c r="D41" s="277">
        <f t="shared" si="8"/>
        <v>0</v>
      </c>
      <c r="E41" s="283">
        <f t="shared" si="1"/>
        <v>0</v>
      </c>
      <c r="F41" s="283">
        <f t="shared" si="2"/>
        <v>0</v>
      </c>
      <c r="G41" s="283">
        <f t="shared" si="3"/>
        <v>0</v>
      </c>
      <c r="H41" s="283">
        <f t="shared" si="4"/>
        <v>0</v>
      </c>
      <c r="I41" s="277">
        <f t="shared" si="5"/>
        <v>0</v>
      </c>
      <c r="J41" s="277">
        <f t="shared" si="6"/>
        <v>0</v>
      </c>
    </row>
    <row r="42" spans="1:10" x14ac:dyDescent="0.2">
      <c r="A42" s="276">
        <f>IF('Nov09'!$M$55=" ",0,ROUND('Nov09'!$M$55,0))</f>
        <v>0</v>
      </c>
      <c r="B42" s="276">
        <f t="shared" si="0"/>
        <v>412</v>
      </c>
      <c r="C42" s="277">
        <f t="shared" si="7"/>
        <v>0</v>
      </c>
      <c r="D42" s="277">
        <f t="shared" si="8"/>
        <v>0</v>
      </c>
      <c r="E42" s="283">
        <f t="shared" si="1"/>
        <v>0</v>
      </c>
      <c r="F42" s="283">
        <f t="shared" si="2"/>
        <v>0</v>
      </c>
      <c r="G42" s="283">
        <f t="shared" si="3"/>
        <v>0</v>
      </c>
      <c r="H42" s="283">
        <f t="shared" si="4"/>
        <v>0</v>
      </c>
      <c r="I42" s="277">
        <f t="shared" si="5"/>
        <v>0</v>
      </c>
      <c r="J42" s="277">
        <f t="shared" si="6"/>
        <v>0</v>
      </c>
    </row>
    <row r="43" spans="1:10" x14ac:dyDescent="0.2">
      <c r="A43" s="276">
        <f>IF('Dec09'!$M$61=" ",0,ROUND('Dec09'!$M$61,0))</f>
        <v>0</v>
      </c>
      <c r="B43" s="276">
        <f t="shared" si="0"/>
        <v>412</v>
      </c>
      <c r="C43" s="277">
        <f t="shared" si="7"/>
        <v>0</v>
      </c>
      <c r="D43" s="277">
        <f t="shared" si="8"/>
        <v>0</v>
      </c>
      <c r="E43" s="283">
        <f t="shared" si="1"/>
        <v>0</v>
      </c>
      <c r="F43" s="283">
        <f t="shared" si="2"/>
        <v>0</v>
      </c>
      <c r="G43" s="283">
        <f t="shared" si="3"/>
        <v>0</v>
      </c>
      <c r="H43" s="283">
        <f t="shared" si="4"/>
        <v>0</v>
      </c>
      <c r="I43" s="277">
        <f t="shared" si="5"/>
        <v>0</v>
      </c>
      <c r="J43" s="277">
        <f t="shared" si="6"/>
        <v>0</v>
      </c>
    </row>
    <row r="44" spans="1:10" x14ac:dyDescent="0.2">
      <c r="A44" s="276">
        <f>IF('Dec09'!$M$62=" ",0,ROUND('Dec09'!$M$62,0))</f>
        <v>0</v>
      </c>
      <c r="B44" s="276">
        <f t="shared" si="0"/>
        <v>412</v>
      </c>
      <c r="C44" s="277">
        <f t="shared" si="7"/>
        <v>0</v>
      </c>
      <c r="D44" s="277">
        <f t="shared" si="8"/>
        <v>0</v>
      </c>
      <c r="E44" s="283">
        <f t="shared" si="1"/>
        <v>0</v>
      </c>
      <c r="F44" s="283">
        <f t="shared" si="2"/>
        <v>0</v>
      </c>
      <c r="G44" s="283">
        <f t="shared" si="3"/>
        <v>0</v>
      </c>
      <c r="H44" s="283">
        <f t="shared" si="4"/>
        <v>0</v>
      </c>
      <c r="I44" s="277">
        <f t="shared" si="5"/>
        <v>0</v>
      </c>
      <c r="J44" s="277">
        <f t="shared" si="6"/>
        <v>0</v>
      </c>
    </row>
    <row r="45" spans="1:10" x14ac:dyDescent="0.2">
      <c r="A45" s="276">
        <f>IF('Dec09'!$M$63=" ",0,ROUND('Dec09'!$M$63,0))</f>
        <v>0</v>
      </c>
      <c r="B45" s="276">
        <f t="shared" si="0"/>
        <v>412</v>
      </c>
      <c r="C45" s="277">
        <f t="shared" si="7"/>
        <v>0</v>
      </c>
      <c r="D45" s="277">
        <f t="shared" si="8"/>
        <v>0</v>
      </c>
      <c r="E45" s="283">
        <f t="shared" si="1"/>
        <v>0</v>
      </c>
      <c r="F45" s="283">
        <f t="shared" si="2"/>
        <v>0</v>
      </c>
      <c r="G45" s="283">
        <f t="shared" si="3"/>
        <v>0</v>
      </c>
      <c r="H45" s="283">
        <f t="shared" si="4"/>
        <v>0</v>
      </c>
      <c r="I45" s="277">
        <f t="shared" si="5"/>
        <v>0</v>
      </c>
      <c r="J45" s="277">
        <f t="shared" si="6"/>
        <v>0</v>
      </c>
    </row>
    <row r="46" spans="1:10" x14ac:dyDescent="0.2">
      <c r="A46" s="276">
        <f>IF('Dec09'!$M$64=" ",0,ROUND('Dec09'!$M$64,0))</f>
        <v>0</v>
      </c>
      <c r="B46" s="276">
        <f t="shared" si="0"/>
        <v>412</v>
      </c>
      <c r="C46" s="277">
        <f t="shared" si="7"/>
        <v>0</v>
      </c>
      <c r="D46" s="277">
        <f t="shared" si="8"/>
        <v>0</v>
      </c>
      <c r="E46" s="283">
        <f t="shared" si="1"/>
        <v>0</v>
      </c>
      <c r="F46" s="283">
        <f t="shared" si="2"/>
        <v>0</v>
      </c>
      <c r="G46" s="283">
        <f t="shared" si="3"/>
        <v>0</v>
      </c>
      <c r="H46" s="283">
        <f t="shared" si="4"/>
        <v>0</v>
      </c>
      <c r="I46" s="277">
        <f t="shared" si="5"/>
        <v>0</v>
      </c>
      <c r="J46" s="277">
        <f t="shared" si="6"/>
        <v>0</v>
      </c>
    </row>
    <row r="47" spans="1:10" x14ac:dyDescent="0.2">
      <c r="A47" s="276">
        <f>IF('Dec09'!$M$65=" ",0,ROUND('Dec09'!$M$65,0))</f>
        <v>0</v>
      </c>
      <c r="B47" s="276">
        <f t="shared" si="0"/>
        <v>412</v>
      </c>
      <c r="C47" s="277">
        <f t="shared" si="7"/>
        <v>0</v>
      </c>
      <c r="D47" s="277">
        <f t="shared" si="8"/>
        <v>0</v>
      </c>
      <c r="E47" s="283">
        <f t="shared" si="1"/>
        <v>0</v>
      </c>
      <c r="F47" s="283">
        <f t="shared" si="2"/>
        <v>0</v>
      </c>
      <c r="G47" s="283">
        <f t="shared" si="3"/>
        <v>0</v>
      </c>
      <c r="H47" s="283">
        <f t="shared" si="4"/>
        <v>0</v>
      </c>
      <c r="I47" s="277">
        <f t="shared" si="5"/>
        <v>0</v>
      </c>
      <c r="J47" s="277">
        <f t="shared" si="6"/>
        <v>0</v>
      </c>
    </row>
    <row r="48" spans="1:10" x14ac:dyDescent="0.2">
      <c r="A48" s="276">
        <f>IF('Jan10'!$M$51=" ",0,ROUND('Jan10'!$M$51,0))</f>
        <v>0</v>
      </c>
      <c r="B48" s="276">
        <f t="shared" si="0"/>
        <v>412</v>
      </c>
      <c r="C48" s="277">
        <f t="shared" si="7"/>
        <v>0</v>
      </c>
      <c r="D48" s="277">
        <f t="shared" si="8"/>
        <v>0</v>
      </c>
      <c r="E48" s="283">
        <f t="shared" si="1"/>
        <v>0</v>
      </c>
      <c r="F48" s="283">
        <f t="shared" si="2"/>
        <v>0</v>
      </c>
      <c r="G48" s="283">
        <f t="shared" si="3"/>
        <v>0</v>
      </c>
      <c r="H48" s="283">
        <f t="shared" si="4"/>
        <v>0</v>
      </c>
      <c r="I48" s="277">
        <f t="shared" si="5"/>
        <v>0</v>
      </c>
      <c r="J48" s="277">
        <f t="shared" si="6"/>
        <v>0</v>
      </c>
    </row>
    <row r="49" spans="1:10" x14ac:dyDescent="0.2">
      <c r="A49" s="276">
        <f>IF('Jan10'!$M$52=" ",0,ROUND('Jan10'!$M$52,0))</f>
        <v>0</v>
      </c>
      <c r="B49" s="276">
        <f t="shared" si="0"/>
        <v>412</v>
      </c>
      <c r="C49" s="277">
        <f t="shared" si="7"/>
        <v>0</v>
      </c>
      <c r="D49" s="277">
        <f t="shared" si="8"/>
        <v>0</v>
      </c>
      <c r="E49" s="283">
        <f t="shared" si="1"/>
        <v>0</v>
      </c>
      <c r="F49" s="283">
        <f t="shared" si="2"/>
        <v>0</v>
      </c>
      <c r="G49" s="283">
        <f t="shared" si="3"/>
        <v>0</v>
      </c>
      <c r="H49" s="283">
        <f t="shared" si="4"/>
        <v>0</v>
      </c>
      <c r="I49" s="277">
        <f t="shared" si="5"/>
        <v>0</v>
      </c>
      <c r="J49" s="277">
        <f t="shared" si="6"/>
        <v>0</v>
      </c>
    </row>
    <row r="50" spans="1:10" x14ac:dyDescent="0.2">
      <c r="A50" s="276">
        <f>IF('Jan10'!$M$53=" ",0,ROUND('Jan10'!$M$53,0))</f>
        <v>0</v>
      </c>
      <c r="B50" s="276">
        <f t="shared" si="0"/>
        <v>412</v>
      </c>
      <c r="C50" s="277">
        <f t="shared" si="7"/>
        <v>0</v>
      </c>
      <c r="D50" s="277">
        <f t="shared" si="8"/>
        <v>0</v>
      </c>
      <c r="E50" s="283">
        <f t="shared" si="1"/>
        <v>0</v>
      </c>
      <c r="F50" s="283">
        <f t="shared" si="2"/>
        <v>0</v>
      </c>
      <c r="G50" s="283">
        <f t="shared" si="3"/>
        <v>0</v>
      </c>
      <c r="H50" s="283">
        <f t="shared" si="4"/>
        <v>0</v>
      </c>
      <c r="I50" s="277">
        <f t="shared" si="5"/>
        <v>0</v>
      </c>
      <c r="J50" s="277">
        <f t="shared" si="6"/>
        <v>0</v>
      </c>
    </row>
    <row r="51" spans="1:10" x14ac:dyDescent="0.2">
      <c r="A51" s="276">
        <f>IF('Jan10'!$M$54=" ",0,ROUND('Jan10'!$M$54,0))</f>
        <v>0</v>
      </c>
      <c r="B51" s="276">
        <f t="shared" si="0"/>
        <v>412</v>
      </c>
      <c r="C51" s="277">
        <f t="shared" si="7"/>
        <v>0</v>
      </c>
      <c r="D51" s="277">
        <f t="shared" si="8"/>
        <v>0</v>
      </c>
      <c r="E51" s="283">
        <f t="shared" si="1"/>
        <v>0</v>
      </c>
      <c r="F51" s="283">
        <f t="shared" si="2"/>
        <v>0</v>
      </c>
      <c r="G51" s="283">
        <f t="shared" si="3"/>
        <v>0</v>
      </c>
      <c r="H51" s="283">
        <f t="shared" si="4"/>
        <v>0</v>
      </c>
      <c r="I51" s="277">
        <f t="shared" si="5"/>
        <v>0</v>
      </c>
      <c r="J51" s="277">
        <f t="shared" si="6"/>
        <v>0</v>
      </c>
    </row>
    <row r="52" spans="1:10" x14ac:dyDescent="0.2">
      <c r="A52" s="276">
        <f>IF('Jan10'!$M$55=" ",0,ROUND('Jan10'!$M$55,0))</f>
        <v>0</v>
      </c>
      <c r="B52" s="276">
        <f t="shared" si="0"/>
        <v>412</v>
      </c>
      <c r="C52" s="277">
        <f t="shared" si="7"/>
        <v>0</v>
      </c>
      <c r="D52" s="277">
        <f t="shared" si="8"/>
        <v>0</v>
      </c>
      <c r="E52" s="283">
        <f t="shared" si="1"/>
        <v>0</v>
      </c>
      <c r="F52" s="283">
        <f t="shared" si="2"/>
        <v>0</v>
      </c>
      <c r="G52" s="283">
        <f t="shared" si="3"/>
        <v>0</v>
      </c>
      <c r="H52" s="283">
        <f t="shared" si="4"/>
        <v>0</v>
      </c>
      <c r="I52" s="277">
        <f t="shared" si="5"/>
        <v>0</v>
      </c>
      <c r="J52" s="277">
        <f t="shared" si="6"/>
        <v>0</v>
      </c>
    </row>
    <row r="53" spans="1:10" x14ac:dyDescent="0.2">
      <c r="A53" s="276">
        <f>IF('Feb10'!$M$51=" ",0,ROUND('Feb10'!$M$51,0))</f>
        <v>0</v>
      </c>
      <c r="B53" s="276">
        <f t="shared" si="0"/>
        <v>412</v>
      </c>
      <c r="C53" s="277">
        <f t="shared" si="7"/>
        <v>0</v>
      </c>
      <c r="D53" s="277">
        <f t="shared" si="8"/>
        <v>0</v>
      </c>
      <c r="E53" s="283">
        <f t="shared" si="1"/>
        <v>0</v>
      </c>
      <c r="F53" s="283">
        <f t="shared" si="2"/>
        <v>0</v>
      </c>
      <c r="G53" s="283">
        <f t="shared" si="3"/>
        <v>0</v>
      </c>
      <c r="H53" s="283">
        <f t="shared" si="4"/>
        <v>0</v>
      </c>
      <c r="I53" s="277">
        <f t="shared" si="5"/>
        <v>0</v>
      </c>
      <c r="J53" s="277">
        <f t="shared" si="6"/>
        <v>0</v>
      </c>
    </row>
    <row r="54" spans="1:10" x14ac:dyDescent="0.2">
      <c r="A54" s="276">
        <f>IF('Feb10'!$M$52=" ",0,ROUND('Feb10'!$M$52,0))</f>
        <v>0</v>
      </c>
      <c r="B54" s="276">
        <f t="shared" si="0"/>
        <v>412</v>
      </c>
      <c r="C54" s="277">
        <f t="shared" si="7"/>
        <v>0</v>
      </c>
      <c r="D54" s="277">
        <f t="shared" si="8"/>
        <v>0</v>
      </c>
      <c r="E54" s="283">
        <f t="shared" si="1"/>
        <v>0</v>
      </c>
      <c r="F54" s="283">
        <f t="shared" si="2"/>
        <v>0</v>
      </c>
      <c r="G54" s="283">
        <f t="shared" si="3"/>
        <v>0</v>
      </c>
      <c r="H54" s="283">
        <f t="shared" si="4"/>
        <v>0</v>
      </c>
      <c r="I54" s="277">
        <f t="shared" si="5"/>
        <v>0</v>
      </c>
      <c r="J54" s="277">
        <f t="shared" si="6"/>
        <v>0</v>
      </c>
    </row>
    <row r="55" spans="1:10" x14ac:dyDescent="0.2">
      <c r="A55" s="276">
        <f>IF('Feb10'!$M$53=" ",0,ROUND('Feb10'!$M$53,0))</f>
        <v>0</v>
      </c>
      <c r="B55" s="276">
        <f t="shared" si="0"/>
        <v>412</v>
      </c>
      <c r="C55" s="277">
        <f t="shared" si="7"/>
        <v>0</v>
      </c>
      <c r="D55" s="277">
        <f t="shared" si="8"/>
        <v>0</v>
      </c>
      <c r="E55" s="283">
        <f t="shared" si="1"/>
        <v>0</v>
      </c>
      <c r="F55" s="283">
        <f t="shared" si="2"/>
        <v>0</v>
      </c>
      <c r="G55" s="283">
        <f t="shared" si="3"/>
        <v>0</v>
      </c>
      <c r="H55" s="283">
        <f t="shared" si="4"/>
        <v>0</v>
      </c>
      <c r="I55" s="277">
        <f t="shared" si="5"/>
        <v>0</v>
      </c>
      <c r="J55" s="277">
        <f t="shared" si="6"/>
        <v>0</v>
      </c>
    </row>
    <row r="56" spans="1:10" x14ac:dyDescent="0.2">
      <c r="A56" s="276">
        <f>IF('Feb10'!$M$54=" ",0,ROUND('Feb10'!$M$54,0))</f>
        <v>0</v>
      </c>
      <c r="B56" s="276">
        <f t="shared" si="0"/>
        <v>412</v>
      </c>
      <c r="C56" s="277">
        <f t="shared" si="7"/>
        <v>0</v>
      </c>
      <c r="D56" s="277">
        <f t="shared" si="8"/>
        <v>0</v>
      </c>
      <c r="E56" s="283">
        <f t="shared" si="1"/>
        <v>0</v>
      </c>
      <c r="F56" s="283">
        <f t="shared" si="2"/>
        <v>0</v>
      </c>
      <c r="G56" s="283">
        <f t="shared" si="3"/>
        <v>0</v>
      </c>
      <c r="H56" s="283">
        <f t="shared" si="4"/>
        <v>0</v>
      </c>
      <c r="I56" s="277">
        <f t="shared" si="5"/>
        <v>0</v>
      </c>
      <c r="J56" s="277">
        <f t="shared" si="6"/>
        <v>0</v>
      </c>
    </row>
    <row r="57" spans="1:10" x14ac:dyDescent="0.2">
      <c r="A57" s="276">
        <f>IF('Feb10'!$M$55=" ",0,ROUND('Feb10'!$M$55,0))</f>
        <v>0</v>
      </c>
      <c r="B57" s="276">
        <f t="shared" si="0"/>
        <v>412</v>
      </c>
      <c r="C57" s="277">
        <f t="shared" si="7"/>
        <v>0</v>
      </c>
      <c r="D57" s="277">
        <f t="shared" si="8"/>
        <v>0</v>
      </c>
      <c r="E57" s="283">
        <f t="shared" si="1"/>
        <v>0</v>
      </c>
      <c r="F57" s="283">
        <f t="shared" si="2"/>
        <v>0</v>
      </c>
      <c r="G57" s="283">
        <f t="shared" si="3"/>
        <v>0</v>
      </c>
      <c r="H57" s="283">
        <f t="shared" si="4"/>
        <v>0</v>
      </c>
      <c r="I57" s="277">
        <f t="shared" si="5"/>
        <v>0</v>
      </c>
      <c r="J57" s="277">
        <f t="shared" si="6"/>
        <v>0</v>
      </c>
    </row>
    <row r="58" spans="1:10" x14ac:dyDescent="0.2">
      <c r="A58" s="276">
        <f>IF('Mar10'!$M$71=" ",0,ROUND('Mar10'!$M$71,0))</f>
        <v>0</v>
      </c>
      <c r="B58" s="276">
        <f t="shared" si="0"/>
        <v>412</v>
      </c>
      <c r="C58" s="277">
        <f t="shared" si="7"/>
        <v>0</v>
      </c>
      <c r="D58" s="277">
        <f t="shared" si="8"/>
        <v>0</v>
      </c>
      <c r="E58" s="283">
        <f t="shared" si="1"/>
        <v>0</v>
      </c>
      <c r="F58" s="283">
        <f t="shared" si="2"/>
        <v>0</v>
      </c>
      <c r="G58" s="283">
        <f t="shared" si="3"/>
        <v>0</v>
      </c>
      <c r="H58" s="283">
        <f t="shared" si="4"/>
        <v>0</v>
      </c>
      <c r="I58" s="277">
        <f t="shared" si="5"/>
        <v>0</v>
      </c>
      <c r="J58" s="277">
        <f t="shared" si="6"/>
        <v>0</v>
      </c>
    </row>
    <row r="59" spans="1:10" x14ac:dyDescent="0.2">
      <c r="A59" s="276">
        <f>IF('Mar10'!$M$72=" ",0,ROUND('Mar10'!$M$72,0))</f>
        <v>0</v>
      </c>
      <c r="B59" s="276">
        <f t="shared" si="0"/>
        <v>412</v>
      </c>
      <c r="C59" s="277">
        <f t="shared" si="7"/>
        <v>0</v>
      </c>
      <c r="D59" s="277">
        <f t="shared" si="8"/>
        <v>0</v>
      </c>
      <c r="E59" s="283">
        <f t="shared" si="1"/>
        <v>0</v>
      </c>
      <c r="F59" s="283">
        <f t="shared" si="2"/>
        <v>0</v>
      </c>
      <c r="G59" s="283">
        <f t="shared" si="3"/>
        <v>0</v>
      </c>
      <c r="H59" s="283">
        <f t="shared" si="4"/>
        <v>0</v>
      </c>
      <c r="I59" s="277">
        <f t="shared" si="5"/>
        <v>0</v>
      </c>
      <c r="J59" s="277">
        <f t="shared" si="6"/>
        <v>0</v>
      </c>
    </row>
    <row r="60" spans="1:10" x14ac:dyDescent="0.2">
      <c r="A60" s="276">
        <f>IF('Mar10'!$M$73=" ",0,ROUND('Mar10'!$M$73,0))</f>
        <v>0</v>
      </c>
      <c r="B60" s="276">
        <f t="shared" si="0"/>
        <v>412</v>
      </c>
      <c r="C60" s="277">
        <f t="shared" si="7"/>
        <v>0</v>
      </c>
      <c r="D60" s="277">
        <f t="shared" si="8"/>
        <v>0</v>
      </c>
      <c r="E60" s="283">
        <f t="shared" si="1"/>
        <v>0</v>
      </c>
      <c r="F60" s="283">
        <f t="shared" si="2"/>
        <v>0</v>
      </c>
      <c r="G60" s="283">
        <f t="shared" si="3"/>
        <v>0</v>
      </c>
      <c r="H60" s="283">
        <f t="shared" si="4"/>
        <v>0</v>
      </c>
      <c r="I60" s="277">
        <f t="shared" si="5"/>
        <v>0</v>
      </c>
      <c r="J60" s="277">
        <f t="shared" si="6"/>
        <v>0</v>
      </c>
    </row>
    <row r="61" spans="1:10" x14ac:dyDescent="0.2">
      <c r="A61" s="276">
        <f>IF('Mar10'!$M$74=" ",0,ROUND('Mar10'!$M$74,0))</f>
        <v>0</v>
      </c>
      <c r="B61" s="276">
        <f t="shared" si="0"/>
        <v>412</v>
      </c>
      <c r="C61" s="277">
        <f t="shared" si="7"/>
        <v>0</v>
      </c>
      <c r="D61" s="277">
        <f t="shared" si="8"/>
        <v>0</v>
      </c>
      <c r="E61" s="283">
        <f t="shared" si="1"/>
        <v>0</v>
      </c>
      <c r="F61" s="283">
        <f t="shared" si="2"/>
        <v>0</v>
      </c>
      <c r="G61" s="283">
        <f t="shared" si="3"/>
        <v>0</v>
      </c>
      <c r="H61" s="283">
        <f t="shared" si="4"/>
        <v>0</v>
      </c>
      <c r="I61" s="277">
        <f t="shared" si="5"/>
        <v>0</v>
      </c>
      <c r="J61" s="277">
        <f t="shared" si="6"/>
        <v>0</v>
      </c>
    </row>
    <row r="62" spans="1:10" x14ac:dyDescent="0.2">
      <c r="A62" s="276">
        <f>IF('Mar10'!$M$75=" ",0,ROUND('Mar10'!$M$75,0))</f>
        <v>0</v>
      </c>
      <c r="B62" s="276">
        <f t="shared" si="0"/>
        <v>412</v>
      </c>
      <c r="C62" s="277">
        <f t="shared" si="7"/>
        <v>0</v>
      </c>
      <c r="D62" s="277">
        <f t="shared" si="8"/>
        <v>0</v>
      </c>
      <c r="E62" s="283">
        <f t="shared" si="1"/>
        <v>0</v>
      </c>
      <c r="F62" s="283">
        <f t="shared" si="2"/>
        <v>0</v>
      </c>
      <c r="G62" s="283">
        <f t="shared" si="3"/>
        <v>0</v>
      </c>
      <c r="H62" s="283">
        <f t="shared" si="4"/>
        <v>0</v>
      </c>
      <c r="I62" s="277">
        <f t="shared" si="5"/>
        <v>0</v>
      </c>
      <c r="J62" s="277">
        <f t="shared" si="6"/>
        <v>0</v>
      </c>
    </row>
  </sheetData>
  <phoneticPr fontId="4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54"/>
  <sheetViews>
    <sheetView workbookViewId="0">
      <pane ySplit="1" topLeftCell="A2" activePane="bottomLeft" state="frozen"/>
      <selection pane="bottomLeft"/>
    </sheetView>
  </sheetViews>
  <sheetFormatPr defaultRowHeight="11.25" x14ac:dyDescent="0.2"/>
  <cols>
    <col min="1" max="3" width="8.7109375" style="265" customWidth="1"/>
    <col min="4" max="4" width="0.85546875" style="275" customWidth="1"/>
    <col min="5" max="6" width="8.7109375" style="265" customWidth="1"/>
    <col min="7" max="7" width="0.85546875" style="275" customWidth="1"/>
    <col min="8" max="9" width="8.7109375" style="265" customWidth="1"/>
    <col min="10" max="10" width="0.85546875" style="275" customWidth="1"/>
    <col min="11" max="12" width="8.7109375" style="265" customWidth="1"/>
    <col min="13" max="13" width="0.7109375" style="275" customWidth="1"/>
    <col min="14" max="15" width="8.7109375" style="265" customWidth="1"/>
    <col min="16" max="16" width="0.85546875" style="275" customWidth="1"/>
    <col min="17" max="16384" width="9.140625" style="275"/>
  </cols>
  <sheetData>
    <row r="1" spans="1:15" ht="33.75" x14ac:dyDescent="0.2">
      <c r="A1" s="264" t="s">
        <v>9</v>
      </c>
      <c r="B1" s="264" t="s">
        <v>140</v>
      </c>
      <c r="C1" s="264" t="s">
        <v>141</v>
      </c>
      <c r="E1" s="264" t="s">
        <v>142</v>
      </c>
      <c r="F1" s="264" t="s">
        <v>143</v>
      </c>
      <c r="H1" s="264" t="s">
        <v>144</v>
      </c>
      <c r="I1" s="264" t="s">
        <v>145</v>
      </c>
      <c r="K1" s="264" t="s">
        <v>146</v>
      </c>
      <c r="L1" s="264" t="s">
        <v>147</v>
      </c>
      <c r="N1" s="264" t="s">
        <v>148</v>
      </c>
      <c r="O1" s="264" t="s">
        <v>149</v>
      </c>
    </row>
    <row r="2" spans="1:15" x14ac:dyDescent="0.2">
      <c r="A2" s="265">
        <v>1</v>
      </c>
      <c r="B2" s="265">
        <f>IF(Employee!F$24&gt;A2,0,IF(Employee!F$26&lt;A2,0,IF(Employee!$S$17&lt;=A2,"C",IF(Employee!S$18&lt;=A2,"J",IF(Employee!S$19&lt;=A2,"B","A")))))</f>
        <v>0</v>
      </c>
      <c r="C2" s="265">
        <f>IF(Employee!F$24&gt;A2,0,IF(Employee!F$26&lt;A2,0,IF(Employee!$S$17&lt;=A2,"C",IF(Employee!S$18&lt;=A2,"J",IF(Employee!S$19&lt;=A2,"B","A")))))</f>
        <v>0</v>
      </c>
      <c r="E2" s="265">
        <f>IF(Employee!F$50&gt;A2,0,IF(Employee!F$52&lt;A2,0,IF(Employee!$S$43&lt;=A2,"C",IF(Employee!S$44&lt;=A2,"J",IF(Employee!S$45&lt;=A2,"B","A")))))</f>
        <v>0</v>
      </c>
      <c r="F2" s="265">
        <f>IF(Employee!F$50&gt;A2,0,IF(Employee!F$52&lt;A2,0,IF(Employee!$S$43&lt;=A2,"C",IF(Employee!S$44&lt;=A2,"J",IF(Employee!S$45&lt;=A2,"B","A")))))</f>
        <v>0</v>
      </c>
      <c r="H2" s="265">
        <f>IF(Employee!F$76&gt;A2,0,IF(Employee!F$78&lt;A2,0,IF(Employee!$S$69&lt;=A2,"C",IF(Employee!S$70&lt;=A2,"J",IF(Employee!S$71&lt;=A2,"B","A")))))</f>
        <v>0</v>
      </c>
      <c r="I2" s="265">
        <f>IF(Employee!F$76&gt;A2,0,IF(Employee!F$78&lt;A2,0,IF(Employee!$S$69&lt;=A2,"C",IF(Employee!S$70&lt;=A2,"J",IF(Employee!S$71&lt;=A2,"B","A")))))</f>
        <v>0</v>
      </c>
      <c r="K2" s="265">
        <f>IF(Employee!F$102&gt;A2,0,IF(Employee!F$104&lt;A2,0,IF(Employee!$S$95&lt;=A2,"C",IF(Employee!S$96&lt;=A2,"J",IF(Employee!S$97&lt;=A2,"B","A")))))</f>
        <v>0</v>
      </c>
      <c r="L2" s="265">
        <f>IF(Employee!F$102&gt;A2,0,IF(Employee!F$104&lt;A2,0,IF(Employee!$S$95&lt;=A2,"C",IF(Employee!S$96&lt;=A2,"J",IF(Employee!S$97&lt;=A2,"B","A")))))</f>
        <v>0</v>
      </c>
      <c r="N2" s="265">
        <f>IF(Employee!F$128&gt;A2,0,IF(Employee!F$130&lt;A2,0,IF(Employee!$S$121&lt;=A2,"C",IF(Employee!S$122&lt;=A2,"J",IF(Employee!S$123&lt;=A2,"B","A")))))</f>
        <v>0</v>
      </c>
      <c r="O2" s="265">
        <f>IF(Employee!F$128&gt;A2,0,IF(Employee!F$130&lt;A2,0,IF(Employee!$S$121&lt;=A2,"C",IF(Employee!S$122&lt;=A2,"J",IF(Employee!S$123&lt;=A2,"B","A")))))</f>
        <v>0</v>
      </c>
    </row>
    <row r="3" spans="1:15" x14ac:dyDescent="0.2">
      <c r="A3" s="265">
        <f>A2+1</f>
        <v>2</v>
      </c>
      <c r="B3" s="265">
        <f>IF(Employee!F$24&gt;A3,0,IF(Employee!F$26&lt;A3,0,IF(Employee!$S$17&lt;=A3,"C",IF(Employee!S$18&lt;=A3,"J",IF(Employee!S$19&lt;=A3,"B","A")))))</f>
        <v>0</v>
      </c>
      <c r="C3" s="265">
        <f>IF(Employee!F$24&gt;A3,0,IF(Employee!F$26&lt;A3,0,IF(Employee!$S$17&lt;=A3,"C",IF(Employee!S$18&lt;=A3,"J",IF(Employee!S$19&lt;=A3,"B","A")))))</f>
        <v>0</v>
      </c>
      <c r="E3" s="265">
        <f>IF(Employee!F$50&gt;A3,0,IF(Employee!F$52&lt;A3,0,IF(Employee!$S$43&lt;=A3,"C",IF(Employee!S$44&lt;=A3,"J",IF(Employee!S$45&lt;=A3,"B","A")))))</f>
        <v>0</v>
      </c>
      <c r="F3" s="265">
        <f>IF(Employee!F$50&gt;A3,0,IF(Employee!F$52&lt;A3,0,IF(Employee!$S$43&lt;=A3,"C",IF(Employee!S$44&lt;=A3,"J",IF(Employee!S$45&lt;=A3,"B","A")))))</f>
        <v>0</v>
      </c>
      <c r="H3" s="265">
        <f>IF(Employee!F$76&gt;A3,0,IF(Employee!F$78&lt;A3,0,IF(Employee!$S$69&lt;=A3,"C",IF(Employee!S$70&lt;=A3,"J",IF(Employee!S$71&lt;=A3,"B","A")))))</f>
        <v>0</v>
      </c>
      <c r="I3" s="265">
        <f>IF(Employee!F$76&gt;A3,0,IF(Employee!F$78&lt;A3,0,IF(Employee!$S$69&lt;=A3,"C",IF(Employee!S$70&lt;=A3,"J",IF(Employee!S$71&lt;=A3,"B","A")))))</f>
        <v>0</v>
      </c>
      <c r="K3" s="265">
        <f>IF(Employee!F$102&gt;A3,0,IF(Employee!F$104&lt;A3,0,IF(Employee!$S$95&lt;=A3,"C",IF(Employee!S$96&lt;=A3,"J",IF(Employee!S$97&lt;=A3,"B","A")))))</f>
        <v>0</v>
      </c>
      <c r="L3" s="265">
        <f>IF(Employee!F$102&gt;A3,0,IF(Employee!F$104&lt;A3,0,IF(Employee!$S$95&lt;=A3,"C",IF(Employee!S$96&lt;=A3,"J",IF(Employee!S$97&lt;=A3,"B","A")))))</f>
        <v>0</v>
      </c>
      <c r="N3" s="265">
        <f>IF(Employee!F$128&gt;A3,0,IF(Employee!F$130&lt;A3,0,IF(Employee!$S$121&lt;=A3,"C",IF(Employee!S$122&lt;=A3,"J",IF(Employee!S$123&lt;=A3,"B","A")))))</f>
        <v>0</v>
      </c>
      <c r="O3" s="265">
        <f>IF(Employee!F$128&gt;A3,0,IF(Employee!F$130&lt;A3,0,IF(Employee!$S$121&lt;=A3,"C",IF(Employee!S$122&lt;=A3,"J",IF(Employee!S$123&lt;=A3,"B","A")))))</f>
        <v>0</v>
      </c>
    </row>
    <row r="4" spans="1:15" x14ac:dyDescent="0.2">
      <c r="A4" s="265">
        <f t="shared" ref="A4:A54" si="0">A3+1</f>
        <v>3</v>
      </c>
      <c r="B4" s="265">
        <f>IF(Employee!F$24&gt;A4,0,IF(Employee!F$26&lt;A4,0,IF(Employee!$S$17&lt;=A4,"C",IF(Employee!S$18&lt;=A4,"J",IF(Employee!S$19&lt;=A4,"B","A")))))</f>
        <v>0</v>
      </c>
      <c r="C4" s="265">
        <f>IF(Employee!F$24&gt;A4,0,IF(Employee!F$26&lt;A4,0,IF(Employee!$S$17&lt;=A4,"C",IF(Employee!S$18&lt;=A4,"J",IF(Employee!S$19&lt;=A4,"B","A")))))</f>
        <v>0</v>
      </c>
      <c r="E4" s="265">
        <f>IF(Employee!F$50&gt;A4,0,IF(Employee!F$52&lt;A4,0,IF(Employee!$S$43&lt;=A4,"C",IF(Employee!S$44&lt;=A4,"J",IF(Employee!S$45&lt;=A4,"B","A")))))</f>
        <v>0</v>
      </c>
      <c r="F4" s="265">
        <f>IF(Employee!F$50&gt;A4,0,IF(Employee!F$52&lt;A4,0,IF(Employee!$S$43&lt;=A4,"C",IF(Employee!S$44&lt;=A4,"J",IF(Employee!S$45&lt;=A4,"B","A")))))</f>
        <v>0</v>
      </c>
      <c r="H4" s="265">
        <f>IF(Employee!F$76&gt;A4,0,IF(Employee!F$78&lt;A4,0,IF(Employee!$S$69&lt;=A4,"C",IF(Employee!S$70&lt;=A4,"J",IF(Employee!S$71&lt;=A4,"B","A")))))</f>
        <v>0</v>
      </c>
      <c r="I4" s="265">
        <f>IF(Employee!F$76&gt;A4,0,IF(Employee!F$78&lt;A4,0,IF(Employee!$S$69&lt;=A4,"C",IF(Employee!S$70&lt;=A4,"J",IF(Employee!S$71&lt;=A4,"B","A")))))</f>
        <v>0</v>
      </c>
      <c r="K4" s="265">
        <f>IF(Employee!F$102&gt;A4,0,IF(Employee!F$104&lt;A4,0,IF(Employee!$S$95&lt;=A4,"C",IF(Employee!S$96&lt;=A4,"J",IF(Employee!S$97&lt;=A4,"B","A")))))</f>
        <v>0</v>
      </c>
      <c r="L4" s="265">
        <f>IF(Employee!F$102&gt;A4,0,IF(Employee!F$104&lt;A4,0,IF(Employee!$S$95&lt;=A4,"C",IF(Employee!S$96&lt;=A4,"J",IF(Employee!S$97&lt;=A4,"B","A")))))</f>
        <v>0</v>
      </c>
      <c r="N4" s="265">
        <f>IF(Employee!F$128&gt;A4,0,IF(Employee!F$130&lt;A4,0,IF(Employee!$S$121&lt;=A4,"C",IF(Employee!S$122&lt;=A4,"J",IF(Employee!S$123&lt;=A4,"B","A")))))</f>
        <v>0</v>
      </c>
      <c r="O4" s="265">
        <f>IF(Employee!F$128&gt;A4,0,IF(Employee!F$130&lt;A4,0,IF(Employee!$S$121&lt;=A4,"C",IF(Employee!S$122&lt;=A4,"J",IF(Employee!S$123&lt;=A4,"B","A")))))</f>
        <v>0</v>
      </c>
    </row>
    <row r="5" spans="1:15" x14ac:dyDescent="0.2">
      <c r="A5" s="265">
        <f t="shared" si="0"/>
        <v>4</v>
      </c>
      <c r="B5" s="265">
        <f>IF(Employee!F$24&gt;A5,0,IF(Employee!F$26&lt;A5,0,IF(Employee!$S$17&lt;=A5,"C",IF(Employee!S$18&lt;=A5,"J",IF(Employee!S$19&lt;=A5,"B","A")))))</f>
        <v>0</v>
      </c>
      <c r="C5" s="265">
        <f>IF(Employee!F$24&gt;A5,0,IF(Employee!F$26&lt;A5,0,IF(Employee!$S$17&lt;=A5,"C",IF(Employee!S$18&lt;=A5,"J",IF(Employee!S$19&lt;=A5,"B","A")))))</f>
        <v>0</v>
      </c>
      <c r="E5" s="265">
        <f>IF(Employee!F$50&gt;A5,0,IF(Employee!F$52&lt;A5,0,IF(Employee!$S$43&lt;=A5,"C",IF(Employee!S$44&lt;=A5,"J",IF(Employee!S$45&lt;=A5,"B","A")))))</f>
        <v>0</v>
      </c>
      <c r="F5" s="265">
        <f>IF(Employee!F$50&gt;A5,0,IF(Employee!F$52&lt;A5,0,IF(Employee!$S$43&lt;=A5,"C",IF(Employee!S$44&lt;=A5,"J",IF(Employee!S$45&lt;=A5,"B","A")))))</f>
        <v>0</v>
      </c>
      <c r="H5" s="265">
        <f>IF(Employee!F$76&gt;A5,0,IF(Employee!F$78&lt;A5,0,IF(Employee!$S$69&lt;=A5,"C",IF(Employee!S$70&lt;=A5,"J",IF(Employee!S$71&lt;=A5,"B","A")))))</f>
        <v>0</v>
      </c>
      <c r="I5" s="265">
        <f>IF(Employee!F$76&gt;A5,0,IF(Employee!F$78&lt;A5,0,IF(Employee!$S$69&lt;=A5,"C",IF(Employee!S$70&lt;=A5,"J",IF(Employee!S$71&lt;=A5,"B","A")))))</f>
        <v>0</v>
      </c>
      <c r="K5" s="265">
        <f>IF(Employee!F$102&gt;A5,0,IF(Employee!F$104&lt;A5,0,IF(Employee!$S$95&lt;=A5,"C",IF(Employee!S$96&lt;=A5,"J",IF(Employee!S$97&lt;=A5,"B","A")))))</f>
        <v>0</v>
      </c>
      <c r="L5" s="265">
        <f>IF(Employee!F$102&gt;A5,0,IF(Employee!F$104&lt;A5,0,IF(Employee!$S$95&lt;=A5,"C",IF(Employee!S$96&lt;=A5,"J",IF(Employee!S$97&lt;=A5,"B","A")))))</f>
        <v>0</v>
      </c>
      <c r="N5" s="265">
        <f>IF(Employee!F$128&gt;A5,0,IF(Employee!F$130&lt;A5,0,IF(Employee!$S$121&lt;=A5,"C",IF(Employee!S$122&lt;=A5,"J",IF(Employee!S$123&lt;=A5,"B","A")))))</f>
        <v>0</v>
      </c>
      <c r="O5" s="265">
        <f>IF(Employee!F$128&gt;A5,0,IF(Employee!F$130&lt;A5,0,IF(Employee!$S$121&lt;=A5,"C",IF(Employee!S$122&lt;=A5,"J",IF(Employee!S$123&lt;=A5,"B","A")))))</f>
        <v>0</v>
      </c>
    </row>
    <row r="6" spans="1:15" x14ac:dyDescent="0.2">
      <c r="A6" s="265">
        <f t="shared" si="0"/>
        <v>5</v>
      </c>
      <c r="B6" s="265">
        <f>IF(Employee!F$24&gt;A6,0,IF(Employee!F$26&lt;A6,0,IF(Employee!$S$17&lt;=A6,"C",IF(Employee!S$18&lt;=A6,"J",IF(Employee!S$19&lt;=A6,"B","A")))))</f>
        <v>0</v>
      </c>
      <c r="C6" s="265">
        <f>IF(Employee!F$24&gt;A6,0,IF(Employee!F$26&lt;A6,0,IF(Employee!$S$17&lt;=A6,"C",IF(Employee!S$18&lt;=A6,"J",IF(Employee!S$19&lt;=A6,"B","A")))))</f>
        <v>0</v>
      </c>
      <c r="E6" s="265">
        <f>IF(Employee!F$50&gt;A6,0,IF(Employee!F$52&lt;A6,0,IF(Employee!$S$43&lt;=A6,"C",IF(Employee!S$44&lt;=A6,"J",IF(Employee!S$45&lt;=A6,"B","A")))))</f>
        <v>0</v>
      </c>
      <c r="F6" s="265">
        <f>IF(Employee!F$50&gt;A6,0,IF(Employee!F$52&lt;A6,0,IF(Employee!$S$43&lt;=A6,"C",IF(Employee!S$44&lt;=A6,"J",IF(Employee!S$45&lt;=A6,"B","A")))))</f>
        <v>0</v>
      </c>
      <c r="H6" s="265">
        <f>IF(Employee!F$76&gt;A6,0,IF(Employee!F$78&lt;A6,0,IF(Employee!$S$69&lt;=A6,"C",IF(Employee!S$70&lt;=A6,"J",IF(Employee!S$71&lt;=A6,"B","A")))))</f>
        <v>0</v>
      </c>
      <c r="I6" s="265">
        <f>IF(Employee!F$76&gt;A6,0,IF(Employee!F$78&lt;A6,0,IF(Employee!$S$69&lt;=A6,"C",IF(Employee!S$70&lt;=A6,"J",IF(Employee!S$71&lt;=A6,"B","A")))))</f>
        <v>0</v>
      </c>
      <c r="K6" s="265">
        <f>IF(Employee!F$102&gt;A6,0,IF(Employee!F$104&lt;A6,0,IF(Employee!$S$95&lt;=A6,"C",IF(Employee!S$96&lt;=A6,"J",IF(Employee!S$97&lt;=A6,"B","A")))))</f>
        <v>0</v>
      </c>
      <c r="L6" s="265">
        <f>IF(Employee!F$102&gt;A6,0,IF(Employee!F$104&lt;A6,0,IF(Employee!$S$95&lt;=A6,"C",IF(Employee!S$96&lt;=A6,"J",IF(Employee!S$97&lt;=A6,"B","A")))))</f>
        <v>0</v>
      </c>
      <c r="N6" s="265">
        <f>IF(Employee!F$128&gt;A6,0,IF(Employee!F$130&lt;A6,0,IF(Employee!$S$121&lt;=A6,"C",IF(Employee!S$122&lt;=A6,"J",IF(Employee!S$123&lt;=A6,"B","A")))))</f>
        <v>0</v>
      </c>
      <c r="O6" s="265">
        <f>IF(Employee!F$128&gt;A6,0,IF(Employee!F$130&lt;A6,0,IF(Employee!$S$121&lt;=A6,"C",IF(Employee!S$122&lt;=A6,"J",IF(Employee!S$123&lt;=A6,"B","A")))))</f>
        <v>0</v>
      </c>
    </row>
    <row r="7" spans="1:15" x14ac:dyDescent="0.2">
      <c r="A7" s="265">
        <f t="shared" si="0"/>
        <v>6</v>
      </c>
      <c r="B7" s="265">
        <f>IF(Employee!F$24&gt;A7,0,IF(Employee!F$26&lt;A7,0,IF(Employee!$S$17&lt;=A7,"C",IF(Employee!S$18&lt;=A7,"J",IF(Employee!S$19&lt;=A7,"B","A")))))</f>
        <v>0</v>
      </c>
      <c r="C7" s="265">
        <f>IF(Employee!F$24&gt;A7,0,IF(Employee!F$26&lt;A7,0,IF(Employee!$S$17&lt;=A7,"C",IF(Employee!S$18&lt;=A7,"J",IF(Employee!S$19&lt;=A7,"B","A")))))</f>
        <v>0</v>
      </c>
      <c r="E7" s="265">
        <f>IF(Employee!F$50&gt;A7,0,IF(Employee!F$52&lt;A7,0,IF(Employee!$S$43&lt;=A7,"C",IF(Employee!S$44&lt;=A7,"J",IF(Employee!S$45&lt;=A7,"B","A")))))</f>
        <v>0</v>
      </c>
      <c r="F7" s="265">
        <f>IF(Employee!F$50&gt;A7,0,IF(Employee!F$52&lt;A7,0,IF(Employee!$S$43&lt;=A7,"C",IF(Employee!S$44&lt;=A7,"J",IF(Employee!S$45&lt;=A7,"B","A")))))</f>
        <v>0</v>
      </c>
      <c r="H7" s="265">
        <f>IF(Employee!F$76&gt;A7,0,IF(Employee!F$78&lt;A7,0,IF(Employee!$S$69&lt;=A7,"C",IF(Employee!S$70&lt;=A7,"J",IF(Employee!S$71&lt;=A7,"B","A")))))</f>
        <v>0</v>
      </c>
      <c r="I7" s="265">
        <f>IF(Employee!F$76&gt;A7,0,IF(Employee!F$78&lt;A7,0,IF(Employee!$S$69&lt;=A7,"C",IF(Employee!S$70&lt;=A7,"J",IF(Employee!S$71&lt;=A7,"B","A")))))</f>
        <v>0</v>
      </c>
      <c r="K7" s="265">
        <f>IF(Employee!F$102&gt;A7,0,IF(Employee!F$104&lt;A7,0,IF(Employee!$S$95&lt;=A7,"C",IF(Employee!S$96&lt;=A7,"J",IF(Employee!S$97&lt;=A7,"B","A")))))</f>
        <v>0</v>
      </c>
      <c r="L7" s="265">
        <f>IF(Employee!F$102&gt;A7,0,IF(Employee!F$104&lt;A7,0,IF(Employee!$S$95&lt;=A7,"C",IF(Employee!S$96&lt;=A7,"J",IF(Employee!S$97&lt;=A7,"B","A")))))</f>
        <v>0</v>
      </c>
      <c r="N7" s="265">
        <f>IF(Employee!F$128&gt;A7,0,IF(Employee!F$130&lt;A7,0,IF(Employee!$S$121&lt;=A7,"C",IF(Employee!S$122&lt;=A7,"J",IF(Employee!S$123&lt;=A7,"B","A")))))</f>
        <v>0</v>
      </c>
      <c r="O7" s="265">
        <f>IF(Employee!F$128&gt;A7,0,IF(Employee!F$130&lt;A7,0,IF(Employee!$S$121&lt;=A7,"C",IF(Employee!S$122&lt;=A7,"J",IF(Employee!S$123&lt;=A7,"B","A")))))</f>
        <v>0</v>
      </c>
    </row>
    <row r="8" spans="1:15" x14ac:dyDescent="0.2">
      <c r="A8" s="265">
        <f t="shared" si="0"/>
        <v>7</v>
      </c>
      <c r="B8" s="265">
        <f>IF(Employee!F$24&gt;A8,0,IF(Employee!F$26&lt;A8,0,IF(Employee!$S$17&lt;=A8,"C",IF(Employee!S$18&lt;=A8,"J",IF(Employee!S$19&lt;=A8,"B","A")))))</f>
        <v>0</v>
      </c>
      <c r="C8" s="265">
        <f>IF(Employee!F$24&gt;A8,0,IF(Employee!F$26&lt;A8,0,IF(Employee!$S$17&lt;=A8,"C",IF(Employee!S$18&lt;=A8,"J",IF(Employee!S$19&lt;=A8,"B","A")))))</f>
        <v>0</v>
      </c>
      <c r="E8" s="265">
        <f>IF(Employee!F$50&gt;A8,0,IF(Employee!F$52&lt;A8,0,IF(Employee!$S$43&lt;=A8,"C",IF(Employee!S$44&lt;=A8,"J",IF(Employee!S$45&lt;=A8,"B","A")))))</f>
        <v>0</v>
      </c>
      <c r="F8" s="265">
        <f>IF(Employee!F$50&gt;A8,0,IF(Employee!F$52&lt;A8,0,IF(Employee!$S$43&lt;=A8,"C",IF(Employee!S$44&lt;=A8,"J",IF(Employee!S$45&lt;=A8,"B","A")))))</f>
        <v>0</v>
      </c>
      <c r="H8" s="265">
        <f>IF(Employee!F$76&gt;A8,0,IF(Employee!F$78&lt;A8,0,IF(Employee!$S$69&lt;=A8,"C",IF(Employee!S$70&lt;=A8,"J",IF(Employee!S$71&lt;=A8,"B","A")))))</f>
        <v>0</v>
      </c>
      <c r="I8" s="265">
        <f>IF(Employee!F$76&gt;A8,0,IF(Employee!F$78&lt;A8,0,IF(Employee!$S$69&lt;=A8,"C",IF(Employee!S$70&lt;=A8,"J",IF(Employee!S$71&lt;=A8,"B","A")))))</f>
        <v>0</v>
      </c>
      <c r="K8" s="265">
        <f>IF(Employee!F$102&gt;A8,0,IF(Employee!F$104&lt;A8,0,IF(Employee!$S$95&lt;=A8,"C",IF(Employee!S$96&lt;=A8,"J",IF(Employee!S$97&lt;=A8,"B","A")))))</f>
        <v>0</v>
      </c>
      <c r="L8" s="265">
        <f>IF(Employee!F$102&gt;A8,0,IF(Employee!F$104&lt;A8,0,IF(Employee!$S$95&lt;=A8,"C",IF(Employee!S$96&lt;=A8,"J",IF(Employee!S$97&lt;=A8,"B","A")))))</f>
        <v>0</v>
      </c>
      <c r="N8" s="265">
        <f>IF(Employee!F$128&gt;A8,0,IF(Employee!F$130&lt;A8,0,IF(Employee!$S$121&lt;=A8,"C",IF(Employee!S$122&lt;=A8,"J",IF(Employee!S$123&lt;=A8,"B","A")))))</f>
        <v>0</v>
      </c>
      <c r="O8" s="265">
        <f>IF(Employee!F$128&gt;A8,0,IF(Employee!F$130&lt;A8,0,IF(Employee!$S$121&lt;=A8,"C",IF(Employee!S$122&lt;=A8,"J",IF(Employee!S$123&lt;=A8,"B","A")))))</f>
        <v>0</v>
      </c>
    </row>
    <row r="9" spans="1:15" x14ac:dyDescent="0.2">
      <c r="A9" s="265">
        <f t="shared" si="0"/>
        <v>8</v>
      </c>
      <c r="B9" s="265">
        <f>IF(Employee!F$24&gt;A9,0,IF(Employee!F$26&lt;A9,0,IF(Employee!$S$17&lt;=A9,"C",IF(Employee!S$18&lt;=A9,"J",IF(Employee!S$19&lt;=A9,"B","A")))))</f>
        <v>0</v>
      </c>
      <c r="C9" s="265">
        <f>IF(Employee!F$24&gt;A9,0,IF(Employee!F$26&lt;A9,0,IF(Employee!$S$17&lt;=A9,"C",IF(Employee!S$18&lt;=A9,"J",IF(Employee!S$19&lt;=A9,"B","A")))))</f>
        <v>0</v>
      </c>
      <c r="E9" s="265">
        <f>IF(Employee!F$50&gt;A9,0,IF(Employee!F$52&lt;A9,0,IF(Employee!$S$43&lt;=A9,"C",IF(Employee!S$44&lt;=A9,"J",IF(Employee!S$45&lt;=A9,"B","A")))))</f>
        <v>0</v>
      </c>
      <c r="F9" s="265">
        <f>IF(Employee!F$50&gt;A9,0,IF(Employee!F$52&lt;A9,0,IF(Employee!$S$43&lt;=A9,"C",IF(Employee!S$44&lt;=A9,"J",IF(Employee!S$45&lt;=A9,"B","A")))))</f>
        <v>0</v>
      </c>
      <c r="H9" s="265">
        <f>IF(Employee!F$76&gt;A9,0,IF(Employee!F$78&lt;A9,0,IF(Employee!$S$69&lt;=A9,"C",IF(Employee!S$70&lt;=A9,"J",IF(Employee!S$71&lt;=A9,"B","A")))))</f>
        <v>0</v>
      </c>
      <c r="I9" s="265">
        <f>IF(Employee!F$76&gt;A9,0,IF(Employee!F$78&lt;A9,0,IF(Employee!$S$69&lt;=A9,"C",IF(Employee!S$70&lt;=A9,"J",IF(Employee!S$71&lt;=A9,"B","A")))))</f>
        <v>0</v>
      </c>
      <c r="K9" s="265">
        <f>IF(Employee!F$102&gt;A9,0,IF(Employee!F$104&lt;A9,0,IF(Employee!$S$95&lt;=A9,"C",IF(Employee!S$96&lt;=A9,"J",IF(Employee!S$97&lt;=A9,"B","A")))))</f>
        <v>0</v>
      </c>
      <c r="L9" s="265">
        <f>IF(Employee!F$102&gt;A9,0,IF(Employee!F$104&lt;A9,0,IF(Employee!$S$95&lt;=A9,"C",IF(Employee!S$96&lt;=A9,"J",IF(Employee!S$97&lt;=A9,"B","A")))))</f>
        <v>0</v>
      </c>
      <c r="N9" s="265">
        <f>IF(Employee!F$128&gt;A9,0,IF(Employee!F$130&lt;A9,0,IF(Employee!$S$121&lt;=A9,"C",IF(Employee!S$122&lt;=A9,"J",IF(Employee!S$123&lt;=A9,"B","A")))))</f>
        <v>0</v>
      </c>
      <c r="O9" s="265">
        <f>IF(Employee!F$128&gt;A9,0,IF(Employee!F$130&lt;A9,0,IF(Employee!$S$121&lt;=A9,"C",IF(Employee!S$122&lt;=A9,"J",IF(Employee!S$123&lt;=A9,"B","A")))))</f>
        <v>0</v>
      </c>
    </row>
    <row r="10" spans="1:15" x14ac:dyDescent="0.2">
      <c r="A10" s="265">
        <f t="shared" si="0"/>
        <v>9</v>
      </c>
      <c r="B10" s="265">
        <f>IF(Employee!F$24&gt;A10,0,IF(Employee!F$26&lt;A10,0,IF(Employee!$S$17&lt;=A10,"C",IF(Employee!S$18&lt;=A10,"J",IF(Employee!S$19&lt;=A10,"B","A")))))</f>
        <v>0</v>
      </c>
      <c r="C10" s="265">
        <f>IF(Employee!F$24&gt;A10,0,IF(Employee!F$26&lt;A10,0,IF(Employee!$S$17&lt;=A10,"C",IF(Employee!S$18&lt;=A10,"J",IF(Employee!S$19&lt;=A10,"B","A")))))</f>
        <v>0</v>
      </c>
      <c r="E10" s="265">
        <f>IF(Employee!F$50&gt;A10,0,IF(Employee!F$52&lt;A10,0,IF(Employee!$S$43&lt;=A10,"C",IF(Employee!S$44&lt;=A10,"J",IF(Employee!S$45&lt;=A10,"B","A")))))</f>
        <v>0</v>
      </c>
      <c r="F10" s="265">
        <f>IF(Employee!F$50&gt;A10,0,IF(Employee!F$52&lt;A10,0,IF(Employee!$S$43&lt;=A10,"C",IF(Employee!S$44&lt;=A10,"J",IF(Employee!S$45&lt;=A10,"B","A")))))</f>
        <v>0</v>
      </c>
      <c r="H10" s="265">
        <f>IF(Employee!F$76&gt;A10,0,IF(Employee!F$78&lt;A10,0,IF(Employee!$S$69&lt;=A10,"C",IF(Employee!S$70&lt;=A10,"J",IF(Employee!S$71&lt;=A10,"B","A")))))</f>
        <v>0</v>
      </c>
      <c r="I10" s="265">
        <f>IF(Employee!F$76&gt;A10,0,IF(Employee!F$78&lt;A10,0,IF(Employee!$S$69&lt;=A10,"C",IF(Employee!S$70&lt;=A10,"J",IF(Employee!S$71&lt;=A10,"B","A")))))</f>
        <v>0</v>
      </c>
      <c r="K10" s="265">
        <f>IF(Employee!F$102&gt;A10,0,IF(Employee!F$104&lt;A10,0,IF(Employee!$S$95&lt;=A10,"C",IF(Employee!S$96&lt;=A10,"J",IF(Employee!S$97&lt;=A10,"B","A")))))</f>
        <v>0</v>
      </c>
      <c r="L10" s="265">
        <f>IF(Employee!F$102&gt;A10,0,IF(Employee!F$104&lt;A10,0,IF(Employee!$S$95&lt;=A10,"C",IF(Employee!S$96&lt;=A10,"J",IF(Employee!S$97&lt;=A10,"B","A")))))</f>
        <v>0</v>
      </c>
      <c r="N10" s="265">
        <f>IF(Employee!F$128&gt;A10,0,IF(Employee!F$130&lt;A10,0,IF(Employee!$S$121&lt;=A10,"C",IF(Employee!S$122&lt;=A10,"J",IF(Employee!S$123&lt;=A10,"B","A")))))</f>
        <v>0</v>
      </c>
      <c r="O10" s="265">
        <f>IF(Employee!F$128&gt;A10,0,IF(Employee!F$130&lt;A10,0,IF(Employee!$S$121&lt;=A10,"C",IF(Employee!S$122&lt;=A10,"J",IF(Employee!S$123&lt;=A10,"B","A")))))</f>
        <v>0</v>
      </c>
    </row>
    <row r="11" spans="1:15" x14ac:dyDescent="0.2">
      <c r="A11" s="265">
        <f t="shared" si="0"/>
        <v>10</v>
      </c>
      <c r="B11" s="265">
        <f>IF(Employee!F$24&gt;A11,0,IF(Employee!F$26&lt;A11,0,IF(Employee!$S$17&lt;=A11,"C",IF(Employee!S$18&lt;=A11,"J",IF(Employee!S$19&lt;=A11,"B","A")))))</f>
        <v>0</v>
      </c>
      <c r="C11" s="265">
        <f>IF(Employee!F$24&gt;A11,0,IF(Employee!F$26&lt;A11,0,IF(Employee!$S$17&lt;=A11,"C",IF(Employee!S$18&lt;=A11,"J",IF(Employee!S$19&lt;=A11,"B","A")))))</f>
        <v>0</v>
      </c>
      <c r="E11" s="265">
        <f>IF(Employee!F$50&gt;A11,0,IF(Employee!F$52&lt;A11,0,IF(Employee!$S$43&lt;=A11,"C",IF(Employee!S$44&lt;=A11,"J",IF(Employee!S$45&lt;=A11,"B","A")))))</f>
        <v>0</v>
      </c>
      <c r="F11" s="265">
        <f>IF(Employee!F$50&gt;A11,0,IF(Employee!F$52&lt;A11,0,IF(Employee!$S$43&lt;=A11,"C",IF(Employee!S$44&lt;=A11,"J",IF(Employee!S$45&lt;=A11,"B","A")))))</f>
        <v>0</v>
      </c>
      <c r="H11" s="265">
        <f>IF(Employee!F$76&gt;A11,0,IF(Employee!F$78&lt;A11,0,IF(Employee!$S$69&lt;=A11,"C",IF(Employee!S$70&lt;=A11,"J",IF(Employee!S$71&lt;=A11,"B","A")))))</f>
        <v>0</v>
      </c>
      <c r="I11" s="265">
        <f>IF(Employee!F$76&gt;A11,0,IF(Employee!F$78&lt;A11,0,IF(Employee!$S$69&lt;=A11,"C",IF(Employee!S$70&lt;=A11,"J",IF(Employee!S$71&lt;=A11,"B","A")))))</f>
        <v>0</v>
      </c>
      <c r="K11" s="265">
        <f>IF(Employee!F$102&gt;A11,0,IF(Employee!F$104&lt;A11,0,IF(Employee!$S$95&lt;=A11,"C",IF(Employee!S$96&lt;=A11,"J",IF(Employee!S$97&lt;=A11,"B","A")))))</f>
        <v>0</v>
      </c>
      <c r="L11" s="265">
        <f>IF(Employee!F$102&gt;A11,0,IF(Employee!F$104&lt;A11,0,IF(Employee!$S$95&lt;=A11,"C",IF(Employee!S$96&lt;=A11,"J",IF(Employee!S$97&lt;=A11,"B","A")))))</f>
        <v>0</v>
      </c>
      <c r="N11" s="265">
        <f>IF(Employee!F$128&gt;A11,0,IF(Employee!F$130&lt;A11,0,IF(Employee!$S$121&lt;=A11,"C",IF(Employee!S$122&lt;=A11,"J",IF(Employee!S$123&lt;=A11,"B","A")))))</f>
        <v>0</v>
      </c>
      <c r="O11" s="265">
        <f>IF(Employee!F$128&gt;A11,0,IF(Employee!F$130&lt;A11,0,IF(Employee!$S$121&lt;=A11,"C",IF(Employee!S$122&lt;=A11,"J",IF(Employee!S$123&lt;=A11,"B","A")))))</f>
        <v>0</v>
      </c>
    </row>
    <row r="12" spans="1:15" x14ac:dyDescent="0.2">
      <c r="A12" s="265">
        <f t="shared" si="0"/>
        <v>11</v>
      </c>
      <c r="B12" s="265">
        <f>IF(Employee!F$24&gt;A12,0,IF(Employee!F$26&lt;A12,0,IF(Employee!$S$17&lt;=A12,"C",IF(Employee!S$18&lt;=A12,"J",IF(Employee!S$19&lt;=A12,"B","A")))))</f>
        <v>0</v>
      </c>
      <c r="C12" s="265">
        <f>IF(Employee!F$24&gt;A12,0,IF(Employee!F$26&lt;A12,0,IF(Employee!$S$17&lt;=A12,"C",IF(Employee!S$18&lt;=A12,"J",IF(Employee!S$19&lt;=A12,"B","A")))))</f>
        <v>0</v>
      </c>
      <c r="E12" s="265">
        <f>IF(Employee!F$50&gt;A12,0,IF(Employee!F$52&lt;A12,0,IF(Employee!$S$43&lt;=A12,"C",IF(Employee!S$44&lt;=A12,"J",IF(Employee!S$45&lt;=A12,"B","A")))))</f>
        <v>0</v>
      </c>
      <c r="F12" s="265">
        <f>IF(Employee!F$50&gt;A12,0,IF(Employee!F$52&lt;A12,0,IF(Employee!$S$43&lt;=A12,"C",IF(Employee!S$44&lt;=A12,"J",IF(Employee!S$45&lt;=A12,"B","A")))))</f>
        <v>0</v>
      </c>
      <c r="H12" s="265">
        <f>IF(Employee!F$76&gt;A12,0,IF(Employee!F$78&lt;A12,0,IF(Employee!$S$69&lt;=A12,"C",IF(Employee!S$70&lt;=A12,"J",IF(Employee!S$71&lt;=A12,"B","A")))))</f>
        <v>0</v>
      </c>
      <c r="I12" s="265">
        <f>IF(Employee!F$76&gt;A12,0,IF(Employee!F$78&lt;A12,0,IF(Employee!$S$69&lt;=A12,"C",IF(Employee!S$70&lt;=A12,"J",IF(Employee!S$71&lt;=A12,"B","A")))))</f>
        <v>0</v>
      </c>
      <c r="K12" s="265">
        <f>IF(Employee!F$102&gt;A12,0,IF(Employee!F$104&lt;A12,0,IF(Employee!$S$95&lt;=A12,"C",IF(Employee!S$96&lt;=A12,"J",IF(Employee!S$97&lt;=A12,"B","A")))))</f>
        <v>0</v>
      </c>
      <c r="L12" s="265">
        <f>IF(Employee!F$102&gt;A12,0,IF(Employee!F$104&lt;A12,0,IF(Employee!$S$95&lt;=A12,"C",IF(Employee!S$96&lt;=A12,"J",IF(Employee!S$97&lt;=A12,"B","A")))))</f>
        <v>0</v>
      </c>
      <c r="N12" s="265">
        <f>IF(Employee!F$128&gt;A12,0,IF(Employee!F$130&lt;A12,0,IF(Employee!$S$121&lt;=A12,"C",IF(Employee!S$122&lt;=A12,"J",IF(Employee!S$123&lt;=A12,"B","A")))))</f>
        <v>0</v>
      </c>
      <c r="O12" s="265">
        <f>IF(Employee!F$128&gt;A12,0,IF(Employee!F$130&lt;A12,0,IF(Employee!$S$121&lt;=A12,"C",IF(Employee!S$122&lt;=A12,"J",IF(Employee!S$123&lt;=A12,"B","A")))))</f>
        <v>0</v>
      </c>
    </row>
    <row r="13" spans="1:15" x14ac:dyDescent="0.2">
      <c r="A13" s="265">
        <f t="shared" si="0"/>
        <v>12</v>
      </c>
      <c r="B13" s="265">
        <f>IF(Employee!F$24&gt;A13,0,IF(Employee!F$26&lt;A13,0,IF(Employee!$S$17&lt;=A13,"C",IF(Employee!S$18&lt;=A13,"J",IF(Employee!S$19&lt;=A13,"B","A")))))</f>
        <v>0</v>
      </c>
      <c r="C13" s="265">
        <f>IF(Employee!F$24&gt;A13,0,IF(Employee!F$26&lt;A13,0,IF(Employee!$S$17&lt;=A13,"C",IF(Employee!S$18&lt;=A13,"J",IF(Employee!S$19&lt;=A13,"B","A")))))</f>
        <v>0</v>
      </c>
      <c r="E13" s="265">
        <f>IF(Employee!F$50&gt;A13,0,IF(Employee!F$52&lt;A13,0,IF(Employee!$S$43&lt;=A13,"C",IF(Employee!S$44&lt;=A13,"J",IF(Employee!S$45&lt;=A13,"B","A")))))</f>
        <v>0</v>
      </c>
      <c r="F13" s="265">
        <f>IF(Employee!F$50&gt;A13,0,IF(Employee!F$52&lt;A13,0,IF(Employee!$S$43&lt;=A13,"C",IF(Employee!S$44&lt;=A13,"J",IF(Employee!S$45&lt;=A13,"B","A")))))</f>
        <v>0</v>
      </c>
      <c r="H13" s="265">
        <f>IF(Employee!F$76&gt;A13,0,IF(Employee!F$78&lt;A13,0,IF(Employee!$S$69&lt;=A13,"C",IF(Employee!S$70&lt;=A13,"J",IF(Employee!S$71&lt;=A13,"B","A")))))</f>
        <v>0</v>
      </c>
      <c r="I13" s="265">
        <f>IF(Employee!F$76&gt;A13,0,IF(Employee!F$78&lt;A13,0,IF(Employee!$S$69&lt;=A13,"C",IF(Employee!S$70&lt;=A13,"J",IF(Employee!S$71&lt;=A13,"B","A")))))</f>
        <v>0</v>
      </c>
      <c r="K13" s="265">
        <f>IF(Employee!F$102&gt;A13,0,IF(Employee!F$104&lt;A13,0,IF(Employee!$S$95&lt;=A13,"C",IF(Employee!S$96&lt;=A13,"J",IF(Employee!S$97&lt;=A13,"B","A")))))</f>
        <v>0</v>
      </c>
      <c r="L13" s="265">
        <f>IF(Employee!F$102&gt;A13,0,IF(Employee!F$104&lt;A13,0,IF(Employee!$S$95&lt;=A13,"C",IF(Employee!S$96&lt;=A13,"J",IF(Employee!S$97&lt;=A13,"B","A")))))</f>
        <v>0</v>
      </c>
      <c r="N13" s="265">
        <f>IF(Employee!F$128&gt;A13,0,IF(Employee!F$130&lt;A13,0,IF(Employee!$S$121&lt;=A13,"C",IF(Employee!S$122&lt;=A13,"J",IF(Employee!S$123&lt;=A13,"B","A")))))</f>
        <v>0</v>
      </c>
      <c r="O13" s="265">
        <f>IF(Employee!F$128&gt;A13,0,IF(Employee!F$130&lt;A13,0,IF(Employee!$S$121&lt;=A13,"C",IF(Employee!S$122&lt;=A13,"J",IF(Employee!S$123&lt;=A13,"B","A")))))</f>
        <v>0</v>
      </c>
    </row>
    <row r="14" spans="1:15" x14ac:dyDescent="0.2">
      <c r="A14" s="265">
        <f t="shared" si="0"/>
        <v>13</v>
      </c>
      <c r="B14" s="265">
        <f>IF(Employee!F$24&gt;A14,0,IF(Employee!F$26&lt;A14,0,IF(Employee!$S$17&lt;=A14,"C",IF(Employee!S$18&lt;=A14,"J",IF(Employee!S$19&lt;=A14,"B","A")))))</f>
        <v>0</v>
      </c>
      <c r="E14" s="265">
        <f>IF(Employee!F$50&gt;A14,0,IF(Employee!F$52&lt;A14,0,IF(Employee!$S$43&lt;=A14,"C",IF(Employee!S$44&lt;=A14,"J",IF(Employee!S$45&lt;=A14,"B","A")))))</f>
        <v>0</v>
      </c>
      <c r="H14" s="265">
        <f>IF(Employee!F$76&gt;A14,0,IF(Employee!F$78&lt;A14,0,IF(Employee!$S$69&lt;=A14,"C",IF(Employee!S$70&lt;=A14,"J",IF(Employee!S$71&lt;=A14,"B","A")))))</f>
        <v>0</v>
      </c>
      <c r="K14" s="265">
        <f>IF(Employee!F$102&gt;A14,0,IF(Employee!F$104&lt;A14,0,IF(Employee!$S$95&lt;=A14,"C",IF(Employee!S$96&lt;=A14,"J",IF(Employee!S$97&lt;=A14,"B","A")))))</f>
        <v>0</v>
      </c>
      <c r="N14" s="265">
        <f>IF(Employee!F$128&gt;A14,0,IF(Employee!F$130&lt;A14,0,IF(Employee!$S$121&lt;=A14,"C",IF(Employee!S$122&lt;=A14,"J",IF(Employee!S$123&lt;=A14,"B","A")))))</f>
        <v>0</v>
      </c>
    </row>
    <row r="15" spans="1:15" x14ac:dyDescent="0.2">
      <c r="A15" s="265">
        <f t="shared" si="0"/>
        <v>14</v>
      </c>
      <c r="B15" s="265">
        <f>IF(Employee!F$24&gt;A15,0,IF(Employee!F$26&lt;A15,0,IF(Employee!$S$17&lt;=A15,"C",IF(Employee!S$18&lt;=A15,"J",IF(Employee!S$19&lt;=A15,"B","A")))))</f>
        <v>0</v>
      </c>
      <c r="E15" s="265">
        <f>IF(Employee!F$50&gt;A15,0,IF(Employee!F$52&lt;A15,0,IF(Employee!$S$43&lt;=A15,"C",IF(Employee!S$44&lt;=A15,"J",IF(Employee!S$45&lt;=A15,"B","A")))))</f>
        <v>0</v>
      </c>
      <c r="H15" s="265">
        <f>IF(Employee!F$76&gt;A15,0,IF(Employee!F$78&lt;A15,0,IF(Employee!$S$69&lt;=A15,"C",IF(Employee!S$70&lt;=A15,"J",IF(Employee!S$71&lt;=A15,"B","A")))))</f>
        <v>0</v>
      </c>
      <c r="K15" s="265">
        <f>IF(Employee!F$102&gt;A15,0,IF(Employee!F$104&lt;A15,0,IF(Employee!$S$95&lt;=A15,"C",IF(Employee!S$96&lt;=A15,"J",IF(Employee!S$97&lt;=A15,"B","A")))))</f>
        <v>0</v>
      </c>
      <c r="N15" s="265">
        <f>IF(Employee!F$128&gt;A15,0,IF(Employee!F$130&lt;A15,0,IF(Employee!$S$121&lt;=A15,"C",IF(Employee!S$122&lt;=A15,"J",IF(Employee!S$123&lt;=A15,"B","A")))))</f>
        <v>0</v>
      </c>
    </row>
    <row r="16" spans="1:15" x14ac:dyDescent="0.2">
      <c r="A16" s="265">
        <f t="shared" si="0"/>
        <v>15</v>
      </c>
      <c r="B16" s="265">
        <f>IF(Employee!F$24&gt;A16,0,IF(Employee!F$26&lt;A16,0,IF(Employee!$S$17&lt;=A16,"C",IF(Employee!S$18&lt;=A16,"J",IF(Employee!S$19&lt;=A16,"B","A")))))</f>
        <v>0</v>
      </c>
      <c r="E16" s="265">
        <f>IF(Employee!F$50&gt;A16,0,IF(Employee!F$52&lt;A16,0,IF(Employee!$S$43&lt;=A16,"C",IF(Employee!S$44&lt;=A16,"J",IF(Employee!S$45&lt;=A16,"B","A")))))</f>
        <v>0</v>
      </c>
      <c r="H16" s="265">
        <f>IF(Employee!F$76&gt;A16,0,IF(Employee!F$78&lt;A16,0,IF(Employee!$S$69&lt;=A16,"C",IF(Employee!S$70&lt;=A16,"J",IF(Employee!S$71&lt;=A16,"B","A")))))</f>
        <v>0</v>
      </c>
      <c r="K16" s="265">
        <f>IF(Employee!F$102&gt;A16,0,IF(Employee!F$104&lt;A16,0,IF(Employee!$S$95&lt;=A16,"C",IF(Employee!S$96&lt;=A16,"J",IF(Employee!S$97&lt;=A16,"B","A")))))</f>
        <v>0</v>
      </c>
      <c r="N16" s="265">
        <f>IF(Employee!F$128&gt;A16,0,IF(Employee!F$130&lt;A16,0,IF(Employee!$S$121&lt;=A16,"C",IF(Employee!S$122&lt;=A16,"J",IF(Employee!S$123&lt;=A16,"B","A")))))</f>
        <v>0</v>
      </c>
    </row>
    <row r="17" spans="1:14" x14ac:dyDescent="0.2">
      <c r="A17" s="265">
        <f t="shared" si="0"/>
        <v>16</v>
      </c>
      <c r="B17" s="265">
        <f>IF(Employee!F$24&gt;A17,0,IF(Employee!F$26&lt;A17,0,IF(Employee!$S$17&lt;=A17,"C",IF(Employee!S$18&lt;=A17,"J",IF(Employee!S$19&lt;=A17,"B","A")))))</f>
        <v>0</v>
      </c>
      <c r="E17" s="265">
        <f>IF(Employee!F$50&gt;A17,0,IF(Employee!F$52&lt;A17,0,IF(Employee!$S$43&lt;=A17,"C",IF(Employee!S$44&lt;=A17,"J",IF(Employee!S$45&lt;=A17,"B","A")))))</f>
        <v>0</v>
      </c>
      <c r="H17" s="265">
        <f>IF(Employee!F$76&gt;A17,0,IF(Employee!F$78&lt;A17,0,IF(Employee!$S$69&lt;=A17,"C",IF(Employee!S$70&lt;=A17,"J",IF(Employee!S$71&lt;=A17,"B","A")))))</f>
        <v>0</v>
      </c>
      <c r="K17" s="265">
        <f>IF(Employee!F$102&gt;A17,0,IF(Employee!F$104&lt;A17,0,IF(Employee!$S$95&lt;=A17,"C",IF(Employee!S$96&lt;=A17,"J",IF(Employee!S$97&lt;=A17,"B","A")))))</f>
        <v>0</v>
      </c>
      <c r="N17" s="265">
        <f>IF(Employee!F$128&gt;A17,0,IF(Employee!F$130&lt;A17,0,IF(Employee!$S$121&lt;=A17,"C",IF(Employee!S$122&lt;=A17,"J",IF(Employee!S$123&lt;=A17,"B","A")))))</f>
        <v>0</v>
      </c>
    </row>
    <row r="18" spans="1:14" x14ac:dyDescent="0.2">
      <c r="A18" s="265">
        <f t="shared" si="0"/>
        <v>17</v>
      </c>
      <c r="B18" s="265">
        <f>IF(Employee!F$24&gt;A18,0,IF(Employee!F$26&lt;A18,0,IF(Employee!$S$17&lt;=A18,"C",IF(Employee!S$18&lt;=A18,"J",IF(Employee!S$19&lt;=A18,"B","A")))))</f>
        <v>0</v>
      </c>
      <c r="E18" s="265">
        <f>IF(Employee!F$50&gt;A18,0,IF(Employee!F$52&lt;A18,0,IF(Employee!$S$43&lt;=A18,"C",IF(Employee!S$44&lt;=A18,"J",IF(Employee!S$45&lt;=A18,"B","A")))))</f>
        <v>0</v>
      </c>
      <c r="H18" s="265">
        <f>IF(Employee!F$76&gt;A18,0,IF(Employee!F$78&lt;A18,0,IF(Employee!$S$69&lt;=A18,"C",IF(Employee!S$70&lt;=A18,"J",IF(Employee!S$71&lt;=A18,"B","A")))))</f>
        <v>0</v>
      </c>
      <c r="K18" s="265">
        <f>IF(Employee!F$102&gt;A18,0,IF(Employee!F$104&lt;A18,0,IF(Employee!$S$95&lt;=A18,"C",IF(Employee!S$96&lt;=A18,"J",IF(Employee!S$97&lt;=A18,"B","A")))))</f>
        <v>0</v>
      </c>
      <c r="N18" s="265">
        <f>IF(Employee!F$128&gt;A18,0,IF(Employee!F$130&lt;A18,0,IF(Employee!$S$121&lt;=A18,"C",IF(Employee!S$122&lt;=A18,"J",IF(Employee!S$123&lt;=A18,"B","A")))))</f>
        <v>0</v>
      </c>
    </row>
    <row r="19" spans="1:14" x14ac:dyDescent="0.2">
      <c r="A19" s="265">
        <f t="shared" si="0"/>
        <v>18</v>
      </c>
      <c r="B19" s="265">
        <f>IF(Employee!F$24&gt;A19,0,IF(Employee!F$26&lt;A19,0,IF(Employee!$S$17&lt;=A19,"C",IF(Employee!S$18&lt;=A19,"J",IF(Employee!S$19&lt;=A19,"B","A")))))</f>
        <v>0</v>
      </c>
      <c r="E19" s="265">
        <f>IF(Employee!F$50&gt;A19,0,IF(Employee!F$52&lt;A19,0,IF(Employee!$S$43&lt;=A19,"C",IF(Employee!S$44&lt;=A19,"J",IF(Employee!S$45&lt;=A19,"B","A")))))</f>
        <v>0</v>
      </c>
      <c r="H19" s="265">
        <f>IF(Employee!F$76&gt;A19,0,IF(Employee!F$78&lt;A19,0,IF(Employee!$S$69&lt;=A19,"C",IF(Employee!S$70&lt;=A19,"J",IF(Employee!S$71&lt;=A19,"B","A")))))</f>
        <v>0</v>
      </c>
      <c r="K19" s="265">
        <f>IF(Employee!F$102&gt;A19,0,IF(Employee!F$104&lt;A19,0,IF(Employee!$S$95&lt;=A19,"C",IF(Employee!S$96&lt;=A19,"J",IF(Employee!S$97&lt;=A19,"B","A")))))</f>
        <v>0</v>
      </c>
      <c r="N19" s="265">
        <f>IF(Employee!F$128&gt;A19,0,IF(Employee!F$130&lt;A19,0,IF(Employee!$S$121&lt;=A19,"C",IF(Employee!S$122&lt;=A19,"J",IF(Employee!S$123&lt;=A19,"B","A")))))</f>
        <v>0</v>
      </c>
    </row>
    <row r="20" spans="1:14" x14ac:dyDescent="0.2">
      <c r="A20" s="265">
        <f t="shared" si="0"/>
        <v>19</v>
      </c>
      <c r="B20" s="265">
        <f>IF(Employee!F$24&gt;A20,0,IF(Employee!F$26&lt;A20,0,IF(Employee!$S$17&lt;=A20,"C",IF(Employee!S$18&lt;=A20,"J",IF(Employee!S$19&lt;=A20,"B","A")))))</f>
        <v>0</v>
      </c>
      <c r="E20" s="265">
        <f>IF(Employee!F$50&gt;A20,0,IF(Employee!F$52&lt;A20,0,IF(Employee!$S$43&lt;=A20,"C",IF(Employee!S$44&lt;=A20,"J",IF(Employee!S$45&lt;=A20,"B","A")))))</f>
        <v>0</v>
      </c>
      <c r="H20" s="265">
        <f>IF(Employee!F$76&gt;A20,0,IF(Employee!F$78&lt;A20,0,IF(Employee!$S$69&lt;=A20,"C",IF(Employee!S$70&lt;=A20,"J",IF(Employee!S$71&lt;=A20,"B","A")))))</f>
        <v>0</v>
      </c>
      <c r="K20" s="265">
        <f>IF(Employee!F$102&gt;A20,0,IF(Employee!F$104&lt;A20,0,IF(Employee!$S$95&lt;=A20,"C",IF(Employee!S$96&lt;=A20,"J",IF(Employee!S$97&lt;=A20,"B","A")))))</f>
        <v>0</v>
      </c>
      <c r="N20" s="265">
        <f>IF(Employee!F$128&gt;A20,0,IF(Employee!F$130&lt;A20,0,IF(Employee!$S$121&lt;=A20,"C",IF(Employee!S$122&lt;=A20,"J",IF(Employee!S$123&lt;=A20,"B","A")))))</f>
        <v>0</v>
      </c>
    </row>
    <row r="21" spans="1:14" x14ac:dyDescent="0.2">
      <c r="A21" s="265">
        <f t="shared" si="0"/>
        <v>20</v>
      </c>
      <c r="B21" s="265">
        <f>IF(Employee!F$24&gt;A21,0,IF(Employee!F$26&lt;A21,0,IF(Employee!$S$17&lt;=A21,"C",IF(Employee!S$18&lt;=A21,"J",IF(Employee!S$19&lt;=A21,"B","A")))))</f>
        <v>0</v>
      </c>
      <c r="E21" s="265">
        <f>IF(Employee!F$50&gt;A21,0,IF(Employee!F$52&lt;A21,0,IF(Employee!$S$43&lt;=A21,"C",IF(Employee!S$44&lt;=A21,"J",IF(Employee!S$45&lt;=A21,"B","A")))))</f>
        <v>0</v>
      </c>
      <c r="H21" s="265">
        <f>IF(Employee!F$76&gt;A21,0,IF(Employee!F$78&lt;A21,0,IF(Employee!$S$69&lt;=A21,"C",IF(Employee!S$70&lt;=A21,"J",IF(Employee!S$71&lt;=A21,"B","A")))))</f>
        <v>0</v>
      </c>
      <c r="K21" s="265">
        <f>IF(Employee!F$102&gt;A21,0,IF(Employee!F$104&lt;A21,0,IF(Employee!$S$95&lt;=A21,"C",IF(Employee!S$96&lt;=A21,"J",IF(Employee!S$97&lt;=A21,"B","A")))))</f>
        <v>0</v>
      </c>
      <c r="N21" s="265">
        <f>IF(Employee!F$128&gt;A21,0,IF(Employee!F$130&lt;A21,0,IF(Employee!$S$121&lt;=A21,"C",IF(Employee!S$122&lt;=A21,"J",IF(Employee!S$123&lt;=A21,"B","A")))))</f>
        <v>0</v>
      </c>
    </row>
    <row r="22" spans="1:14" x14ac:dyDescent="0.2">
      <c r="A22" s="265">
        <f t="shared" si="0"/>
        <v>21</v>
      </c>
      <c r="B22" s="265">
        <f>IF(Employee!F$24&gt;A22,0,IF(Employee!F$26&lt;A22,0,IF(Employee!$S$17&lt;=A22,"C",IF(Employee!S$18&lt;=A22,"J",IF(Employee!S$19&lt;=A22,"B","A")))))</f>
        <v>0</v>
      </c>
      <c r="E22" s="265">
        <f>IF(Employee!F$50&gt;A22,0,IF(Employee!F$52&lt;A22,0,IF(Employee!$S$43&lt;=A22,"C",IF(Employee!S$44&lt;=A22,"J",IF(Employee!S$45&lt;=A22,"B","A")))))</f>
        <v>0</v>
      </c>
      <c r="H22" s="265">
        <f>IF(Employee!F$76&gt;A22,0,IF(Employee!F$78&lt;A22,0,IF(Employee!$S$69&lt;=A22,"C",IF(Employee!S$70&lt;=A22,"J",IF(Employee!S$71&lt;=A22,"B","A")))))</f>
        <v>0</v>
      </c>
      <c r="K22" s="265">
        <f>IF(Employee!F$102&gt;A22,0,IF(Employee!F$104&lt;A22,0,IF(Employee!$S$95&lt;=A22,"C",IF(Employee!S$96&lt;=A22,"J",IF(Employee!S$97&lt;=A22,"B","A")))))</f>
        <v>0</v>
      </c>
      <c r="N22" s="265">
        <f>IF(Employee!F$128&gt;A22,0,IF(Employee!F$130&lt;A22,0,IF(Employee!$S$121&lt;=A22,"C",IF(Employee!S$122&lt;=A22,"J",IF(Employee!S$123&lt;=A22,"B","A")))))</f>
        <v>0</v>
      </c>
    </row>
    <row r="23" spans="1:14" x14ac:dyDescent="0.2">
      <c r="A23" s="265">
        <f t="shared" si="0"/>
        <v>22</v>
      </c>
      <c r="B23" s="265">
        <f>IF(Employee!F$24&gt;A23,0,IF(Employee!F$26&lt;A23,0,IF(Employee!$S$17&lt;=A23,"C",IF(Employee!S$18&lt;=A23,"J",IF(Employee!S$19&lt;=A23,"B","A")))))</f>
        <v>0</v>
      </c>
      <c r="E23" s="265">
        <f>IF(Employee!F$50&gt;A23,0,IF(Employee!F$52&lt;A23,0,IF(Employee!$S$43&lt;=A23,"C",IF(Employee!S$44&lt;=A23,"J",IF(Employee!S$45&lt;=A23,"B","A")))))</f>
        <v>0</v>
      </c>
      <c r="H23" s="265">
        <f>IF(Employee!F$76&gt;A23,0,IF(Employee!F$78&lt;A23,0,IF(Employee!$S$69&lt;=A23,"C",IF(Employee!S$70&lt;=A23,"J",IF(Employee!S$71&lt;=A23,"B","A")))))</f>
        <v>0</v>
      </c>
      <c r="K23" s="265">
        <f>IF(Employee!F$102&gt;A23,0,IF(Employee!F$104&lt;A23,0,IF(Employee!$S$95&lt;=A23,"C",IF(Employee!S$96&lt;=A23,"J",IF(Employee!S$97&lt;=A23,"B","A")))))</f>
        <v>0</v>
      </c>
      <c r="N23" s="265">
        <f>IF(Employee!F$128&gt;A23,0,IF(Employee!F$130&lt;A23,0,IF(Employee!$S$121&lt;=A23,"C",IF(Employee!S$122&lt;=A23,"J",IF(Employee!S$123&lt;=A23,"B","A")))))</f>
        <v>0</v>
      </c>
    </row>
    <row r="24" spans="1:14" x14ac:dyDescent="0.2">
      <c r="A24" s="265">
        <f t="shared" si="0"/>
        <v>23</v>
      </c>
      <c r="B24" s="265">
        <f>IF(Employee!F$24&gt;A24,0,IF(Employee!F$26&lt;A24,0,IF(Employee!$S$17&lt;=A24,"C",IF(Employee!S$18&lt;=A24,"J",IF(Employee!S$19&lt;=A24,"B","A")))))</f>
        <v>0</v>
      </c>
      <c r="E24" s="265">
        <f>IF(Employee!F$50&gt;A24,0,IF(Employee!F$52&lt;A24,0,IF(Employee!$S$43&lt;=A24,"C",IF(Employee!S$44&lt;=A24,"J",IF(Employee!S$45&lt;=A24,"B","A")))))</f>
        <v>0</v>
      </c>
      <c r="H24" s="265">
        <f>IF(Employee!F$76&gt;A24,0,IF(Employee!F$78&lt;A24,0,IF(Employee!$S$69&lt;=A24,"C",IF(Employee!S$70&lt;=A24,"J",IF(Employee!S$71&lt;=A24,"B","A")))))</f>
        <v>0</v>
      </c>
      <c r="K24" s="265">
        <f>IF(Employee!F$102&gt;A24,0,IF(Employee!F$104&lt;A24,0,IF(Employee!$S$95&lt;=A24,"C",IF(Employee!S$96&lt;=A24,"J",IF(Employee!S$97&lt;=A24,"B","A")))))</f>
        <v>0</v>
      </c>
      <c r="N24" s="265">
        <f>IF(Employee!F$128&gt;A24,0,IF(Employee!F$130&lt;A24,0,IF(Employee!$S$121&lt;=A24,"C",IF(Employee!S$122&lt;=A24,"J",IF(Employee!S$123&lt;=A24,"B","A")))))</f>
        <v>0</v>
      </c>
    </row>
    <row r="25" spans="1:14" x14ac:dyDescent="0.2">
      <c r="A25" s="265">
        <f t="shared" si="0"/>
        <v>24</v>
      </c>
      <c r="B25" s="265">
        <f>IF(Employee!F$24&gt;A25,0,IF(Employee!F$26&lt;A25,0,IF(Employee!$S$17&lt;=A25,"C",IF(Employee!S$18&lt;=A25,"J",IF(Employee!S$19&lt;=A25,"B","A")))))</f>
        <v>0</v>
      </c>
      <c r="E25" s="265">
        <f>IF(Employee!F$50&gt;A25,0,IF(Employee!F$52&lt;A25,0,IF(Employee!$S$43&lt;=A25,"C",IF(Employee!S$44&lt;=A25,"J",IF(Employee!S$45&lt;=A25,"B","A")))))</f>
        <v>0</v>
      </c>
      <c r="H25" s="265">
        <f>IF(Employee!F$76&gt;A25,0,IF(Employee!F$78&lt;A25,0,IF(Employee!$S$69&lt;=A25,"C",IF(Employee!S$70&lt;=A25,"J",IF(Employee!S$71&lt;=A25,"B","A")))))</f>
        <v>0</v>
      </c>
      <c r="K25" s="265">
        <f>IF(Employee!F$102&gt;A25,0,IF(Employee!F$104&lt;A25,0,IF(Employee!$S$95&lt;=A25,"C",IF(Employee!S$96&lt;=A25,"J",IF(Employee!S$97&lt;=A25,"B","A")))))</f>
        <v>0</v>
      </c>
      <c r="N25" s="265">
        <f>IF(Employee!F$128&gt;A25,0,IF(Employee!F$130&lt;A25,0,IF(Employee!$S$121&lt;=A25,"C",IF(Employee!S$122&lt;=A25,"J",IF(Employee!S$123&lt;=A25,"B","A")))))</f>
        <v>0</v>
      </c>
    </row>
    <row r="26" spans="1:14" x14ac:dyDescent="0.2">
      <c r="A26" s="265">
        <f t="shared" si="0"/>
        <v>25</v>
      </c>
      <c r="B26" s="265">
        <f>IF(Employee!F$24&gt;A26,0,IF(Employee!F$26&lt;A26,0,IF(Employee!$S$17&lt;=A26,"C",IF(Employee!S$18&lt;=A26,"J",IF(Employee!S$19&lt;=A26,"B","A")))))</f>
        <v>0</v>
      </c>
      <c r="E26" s="265">
        <f>IF(Employee!F$50&gt;A26,0,IF(Employee!F$52&lt;A26,0,IF(Employee!$S$43&lt;=A26,"C",IF(Employee!S$44&lt;=A26,"J",IF(Employee!S$45&lt;=A26,"B","A")))))</f>
        <v>0</v>
      </c>
      <c r="H26" s="265">
        <f>IF(Employee!F$76&gt;A26,0,IF(Employee!F$78&lt;A26,0,IF(Employee!$S$69&lt;=A26,"C",IF(Employee!S$70&lt;=A26,"J",IF(Employee!S$71&lt;=A26,"B","A")))))</f>
        <v>0</v>
      </c>
      <c r="K26" s="265">
        <f>IF(Employee!F$102&gt;A26,0,IF(Employee!F$104&lt;A26,0,IF(Employee!$S$95&lt;=A26,"C",IF(Employee!S$96&lt;=A26,"J",IF(Employee!S$97&lt;=A26,"B","A")))))</f>
        <v>0</v>
      </c>
      <c r="N26" s="265">
        <f>IF(Employee!F$128&gt;A26,0,IF(Employee!F$130&lt;A26,0,IF(Employee!$S$121&lt;=A26,"C",IF(Employee!S$122&lt;=A26,"J",IF(Employee!S$123&lt;=A26,"B","A")))))</f>
        <v>0</v>
      </c>
    </row>
    <row r="27" spans="1:14" x14ac:dyDescent="0.2">
      <c r="A27" s="265">
        <f t="shared" si="0"/>
        <v>26</v>
      </c>
      <c r="B27" s="265">
        <f>IF(Employee!F$24&gt;A27,0,IF(Employee!F$26&lt;A27,0,IF(Employee!$S$17&lt;=A27,"C",IF(Employee!S$18&lt;=A27,"J",IF(Employee!S$19&lt;=A27,"B","A")))))</f>
        <v>0</v>
      </c>
      <c r="E27" s="265">
        <f>IF(Employee!F$50&gt;A27,0,IF(Employee!F$52&lt;A27,0,IF(Employee!$S$43&lt;=A27,"C",IF(Employee!S$44&lt;=A27,"J",IF(Employee!S$45&lt;=A27,"B","A")))))</f>
        <v>0</v>
      </c>
      <c r="H27" s="265">
        <f>IF(Employee!F$76&gt;A27,0,IF(Employee!F$78&lt;A27,0,IF(Employee!$S$69&lt;=A27,"C",IF(Employee!S$70&lt;=A27,"J",IF(Employee!S$71&lt;=A27,"B","A")))))</f>
        <v>0</v>
      </c>
      <c r="K27" s="265">
        <f>IF(Employee!F$102&gt;A27,0,IF(Employee!F$104&lt;A27,0,IF(Employee!$S$95&lt;=A27,"C",IF(Employee!S$96&lt;=A27,"J",IF(Employee!S$97&lt;=A27,"B","A")))))</f>
        <v>0</v>
      </c>
      <c r="N27" s="265">
        <f>IF(Employee!F$128&gt;A27,0,IF(Employee!F$130&lt;A27,0,IF(Employee!$S$121&lt;=A27,"C",IF(Employee!S$122&lt;=A27,"J",IF(Employee!S$123&lt;=A27,"B","A")))))</f>
        <v>0</v>
      </c>
    </row>
    <row r="28" spans="1:14" x14ac:dyDescent="0.2">
      <c r="A28" s="265">
        <f t="shared" si="0"/>
        <v>27</v>
      </c>
      <c r="B28" s="265">
        <f>IF(Employee!F$24&gt;A28,0,IF(Employee!F$26&lt;A28,0,IF(Employee!$S$17&lt;=A28,"C",IF(Employee!S$18&lt;=A28,"J",IF(Employee!S$19&lt;=A28,"B","A")))))</f>
        <v>0</v>
      </c>
      <c r="E28" s="265">
        <f>IF(Employee!F$50&gt;A28,0,IF(Employee!F$52&lt;A28,0,IF(Employee!$S$43&lt;=A28,"C",IF(Employee!S$44&lt;=A28,"J",IF(Employee!S$45&lt;=A28,"B","A")))))</f>
        <v>0</v>
      </c>
      <c r="H28" s="265">
        <f>IF(Employee!F$76&gt;A28,0,IF(Employee!F$78&lt;A28,0,IF(Employee!$S$69&lt;=A28,"C",IF(Employee!S$70&lt;=A28,"J",IF(Employee!S$71&lt;=A28,"B","A")))))</f>
        <v>0</v>
      </c>
      <c r="K28" s="265">
        <f>IF(Employee!F$102&gt;A28,0,IF(Employee!F$104&lt;A28,0,IF(Employee!$S$95&lt;=A28,"C",IF(Employee!S$96&lt;=A28,"J",IF(Employee!S$97&lt;=A28,"B","A")))))</f>
        <v>0</v>
      </c>
      <c r="N28" s="265">
        <f>IF(Employee!F$128&gt;A28,0,IF(Employee!F$130&lt;A28,0,IF(Employee!$S$121&lt;=A28,"C",IF(Employee!S$122&lt;=A28,"J",IF(Employee!S$123&lt;=A28,"B","A")))))</f>
        <v>0</v>
      </c>
    </row>
    <row r="29" spans="1:14" x14ac:dyDescent="0.2">
      <c r="A29" s="265">
        <f t="shared" si="0"/>
        <v>28</v>
      </c>
      <c r="B29" s="265">
        <f>IF(Employee!F$24&gt;A29,0,IF(Employee!F$26&lt;A29,0,IF(Employee!$S$17&lt;=A29,"C",IF(Employee!S$18&lt;=A29,"J",IF(Employee!S$19&lt;=A29,"B","A")))))</f>
        <v>0</v>
      </c>
      <c r="E29" s="265">
        <f>IF(Employee!F$50&gt;A29,0,IF(Employee!F$52&lt;A29,0,IF(Employee!$S$43&lt;=A29,"C",IF(Employee!S$44&lt;=A29,"J",IF(Employee!S$45&lt;=A29,"B","A")))))</f>
        <v>0</v>
      </c>
      <c r="H29" s="265">
        <f>IF(Employee!F$76&gt;A29,0,IF(Employee!F$78&lt;A29,0,IF(Employee!$S$69&lt;=A29,"C",IF(Employee!S$70&lt;=A29,"J",IF(Employee!S$71&lt;=A29,"B","A")))))</f>
        <v>0</v>
      </c>
      <c r="K29" s="265">
        <f>IF(Employee!F$102&gt;A29,0,IF(Employee!F$104&lt;A29,0,IF(Employee!$S$95&lt;=A29,"C",IF(Employee!S$96&lt;=A29,"J",IF(Employee!S$97&lt;=A29,"B","A")))))</f>
        <v>0</v>
      </c>
      <c r="N29" s="265">
        <f>IF(Employee!F$128&gt;A29,0,IF(Employee!F$130&lt;A29,0,IF(Employee!$S$121&lt;=A29,"C",IF(Employee!S$122&lt;=A29,"J",IF(Employee!S$123&lt;=A29,"B","A")))))</f>
        <v>0</v>
      </c>
    </row>
    <row r="30" spans="1:14" x14ac:dyDescent="0.2">
      <c r="A30" s="265">
        <f t="shared" si="0"/>
        <v>29</v>
      </c>
      <c r="B30" s="265">
        <f>IF(Employee!F$24&gt;A30,0,IF(Employee!F$26&lt;A30,0,IF(Employee!$S$17&lt;=A30,"C",IF(Employee!S$18&lt;=A30,"J",IF(Employee!S$19&lt;=A30,"B","A")))))</f>
        <v>0</v>
      </c>
      <c r="E30" s="265">
        <f>IF(Employee!F$50&gt;A30,0,IF(Employee!F$52&lt;A30,0,IF(Employee!$S$43&lt;=A30,"C",IF(Employee!S$44&lt;=A30,"J",IF(Employee!S$45&lt;=A30,"B","A")))))</f>
        <v>0</v>
      </c>
      <c r="H30" s="265">
        <f>IF(Employee!F$76&gt;A30,0,IF(Employee!F$78&lt;A30,0,IF(Employee!$S$69&lt;=A30,"C",IF(Employee!S$70&lt;=A30,"J",IF(Employee!S$71&lt;=A30,"B","A")))))</f>
        <v>0</v>
      </c>
      <c r="K30" s="265">
        <f>IF(Employee!F$102&gt;A30,0,IF(Employee!F$104&lt;A30,0,IF(Employee!$S$95&lt;=A30,"C",IF(Employee!S$96&lt;=A30,"J",IF(Employee!S$97&lt;=A30,"B","A")))))</f>
        <v>0</v>
      </c>
      <c r="N30" s="265">
        <f>IF(Employee!F$128&gt;A30,0,IF(Employee!F$130&lt;A30,0,IF(Employee!$S$121&lt;=A30,"C",IF(Employee!S$122&lt;=A30,"J",IF(Employee!S$123&lt;=A30,"B","A")))))</f>
        <v>0</v>
      </c>
    </row>
    <row r="31" spans="1:14" x14ac:dyDescent="0.2">
      <c r="A31" s="265">
        <f t="shared" si="0"/>
        <v>30</v>
      </c>
      <c r="B31" s="265">
        <f>IF(Employee!F$24&gt;A31,0,IF(Employee!F$26&lt;A31,0,IF(Employee!$S$17&lt;=A31,"C",IF(Employee!S$18&lt;=A31,"J",IF(Employee!S$19&lt;=A31,"B","A")))))</f>
        <v>0</v>
      </c>
      <c r="E31" s="265">
        <f>IF(Employee!F$50&gt;A31,0,IF(Employee!F$52&lt;A31,0,IF(Employee!$S$43&lt;=A31,"C",IF(Employee!S$44&lt;=A31,"J",IF(Employee!S$45&lt;=A31,"B","A")))))</f>
        <v>0</v>
      </c>
      <c r="H31" s="265">
        <f>IF(Employee!F$76&gt;A31,0,IF(Employee!F$78&lt;A31,0,IF(Employee!$S$69&lt;=A31,"C",IF(Employee!S$70&lt;=A31,"J",IF(Employee!S$71&lt;=A31,"B","A")))))</f>
        <v>0</v>
      </c>
      <c r="K31" s="265">
        <f>IF(Employee!F$102&gt;A31,0,IF(Employee!F$104&lt;A31,0,IF(Employee!$S$95&lt;=A31,"C",IF(Employee!S$96&lt;=A31,"J",IF(Employee!S$97&lt;=A31,"B","A")))))</f>
        <v>0</v>
      </c>
      <c r="N31" s="265">
        <f>IF(Employee!F$128&gt;A31,0,IF(Employee!F$130&lt;A31,0,IF(Employee!$S$121&lt;=A31,"C",IF(Employee!S$122&lt;=A31,"J",IF(Employee!S$123&lt;=A31,"B","A")))))</f>
        <v>0</v>
      </c>
    </row>
    <row r="32" spans="1:14" x14ac:dyDescent="0.2">
      <c r="A32" s="265">
        <f t="shared" si="0"/>
        <v>31</v>
      </c>
      <c r="B32" s="265">
        <f>IF(Employee!F$24&gt;A32,0,IF(Employee!F$26&lt;A32,0,IF(Employee!$S$17&lt;=A32,"C",IF(Employee!S$18&lt;=A32,"J",IF(Employee!S$19&lt;=A32,"B","A")))))</f>
        <v>0</v>
      </c>
      <c r="E32" s="265">
        <f>IF(Employee!F$50&gt;A32,0,IF(Employee!F$52&lt;A32,0,IF(Employee!$S$43&lt;=A32,"C",IF(Employee!S$44&lt;=A32,"J",IF(Employee!S$45&lt;=A32,"B","A")))))</f>
        <v>0</v>
      </c>
      <c r="H32" s="265">
        <f>IF(Employee!F$76&gt;A32,0,IF(Employee!F$78&lt;A32,0,IF(Employee!$S$69&lt;=A32,"C",IF(Employee!S$70&lt;=A32,"J",IF(Employee!S$71&lt;=A32,"B","A")))))</f>
        <v>0</v>
      </c>
      <c r="K32" s="265">
        <f>IF(Employee!F$102&gt;A32,0,IF(Employee!F$104&lt;A32,0,IF(Employee!$S$95&lt;=A32,"C",IF(Employee!S$96&lt;=A32,"J",IF(Employee!S$97&lt;=A32,"B","A")))))</f>
        <v>0</v>
      </c>
      <c r="N32" s="265">
        <f>IF(Employee!F$128&gt;A32,0,IF(Employee!F$130&lt;A32,0,IF(Employee!$S$121&lt;=A32,"C",IF(Employee!S$122&lt;=A32,"J",IF(Employee!S$123&lt;=A32,"B","A")))))</f>
        <v>0</v>
      </c>
    </row>
    <row r="33" spans="1:14" x14ac:dyDescent="0.2">
      <c r="A33" s="265">
        <f t="shared" si="0"/>
        <v>32</v>
      </c>
      <c r="B33" s="265">
        <f>IF(Employee!F$24&gt;A33,0,IF(Employee!F$26&lt;A33,0,IF(Employee!$S$17&lt;=A33,"C",IF(Employee!S$18&lt;=A33,"J",IF(Employee!S$19&lt;=A33,"B","A")))))</f>
        <v>0</v>
      </c>
      <c r="E33" s="265">
        <f>IF(Employee!F$50&gt;A33,0,IF(Employee!F$52&lt;A33,0,IF(Employee!$S$43&lt;=A33,"C",IF(Employee!S$44&lt;=A33,"J",IF(Employee!S$45&lt;=A33,"B","A")))))</f>
        <v>0</v>
      </c>
      <c r="H33" s="265">
        <f>IF(Employee!F$76&gt;A33,0,IF(Employee!F$78&lt;A33,0,IF(Employee!$S$69&lt;=A33,"C",IF(Employee!S$70&lt;=A33,"J",IF(Employee!S$71&lt;=A33,"B","A")))))</f>
        <v>0</v>
      </c>
      <c r="K33" s="265">
        <f>IF(Employee!F$102&gt;A33,0,IF(Employee!F$104&lt;A33,0,IF(Employee!$S$95&lt;=A33,"C",IF(Employee!S$96&lt;=A33,"J",IF(Employee!S$97&lt;=A33,"B","A")))))</f>
        <v>0</v>
      </c>
      <c r="N33" s="265">
        <f>IF(Employee!F$128&gt;A33,0,IF(Employee!F$130&lt;A33,0,IF(Employee!$S$121&lt;=A33,"C",IF(Employee!S$122&lt;=A33,"J",IF(Employee!S$123&lt;=A33,"B","A")))))</f>
        <v>0</v>
      </c>
    </row>
    <row r="34" spans="1:14" x14ac:dyDescent="0.2">
      <c r="A34" s="265">
        <f t="shared" si="0"/>
        <v>33</v>
      </c>
      <c r="B34" s="265">
        <f>IF(Employee!F$24&gt;A34,0,IF(Employee!F$26&lt;A34,0,IF(Employee!$S$17&lt;=A34,"C",IF(Employee!S$18&lt;=A34,"J",IF(Employee!S$19&lt;=A34,"B","A")))))</f>
        <v>0</v>
      </c>
      <c r="E34" s="265">
        <f>IF(Employee!F$50&gt;A34,0,IF(Employee!F$52&lt;A34,0,IF(Employee!$S$43&lt;=A34,"C",IF(Employee!S$44&lt;=A34,"J",IF(Employee!S$45&lt;=A34,"B","A")))))</f>
        <v>0</v>
      </c>
      <c r="H34" s="265">
        <f>IF(Employee!F$76&gt;A34,0,IF(Employee!F$78&lt;A34,0,IF(Employee!$S$69&lt;=A34,"C",IF(Employee!S$70&lt;=A34,"J",IF(Employee!S$71&lt;=A34,"B","A")))))</f>
        <v>0</v>
      </c>
      <c r="K34" s="265">
        <f>IF(Employee!F$102&gt;A34,0,IF(Employee!F$104&lt;A34,0,IF(Employee!$S$95&lt;=A34,"C",IF(Employee!S$96&lt;=A34,"J",IF(Employee!S$97&lt;=A34,"B","A")))))</f>
        <v>0</v>
      </c>
      <c r="N34" s="265">
        <f>IF(Employee!F$128&gt;A34,0,IF(Employee!F$130&lt;A34,0,IF(Employee!$S$121&lt;=A34,"C",IF(Employee!S$122&lt;=A34,"J",IF(Employee!S$123&lt;=A34,"B","A")))))</f>
        <v>0</v>
      </c>
    </row>
    <row r="35" spans="1:14" x14ac:dyDescent="0.2">
      <c r="A35" s="265">
        <f t="shared" si="0"/>
        <v>34</v>
      </c>
      <c r="B35" s="265">
        <f>IF(Employee!F$24&gt;A35,0,IF(Employee!F$26&lt;A35,0,IF(Employee!$S$17&lt;=A35,"C",IF(Employee!S$18&lt;=A35,"J",IF(Employee!S$19&lt;=A35,"B","A")))))</f>
        <v>0</v>
      </c>
      <c r="E35" s="265">
        <f>IF(Employee!F$50&gt;A35,0,IF(Employee!F$52&lt;A35,0,IF(Employee!$S$43&lt;=A35,"C",IF(Employee!S$44&lt;=A35,"J",IF(Employee!S$45&lt;=A35,"B","A")))))</f>
        <v>0</v>
      </c>
      <c r="H35" s="265">
        <f>IF(Employee!F$76&gt;A35,0,IF(Employee!F$78&lt;A35,0,IF(Employee!$S$69&lt;=A35,"C",IF(Employee!S$70&lt;=A35,"J",IF(Employee!S$71&lt;=A35,"B","A")))))</f>
        <v>0</v>
      </c>
      <c r="K35" s="265">
        <f>IF(Employee!F$102&gt;A35,0,IF(Employee!F$104&lt;A35,0,IF(Employee!$S$95&lt;=A35,"C",IF(Employee!S$96&lt;=A35,"J",IF(Employee!S$97&lt;=A35,"B","A")))))</f>
        <v>0</v>
      </c>
      <c r="N35" s="265">
        <f>IF(Employee!F$128&gt;A35,0,IF(Employee!F$130&lt;A35,0,IF(Employee!$S$121&lt;=A35,"C",IF(Employee!S$122&lt;=A35,"J",IF(Employee!S$123&lt;=A35,"B","A")))))</f>
        <v>0</v>
      </c>
    </row>
    <row r="36" spans="1:14" x14ac:dyDescent="0.2">
      <c r="A36" s="265">
        <f t="shared" si="0"/>
        <v>35</v>
      </c>
      <c r="B36" s="265">
        <f>IF(Employee!F$24&gt;A36,0,IF(Employee!F$26&lt;A36,0,IF(Employee!$S$17&lt;=A36,"C",IF(Employee!S$18&lt;=A36,"J",IF(Employee!S$19&lt;=A36,"B","A")))))</f>
        <v>0</v>
      </c>
      <c r="E36" s="265">
        <f>IF(Employee!F$50&gt;A36,0,IF(Employee!F$52&lt;A36,0,IF(Employee!$S$43&lt;=A36,"C",IF(Employee!S$44&lt;=A36,"J",IF(Employee!S$45&lt;=A36,"B","A")))))</f>
        <v>0</v>
      </c>
      <c r="H36" s="265">
        <f>IF(Employee!F$76&gt;A36,0,IF(Employee!F$78&lt;A36,0,IF(Employee!$S$69&lt;=A36,"C",IF(Employee!S$70&lt;=A36,"J",IF(Employee!S$71&lt;=A36,"B","A")))))</f>
        <v>0</v>
      </c>
      <c r="K36" s="265">
        <f>IF(Employee!F$102&gt;A36,0,IF(Employee!F$104&lt;A36,0,IF(Employee!$S$95&lt;=A36,"C",IF(Employee!S$96&lt;=A36,"J",IF(Employee!S$97&lt;=A36,"B","A")))))</f>
        <v>0</v>
      </c>
      <c r="N36" s="265">
        <f>IF(Employee!F$128&gt;A36,0,IF(Employee!F$130&lt;A36,0,IF(Employee!$S$121&lt;=A36,"C",IF(Employee!S$122&lt;=A36,"J",IF(Employee!S$123&lt;=A36,"B","A")))))</f>
        <v>0</v>
      </c>
    </row>
    <row r="37" spans="1:14" x14ac:dyDescent="0.2">
      <c r="A37" s="265">
        <f t="shared" si="0"/>
        <v>36</v>
      </c>
      <c r="B37" s="265">
        <f>IF(Employee!F$24&gt;A37,0,IF(Employee!F$26&lt;A37,0,IF(Employee!$S$17&lt;=A37,"C",IF(Employee!S$18&lt;=A37,"J",IF(Employee!S$19&lt;=A37,"B","A")))))</f>
        <v>0</v>
      </c>
      <c r="E37" s="265">
        <f>IF(Employee!F$50&gt;A37,0,IF(Employee!F$52&lt;A37,0,IF(Employee!$S$43&lt;=A37,"C",IF(Employee!S$44&lt;=A37,"J",IF(Employee!S$45&lt;=A37,"B","A")))))</f>
        <v>0</v>
      </c>
      <c r="H37" s="265">
        <f>IF(Employee!F$76&gt;A37,0,IF(Employee!F$78&lt;A37,0,IF(Employee!$S$69&lt;=A37,"C",IF(Employee!S$70&lt;=A37,"J",IF(Employee!S$71&lt;=A37,"B","A")))))</f>
        <v>0</v>
      </c>
      <c r="K37" s="265">
        <f>IF(Employee!F$102&gt;A37,0,IF(Employee!F$104&lt;A37,0,IF(Employee!$S$95&lt;=A37,"C",IF(Employee!S$96&lt;=A37,"J",IF(Employee!S$97&lt;=A37,"B","A")))))</f>
        <v>0</v>
      </c>
      <c r="N37" s="265">
        <f>IF(Employee!F$128&gt;A37,0,IF(Employee!F$130&lt;A37,0,IF(Employee!$S$121&lt;=A37,"C",IF(Employee!S$122&lt;=A37,"J",IF(Employee!S$123&lt;=A37,"B","A")))))</f>
        <v>0</v>
      </c>
    </row>
    <row r="38" spans="1:14" x14ac:dyDescent="0.2">
      <c r="A38" s="265">
        <f t="shared" si="0"/>
        <v>37</v>
      </c>
      <c r="B38" s="265">
        <f>IF(Employee!F$24&gt;A38,0,IF(Employee!F$26&lt;A38,0,IF(Employee!$S$17&lt;=A38,"C",IF(Employee!S$18&lt;=A38,"J",IF(Employee!S$19&lt;=A38,"B","A")))))</f>
        <v>0</v>
      </c>
      <c r="E38" s="265">
        <f>IF(Employee!F$50&gt;A38,0,IF(Employee!F$52&lt;A38,0,IF(Employee!$S$43&lt;=A38,"C",IF(Employee!S$44&lt;=A38,"J",IF(Employee!S$45&lt;=A38,"B","A")))))</f>
        <v>0</v>
      </c>
      <c r="H38" s="265">
        <f>IF(Employee!F$76&gt;A38,0,IF(Employee!F$78&lt;A38,0,IF(Employee!$S$69&lt;=A38,"C",IF(Employee!S$70&lt;=A38,"J",IF(Employee!S$71&lt;=A38,"B","A")))))</f>
        <v>0</v>
      </c>
      <c r="K38" s="265">
        <f>IF(Employee!F$102&gt;A38,0,IF(Employee!F$104&lt;A38,0,IF(Employee!$S$95&lt;=A38,"C",IF(Employee!S$96&lt;=A38,"J",IF(Employee!S$97&lt;=A38,"B","A")))))</f>
        <v>0</v>
      </c>
      <c r="N38" s="265">
        <f>IF(Employee!F$128&gt;A38,0,IF(Employee!F$130&lt;A38,0,IF(Employee!$S$121&lt;=A38,"C",IF(Employee!S$122&lt;=A38,"J",IF(Employee!S$123&lt;=A38,"B","A")))))</f>
        <v>0</v>
      </c>
    </row>
    <row r="39" spans="1:14" x14ac:dyDescent="0.2">
      <c r="A39" s="265">
        <f t="shared" si="0"/>
        <v>38</v>
      </c>
      <c r="B39" s="265">
        <f>IF(Employee!F$24&gt;A39,0,IF(Employee!F$26&lt;A39,0,IF(Employee!$S$17&lt;=A39,"C",IF(Employee!S$18&lt;=A39,"J",IF(Employee!S$19&lt;=A39,"B","A")))))</f>
        <v>0</v>
      </c>
      <c r="E39" s="265">
        <f>IF(Employee!F$50&gt;A39,0,IF(Employee!F$52&lt;A39,0,IF(Employee!$S$43&lt;=A39,"C",IF(Employee!S$44&lt;=A39,"J",IF(Employee!S$45&lt;=A39,"B","A")))))</f>
        <v>0</v>
      </c>
      <c r="H39" s="265">
        <f>IF(Employee!F$76&gt;A39,0,IF(Employee!F$78&lt;A39,0,IF(Employee!$S$69&lt;=A39,"C",IF(Employee!S$70&lt;=A39,"J",IF(Employee!S$71&lt;=A39,"B","A")))))</f>
        <v>0</v>
      </c>
      <c r="K39" s="265">
        <f>IF(Employee!F$102&gt;A39,0,IF(Employee!F$104&lt;A39,0,IF(Employee!$S$95&lt;=A39,"C",IF(Employee!S$96&lt;=A39,"J",IF(Employee!S$97&lt;=A39,"B","A")))))</f>
        <v>0</v>
      </c>
      <c r="N39" s="265">
        <f>IF(Employee!F$128&gt;A39,0,IF(Employee!F$130&lt;A39,0,IF(Employee!$S$121&lt;=A39,"C",IF(Employee!S$122&lt;=A39,"J",IF(Employee!S$123&lt;=A39,"B","A")))))</f>
        <v>0</v>
      </c>
    </row>
    <row r="40" spans="1:14" x14ac:dyDescent="0.2">
      <c r="A40" s="265">
        <f t="shared" si="0"/>
        <v>39</v>
      </c>
      <c r="B40" s="265">
        <f>IF(Employee!F$24&gt;A40,0,IF(Employee!F$26&lt;A40,0,IF(Employee!$S$17&lt;=A40,"C",IF(Employee!S$18&lt;=A40,"J",IF(Employee!S$19&lt;=A40,"B","A")))))</f>
        <v>0</v>
      </c>
      <c r="E40" s="265">
        <f>IF(Employee!F$50&gt;A40,0,IF(Employee!F$52&lt;A40,0,IF(Employee!$S$43&lt;=A40,"C",IF(Employee!S$44&lt;=A40,"J",IF(Employee!S$45&lt;=A40,"B","A")))))</f>
        <v>0</v>
      </c>
      <c r="H40" s="265">
        <f>IF(Employee!F$76&gt;A40,0,IF(Employee!F$78&lt;A40,0,IF(Employee!$S$69&lt;=A40,"C",IF(Employee!S$70&lt;=A40,"J",IF(Employee!S$71&lt;=A40,"B","A")))))</f>
        <v>0</v>
      </c>
      <c r="K40" s="265">
        <f>IF(Employee!F$102&gt;A40,0,IF(Employee!F$104&lt;A40,0,IF(Employee!$S$95&lt;=A40,"C",IF(Employee!S$96&lt;=A40,"J",IF(Employee!S$97&lt;=A40,"B","A")))))</f>
        <v>0</v>
      </c>
      <c r="N40" s="265">
        <f>IF(Employee!F$128&gt;A40,0,IF(Employee!F$130&lt;A40,0,IF(Employee!$S$121&lt;=A40,"C",IF(Employee!S$122&lt;=A40,"J",IF(Employee!S$123&lt;=A40,"B","A")))))</f>
        <v>0</v>
      </c>
    </row>
    <row r="41" spans="1:14" x14ac:dyDescent="0.2">
      <c r="A41" s="265">
        <f t="shared" si="0"/>
        <v>40</v>
      </c>
      <c r="B41" s="265">
        <f>IF(Employee!F$24&gt;A41,0,IF(Employee!F$26&lt;A41,0,IF(Employee!$S$17&lt;=A41,"C",IF(Employee!S$18&lt;=A41,"J",IF(Employee!S$19&lt;=A41,"B","A")))))</f>
        <v>0</v>
      </c>
      <c r="E41" s="265">
        <f>IF(Employee!F$50&gt;A41,0,IF(Employee!F$52&lt;A41,0,IF(Employee!$S$43&lt;=A41,"C",IF(Employee!S$44&lt;=A41,"J",IF(Employee!S$45&lt;=A41,"B","A")))))</f>
        <v>0</v>
      </c>
      <c r="H41" s="265">
        <f>IF(Employee!F$76&gt;A41,0,IF(Employee!F$78&lt;A41,0,IF(Employee!$S$69&lt;=A41,"C",IF(Employee!S$70&lt;=A41,"J",IF(Employee!S$71&lt;=A41,"B","A")))))</f>
        <v>0</v>
      </c>
      <c r="K41" s="265">
        <f>IF(Employee!F$102&gt;A41,0,IF(Employee!F$104&lt;A41,0,IF(Employee!$S$95&lt;=A41,"C",IF(Employee!S$96&lt;=A41,"J",IF(Employee!S$97&lt;=A41,"B","A")))))</f>
        <v>0</v>
      </c>
      <c r="N41" s="265">
        <f>IF(Employee!F$128&gt;A41,0,IF(Employee!F$130&lt;A41,0,IF(Employee!$S$121&lt;=A41,"C",IF(Employee!S$122&lt;=A41,"J",IF(Employee!S$123&lt;=A41,"B","A")))))</f>
        <v>0</v>
      </c>
    </row>
    <row r="42" spans="1:14" x14ac:dyDescent="0.2">
      <c r="A42" s="265">
        <f t="shared" si="0"/>
        <v>41</v>
      </c>
      <c r="B42" s="265">
        <f>IF(Employee!F$24&gt;A42,0,IF(Employee!F$26&lt;A42,0,IF(Employee!$S$17&lt;=A42,"C",IF(Employee!S$18&lt;=A42,"J",IF(Employee!S$19&lt;=A42,"B","A")))))</f>
        <v>0</v>
      </c>
      <c r="E42" s="265">
        <f>IF(Employee!F$50&gt;A42,0,IF(Employee!F$52&lt;A42,0,IF(Employee!$S$43&lt;=A42,"C",IF(Employee!S$44&lt;=A42,"J",IF(Employee!S$45&lt;=A42,"B","A")))))</f>
        <v>0</v>
      </c>
      <c r="H42" s="265">
        <f>IF(Employee!F$76&gt;A42,0,IF(Employee!F$78&lt;A42,0,IF(Employee!$S$69&lt;=A42,"C",IF(Employee!S$70&lt;=A42,"J",IF(Employee!S$71&lt;=A42,"B","A")))))</f>
        <v>0</v>
      </c>
      <c r="K42" s="265">
        <f>IF(Employee!F$102&gt;A42,0,IF(Employee!F$104&lt;A42,0,IF(Employee!$S$95&lt;=A42,"C",IF(Employee!S$96&lt;=A42,"J",IF(Employee!S$97&lt;=A42,"B","A")))))</f>
        <v>0</v>
      </c>
      <c r="N42" s="265">
        <f>IF(Employee!F$128&gt;A42,0,IF(Employee!F$130&lt;A42,0,IF(Employee!$S$121&lt;=A42,"C",IF(Employee!S$122&lt;=A42,"J",IF(Employee!S$123&lt;=A42,"B","A")))))</f>
        <v>0</v>
      </c>
    </row>
    <row r="43" spans="1:14" x14ac:dyDescent="0.2">
      <c r="A43" s="265">
        <f t="shared" si="0"/>
        <v>42</v>
      </c>
      <c r="B43" s="265">
        <f>IF(Employee!F$24&gt;A43,0,IF(Employee!F$26&lt;A43,0,IF(Employee!$S$17&lt;=A43,"C",IF(Employee!S$18&lt;=A43,"J",IF(Employee!S$19&lt;=A43,"B","A")))))</f>
        <v>0</v>
      </c>
      <c r="E43" s="265">
        <f>IF(Employee!F$50&gt;A43,0,IF(Employee!F$52&lt;A43,0,IF(Employee!$S$43&lt;=A43,"C",IF(Employee!S$44&lt;=A43,"J",IF(Employee!S$45&lt;=A43,"B","A")))))</f>
        <v>0</v>
      </c>
      <c r="H43" s="265">
        <f>IF(Employee!F$76&gt;A43,0,IF(Employee!F$78&lt;A43,0,IF(Employee!$S$69&lt;=A43,"C",IF(Employee!S$70&lt;=A43,"J",IF(Employee!S$71&lt;=A43,"B","A")))))</f>
        <v>0</v>
      </c>
      <c r="K43" s="265">
        <f>IF(Employee!F$102&gt;A43,0,IF(Employee!F$104&lt;A43,0,IF(Employee!$S$95&lt;=A43,"C",IF(Employee!S$96&lt;=A43,"J",IF(Employee!S$97&lt;=A43,"B","A")))))</f>
        <v>0</v>
      </c>
      <c r="N43" s="265">
        <f>IF(Employee!F$128&gt;A43,0,IF(Employee!F$130&lt;A43,0,IF(Employee!$S$121&lt;=A43,"C",IF(Employee!S$122&lt;=A43,"J",IF(Employee!S$123&lt;=A43,"B","A")))))</f>
        <v>0</v>
      </c>
    </row>
    <row r="44" spans="1:14" x14ac:dyDescent="0.2">
      <c r="A44" s="265">
        <f t="shared" si="0"/>
        <v>43</v>
      </c>
      <c r="B44" s="265">
        <f>IF(Employee!F$24&gt;A44,0,IF(Employee!F$26&lt;A44,0,IF(Employee!$S$17&lt;=A44,"C",IF(Employee!S$18&lt;=A44,"J",IF(Employee!S$19&lt;=A44,"B","A")))))</f>
        <v>0</v>
      </c>
      <c r="E44" s="265">
        <f>IF(Employee!F$50&gt;A44,0,IF(Employee!F$52&lt;A44,0,IF(Employee!$S$43&lt;=A44,"C",IF(Employee!S$44&lt;=A44,"J",IF(Employee!S$45&lt;=A44,"B","A")))))</f>
        <v>0</v>
      </c>
      <c r="H44" s="265">
        <f>IF(Employee!F$76&gt;A44,0,IF(Employee!F$78&lt;A44,0,IF(Employee!$S$69&lt;=A44,"C",IF(Employee!S$70&lt;=A44,"J",IF(Employee!S$71&lt;=A44,"B","A")))))</f>
        <v>0</v>
      </c>
      <c r="K44" s="265">
        <f>IF(Employee!F$102&gt;A44,0,IF(Employee!F$104&lt;A44,0,IF(Employee!$S$95&lt;=A44,"C",IF(Employee!S$96&lt;=A44,"J",IF(Employee!S$97&lt;=A44,"B","A")))))</f>
        <v>0</v>
      </c>
      <c r="N44" s="265">
        <f>IF(Employee!F$128&gt;A44,0,IF(Employee!F$130&lt;A44,0,IF(Employee!$S$121&lt;=A44,"C",IF(Employee!S$122&lt;=A44,"J",IF(Employee!S$123&lt;=A44,"B","A")))))</f>
        <v>0</v>
      </c>
    </row>
    <row r="45" spans="1:14" x14ac:dyDescent="0.2">
      <c r="A45" s="265">
        <f t="shared" si="0"/>
        <v>44</v>
      </c>
      <c r="B45" s="265">
        <f>IF(Employee!F$24&gt;A45,0,IF(Employee!F$26&lt;A45,0,IF(Employee!$S$17&lt;=A45,"C",IF(Employee!S$18&lt;=A45,"J",IF(Employee!S$19&lt;=A45,"B","A")))))</f>
        <v>0</v>
      </c>
      <c r="E45" s="265">
        <f>IF(Employee!F$50&gt;A45,0,IF(Employee!F$52&lt;A45,0,IF(Employee!$S$43&lt;=A45,"C",IF(Employee!S$44&lt;=A45,"J",IF(Employee!S$45&lt;=A45,"B","A")))))</f>
        <v>0</v>
      </c>
      <c r="H45" s="265">
        <f>IF(Employee!F$76&gt;A45,0,IF(Employee!F$78&lt;A45,0,IF(Employee!$S$69&lt;=A45,"C",IF(Employee!S$70&lt;=A45,"J",IF(Employee!S$71&lt;=A45,"B","A")))))</f>
        <v>0</v>
      </c>
      <c r="K45" s="265">
        <f>IF(Employee!F$102&gt;A45,0,IF(Employee!F$104&lt;A45,0,IF(Employee!$S$95&lt;=A45,"C",IF(Employee!S$96&lt;=A45,"J",IF(Employee!S$97&lt;=A45,"B","A")))))</f>
        <v>0</v>
      </c>
      <c r="N45" s="265">
        <f>IF(Employee!F$128&gt;A45,0,IF(Employee!F$130&lt;A45,0,IF(Employee!$S$121&lt;=A45,"C",IF(Employee!S$122&lt;=A45,"J",IF(Employee!S$123&lt;=A45,"B","A")))))</f>
        <v>0</v>
      </c>
    </row>
    <row r="46" spans="1:14" x14ac:dyDescent="0.2">
      <c r="A46" s="265">
        <f t="shared" si="0"/>
        <v>45</v>
      </c>
      <c r="B46" s="265">
        <f>IF(Employee!F$24&gt;A46,0,IF(Employee!F$26&lt;A46,0,IF(Employee!$S$17&lt;=A46,"C",IF(Employee!S$18&lt;=A46,"J",IF(Employee!S$19&lt;=A46,"B","A")))))</f>
        <v>0</v>
      </c>
      <c r="E46" s="265">
        <f>IF(Employee!F$50&gt;A46,0,IF(Employee!F$52&lt;A46,0,IF(Employee!$S$43&lt;=A46,"C",IF(Employee!S$44&lt;=A46,"J",IF(Employee!S$45&lt;=A46,"B","A")))))</f>
        <v>0</v>
      </c>
      <c r="H46" s="265">
        <f>IF(Employee!F$76&gt;A46,0,IF(Employee!F$78&lt;A46,0,IF(Employee!$S$69&lt;=A46,"C",IF(Employee!S$70&lt;=A46,"J",IF(Employee!S$71&lt;=A46,"B","A")))))</f>
        <v>0</v>
      </c>
      <c r="K46" s="265">
        <f>IF(Employee!F$102&gt;A46,0,IF(Employee!F$104&lt;A46,0,IF(Employee!$S$95&lt;=A46,"C",IF(Employee!S$96&lt;=A46,"J",IF(Employee!S$97&lt;=A46,"B","A")))))</f>
        <v>0</v>
      </c>
      <c r="N46" s="265">
        <f>IF(Employee!F$128&gt;A46,0,IF(Employee!F$130&lt;A46,0,IF(Employee!$S$121&lt;=A46,"C",IF(Employee!S$122&lt;=A46,"J",IF(Employee!S$123&lt;=A46,"B","A")))))</f>
        <v>0</v>
      </c>
    </row>
    <row r="47" spans="1:14" x14ac:dyDescent="0.2">
      <c r="A47" s="265">
        <f t="shared" si="0"/>
        <v>46</v>
      </c>
      <c r="B47" s="265">
        <f>IF(Employee!F$24&gt;A47,0,IF(Employee!F$26&lt;A47,0,IF(Employee!$S$17&lt;=A47,"C",IF(Employee!S$18&lt;=A47,"J",IF(Employee!S$19&lt;=A47,"B","A")))))</f>
        <v>0</v>
      </c>
      <c r="E47" s="265">
        <f>IF(Employee!F$50&gt;A47,0,IF(Employee!F$52&lt;A47,0,IF(Employee!$S$43&lt;=A47,"C",IF(Employee!S$44&lt;=A47,"J",IF(Employee!S$45&lt;=A47,"B","A")))))</f>
        <v>0</v>
      </c>
      <c r="H47" s="265">
        <f>IF(Employee!F$76&gt;A47,0,IF(Employee!F$78&lt;A47,0,IF(Employee!$S$69&lt;=A47,"C",IF(Employee!S$70&lt;=A47,"J",IF(Employee!S$71&lt;=A47,"B","A")))))</f>
        <v>0</v>
      </c>
      <c r="K47" s="265">
        <f>IF(Employee!F$102&gt;A47,0,IF(Employee!F$104&lt;A47,0,IF(Employee!$S$95&lt;=A47,"C",IF(Employee!S$96&lt;=A47,"J",IF(Employee!S$97&lt;=A47,"B","A")))))</f>
        <v>0</v>
      </c>
      <c r="N47" s="265">
        <f>IF(Employee!F$128&gt;A47,0,IF(Employee!F$130&lt;A47,0,IF(Employee!$S$121&lt;=A47,"C",IF(Employee!S$122&lt;=A47,"J",IF(Employee!S$123&lt;=A47,"B","A")))))</f>
        <v>0</v>
      </c>
    </row>
    <row r="48" spans="1:14" x14ac:dyDescent="0.2">
      <c r="A48" s="265">
        <f t="shared" si="0"/>
        <v>47</v>
      </c>
      <c r="B48" s="265">
        <f>IF(Employee!F$24&gt;A48,0,IF(Employee!F$26&lt;A48,0,IF(Employee!$S$17&lt;=A48,"C",IF(Employee!S$18&lt;=A48,"J",IF(Employee!S$19&lt;=A48,"B","A")))))</f>
        <v>0</v>
      </c>
      <c r="E48" s="265">
        <f>IF(Employee!F$50&gt;A48,0,IF(Employee!F$52&lt;A48,0,IF(Employee!$S$43&lt;=A48,"C",IF(Employee!S$44&lt;=A48,"J",IF(Employee!S$45&lt;=A48,"B","A")))))</f>
        <v>0</v>
      </c>
      <c r="H48" s="265">
        <f>IF(Employee!F$76&gt;A48,0,IF(Employee!F$78&lt;A48,0,IF(Employee!$S$69&lt;=A48,"C",IF(Employee!S$70&lt;=A48,"J",IF(Employee!S$71&lt;=A48,"B","A")))))</f>
        <v>0</v>
      </c>
      <c r="K48" s="265">
        <f>IF(Employee!F$102&gt;A48,0,IF(Employee!F$104&lt;A48,0,IF(Employee!$S$95&lt;=A48,"C",IF(Employee!S$96&lt;=A48,"J",IF(Employee!S$97&lt;=A48,"B","A")))))</f>
        <v>0</v>
      </c>
      <c r="N48" s="265">
        <f>IF(Employee!F$128&gt;A48,0,IF(Employee!F$130&lt;A48,0,IF(Employee!$S$121&lt;=A48,"C",IF(Employee!S$122&lt;=A48,"J",IF(Employee!S$123&lt;=A48,"B","A")))))</f>
        <v>0</v>
      </c>
    </row>
    <row r="49" spans="1:14" x14ac:dyDescent="0.2">
      <c r="A49" s="265">
        <f t="shared" si="0"/>
        <v>48</v>
      </c>
      <c r="B49" s="265">
        <f>IF(Employee!F$24&gt;A49,0,IF(Employee!F$26&lt;A49,0,IF(Employee!$S$17&lt;=A49,"C",IF(Employee!S$18&lt;=A49,"J",IF(Employee!S$19&lt;=A49,"B","A")))))</f>
        <v>0</v>
      </c>
      <c r="E49" s="265">
        <f>IF(Employee!F$50&gt;A49,0,IF(Employee!F$52&lt;A49,0,IF(Employee!$S$43&lt;=A49,"C",IF(Employee!S$44&lt;=A49,"J",IF(Employee!S$45&lt;=A49,"B","A")))))</f>
        <v>0</v>
      </c>
      <c r="H49" s="265">
        <f>IF(Employee!F$76&gt;A49,0,IF(Employee!F$78&lt;A49,0,IF(Employee!$S$69&lt;=A49,"C",IF(Employee!S$70&lt;=A49,"J",IF(Employee!S$71&lt;=A49,"B","A")))))</f>
        <v>0</v>
      </c>
      <c r="K49" s="265">
        <f>IF(Employee!F$102&gt;A49,0,IF(Employee!F$104&lt;A49,0,IF(Employee!$S$95&lt;=A49,"C",IF(Employee!S$96&lt;=A49,"J",IF(Employee!S$97&lt;=A49,"B","A")))))</f>
        <v>0</v>
      </c>
      <c r="N49" s="265">
        <f>IF(Employee!F$128&gt;A49,0,IF(Employee!F$130&lt;A49,0,IF(Employee!$S$121&lt;=A49,"C",IF(Employee!S$122&lt;=A49,"J",IF(Employee!S$123&lt;=A49,"B","A")))))</f>
        <v>0</v>
      </c>
    </row>
    <row r="50" spans="1:14" x14ac:dyDescent="0.2">
      <c r="A50" s="265">
        <f t="shared" si="0"/>
        <v>49</v>
      </c>
      <c r="B50" s="265">
        <f>IF(Employee!F$24&gt;A50,0,IF(Employee!F$26&lt;A50,0,IF(Employee!$S$17&lt;=A50,"C",IF(Employee!S$18&lt;=A50,"J",IF(Employee!S$19&lt;=A50,"B","A")))))</f>
        <v>0</v>
      </c>
      <c r="E50" s="265">
        <f>IF(Employee!F$50&gt;A50,0,IF(Employee!F$52&lt;A50,0,IF(Employee!$S$43&lt;=A50,"C",IF(Employee!S$44&lt;=A50,"J",IF(Employee!S$45&lt;=A50,"B","A")))))</f>
        <v>0</v>
      </c>
      <c r="H50" s="265">
        <f>IF(Employee!F$76&gt;A50,0,IF(Employee!F$78&lt;A50,0,IF(Employee!$S$69&lt;=A50,"C",IF(Employee!S$70&lt;=A50,"J",IF(Employee!S$71&lt;=A50,"B","A")))))</f>
        <v>0</v>
      </c>
      <c r="K50" s="265">
        <f>IF(Employee!F$102&gt;A50,0,IF(Employee!F$104&lt;A50,0,IF(Employee!$S$95&lt;=A50,"C",IF(Employee!S$96&lt;=A50,"J",IF(Employee!S$97&lt;=A50,"B","A")))))</f>
        <v>0</v>
      </c>
      <c r="N50" s="265">
        <f>IF(Employee!F$128&gt;A50,0,IF(Employee!F$130&lt;A50,0,IF(Employee!$S$121&lt;=A50,"C",IF(Employee!S$122&lt;=A50,"J",IF(Employee!S$123&lt;=A50,"B","A")))))</f>
        <v>0</v>
      </c>
    </row>
    <row r="51" spans="1:14" x14ac:dyDescent="0.2">
      <c r="A51" s="265">
        <f t="shared" si="0"/>
        <v>50</v>
      </c>
      <c r="B51" s="265">
        <f>IF(Employee!F$24&gt;A51,0,IF(Employee!F$26&lt;A51,0,IF(Employee!$S$17&lt;=A51,"C",IF(Employee!S$18&lt;=A51,"J",IF(Employee!S$19&lt;=A51,"B","A")))))</f>
        <v>0</v>
      </c>
      <c r="E51" s="265">
        <f>IF(Employee!F$50&gt;A51,0,IF(Employee!F$52&lt;A51,0,IF(Employee!$S$43&lt;=A51,"C",IF(Employee!S$44&lt;=A51,"J",IF(Employee!S$45&lt;=A51,"B","A")))))</f>
        <v>0</v>
      </c>
      <c r="H51" s="265">
        <f>IF(Employee!F$76&gt;A51,0,IF(Employee!F$78&lt;A51,0,IF(Employee!$S$69&lt;=A51,"C",IF(Employee!S$70&lt;=A51,"J",IF(Employee!S$71&lt;=A51,"B","A")))))</f>
        <v>0</v>
      </c>
      <c r="K51" s="265">
        <f>IF(Employee!F$102&gt;A51,0,IF(Employee!F$104&lt;A51,0,IF(Employee!$S$95&lt;=A51,"C",IF(Employee!S$96&lt;=A51,"J",IF(Employee!S$97&lt;=A51,"B","A")))))</f>
        <v>0</v>
      </c>
      <c r="N51" s="265">
        <f>IF(Employee!F$128&gt;A51,0,IF(Employee!F$130&lt;A51,0,IF(Employee!$S$121&lt;=A51,"C",IF(Employee!S$122&lt;=A51,"J",IF(Employee!S$123&lt;=A51,"B","A")))))</f>
        <v>0</v>
      </c>
    </row>
    <row r="52" spans="1:14" x14ac:dyDescent="0.2">
      <c r="A52" s="265">
        <f t="shared" si="0"/>
        <v>51</v>
      </c>
      <c r="B52" s="265">
        <f>IF(Employee!F$24&gt;A52,0,IF(Employee!F$26&lt;A52,0,IF(Employee!$S$17&lt;=A52,"C",IF(Employee!S$18&lt;=A52,"J",IF(Employee!S$19&lt;=A52,"B","A")))))</f>
        <v>0</v>
      </c>
      <c r="E52" s="265">
        <f>IF(Employee!F$50&gt;A52,0,IF(Employee!F$52&lt;A52,0,IF(Employee!$S$43&lt;=A52,"C",IF(Employee!S$44&lt;=A52,"J",IF(Employee!S$45&lt;=A52,"B","A")))))</f>
        <v>0</v>
      </c>
      <c r="H52" s="265">
        <f>IF(Employee!F$76&gt;A52,0,IF(Employee!F$78&lt;A52,0,IF(Employee!$S$69&lt;=A52,"C",IF(Employee!S$70&lt;=A52,"J",IF(Employee!S$71&lt;=A52,"B","A")))))</f>
        <v>0</v>
      </c>
      <c r="K52" s="265">
        <f>IF(Employee!F$102&gt;A52,0,IF(Employee!F$104&lt;A52,0,IF(Employee!$S$95&lt;=A52,"C",IF(Employee!S$96&lt;=A52,"J",IF(Employee!S$97&lt;=A52,"B","A")))))</f>
        <v>0</v>
      </c>
      <c r="N52" s="265">
        <f>IF(Employee!F$128&gt;A52,0,IF(Employee!F$130&lt;A52,0,IF(Employee!$S$121&lt;=A52,"C",IF(Employee!S$122&lt;=A52,"J",IF(Employee!S$123&lt;=A52,"B","A")))))</f>
        <v>0</v>
      </c>
    </row>
    <row r="53" spans="1:14" x14ac:dyDescent="0.2">
      <c r="A53" s="265">
        <f t="shared" si="0"/>
        <v>52</v>
      </c>
      <c r="B53" s="265">
        <f>IF(Employee!F$24&gt;A53,0,IF(Employee!F$26&lt;A53,0,IF(Employee!$S$17&lt;=A53,"C",IF(Employee!S$18&lt;=A53,"J",IF(Employee!S$19&lt;=A53,"B","A")))))</f>
        <v>0</v>
      </c>
      <c r="E53" s="265">
        <f>IF(Employee!F$50&gt;A53,0,IF(Employee!F$52&lt;A53,0,IF(Employee!$S$43&lt;=A53,"C",IF(Employee!S$44&lt;=A53,"J",IF(Employee!S$45&lt;=A53,"B","A")))))</f>
        <v>0</v>
      </c>
      <c r="H53" s="265">
        <f>IF(Employee!F$76&gt;A53,0,IF(Employee!F$78&lt;A53,0,IF(Employee!$S$69&lt;=A53,"C",IF(Employee!S$70&lt;=A53,"J",IF(Employee!S$71&lt;=A53,"B","A")))))</f>
        <v>0</v>
      </c>
      <c r="K53" s="265">
        <f>IF(Employee!F$102&gt;A53,0,IF(Employee!F$104&lt;A53,0,IF(Employee!$S$95&lt;=A53,"C",IF(Employee!S$96&lt;=A53,"J",IF(Employee!S$97&lt;=A53,"B","A")))))</f>
        <v>0</v>
      </c>
      <c r="N53" s="265">
        <f>IF(Employee!F$128&gt;A53,0,IF(Employee!F$130&lt;A53,0,IF(Employee!$S$121&lt;=A53,"C",IF(Employee!S$122&lt;=A53,"J",IF(Employee!S$123&lt;=A53,"B","A")))))</f>
        <v>0</v>
      </c>
    </row>
    <row r="54" spans="1:14" x14ac:dyDescent="0.2">
      <c r="A54" s="265">
        <f t="shared" si="0"/>
        <v>53</v>
      </c>
      <c r="B54" s="265">
        <f>IF(Employee!F$24&gt;A54,0,IF(Employee!F$26&lt;A54,0,IF(Employee!$S$17&lt;=A54,"C",IF(Employee!S$18&lt;=A54,"J",IF(Employee!S$19&lt;=A54,"B","A")))))</f>
        <v>0</v>
      </c>
      <c r="E54" s="265">
        <f>IF(Employee!F$50&gt;A54,0,IF(Employee!F$52&lt;A54,0,IF(Employee!$S$43&lt;=A54,"C",IF(Employee!S$44&lt;=A54,"J",IF(Employee!S$45&lt;=A54,"B","A")))))</f>
        <v>0</v>
      </c>
      <c r="H54" s="265">
        <f>IF(Employee!F$76&gt;A54,0,IF(Employee!F$78&lt;A54,0,IF(Employee!$S$69&lt;=A54,"C",IF(Employee!S$70&lt;=A54,"J",IF(Employee!S$71&lt;=A54,"B","A")))))</f>
        <v>0</v>
      </c>
      <c r="K54" s="265">
        <f>IF(Employee!F$102&gt;A54,0,IF(Employee!F$104&lt;A54,0,IF(Employee!$S$95&lt;=A54,"C",IF(Employee!S$96&lt;=A54,"J",IF(Employee!S$97&lt;=A54,"B","A")))))</f>
        <v>0</v>
      </c>
      <c r="N54" s="265">
        <f>IF(Employee!F$128&gt;A54,0,IF(Employee!F$130&lt;A54,0,IF(Employee!$S$121&lt;=A54,"C",IF(Employee!S$122&lt;=A54,"J",IF(Employee!S$123&lt;=A54,"B","A")))))</f>
        <v>0</v>
      </c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67"/>
  <sheetViews>
    <sheetView workbookViewId="0">
      <pane ySplit="7" topLeftCell="A8" activePane="bottomLeft" state="frozen"/>
      <selection pane="bottomLeft" activeCell="B7" sqref="B7:T7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9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9.140625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241" customFormat="1" ht="14.25" customHeight="1" thickTop="1" x14ac:dyDescent="0.2">
      <c r="A1" s="416"/>
      <c r="B1" s="358" t="s">
        <v>113</v>
      </c>
      <c r="C1" s="359"/>
      <c r="D1" s="359"/>
      <c r="E1" s="359"/>
      <c r="F1" s="360"/>
      <c r="G1" s="383">
        <f>SUM(AQ60:AT60)+SUM(AR62:AT62)</f>
        <v>0</v>
      </c>
      <c r="H1" s="384"/>
      <c r="I1" s="418" t="s">
        <v>4</v>
      </c>
      <c r="J1" s="419"/>
      <c r="K1" s="419"/>
      <c r="L1" s="420"/>
      <c r="M1" s="237">
        <f t="shared" ref="M1:R1" si="0">M16+M26+M36+M46+M56</f>
        <v>0</v>
      </c>
      <c r="N1" s="237">
        <f t="shared" si="0"/>
        <v>0</v>
      </c>
      <c r="O1" s="237">
        <f t="shared" si="0"/>
        <v>0</v>
      </c>
      <c r="P1" s="237">
        <f t="shared" si="0"/>
        <v>0</v>
      </c>
      <c r="Q1" s="237">
        <f t="shared" si="0"/>
        <v>0</v>
      </c>
      <c r="R1" s="237">
        <f t="shared" si="0"/>
        <v>0</v>
      </c>
      <c r="S1" s="238"/>
      <c r="T1" s="237">
        <f>T16+T26+T36+T46+T56</f>
        <v>0</v>
      </c>
      <c r="U1" s="406"/>
      <c r="V1" s="366" t="s">
        <v>36</v>
      </c>
      <c r="W1" s="367"/>
      <c r="X1" s="367"/>
      <c r="Y1" s="367"/>
      <c r="Z1" s="367"/>
      <c r="AA1" s="367"/>
      <c r="AB1" s="367"/>
      <c r="AC1" s="368"/>
      <c r="AD1" s="239"/>
      <c r="AE1" s="372" t="s">
        <v>59</v>
      </c>
      <c r="AF1" s="373"/>
      <c r="AG1" s="373"/>
      <c r="AH1" s="373"/>
      <c r="AI1" s="373"/>
      <c r="AJ1" s="373"/>
      <c r="AK1" s="373"/>
      <c r="AL1" s="373"/>
      <c r="AM1" s="373"/>
      <c r="AN1" s="373"/>
      <c r="AO1" s="239"/>
      <c r="AP1" s="240"/>
      <c r="AQ1" s="382" t="s">
        <v>103</v>
      </c>
      <c r="AR1" s="382"/>
      <c r="AS1" s="382"/>
      <c r="AT1" s="382"/>
      <c r="AU1" s="240"/>
    </row>
    <row r="2" spans="1:47" s="241" customFormat="1" ht="14.25" customHeight="1" thickBot="1" x14ac:dyDescent="0.25">
      <c r="A2" s="416"/>
      <c r="B2" s="361"/>
      <c r="C2" s="362"/>
      <c r="D2" s="362"/>
      <c r="E2" s="362"/>
      <c r="F2" s="363"/>
      <c r="G2" s="383"/>
      <c r="H2" s="384"/>
      <c r="I2" s="385" t="s">
        <v>156</v>
      </c>
      <c r="J2" s="385"/>
      <c r="K2" s="385"/>
      <c r="L2" s="386"/>
      <c r="M2" s="237">
        <f>M65</f>
        <v>0</v>
      </c>
      <c r="N2" s="237">
        <f t="shared" ref="N2:T2" si="1">N65</f>
        <v>0</v>
      </c>
      <c r="O2" s="237">
        <f t="shared" si="1"/>
        <v>0</v>
      </c>
      <c r="P2" s="237">
        <f t="shared" si="1"/>
        <v>0</v>
      </c>
      <c r="Q2" s="237">
        <f t="shared" si="1"/>
        <v>0</v>
      </c>
      <c r="R2" s="237">
        <f t="shared" si="1"/>
        <v>0</v>
      </c>
      <c r="S2" s="237">
        <f t="shared" si="1"/>
        <v>0</v>
      </c>
      <c r="T2" s="237">
        <f t="shared" si="1"/>
        <v>0</v>
      </c>
      <c r="U2" s="406"/>
      <c r="V2" s="369"/>
      <c r="W2" s="370"/>
      <c r="X2" s="370"/>
      <c r="Y2" s="370"/>
      <c r="Z2" s="370"/>
      <c r="AA2" s="370"/>
      <c r="AB2" s="370"/>
      <c r="AC2" s="371"/>
      <c r="AD2" s="239"/>
      <c r="AE2" s="369"/>
      <c r="AF2" s="370"/>
      <c r="AG2" s="370"/>
      <c r="AH2" s="370"/>
      <c r="AI2" s="370"/>
      <c r="AJ2" s="370"/>
      <c r="AK2" s="370"/>
      <c r="AL2" s="370"/>
      <c r="AM2" s="370"/>
      <c r="AN2" s="370"/>
      <c r="AO2" s="239"/>
      <c r="AP2" s="240"/>
      <c r="AQ2" s="370"/>
      <c r="AR2" s="370"/>
      <c r="AS2" s="370"/>
      <c r="AT2" s="370"/>
      <c r="AU2" s="240"/>
    </row>
    <row r="3" spans="1:47" s="13" customFormat="1" ht="15" customHeight="1" thickTop="1" x14ac:dyDescent="0.2">
      <c r="A3" s="417"/>
      <c r="B3" s="421" t="s">
        <v>158</v>
      </c>
      <c r="C3" s="421" t="s">
        <v>80</v>
      </c>
      <c r="D3" s="421" t="s">
        <v>6</v>
      </c>
      <c r="E3" s="387" t="s">
        <v>72</v>
      </c>
      <c r="F3" s="430" t="s">
        <v>0</v>
      </c>
      <c r="G3" s="135" t="s">
        <v>74</v>
      </c>
      <c r="H3" s="393" t="s">
        <v>84</v>
      </c>
      <c r="I3" s="393" t="s">
        <v>78</v>
      </c>
      <c r="J3" s="393" t="s">
        <v>79</v>
      </c>
      <c r="K3" s="390" t="s">
        <v>83</v>
      </c>
      <c r="L3" s="390" t="s">
        <v>56</v>
      </c>
      <c r="M3" s="408" t="s">
        <v>81</v>
      </c>
      <c r="N3" s="393" t="s">
        <v>1</v>
      </c>
      <c r="O3" s="410" t="s">
        <v>37</v>
      </c>
      <c r="P3" s="393" t="s">
        <v>85</v>
      </c>
      <c r="Q3" s="410" t="s">
        <v>2</v>
      </c>
      <c r="R3" s="408" t="s">
        <v>82</v>
      </c>
      <c r="S3" s="53"/>
      <c r="T3" s="410" t="s">
        <v>38</v>
      </c>
      <c r="U3" s="407"/>
      <c r="V3" s="404" t="s">
        <v>5</v>
      </c>
      <c r="W3" s="404" t="s">
        <v>1</v>
      </c>
      <c r="X3" s="404" t="s">
        <v>37</v>
      </c>
      <c r="Y3" s="411" t="s">
        <v>32</v>
      </c>
      <c r="Z3" s="404" t="s">
        <v>2</v>
      </c>
      <c r="AA3" s="404" t="s">
        <v>3</v>
      </c>
      <c r="AB3" s="53"/>
      <c r="AC3" s="404" t="s">
        <v>38</v>
      </c>
      <c r="AD3" s="96"/>
      <c r="AE3" s="374" t="s">
        <v>60</v>
      </c>
      <c r="AF3" s="374" t="s">
        <v>61</v>
      </c>
      <c r="AG3" s="374" t="s">
        <v>199</v>
      </c>
      <c r="AH3" s="374" t="s">
        <v>202</v>
      </c>
      <c r="AI3" s="426" t="s">
        <v>70</v>
      </c>
      <c r="AJ3" s="374" t="s">
        <v>62</v>
      </c>
      <c r="AK3" s="355" t="s">
        <v>68</v>
      </c>
      <c r="AL3" s="355" t="s">
        <v>200</v>
      </c>
      <c r="AM3" s="355" t="s">
        <v>201</v>
      </c>
      <c r="AN3" s="426" t="s">
        <v>71</v>
      </c>
      <c r="AO3" s="96"/>
      <c r="AP3" s="211"/>
      <c r="AQ3" s="355" t="s">
        <v>99</v>
      </c>
      <c r="AR3" s="355" t="s">
        <v>100</v>
      </c>
      <c r="AS3" s="355" t="s">
        <v>101</v>
      </c>
      <c r="AT3" s="355" t="s">
        <v>102</v>
      </c>
      <c r="AU3" s="211"/>
    </row>
    <row r="4" spans="1:47" s="14" customFormat="1" ht="15" customHeight="1" x14ac:dyDescent="0.2">
      <c r="A4" s="417"/>
      <c r="B4" s="422"/>
      <c r="C4" s="422"/>
      <c r="D4" s="422"/>
      <c r="E4" s="388"/>
      <c r="F4" s="405"/>
      <c r="G4" s="136" t="s">
        <v>75</v>
      </c>
      <c r="H4" s="394"/>
      <c r="I4" s="414"/>
      <c r="J4" s="414"/>
      <c r="K4" s="391"/>
      <c r="L4" s="391"/>
      <c r="M4" s="409"/>
      <c r="N4" s="394"/>
      <c r="O4" s="405"/>
      <c r="P4" s="394"/>
      <c r="Q4" s="405"/>
      <c r="R4" s="409"/>
      <c r="S4" s="53"/>
      <c r="T4" s="405"/>
      <c r="U4" s="407"/>
      <c r="V4" s="405"/>
      <c r="W4" s="405"/>
      <c r="X4" s="405"/>
      <c r="Y4" s="412"/>
      <c r="Z4" s="405"/>
      <c r="AA4" s="405"/>
      <c r="AB4" s="53"/>
      <c r="AC4" s="405"/>
      <c r="AD4" s="96"/>
      <c r="AE4" s="375"/>
      <c r="AF4" s="375"/>
      <c r="AG4" s="375"/>
      <c r="AH4" s="375"/>
      <c r="AI4" s="427"/>
      <c r="AJ4" s="375"/>
      <c r="AK4" s="357"/>
      <c r="AL4" s="356"/>
      <c r="AM4" s="356"/>
      <c r="AN4" s="427"/>
      <c r="AO4" s="96"/>
      <c r="AP4" s="211"/>
      <c r="AQ4" s="356"/>
      <c r="AR4" s="356"/>
      <c r="AS4" s="356"/>
      <c r="AT4" s="356"/>
      <c r="AU4" s="211"/>
    </row>
    <row r="5" spans="1:47" s="14" customFormat="1" ht="15" customHeight="1" x14ac:dyDescent="0.2">
      <c r="A5" s="417"/>
      <c r="B5" s="422"/>
      <c r="C5" s="422"/>
      <c r="D5" s="422"/>
      <c r="E5" s="388"/>
      <c r="F5" s="405"/>
      <c r="G5" s="136" t="s">
        <v>76</v>
      </c>
      <c r="H5" s="394"/>
      <c r="I5" s="414"/>
      <c r="J5" s="414"/>
      <c r="K5" s="391"/>
      <c r="L5" s="391"/>
      <c r="M5" s="409"/>
      <c r="N5" s="394"/>
      <c r="O5" s="405"/>
      <c r="P5" s="394"/>
      <c r="Q5" s="405"/>
      <c r="R5" s="409"/>
      <c r="S5" s="53"/>
      <c r="T5" s="405"/>
      <c r="U5" s="407"/>
      <c r="V5" s="405"/>
      <c r="W5" s="405"/>
      <c r="X5" s="405"/>
      <c r="Y5" s="412"/>
      <c r="Z5" s="405"/>
      <c r="AA5" s="405"/>
      <c r="AB5" s="53"/>
      <c r="AC5" s="405"/>
      <c r="AD5" s="96"/>
      <c r="AE5" s="375"/>
      <c r="AF5" s="375"/>
      <c r="AG5" s="375"/>
      <c r="AH5" s="375"/>
      <c r="AI5" s="427"/>
      <c r="AJ5" s="375"/>
      <c r="AK5" s="357"/>
      <c r="AL5" s="356"/>
      <c r="AM5" s="356"/>
      <c r="AN5" s="427"/>
      <c r="AO5" s="96"/>
      <c r="AP5" s="211"/>
      <c r="AQ5" s="356"/>
      <c r="AR5" s="356"/>
      <c r="AS5" s="356"/>
      <c r="AT5" s="356"/>
      <c r="AU5" s="211"/>
    </row>
    <row r="6" spans="1:47" s="15" customFormat="1" ht="15" customHeight="1" x14ac:dyDescent="0.2">
      <c r="A6" s="417"/>
      <c r="B6" s="423"/>
      <c r="C6" s="423"/>
      <c r="D6" s="423"/>
      <c r="E6" s="389"/>
      <c r="F6" s="405"/>
      <c r="G6" s="137" t="s">
        <v>77</v>
      </c>
      <c r="H6" s="395"/>
      <c r="I6" s="415"/>
      <c r="J6" s="415"/>
      <c r="K6" s="392"/>
      <c r="L6" s="392"/>
      <c r="M6" s="409"/>
      <c r="N6" s="395"/>
      <c r="O6" s="405"/>
      <c r="P6" s="395"/>
      <c r="Q6" s="405"/>
      <c r="R6" s="409"/>
      <c r="S6" s="52"/>
      <c r="T6" s="405"/>
      <c r="U6" s="407"/>
      <c r="V6" s="405"/>
      <c r="W6" s="405"/>
      <c r="X6" s="405"/>
      <c r="Y6" s="413"/>
      <c r="Z6" s="405"/>
      <c r="AA6" s="405"/>
      <c r="AB6" s="52"/>
      <c r="AC6" s="405"/>
      <c r="AD6" s="97"/>
      <c r="AE6" s="375"/>
      <c r="AF6" s="375"/>
      <c r="AG6" s="375"/>
      <c r="AH6" s="375"/>
      <c r="AI6" s="427"/>
      <c r="AJ6" s="375"/>
      <c r="AK6" s="357"/>
      <c r="AL6" s="356"/>
      <c r="AM6" s="356"/>
      <c r="AN6" s="427"/>
      <c r="AO6" s="97"/>
      <c r="AP6" s="212"/>
      <c r="AQ6" s="357"/>
      <c r="AR6" s="357"/>
      <c r="AS6" s="357"/>
      <c r="AT6" s="357"/>
      <c r="AU6" s="212"/>
    </row>
    <row r="7" spans="1:47" s="54" customFormat="1" ht="24" customHeight="1" thickBot="1" x14ac:dyDescent="0.25">
      <c r="A7" s="160"/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218"/>
      <c r="V7" s="84"/>
      <c r="W7" s="84"/>
      <c r="X7" s="84"/>
      <c r="Y7" s="219"/>
      <c r="Z7" s="84"/>
      <c r="AA7" s="84"/>
      <c r="AB7" s="85"/>
      <c r="AC7" s="84"/>
      <c r="AD7" s="97"/>
      <c r="AE7" s="94"/>
      <c r="AF7" s="94"/>
      <c r="AG7" s="267">
        <f>Admin!N$21/100</f>
        <v>0.2</v>
      </c>
      <c r="AH7" s="267">
        <f>(Admin!N$22-Admin!N$21)/100</f>
        <v>0.2</v>
      </c>
      <c r="AI7" s="94"/>
      <c r="AJ7" s="94"/>
      <c r="AK7" s="94"/>
      <c r="AL7" s="267">
        <f>Admin!N$21/100</f>
        <v>0.2</v>
      </c>
      <c r="AM7" s="267">
        <f>(Admin!N$22-Admin!N$21)/100</f>
        <v>0.2</v>
      </c>
      <c r="AN7" s="94"/>
      <c r="AO7" s="97"/>
      <c r="AP7" s="212"/>
      <c r="AQ7" s="94"/>
      <c r="AR7" s="94"/>
      <c r="AS7" s="94"/>
      <c r="AT7" s="94"/>
      <c r="AU7" s="212"/>
    </row>
    <row r="8" spans="1:47" ht="18" customHeight="1" thickTop="1" thickBot="1" x14ac:dyDescent="0.25">
      <c r="A8" s="41"/>
      <c r="B8" s="396" t="s">
        <v>34</v>
      </c>
      <c r="C8" s="397"/>
      <c r="D8" s="397"/>
      <c r="E8" s="398"/>
      <c r="F8" s="42"/>
      <c r="G8" s="110"/>
      <c r="H8" s="111"/>
      <c r="I8" s="111"/>
      <c r="J8" s="111"/>
      <c r="K8" s="58"/>
      <c r="L8" s="58"/>
      <c r="M8" s="55"/>
      <c r="N8" s="43"/>
      <c r="O8" s="378" t="s">
        <v>39</v>
      </c>
      <c r="P8" s="379"/>
      <c r="Q8" s="380"/>
      <c r="R8" s="376"/>
      <c r="S8" s="377"/>
      <c r="T8" s="377"/>
      <c r="U8" s="44"/>
      <c r="AD8" s="98"/>
      <c r="AO8" s="98"/>
      <c r="AP8" s="63"/>
      <c r="AU8" s="63"/>
    </row>
    <row r="9" spans="1:47" ht="18" customHeight="1" thickTop="1" thickBot="1" x14ac:dyDescent="0.25">
      <c r="A9" s="45"/>
      <c r="B9" s="399" t="s">
        <v>9</v>
      </c>
      <c r="C9" s="397"/>
      <c r="D9" s="398"/>
      <c r="E9" s="206">
        <v>1</v>
      </c>
      <c r="F9" s="63"/>
      <c r="G9" s="63"/>
      <c r="H9" s="399" t="s">
        <v>98</v>
      </c>
      <c r="I9" s="397"/>
      <c r="J9" s="398"/>
      <c r="K9" s="269">
        <f>Admin!B2</f>
        <v>39909</v>
      </c>
      <c r="L9" s="268" t="s">
        <v>208</v>
      </c>
      <c r="M9" s="270">
        <f>Admin!B8</f>
        <v>39915</v>
      </c>
      <c r="N9" s="28"/>
      <c r="O9" s="401" t="s">
        <v>86</v>
      </c>
      <c r="P9" s="402"/>
      <c r="Q9" s="402"/>
      <c r="R9" s="403"/>
      <c r="S9" s="46"/>
      <c r="T9" s="125" t="s">
        <v>58</v>
      </c>
      <c r="U9" s="48"/>
      <c r="AD9" s="98"/>
      <c r="AO9" s="98"/>
      <c r="AP9" s="63"/>
      <c r="AU9" s="63"/>
    </row>
    <row r="10" spans="1:47" ht="18" customHeight="1" thickTop="1" x14ac:dyDescent="0.2">
      <c r="A10" s="45"/>
      <c r="B10" s="220"/>
      <c r="C10" s="221"/>
      <c r="D10" s="222"/>
      <c r="E10" s="221"/>
      <c r="F10" s="221"/>
      <c r="G10" s="221"/>
      <c r="H10" s="56"/>
      <c r="I10" s="56"/>
      <c r="J10" s="56"/>
      <c r="K10" s="59"/>
      <c r="L10" s="59"/>
      <c r="M10" s="56"/>
      <c r="N10" s="114"/>
      <c r="O10" s="56"/>
      <c r="P10" s="56"/>
      <c r="Q10" s="56"/>
      <c r="R10" s="56"/>
      <c r="S10" s="46"/>
      <c r="T10" s="56"/>
      <c r="U10" s="48"/>
      <c r="AD10" s="98"/>
      <c r="AO10" s="98"/>
      <c r="AP10" s="63"/>
      <c r="AU10" s="63"/>
    </row>
    <row r="11" spans="1:47" ht="18" customHeight="1" x14ac:dyDescent="0.2">
      <c r="A11" s="45"/>
      <c r="B11" s="143" t="str">
        <f>IF(E11=" "," ",IF(Employee!F$24&gt;E$9," ",IF(Employee!F$26&lt;E$9," ",Employee!D$30)))</f>
        <v xml:space="preserve"> </v>
      </c>
      <c r="C11" s="109" t="str">
        <f>IF(E11=Employee!D$29,LOOKUP(E$9,Nitable!A:A,Nitable!B:B)," ")</f>
        <v xml:space="preserve"> </v>
      </c>
      <c r="D11" s="109" t="str">
        <f>IF(E11=Employee!D$29,LOOKUP(E$9,Taxcode!A:A,Taxcode!G:G)," ")</f>
        <v xml:space="preserve"> </v>
      </c>
      <c r="E11" s="144" t="str">
        <f>IF(Employee!D$28="m"," ",IF(Employee!F$24&gt;E$9," ",IF(Employee!F$26&lt;E$9," ",Employee!D$29)))</f>
        <v xml:space="preserve"> </v>
      </c>
      <c r="F11" s="147" t="str">
        <f>IF(E11=" "," ",IF(Employee!F$24&gt;E$9," ",IF(Employee!F$26&lt;E$9," ",Employee!D$15)))</f>
        <v xml:space="preserve"> </v>
      </c>
      <c r="G11" s="161"/>
      <c r="H11" s="123">
        <v>0</v>
      </c>
      <c r="I11" s="115">
        <v>0</v>
      </c>
      <c r="J11" s="115">
        <v>0</v>
      </c>
      <c r="K11" s="116">
        <f>I11*J11</f>
        <v>0</v>
      </c>
      <c r="L11" s="154">
        <v>0</v>
      </c>
      <c r="M11" s="127" t="str">
        <f>IF(E11=" "," ",IF((H11+K11+L11)&gt;0,H11+K11+L11," "))</f>
        <v xml:space="preserve"> </v>
      </c>
      <c r="N11" s="117" t="str">
        <f>IF(M11=" "," ",IF(M11=0," ",IF(Employee!O$24="W1",AN11,AI11-0)))</f>
        <v xml:space="preserve"> </v>
      </c>
      <c r="O11" s="128" t="str">
        <f>IF(M11=" "," ",IF(M11=0," ",IF(Employee!P$17&gt;E$9,0,IF(C11="A",WNI!E3,IF(C11="B",WNI!F3,IF(C11="C",WNI!G3,IF(C11="J",WNI!H3," ")))))))</f>
        <v xml:space="preserve"> </v>
      </c>
      <c r="P11" s="117"/>
      <c r="Q11" s="117"/>
      <c r="R11" s="133" t="str">
        <f>IF(M11=" "," ",IF(M11=0," ",M11-SUM(N11:Q11)))</f>
        <v xml:space="preserve"> </v>
      </c>
      <c r="S11" s="121"/>
      <c r="T11" s="118" t="str">
        <f>IF(M11=" "," ",IF(M11=0," ",WNI!I3))</f>
        <v xml:space="preserve"> </v>
      </c>
      <c r="U11" s="50"/>
      <c r="V11" s="61">
        <f>IF(Employee!H$34=E$9,Employee!D$34+SUM(M11)+0,SUM(M11)+0)</f>
        <v>0</v>
      </c>
      <c r="W11" s="61">
        <f>IF(Employee!H$34=E$9,Employee!D$35+SUM(N11)+0,SUM(N11)+0)</f>
        <v>0</v>
      </c>
      <c r="X11" s="61">
        <f t="shared" ref="X11:Y13" si="2">IF(O11=" ",0,O11)</f>
        <v>0</v>
      </c>
      <c r="Y11" s="61">
        <f t="shared" si="2"/>
        <v>0</v>
      </c>
      <c r="Z11" s="61">
        <f>IF(Q11=" ",0,Q11)</f>
        <v>0</v>
      </c>
      <c r="AA11" s="61">
        <f t="shared" ref="AA11:AC15" si="3">IF(R11=" ",0,R11)</f>
        <v>0</v>
      </c>
      <c r="AB11" s="62"/>
      <c r="AC11" s="61">
        <f t="shared" si="3"/>
        <v>0</v>
      </c>
      <c r="AD11" s="98"/>
      <c r="AE11" s="112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8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45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IF(E12=Employee!D$55,LOOKUP(E$9,Taxcode!A:A,Taxcode!M:M)," ")</f>
        <v xml:space="preserve"> </v>
      </c>
      <c r="E12" s="146" t="str">
        <f>IF(Employee!D$54="m"," ",IF(Employee!F$50&gt;E$9," ",IF(Employee!F$52&lt;E$9," ",Employee!D$55)))</f>
        <v xml:space="preserve"> </v>
      </c>
      <c r="F12" s="148" t="str">
        <f>IF(E12=" "," ",IF(Employee!F$50&gt;E$9," ",IF(Employee!F$52&lt;E$9," ",Employee!D$41)))</f>
        <v xml:space="preserve"> </v>
      </c>
      <c r="G12" s="161"/>
      <c r="H12" s="124">
        <v>0</v>
      </c>
      <c r="I12" s="119">
        <v>0</v>
      </c>
      <c r="J12" s="119">
        <v>0</v>
      </c>
      <c r="K12" s="120">
        <f>I12*J12</f>
        <v>0</v>
      </c>
      <c r="L12" s="155">
        <v>0</v>
      </c>
      <c r="M12" s="129" t="str">
        <f>IF(E12=" "," ",IF((H12+K12+L12)&gt;0,H12+K12+L12," "))</f>
        <v xml:space="preserve"> </v>
      </c>
      <c r="N12" s="121" t="str">
        <f>IF(M12=" "," ",IF(M12=0," ",IF(Employee!O$50="W1",AN12,AI12-0)))</f>
        <v xml:space="preserve"> </v>
      </c>
      <c r="O12" s="130" t="str">
        <f>IF(M12=" "," ",IF(M12=0," ",IF(Employee!P$43&gt;E$9,0,IF(C12="A",WNI!E4,IF(C12="B",WNI!F4,IF(C12="C",WNI!G4,IF(C12="J",WNI!H4," ")))))))</f>
        <v xml:space="preserve"> </v>
      </c>
      <c r="P12" s="121"/>
      <c r="Q12" s="121"/>
      <c r="R12" s="134" t="str">
        <f>IF(M12=" "," ",IF(M12=0," ",M12-SUM(N12:Q12)))</f>
        <v xml:space="preserve"> </v>
      </c>
      <c r="S12" s="121"/>
      <c r="T12" s="122" t="str">
        <f>IF(M12=" "," ",IF(M12=0," ",WNI!I4))</f>
        <v xml:space="preserve"> </v>
      </c>
      <c r="U12" s="50"/>
      <c r="V12" s="61">
        <f>IF(Employee!H$60=E$9,Employee!D$60+SUM(M12)+0,SUM(M12)+0)</f>
        <v>0</v>
      </c>
      <c r="W12" s="61">
        <f>IF(Employee!H$60=E$9,Employee!D$61+SUM(N12)+0,SUM(N12)+0)</f>
        <v>0</v>
      </c>
      <c r="X12" s="61">
        <f t="shared" si="2"/>
        <v>0</v>
      </c>
      <c r="Y12" s="61">
        <f t="shared" si="2"/>
        <v>0</v>
      </c>
      <c r="Z12" s="61">
        <f>IF(Q12=" ",0,Q12)</f>
        <v>0</v>
      </c>
      <c r="AA12" s="61">
        <f t="shared" si="3"/>
        <v>0</v>
      </c>
      <c r="AB12" s="62"/>
      <c r="AC12" s="61">
        <f t="shared" si="3"/>
        <v>0</v>
      </c>
      <c r="AD12" s="98"/>
      <c r="AE12" s="112">
        <f>IF(E12=" ",0,IF(D12="BR",0,IF(D12="D",0,IF(D12="NT",V12,LOOKUP(D12,Free!A:A,Free!B:B)*E$9/52))))</f>
        <v>0</v>
      </c>
      <c r="AF12" s="95">
        <f>IF(E12=" ",0,V12-AE12)</f>
        <v>0</v>
      </c>
      <c r="AG12" s="95">
        <f>AF12*AG$7</f>
        <v>0</v>
      </c>
      <c r="AH12" s="95">
        <f>IF(D12="D",AF12*AH$7,IF(AF12&gt;LOOKUP(E$9,HR!A:A,HR!B:B),(AF12-LOOKUP(E$9,HR!A:A,HR!B:B))*AH$7,0))</f>
        <v>0</v>
      </c>
      <c r="AI12" s="95">
        <f>IF(AF12&lt;1,0,AG12+AH12)</f>
        <v>0</v>
      </c>
      <c r="AJ12" s="95">
        <f>IF(E12=" ",0,IF(D12="BR",0,IF(D12="D",0,IF(D12="NT",M12,LOOKUP(D12,Free!A:A,Free!B:B)*1/52))))</f>
        <v>0</v>
      </c>
      <c r="AK12" s="95">
        <f>IF(E12=" ",0,SUM(M12)-AJ12)</f>
        <v>0</v>
      </c>
      <c r="AL12" s="95">
        <f>AK12*AL$7</f>
        <v>0</v>
      </c>
      <c r="AM12" s="95">
        <f>IF(D12="D",AK12*AM$7,IF(AK12&gt;LOOKUP(1,HR!A:A,HR!B:B),(AK12-LOOKUP(1,HR!A:A,HR!B:B))*AH$7,0))</f>
        <v>0</v>
      </c>
      <c r="AN12" s="95">
        <f>IF(AK12&lt;1,0,AL12+AM12)</f>
        <v>0</v>
      </c>
      <c r="AO12" s="98"/>
      <c r="AP12" s="63"/>
      <c r="AQ12" s="95">
        <f>IF(G12="SSP",H12,0)</f>
        <v>0</v>
      </c>
      <c r="AR12" s="95">
        <f>IF(G12="SMP",H12,0)</f>
        <v>0</v>
      </c>
      <c r="AS12" s="95">
        <f>IF(G12="SPP",H12,0)</f>
        <v>0</v>
      </c>
      <c r="AT12" s="95">
        <f>IF(G12="SAP",H12,0)</f>
        <v>0</v>
      </c>
      <c r="AU12" s="63"/>
    </row>
    <row r="13" spans="1:47" ht="18" customHeight="1" x14ac:dyDescent="0.2">
      <c r="A13" s="45"/>
      <c r="B13" s="145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IF(E13=Employee!D$81,LOOKUP(E$9,Taxcode!A:A,Taxcode!S:S)," ")</f>
        <v xml:space="preserve"> </v>
      </c>
      <c r="E13" s="146" t="str">
        <f>IF(Employee!D$80="m"," ",IF(Employee!F$76&gt;E$9," ",IF(Employee!F$78&lt;E$9," ",Employee!D$81)))</f>
        <v xml:space="preserve"> </v>
      </c>
      <c r="F13" s="148" t="str">
        <f>IF(E13=" "," ",IF(Employee!F$76&gt;E$9," ",IF(Employee!F$78&lt;E$9," ",Employee!D$67)))</f>
        <v xml:space="preserve"> </v>
      </c>
      <c r="G13" s="161"/>
      <c r="H13" s="124">
        <v>0</v>
      </c>
      <c r="I13" s="119">
        <v>0</v>
      </c>
      <c r="J13" s="119">
        <v>0</v>
      </c>
      <c r="K13" s="120">
        <f>I13*J13</f>
        <v>0</v>
      </c>
      <c r="L13" s="155">
        <v>0</v>
      </c>
      <c r="M13" s="129" t="str">
        <f>IF(E13=" "," ",IF((H13+K13+L13)&gt;0,H13+K13+L13," "))</f>
        <v xml:space="preserve"> </v>
      </c>
      <c r="N13" s="121" t="str">
        <f>IF(M13=" "," ",IF(M13=0," ",IF(Employee!O$76="W1",AN13,AI13-0)))</f>
        <v xml:space="preserve"> </v>
      </c>
      <c r="O13" s="130" t="str">
        <f>IF(M13=" "," ",IF(M13=0," ",IF(Employee!P$69&gt;E$9,0,IF(C13="A",WNI!E5,IF(C13="B",WNI!F5,IF(C13="C",WNI!G5,IF(C13="J",WNI!H5," ")))))))</f>
        <v xml:space="preserve"> </v>
      </c>
      <c r="P13" s="121"/>
      <c r="Q13" s="121"/>
      <c r="R13" s="134" t="str">
        <f>IF(M13=" "," ",IF(M13=0," ",M13-SUM(N13:Q13)))</f>
        <v xml:space="preserve"> </v>
      </c>
      <c r="S13" s="121"/>
      <c r="T13" s="122" t="str">
        <f>IF(M13=" "," ",IF(M13=0," ",WNI!I5))</f>
        <v xml:space="preserve"> </v>
      </c>
      <c r="U13" s="50"/>
      <c r="V13" s="61">
        <f>IF(Employee!H$86=E$9,Employee!D$86+SUM(M13)+0,SUM(M13)+0)</f>
        <v>0</v>
      </c>
      <c r="W13" s="61">
        <f>IF(Employee!H$86=E$9,Employee!D$87+SUM(N13)+0,SUM(N13)+0)</f>
        <v>0</v>
      </c>
      <c r="X13" s="61">
        <f t="shared" si="2"/>
        <v>0</v>
      </c>
      <c r="Y13" s="61">
        <f t="shared" si="2"/>
        <v>0</v>
      </c>
      <c r="Z13" s="61">
        <f>IF(Q13=" ",0,Q13)</f>
        <v>0</v>
      </c>
      <c r="AA13" s="61">
        <f t="shared" si="3"/>
        <v>0</v>
      </c>
      <c r="AB13" s="62"/>
      <c r="AC13" s="61">
        <f t="shared" si="3"/>
        <v>0</v>
      </c>
      <c r="AD13" s="98"/>
      <c r="AE13" s="112">
        <f>IF(E13=" ",0,IF(D13="BR",0,IF(D13="D",0,IF(D13="NT",V13,LOOKUP(D13,Free!A:A,Free!B:B)*E$9/52))))</f>
        <v>0</v>
      </c>
      <c r="AF13" s="95">
        <f>IF(E13=" ",0,V13-AE13)</f>
        <v>0</v>
      </c>
      <c r="AG13" s="95">
        <f>AF13*AG$7</f>
        <v>0</v>
      </c>
      <c r="AH13" s="95">
        <f>IF(D13="D",AF13*AH$7,IF(AF13&gt;LOOKUP(E$9,HR!A:A,HR!B:B),(AF13-LOOKUP(E$9,HR!A:A,HR!B:B))*AH$7,0))</f>
        <v>0</v>
      </c>
      <c r="AI13" s="95">
        <f>IF(AF13&lt;1,0,AG13+AH13)</f>
        <v>0</v>
      </c>
      <c r="AJ13" s="95">
        <f>IF(E13=" ",0,IF(D13="BR",0,IF(D13="D",0,IF(D13="NT",M13,LOOKUP(D13,Free!A:A,Free!B:B)*1/52))))</f>
        <v>0</v>
      </c>
      <c r="AK13" s="95">
        <f>IF(E13=" ",0,SUM(M13)-AJ13)</f>
        <v>0</v>
      </c>
      <c r="AL13" s="95">
        <f>AK13*AL$7</f>
        <v>0</v>
      </c>
      <c r="AM13" s="95">
        <f>IF(D13="D",AK13*AM$7,IF(AK13&gt;LOOKUP(1,HR!A:A,HR!B:B),(AK13-LOOKUP(1,HR!A:A,HR!B:B))*AH$7,0))</f>
        <v>0</v>
      </c>
      <c r="AN13" s="95">
        <f>IF(AK13&lt;1,0,AL13+AM13)</f>
        <v>0</v>
      </c>
      <c r="AO13" s="98"/>
      <c r="AP13" s="63"/>
      <c r="AQ13" s="95">
        <f>IF(G13="SSP",H13,0)</f>
        <v>0</v>
      </c>
      <c r="AR13" s="95">
        <f>IF(G13="SMP",H13,0)</f>
        <v>0</v>
      </c>
      <c r="AS13" s="95">
        <f>IF(G13="SPP",H13,0)</f>
        <v>0</v>
      </c>
      <c r="AT13" s="95">
        <f>IF(G13="SAP",H13,0)</f>
        <v>0</v>
      </c>
      <c r="AU13" s="63"/>
    </row>
    <row r="14" spans="1:47" ht="18" customHeight="1" x14ac:dyDescent="0.2">
      <c r="A14" s="45"/>
      <c r="B14" s="145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IF(E14=Employee!D$107,LOOKUP(E$9,Taxcode!A:A,Taxcode!Y:Y)," ")</f>
        <v xml:space="preserve"> </v>
      </c>
      <c r="E14" s="146" t="str">
        <f>IF(Employee!D$106="m"," ",IF(Employee!F$102&gt;E$9," ",IF(Employee!F$104&lt;E$9," ",Employee!D$107)))</f>
        <v xml:space="preserve"> </v>
      </c>
      <c r="F14" s="148" t="str">
        <f>IF(E14=" "," ",IF(Employee!F$102&gt;E$9," ",IF(Employee!F$104&lt;E$9," ",Employee!D$93)))</f>
        <v xml:space="preserve"> </v>
      </c>
      <c r="G14" s="161"/>
      <c r="H14" s="124">
        <v>0</v>
      </c>
      <c r="I14" s="119">
        <v>0</v>
      </c>
      <c r="J14" s="119">
        <v>0</v>
      </c>
      <c r="K14" s="120">
        <f>I14*J14</f>
        <v>0</v>
      </c>
      <c r="L14" s="155">
        <v>0</v>
      </c>
      <c r="M14" s="129" t="str">
        <f>IF(E14=" "," ",IF((H14+K14+L14)&gt;0,H14+K14+L14," "))</f>
        <v xml:space="preserve"> </v>
      </c>
      <c r="N14" s="121" t="str">
        <f>IF(M14=" "," ",IF(M14=0," ",IF(Employee!O$102="W1",AN14,AI14-0)))</f>
        <v xml:space="preserve"> </v>
      </c>
      <c r="O14" s="130" t="str">
        <f>IF(M14=" "," ",IF(M14=0," ",IF(Employee!P$95&gt;E$9,0,IF(C14="A",WNI!E6,IF(C14="B",WNI!F6,IF(C14="C",WNI!G6,IF(C14="J",WNI!H6," ")))))))</f>
        <v xml:space="preserve"> </v>
      </c>
      <c r="P14" s="121"/>
      <c r="Q14" s="121"/>
      <c r="R14" s="134" t="str">
        <f>IF(M14=" "," ",IF(M14=0," ",M14-SUM(N14:Q14)))</f>
        <v xml:space="preserve"> </v>
      </c>
      <c r="S14" s="121"/>
      <c r="T14" s="122" t="str">
        <f>IF(M14=" "," ",IF(M14=0," ",WNI!I6))</f>
        <v xml:space="preserve"> </v>
      </c>
      <c r="U14" s="50"/>
      <c r="V14" s="61">
        <f>IF(Employee!H$112=E$9,Employee!D$112+SUM(M14)+0,SUM(M14)+0)</f>
        <v>0</v>
      </c>
      <c r="W14" s="61">
        <f>IF(Employee!H$112=E$9,Employee!D$113+SUM(N14)+0,SUM(N14)+0)</f>
        <v>0</v>
      </c>
      <c r="X14" s="61">
        <f>IF(O14=" ",0,O14)</f>
        <v>0</v>
      </c>
      <c r="Y14" s="61">
        <f>IF(P14=" ",0,P14)</f>
        <v>0</v>
      </c>
      <c r="Z14" s="61">
        <f>IF(Q14=" ",0,Q14)</f>
        <v>0</v>
      </c>
      <c r="AA14" s="61">
        <f t="shared" si="3"/>
        <v>0</v>
      </c>
      <c r="AB14" s="62"/>
      <c r="AC14" s="61">
        <f t="shared" si="3"/>
        <v>0</v>
      </c>
      <c r="AD14" s="98"/>
      <c r="AE14" s="112">
        <f>IF(E14=" ",0,IF(D14="BR",0,IF(D14="D",0,IF(D14="NT",V14,LOOKUP(D14,Free!A:A,Free!B:B)*E$9/52))))</f>
        <v>0</v>
      </c>
      <c r="AF14" s="95">
        <f>IF(E14=" ",0,V14-AE14)</f>
        <v>0</v>
      </c>
      <c r="AG14" s="95">
        <f>AF14*AG$7</f>
        <v>0</v>
      </c>
      <c r="AH14" s="95">
        <f>IF(D14="D",AF14*AH$7,IF(AF14&gt;LOOKUP(E$9,HR!A:A,HR!B:B),(AF14-LOOKUP(E$9,HR!A:A,HR!B:B))*AH$7,0))</f>
        <v>0</v>
      </c>
      <c r="AI14" s="95">
        <f>IF(AF14&lt;1,0,AG14+AH14)</f>
        <v>0</v>
      </c>
      <c r="AJ14" s="95">
        <f>IF(E14=" ",0,IF(D14="BR",0,IF(D14="D",0,IF(D14="NT",M14,LOOKUP(D14,Free!A:A,Free!B:B)*1/52))))</f>
        <v>0</v>
      </c>
      <c r="AK14" s="95">
        <f>IF(E14=" ",0,SUM(M14)-AJ14)</f>
        <v>0</v>
      </c>
      <c r="AL14" s="95">
        <f>AK14*AL$7</f>
        <v>0</v>
      </c>
      <c r="AM14" s="95">
        <f>IF(D14="D",AK14*AM$7,IF(AK14&gt;LOOKUP(1,HR!A:A,HR!B:B),(AK14-LOOKUP(1,HR!A:A,HR!B:B))*AH$7,0))</f>
        <v>0</v>
      </c>
      <c r="AN14" s="95">
        <f>IF(AK14&lt;1,0,AL14+AM14)</f>
        <v>0</v>
      </c>
      <c r="AO14" s="98"/>
      <c r="AP14" s="63"/>
      <c r="AQ14" s="95">
        <f>IF(G14="SSP",H14,0)</f>
        <v>0</v>
      </c>
      <c r="AR14" s="95">
        <f>IF(G14="SMP",H14,0)</f>
        <v>0</v>
      </c>
      <c r="AS14" s="95">
        <f>IF(G14="SPP",H14,0)</f>
        <v>0</v>
      </c>
      <c r="AT14" s="95">
        <f>IF(G14="SAP",H14,0)</f>
        <v>0</v>
      </c>
      <c r="AU14" s="63"/>
    </row>
    <row r="15" spans="1:47" ht="18" customHeight="1" thickBot="1" x14ac:dyDescent="0.25">
      <c r="A15" s="45"/>
      <c r="B15" s="145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IF(E15=Employee!D$133,LOOKUP(E$9,Taxcode!A:A,Taxcode!AE:AE)," ")</f>
        <v xml:space="preserve"> </v>
      </c>
      <c r="E15" s="146" t="str">
        <f>IF(Employee!D$132="m"," ",IF(Employee!F$128&gt;E$9," ",IF(Employee!F$130&lt;E$9," ",Employee!D$133)))</f>
        <v xml:space="preserve"> </v>
      </c>
      <c r="F15" s="148" t="str">
        <f>IF(E15=" "," ",IF(Employee!F$128&gt;E$9," ",IF(Employee!F$130&lt;E$9," ",Employee!D$119)))</f>
        <v xml:space="preserve"> </v>
      </c>
      <c r="G15" s="161"/>
      <c r="H15" s="124">
        <v>0</v>
      </c>
      <c r="I15" s="119">
        <v>0</v>
      </c>
      <c r="J15" s="119">
        <v>0</v>
      </c>
      <c r="K15" s="120">
        <f>I15*J15</f>
        <v>0</v>
      </c>
      <c r="L15" s="155">
        <v>0</v>
      </c>
      <c r="M15" s="231" t="str">
        <f>IF(E15=" "," ",IF((H15+K15+L15)&gt;0,H15+K15+L15," "))</f>
        <v xml:space="preserve"> </v>
      </c>
      <c r="N15" s="121" t="str">
        <f>IF(M15=" "," ",IF(M15=0," ",IF(Employee!O$128="W1",AN15,AI15-0)))</f>
        <v xml:space="preserve"> </v>
      </c>
      <c r="O15" s="130" t="str">
        <f>IF(M15=" "," ",IF(M15=0," ",IF(Employee!P$121&gt;E$9,0,IF(C15="A",WNI!E7,IF(C15="B",WNI!F7,IF(C15="C",WNI!G7,IF(C15="J",WNI!H7," ")))))))</f>
        <v xml:space="preserve"> </v>
      </c>
      <c r="P15" s="121"/>
      <c r="Q15" s="121"/>
      <c r="R15" s="134" t="str">
        <f>IF(M15=" "," ",IF(M15=0," ",M15-SUM(N15:Q15)))</f>
        <v xml:space="preserve"> </v>
      </c>
      <c r="S15" s="121"/>
      <c r="T15" s="266" t="str">
        <f>IF(M15=" "," ",IF(M15=0," ",WNI!I7))</f>
        <v xml:space="preserve"> </v>
      </c>
      <c r="U15" s="50"/>
      <c r="V15" s="61">
        <f>IF(Employee!H$138=E$9,Employee!D$138+SUM(M15)+0,SUM(M15)+0)</f>
        <v>0</v>
      </c>
      <c r="W15" s="61">
        <f>IF(Employee!H$138=E$9,Employee!D$139+SUM(N15)+0,SUM(N15)+0)</f>
        <v>0</v>
      </c>
      <c r="X15" s="61">
        <f>IF(O15=" ",0,O15)</f>
        <v>0</v>
      </c>
      <c r="Y15" s="61">
        <f>IF(P15=" ",0,P15)</f>
        <v>0</v>
      </c>
      <c r="Z15" s="61">
        <f>IF(Q15=" ",0,Q15)</f>
        <v>0</v>
      </c>
      <c r="AA15" s="61">
        <f t="shared" si="3"/>
        <v>0</v>
      </c>
      <c r="AB15" s="62"/>
      <c r="AC15" s="61">
        <f t="shared" si="3"/>
        <v>0</v>
      </c>
      <c r="AD15" s="98"/>
      <c r="AE15" s="112">
        <f>IF(E15=" ",0,IF(D15="BR",0,IF(D15="D",0,IF(D15="NT",V15,LOOKUP(D15,Free!A:A,Free!B:B)*E$9/52))))</f>
        <v>0</v>
      </c>
      <c r="AF15" s="95">
        <f>IF(E15=" ",0,V15-AE15)</f>
        <v>0</v>
      </c>
      <c r="AG15" s="95">
        <f>AF15*AG$7</f>
        <v>0</v>
      </c>
      <c r="AH15" s="95">
        <f>IF(D15="D",AF15*AH$7,IF(AF15&gt;LOOKUP(E$9,HR!A:A,HR!B:B),(AF15-LOOKUP(E$9,HR!A:A,HR!B:B))*AH$7,0))</f>
        <v>0</v>
      </c>
      <c r="AI15" s="95">
        <f>IF(AF15&lt;1,0,AG15+AH15)</f>
        <v>0</v>
      </c>
      <c r="AJ15" s="95">
        <f>IF(E15=" ",0,IF(D15="BR",0,IF(D15="D",0,IF(D15="NT",M15,LOOKUP(D15,Free!A:A,Free!B:B)*1/52))))</f>
        <v>0</v>
      </c>
      <c r="AK15" s="95">
        <f>IF(E15=" ",0,SUM(M15)-AJ15)</f>
        <v>0</v>
      </c>
      <c r="AL15" s="95">
        <f>AK15*AL$7</f>
        <v>0</v>
      </c>
      <c r="AM15" s="95">
        <f>IF(D15="D",AK15*AM$7,IF(AK15&gt;LOOKUP(1,HR!A:A,HR!B:B),(AK15-LOOKUP(1,HR!A:A,HR!B:B))*AH$7,0))</f>
        <v>0</v>
      </c>
      <c r="AN15" s="95">
        <f>IF(AK15&lt;1,0,AL15+AM15)</f>
        <v>0</v>
      </c>
      <c r="AO15" s="98"/>
      <c r="AP15" s="63"/>
      <c r="AQ15" s="95">
        <f>IF(G15="SSP",H15,0)</f>
        <v>0</v>
      </c>
      <c r="AR15" s="95">
        <f>IF(G15="SMP",H15,0)</f>
        <v>0</v>
      </c>
      <c r="AS15" s="95">
        <f>IF(G15="SPP",H15,0)</f>
        <v>0</v>
      </c>
      <c r="AT15" s="95">
        <f>IF(G15="SAP",H15,0)</f>
        <v>0</v>
      </c>
      <c r="AU15" s="63"/>
    </row>
    <row r="16" spans="1:47" ht="18" customHeight="1" thickTop="1" thickBot="1" x14ac:dyDescent="0.25">
      <c r="A16" s="49"/>
      <c r="B16" s="153"/>
      <c r="C16" s="151"/>
      <c r="D16" s="151"/>
      <c r="E16" s="152"/>
      <c r="F16" s="428" t="s">
        <v>7</v>
      </c>
      <c r="G16" s="429"/>
      <c r="H16" s="156"/>
      <c r="I16" s="157"/>
      <c r="J16" s="157"/>
      <c r="K16" s="158"/>
      <c r="L16" s="158"/>
      <c r="M16" s="159">
        <f t="shared" ref="M16:R16" si="4">SUM(M11:M15)</f>
        <v>0</v>
      </c>
      <c r="N16" s="159">
        <f t="shared" si="4"/>
        <v>0</v>
      </c>
      <c r="O16" s="159">
        <f t="shared" si="4"/>
        <v>0</v>
      </c>
      <c r="P16" s="159">
        <f t="shared" si="4"/>
        <v>0</v>
      </c>
      <c r="Q16" s="159">
        <f t="shared" si="4"/>
        <v>0</v>
      </c>
      <c r="R16" s="159">
        <f t="shared" si="4"/>
        <v>0</v>
      </c>
      <c r="S16" s="121"/>
      <c r="T16" s="159">
        <f>SUM(T11:T15)</f>
        <v>0</v>
      </c>
      <c r="U16" s="51"/>
      <c r="V16" s="61"/>
      <c r="AD16" s="98"/>
      <c r="AE16" s="112"/>
      <c r="AO16" s="98"/>
      <c r="AP16" s="63"/>
      <c r="AU16" s="63"/>
    </row>
    <row r="17" spans="1:47" s="54" customFormat="1" ht="24" customHeight="1" thickBot="1" x14ac:dyDescent="0.25">
      <c r="A17" s="138"/>
      <c r="B17" s="381"/>
      <c r="C17" s="381"/>
      <c r="D17" s="381"/>
      <c r="E17" s="381"/>
      <c r="F17" s="381"/>
      <c r="G17" s="381"/>
      <c r="H17" s="381"/>
      <c r="I17" s="381"/>
      <c r="J17" s="381"/>
      <c r="K17" s="381"/>
      <c r="L17" s="381"/>
      <c r="M17" s="381"/>
      <c r="N17" s="381"/>
      <c r="O17" s="381"/>
      <c r="P17" s="381"/>
      <c r="Q17" s="381"/>
      <c r="R17" s="381"/>
      <c r="S17" s="381"/>
      <c r="T17" s="381"/>
      <c r="U17" s="218"/>
      <c r="V17" s="84"/>
      <c r="W17" s="84"/>
      <c r="X17" s="84"/>
      <c r="Y17" s="219"/>
      <c r="Z17" s="84"/>
      <c r="AA17" s="84"/>
      <c r="AB17" s="85"/>
      <c r="AC17" s="84"/>
      <c r="AD17" s="97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7"/>
      <c r="AP17" s="212"/>
      <c r="AQ17" s="94"/>
      <c r="AR17" s="94"/>
      <c r="AS17" s="94"/>
      <c r="AT17" s="94"/>
      <c r="AU17" s="212"/>
    </row>
    <row r="18" spans="1:47" ht="18" customHeight="1" thickTop="1" thickBot="1" x14ac:dyDescent="0.25">
      <c r="A18" s="41"/>
      <c r="B18" s="396" t="s">
        <v>34</v>
      </c>
      <c r="C18" s="397"/>
      <c r="D18" s="397"/>
      <c r="E18" s="398"/>
      <c r="F18" s="42"/>
      <c r="G18" s="42"/>
      <c r="H18" s="55"/>
      <c r="I18" s="55"/>
      <c r="J18" s="55"/>
      <c r="K18" s="58"/>
      <c r="L18" s="58"/>
      <c r="M18" s="55"/>
      <c r="N18" s="43"/>
      <c r="O18" s="378" t="s">
        <v>39</v>
      </c>
      <c r="P18" s="379"/>
      <c r="Q18" s="380"/>
      <c r="R18" s="376"/>
      <c r="S18" s="377"/>
      <c r="T18" s="377"/>
      <c r="U18" s="44"/>
      <c r="AD18" s="98"/>
      <c r="AE18" s="112"/>
      <c r="AO18" s="98"/>
      <c r="AP18" s="63"/>
      <c r="AU18" s="63"/>
    </row>
    <row r="19" spans="1:47" ht="18" customHeight="1" thickTop="1" thickBot="1" x14ac:dyDescent="0.25">
      <c r="A19" s="45"/>
      <c r="B19" s="399" t="s">
        <v>9</v>
      </c>
      <c r="C19" s="397"/>
      <c r="D19" s="398"/>
      <c r="E19" s="206">
        <v>2</v>
      </c>
      <c r="F19" s="63"/>
      <c r="G19" s="63"/>
      <c r="H19" s="399" t="s">
        <v>39</v>
      </c>
      <c r="I19" s="397"/>
      <c r="J19" s="398"/>
      <c r="K19" s="269">
        <f>Admin!B9</f>
        <v>39916</v>
      </c>
      <c r="L19" s="268" t="s">
        <v>208</v>
      </c>
      <c r="M19" s="270">
        <f>Admin!B15</f>
        <v>39922</v>
      </c>
      <c r="N19" s="28"/>
      <c r="O19" s="401" t="s">
        <v>109</v>
      </c>
      <c r="P19" s="402"/>
      <c r="Q19" s="402"/>
      <c r="R19" s="403"/>
      <c r="S19" s="46"/>
      <c r="T19" s="217"/>
      <c r="U19" s="48"/>
      <c r="AD19" s="98"/>
      <c r="AE19" s="112"/>
      <c r="AO19" s="98"/>
      <c r="AP19" s="63"/>
      <c r="AU19" s="63"/>
    </row>
    <row r="20" spans="1:47" ht="18" customHeight="1" thickTop="1" x14ac:dyDescent="0.2">
      <c r="A20" s="45"/>
      <c r="B20" s="93"/>
      <c r="C20" s="223"/>
      <c r="D20" s="149"/>
      <c r="E20" s="223"/>
      <c r="F20" s="224"/>
      <c r="G20" s="223"/>
      <c r="H20" s="56"/>
      <c r="I20" s="56"/>
      <c r="J20" s="56"/>
      <c r="K20" s="59"/>
      <c r="L20" s="59"/>
      <c r="M20" s="56"/>
      <c r="N20" s="114"/>
      <c r="O20" s="56"/>
      <c r="P20" s="56"/>
      <c r="Q20" s="56"/>
      <c r="R20" s="56"/>
      <c r="S20" s="46"/>
      <c r="T20" s="56"/>
      <c r="U20" s="48"/>
      <c r="AD20" s="98"/>
      <c r="AE20" s="112"/>
      <c r="AO20" s="98"/>
      <c r="AP20" s="63"/>
      <c r="AU20" s="63"/>
    </row>
    <row r="21" spans="1:47" ht="18" customHeight="1" x14ac:dyDescent="0.2">
      <c r="A21" s="45"/>
      <c r="B21" s="143" t="str">
        <f>IF(E21=" "," ",IF(Employee!F$24&gt;E$19," ",IF(Employee!F$26&lt;E$19," ",Employee!D$30)))</f>
        <v xml:space="preserve"> </v>
      </c>
      <c r="C21" s="109" t="str">
        <f>IF(E21=Employee!D$29,LOOKUP(E$19,Nitable!A:A,Nitable!B:B)," ")</f>
        <v xml:space="preserve"> </v>
      </c>
      <c r="D21" s="109" t="str">
        <f>IF(E21=Employee!D$29,LOOKUP(E$19,Taxcode!A:A,Taxcode!G:G)," ")</f>
        <v xml:space="preserve"> </v>
      </c>
      <c r="E21" s="144" t="str">
        <f>IF(Employee!D$28="m"," ",IF(Employee!F$24&gt;E$19," ",IF(Employee!F$26&lt;E$19," ",Employee!D$29)))</f>
        <v xml:space="preserve"> </v>
      </c>
      <c r="F21" s="126" t="str">
        <f>IF(E21=" "," ",IF(Employee!F$24&gt;E$19," ",IF(Employee!F$26&lt;E$19," ",Employee!D$15)))</f>
        <v xml:space="preserve"> </v>
      </c>
      <c r="G21" s="161"/>
      <c r="H21" s="123">
        <f>IF(T$19="Y",H11,0)</f>
        <v>0</v>
      </c>
      <c r="I21" s="115">
        <f>IF(T$19="Y",I11,0)</f>
        <v>0</v>
      </c>
      <c r="J21" s="115">
        <f>IF(T$19="Y",J11,0)</f>
        <v>0</v>
      </c>
      <c r="K21" s="115">
        <f>IF(T$19="Y",K11,I21*J21)</f>
        <v>0</v>
      </c>
      <c r="L21" s="154">
        <f>IF(T$19="Y",L11,0)</f>
        <v>0</v>
      </c>
      <c r="M21" s="127" t="str">
        <f>IF(E21=" "," ",IF(T$19="Y",M11,IF((H21+K21+L21)&gt;0,H21+K21+L21," ")))</f>
        <v xml:space="preserve"> </v>
      </c>
      <c r="N21" s="117" t="str">
        <f>IF(M21=" "," ",IF(M21=0," ",IF(Employee!O$24="W1",AN21,AI21-W11)))</f>
        <v xml:space="preserve"> </v>
      </c>
      <c r="O21" s="128" t="str">
        <f>IF(M21=" "," ",IF(M21=0," ",IF(Employee!P$17&gt;E$19,0,IF(C21="A",WNI!E8,IF(C21="B",WNI!F8,IF(C21="C",WNI!G8,IF(C21="J",WNI!H8," ")))))))</f>
        <v xml:space="preserve"> </v>
      </c>
      <c r="P21" s="117"/>
      <c r="Q21" s="117"/>
      <c r="R21" s="133" t="str">
        <f>IF(M21=" "," ",IF(M21=0," ",M21-SUM(N21:Q21)))</f>
        <v xml:space="preserve"> </v>
      </c>
      <c r="S21" s="121"/>
      <c r="T21" s="118" t="str">
        <f>IF(M21=" "," ",IF(M21=0," ",WNI!I8))</f>
        <v xml:space="preserve"> </v>
      </c>
      <c r="U21" s="50"/>
      <c r="V21" s="61">
        <f>IF(Employee!H$34=E$19,Employee!D$34+SUM(M21)+V11,SUM(M21)+V11)</f>
        <v>0</v>
      </c>
      <c r="W21" s="61">
        <f>IF(Employee!H$34=E$19,Employee!D$35+SUM(N21)+W11,SUM(N21)+W11)</f>
        <v>0</v>
      </c>
      <c r="X21" s="61">
        <f>IF(O21=" ",X11,O21+X11)</f>
        <v>0</v>
      </c>
      <c r="Y21" s="61">
        <f t="shared" ref="Y21:Z25" si="5">IF(P21=0,Y11,P21+Y11)</f>
        <v>0</v>
      </c>
      <c r="Z21" s="61">
        <f t="shared" si="5"/>
        <v>0</v>
      </c>
      <c r="AA21" s="61">
        <f>IF(R21=" ",AA11,AA11+R21)</f>
        <v>0</v>
      </c>
      <c r="AC21" s="61">
        <f>IF(T21=" ",AC11,T21+AC11)</f>
        <v>0</v>
      </c>
      <c r="AD21" s="98"/>
      <c r="AE21" s="112">
        <f>IF(E21=" ",0,IF(D21="BR",0,IF(D21="D",0,IF(D21="NT",V21,LOOKUP(D21,Free!A:A,Free!B:B)*E$19/52))))</f>
        <v>0</v>
      </c>
      <c r="AF21" s="95">
        <f>IF(E21=" ",0,V21-AE21)</f>
        <v>0</v>
      </c>
      <c r="AG21" s="95">
        <f>AF21*AG$7</f>
        <v>0</v>
      </c>
      <c r="AH21" s="95">
        <f>IF(D21="D",AF21*AH$7,IF(AF21&gt;LOOKUP(E$19,HR!A:A,HR!B:B),(AF21-LOOKUP(E$19,HR!A:A,HR!B:B))*AH$7,0))</f>
        <v>0</v>
      </c>
      <c r="AI21" s="95">
        <f>IF(AF21&lt;1,0,AG21+AH21)</f>
        <v>0</v>
      </c>
      <c r="AJ21" s="95">
        <f>IF(E21=" ",0,IF(D21="BR",0,IF(D21="D",0,IF(D21="NT",M21,LOOKUP(D21,Free!A:A,Free!B:B)*1/52))))</f>
        <v>0</v>
      </c>
      <c r="AK21" s="95">
        <f>IF(E21=" ",0,SUM(M21)-AJ21)</f>
        <v>0</v>
      </c>
      <c r="AL21" s="95">
        <f>AK21*AL$7</f>
        <v>0</v>
      </c>
      <c r="AM21" s="95">
        <f>IF(D21="D",AK21*AM$7,IF(AK21&gt;LOOKUP(1,HR!A:A,HR!B:B),(AK21-LOOKUP(1,HR!A:A,HR!B:B))*AH$7,0))</f>
        <v>0</v>
      </c>
      <c r="AN21" s="95">
        <f>IF(AK21&lt;1,0,AL21+AM21)</f>
        <v>0</v>
      </c>
      <c r="AO21" s="98"/>
      <c r="AP21" s="63"/>
      <c r="AQ21" s="95">
        <f>IF(G21="SSP",H21,0)</f>
        <v>0</v>
      </c>
      <c r="AR21" s="95">
        <f>IF(G21="SMP",H21,0)</f>
        <v>0</v>
      </c>
      <c r="AS21" s="95">
        <f>IF(G21="SPP",H21,0)</f>
        <v>0</v>
      </c>
      <c r="AT21" s="95">
        <f>IF(G21="SAP",H21,0)</f>
        <v>0</v>
      </c>
      <c r="AU21" s="63"/>
    </row>
    <row r="22" spans="1:47" ht="18" customHeight="1" x14ac:dyDescent="0.2">
      <c r="A22" s="45"/>
      <c r="B22" s="145" t="str">
        <f>IF(E22=" "," ",IF(Employee!F$50&gt;E$19," ",IF(Employee!F$52&lt;E$19," ",Employee!D$56)))</f>
        <v xml:space="preserve"> </v>
      </c>
      <c r="C22" s="32" t="str">
        <f>IF(E22=Employee!D$55,LOOKUP(E$19,Nitable!A:A,Nitable!E:E)," ")</f>
        <v xml:space="preserve"> </v>
      </c>
      <c r="D22" s="32" t="str">
        <f>IF(E22=Employee!D$55,LOOKUP(E$19,Taxcode!A:A,Taxcode!M:M)," ")</f>
        <v xml:space="preserve"> </v>
      </c>
      <c r="E22" s="146" t="str">
        <f>IF(Employee!D$54="m"," ",IF(Employee!F$50&gt;E$19," ",IF(Employee!F$52&lt;E$19," ",Employee!D$55)))</f>
        <v xml:space="preserve"> </v>
      </c>
      <c r="F22" s="39" t="str">
        <f>IF(E22=" "," ",IF(Employee!F$50&gt;E$19," ",IF(Employee!F$52&lt;E$19," ",Employee!D$41)))</f>
        <v xml:space="preserve"> </v>
      </c>
      <c r="G22" s="161"/>
      <c r="H22" s="124">
        <f>IF(T$19="Y",H12,0)</f>
        <v>0</v>
      </c>
      <c r="I22" s="119">
        <f>IF(T$19="Y",I12,0)</f>
        <v>0</v>
      </c>
      <c r="J22" s="119">
        <f>IF(T$19="Y",J12,0)</f>
        <v>0</v>
      </c>
      <c r="K22" s="119">
        <f>IF(T$19="Y",K12,I22*J22)</f>
        <v>0</v>
      </c>
      <c r="L22" s="155">
        <f>IF(T$19="Y",L12,0)</f>
        <v>0</v>
      </c>
      <c r="M22" s="129" t="str">
        <f>IF(E22=" "," ",IF(T$19="Y",M12,IF((H22+K22+L22)&gt;0,H22+K22+L22," ")))</f>
        <v xml:space="preserve"> </v>
      </c>
      <c r="N22" s="121" t="str">
        <f>IF(M22=" "," ",IF(M22=0," ",IF(Employee!O$50="W1",AN22,AI22-W12)))</f>
        <v xml:space="preserve"> </v>
      </c>
      <c r="O22" s="130" t="str">
        <f>IF(M22=" "," ",IF(M22=0," ",IF(Employee!P$43&gt;E$19,0,IF(C22="A",WNI!E9,IF(C22="B",WNI!F9,IF(C22="C",WNI!G9,IF(C22="J",WNI!H9," ")))))))</f>
        <v xml:space="preserve"> </v>
      </c>
      <c r="P22" s="121"/>
      <c r="Q22" s="121"/>
      <c r="R22" s="134" t="str">
        <f>IF(M22=" "," ",IF(M22=0," ",M22-SUM(N22:Q22)))</f>
        <v xml:space="preserve"> </v>
      </c>
      <c r="S22" s="121"/>
      <c r="T22" s="122" t="str">
        <f>IF(M22=" "," ",IF(M22=0," ",WNI!I9))</f>
        <v xml:space="preserve"> </v>
      </c>
      <c r="U22" s="50"/>
      <c r="V22" s="61">
        <f>IF(Employee!H$60=E$19,Employee!D$60+SUM(M22)+V12,SUM(M22)+V12)</f>
        <v>0</v>
      </c>
      <c r="W22" s="61">
        <f>IF(Employee!H$60=E$19,Employee!D$61+SUM(N22)+W12,SUM(N22)+W12)</f>
        <v>0</v>
      </c>
      <c r="X22" s="61">
        <f>IF(O22=" ",X12,O22+X12)</f>
        <v>0</v>
      </c>
      <c r="Y22" s="61">
        <f t="shared" si="5"/>
        <v>0</v>
      </c>
      <c r="Z22" s="61">
        <f t="shared" si="5"/>
        <v>0</v>
      </c>
      <c r="AA22" s="61">
        <f>IF(R22=" ",AA12,AA12+R22)</f>
        <v>0</v>
      </c>
      <c r="AC22" s="61">
        <f>IF(T22=" ",AC12,T22+AC12)</f>
        <v>0</v>
      </c>
      <c r="AD22" s="98"/>
      <c r="AE22" s="112">
        <f>IF(E22=" ",0,IF(D22="BR",0,IF(D22="D",0,IF(D22="NT",V22,LOOKUP(D22,Free!A:A,Free!B:B)*E$19/52))))</f>
        <v>0</v>
      </c>
      <c r="AF22" s="95">
        <f>IF(E22=" ",0,V22-AE22)</f>
        <v>0</v>
      </c>
      <c r="AG22" s="95">
        <f>AF22*AG$7</f>
        <v>0</v>
      </c>
      <c r="AH22" s="95">
        <f>IF(D22="D",AF22*AH$7,IF(AF22&gt;LOOKUP(E$19,HR!A:A,HR!B:B),(AF22-LOOKUP(E$19,HR!A:A,HR!B:B))*AH$7,0))</f>
        <v>0</v>
      </c>
      <c r="AI22" s="95">
        <f>IF(AF22&lt;1,0,AG22+AH22)</f>
        <v>0</v>
      </c>
      <c r="AJ22" s="95">
        <f>IF(E22=" ",0,IF(D22="BR",0,IF(D22="D",0,IF(D22="NT",M22,LOOKUP(D22,Free!A:A,Free!B:B)*1/52))))</f>
        <v>0</v>
      </c>
      <c r="AK22" s="95">
        <f>IF(E22=" ",0,SUM(M22)-AJ22)</f>
        <v>0</v>
      </c>
      <c r="AL22" s="95">
        <f>AK22*AL$7</f>
        <v>0</v>
      </c>
      <c r="AM22" s="95">
        <f>IF(D22="D",AK22*AM$7,IF(AK22&gt;LOOKUP(1,HR!A:A,HR!B:B),(AK22-LOOKUP(1,HR!A:A,HR!B:B))*AH$7,0))</f>
        <v>0</v>
      </c>
      <c r="AN22" s="95">
        <f>IF(AK22&lt;1,0,AL22+AM22)</f>
        <v>0</v>
      </c>
      <c r="AO22" s="98"/>
      <c r="AP22" s="63"/>
      <c r="AQ22" s="95">
        <f>IF(G22="SSP",H22,0)</f>
        <v>0</v>
      </c>
      <c r="AR22" s="95">
        <f>IF(G22="SMP",H22,0)</f>
        <v>0</v>
      </c>
      <c r="AS22" s="95">
        <f>IF(G22="SPP",H22,0)</f>
        <v>0</v>
      </c>
      <c r="AT22" s="95">
        <f>IF(G22="SAP",H22,0)</f>
        <v>0</v>
      </c>
      <c r="AU22" s="63"/>
    </row>
    <row r="23" spans="1:47" ht="18" customHeight="1" x14ac:dyDescent="0.2">
      <c r="A23" s="45"/>
      <c r="B23" s="145" t="str">
        <f>IF(E23=" "," ",IF(Employee!F$76&gt;E$19," ",IF(Employee!F$78&lt;E$19," ",Employee!D$82)))</f>
        <v xml:space="preserve"> </v>
      </c>
      <c r="C23" s="32" t="str">
        <f>IF(E23=Employee!D$81,LOOKUP(E$19,Nitable!A:A,Nitable!H:H)," ")</f>
        <v xml:space="preserve"> </v>
      </c>
      <c r="D23" s="32" t="str">
        <f>IF(E23=Employee!D$81,LOOKUP(E$19,Taxcode!A:A,Taxcode!S:S)," ")</f>
        <v xml:space="preserve"> </v>
      </c>
      <c r="E23" s="146" t="str">
        <f>IF(Employee!D$80="m"," ",IF(Employee!F$76&gt;E$19," ",IF(Employee!F$78&lt;E$19," ",Employee!D$81)))</f>
        <v xml:space="preserve"> </v>
      </c>
      <c r="F23" s="39" t="str">
        <f>IF(E23=" "," ",IF(Employee!F$76&gt;E$19," ",IF(Employee!F$78&lt;E$19," ",Employee!D$67)))</f>
        <v xml:space="preserve"> </v>
      </c>
      <c r="G23" s="161"/>
      <c r="H23" s="124">
        <f>IF(T$19="Y",H13,0)</f>
        <v>0</v>
      </c>
      <c r="I23" s="119">
        <f>IF(T$19="Y",I13,0)</f>
        <v>0</v>
      </c>
      <c r="J23" s="119">
        <f>IF(T$19="Y",J13,0)</f>
        <v>0</v>
      </c>
      <c r="K23" s="119">
        <f>IF(T$19="Y",K13,I23*J23)</f>
        <v>0</v>
      </c>
      <c r="L23" s="155">
        <f>IF(T$19="Y",L13,0)</f>
        <v>0</v>
      </c>
      <c r="M23" s="129" t="str">
        <f>IF(E23=" "," ",IF(T$19="Y",M13,IF((H23+K23+L23)&gt;0,H23+K23+L23," ")))</f>
        <v xml:space="preserve"> </v>
      </c>
      <c r="N23" s="121" t="str">
        <f>IF(M23=" "," ",IF(M23=0," ",IF(Employee!O$76="W1",AN23,AI23-W13)))</f>
        <v xml:space="preserve"> </v>
      </c>
      <c r="O23" s="130" t="str">
        <f>IF(M23=" "," ",IF(M23=0," ",IF(Employee!P$69&gt;E$19,0,IF(C23="A",WNI!E10,IF(C23="B",WNI!F10,IF(C23="C",WNI!G10,IF(C23="J",WNI!H10," ")))))))</f>
        <v xml:space="preserve"> </v>
      </c>
      <c r="P23" s="121"/>
      <c r="Q23" s="121"/>
      <c r="R23" s="134" t="str">
        <f>IF(M23=" "," ",IF(M23=0," ",M23-SUM(N23:Q23)))</f>
        <v xml:space="preserve"> </v>
      </c>
      <c r="S23" s="121"/>
      <c r="T23" s="122" t="str">
        <f>IF(M23=" "," ",IF(M23=0," ",WNI!I10))</f>
        <v xml:space="preserve"> </v>
      </c>
      <c r="U23" s="50"/>
      <c r="V23" s="61">
        <f>IF(Employee!H$86=E$19,Employee!D$86+SUM(M23)+V13,SUM(M23)+V13)</f>
        <v>0</v>
      </c>
      <c r="W23" s="61">
        <f>IF(Employee!H$86=E$19,Employee!D$87+SUM(N23)+W13,SUM(N23)+W13)</f>
        <v>0</v>
      </c>
      <c r="X23" s="61">
        <f>IF(O23=" ",X13,O23+X13)</f>
        <v>0</v>
      </c>
      <c r="Y23" s="61">
        <f t="shared" si="5"/>
        <v>0</v>
      </c>
      <c r="Z23" s="61">
        <f t="shared" si="5"/>
        <v>0</v>
      </c>
      <c r="AA23" s="61">
        <f>IF(R23=" ",AA13,AA13+R23)</f>
        <v>0</v>
      </c>
      <c r="AC23" s="61">
        <f>IF(T23=" ",AC13,T23+AC13)</f>
        <v>0</v>
      </c>
      <c r="AD23" s="98"/>
      <c r="AE23" s="112">
        <f>IF(E23=" ",0,IF(D23="BR",0,IF(D23="D",0,IF(D23="NT",V23,LOOKUP(D23,Free!A:A,Free!B:B)*E$19/52))))</f>
        <v>0</v>
      </c>
      <c r="AF23" s="95">
        <f>IF(E23=" ",0,V23-AE23)</f>
        <v>0</v>
      </c>
      <c r="AG23" s="95">
        <f>AF23*AG$7</f>
        <v>0</v>
      </c>
      <c r="AH23" s="95">
        <f>IF(D23="D",AF23*AH$7,IF(AF23&gt;LOOKUP(E$19,HR!A:A,HR!B:B),(AF23-LOOKUP(E$19,HR!A:A,HR!B:B))*AH$7,0))</f>
        <v>0</v>
      </c>
      <c r="AI23" s="95">
        <f>IF(AF23&lt;1,0,AG23+AH23)</f>
        <v>0</v>
      </c>
      <c r="AJ23" s="95">
        <f>IF(E23=" ",0,IF(D23="BR",0,IF(D23="D",0,IF(D23="NT",M23,LOOKUP(D23,Free!A:A,Free!B:B)*1/52))))</f>
        <v>0</v>
      </c>
      <c r="AK23" s="95">
        <f>IF(E23=" ",0,SUM(M23)-AJ23)</f>
        <v>0</v>
      </c>
      <c r="AL23" s="95">
        <f>AK23*AL$7</f>
        <v>0</v>
      </c>
      <c r="AM23" s="95">
        <f>IF(D23="D",AK23*AM$7,IF(AK23&gt;LOOKUP(1,HR!A:A,HR!B:B),(AK23-LOOKUP(1,HR!A:A,HR!B:B))*AH$7,0))</f>
        <v>0</v>
      </c>
      <c r="AN23" s="95">
        <f>IF(AK23&lt;1,0,AL23+AM23)</f>
        <v>0</v>
      </c>
      <c r="AO23" s="98"/>
      <c r="AP23" s="63"/>
      <c r="AQ23" s="95">
        <f>IF(G23="SSP",H23,0)</f>
        <v>0</v>
      </c>
      <c r="AR23" s="95">
        <f>IF(G23="SMP",H23,0)</f>
        <v>0</v>
      </c>
      <c r="AS23" s="95">
        <f>IF(G23="SPP",H23,0)</f>
        <v>0</v>
      </c>
      <c r="AT23" s="95">
        <f>IF(G23="SAP",H23,0)</f>
        <v>0</v>
      </c>
      <c r="AU23" s="63"/>
    </row>
    <row r="24" spans="1:47" ht="18" customHeight="1" x14ac:dyDescent="0.2">
      <c r="A24" s="45"/>
      <c r="B24" s="145" t="str">
        <f>IF(E24=" "," ",IF(Employee!F$102&gt;E$19," ",IF(Employee!F$104&lt;E$19," ",Employee!D$108)))</f>
        <v xml:space="preserve"> </v>
      </c>
      <c r="C24" s="32" t="str">
        <f>IF(E24=Employee!D$107,LOOKUP(E$19,Nitable!A:A,Nitable!K:K)," ")</f>
        <v xml:space="preserve"> </v>
      </c>
      <c r="D24" s="32" t="str">
        <f>IF(E24=Employee!D$107,LOOKUP(E$19,Taxcode!A:A,Taxcode!Y:Y)," ")</f>
        <v xml:space="preserve"> </v>
      </c>
      <c r="E24" s="146" t="str">
        <f>IF(Employee!D$106="m"," ",IF(Employee!F$102&gt;E$19," ",IF(Employee!F$104&lt;E$19," ",Employee!D$107)))</f>
        <v xml:space="preserve"> </v>
      </c>
      <c r="F24" s="39" t="str">
        <f>IF(E24=" "," ",IF(Employee!F$102&gt;E$19," ",IF(Employee!F$104&lt;E$19," ",Employee!D$93)))</f>
        <v xml:space="preserve"> </v>
      </c>
      <c r="G24" s="161"/>
      <c r="H24" s="124">
        <f>IF(T$19="Y",H14,0)</f>
        <v>0</v>
      </c>
      <c r="I24" s="119">
        <f>IF(T$19="Y",I14,0)</f>
        <v>0</v>
      </c>
      <c r="J24" s="119">
        <f>IF(T$19="Y",J14,0)</f>
        <v>0</v>
      </c>
      <c r="K24" s="119">
        <f>IF(T$19="Y",K14,I24*J24)</f>
        <v>0</v>
      </c>
      <c r="L24" s="155">
        <f>IF(T$19="Y",L14,0)</f>
        <v>0</v>
      </c>
      <c r="M24" s="129" t="str">
        <f>IF(E24=" "," ",IF(T$19="Y",M14,IF((H24+K24+L24)&gt;0,H24+K24+L24," ")))</f>
        <v xml:space="preserve"> </v>
      </c>
      <c r="N24" s="121" t="str">
        <f>IF(M24=" "," ",IF(M24=0," ",IF(Employee!O$102="W1",AN24,AI24-W14)))</f>
        <v xml:space="preserve"> </v>
      </c>
      <c r="O24" s="130" t="str">
        <f>IF(M24=" "," ",IF(M24=0," ",IF(Employee!P$95&gt;E$19,0,IF(C24="A",WNI!E11,IF(C24="B",WNI!F11,IF(C24="C",WNI!G11,IF(C24="J",WNI!H11," ")))))))</f>
        <v xml:space="preserve"> </v>
      </c>
      <c r="P24" s="121"/>
      <c r="Q24" s="121"/>
      <c r="R24" s="134" t="str">
        <f>IF(M24=" "," ",IF(M24=0," ",M24-SUM(N24:Q24)))</f>
        <v xml:space="preserve"> </v>
      </c>
      <c r="S24" s="121"/>
      <c r="T24" s="122" t="str">
        <f>IF(M24=" "," ",IF(M24=0," ",WNI!I11))</f>
        <v xml:space="preserve"> </v>
      </c>
      <c r="U24" s="50"/>
      <c r="V24" s="61">
        <f>IF(Employee!H$112=E$19,Employee!D$112+SUM(M24)+V14,SUM(M24)+V14)</f>
        <v>0</v>
      </c>
      <c r="W24" s="61">
        <f>IF(Employee!H$112=E$19,Employee!D$113+SUM(N24)+W14,SUM(N24)+W14)</f>
        <v>0</v>
      </c>
      <c r="X24" s="61">
        <f>IF(O24=" ",X14,O24+X14)</f>
        <v>0</v>
      </c>
      <c r="Y24" s="61">
        <f t="shared" si="5"/>
        <v>0</v>
      </c>
      <c r="Z24" s="61">
        <f t="shared" si="5"/>
        <v>0</v>
      </c>
      <c r="AA24" s="61">
        <f>IF(R24=" ",AA14,AA14+R24)</f>
        <v>0</v>
      </c>
      <c r="AC24" s="61">
        <f>IF(T24=" ",AC14,T24+AC14)</f>
        <v>0</v>
      </c>
      <c r="AD24" s="98"/>
      <c r="AE24" s="112">
        <f>IF(E24=" ",0,IF(D24="BR",0,IF(D24="D",0,IF(D24="NT",V24,LOOKUP(D24,Free!A:A,Free!B:B)*E$19/52))))</f>
        <v>0</v>
      </c>
      <c r="AF24" s="95">
        <f>IF(E24=" ",0,V24-AE24)</f>
        <v>0</v>
      </c>
      <c r="AG24" s="95">
        <f>AF24*AG$7</f>
        <v>0</v>
      </c>
      <c r="AH24" s="95">
        <f>IF(D24="D",AF24*AH$7,IF(AF24&gt;LOOKUP(E$19,HR!A:A,HR!B:B),(AF24-LOOKUP(E$19,HR!A:A,HR!B:B))*AH$7,0))</f>
        <v>0</v>
      </c>
      <c r="AI24" s="95">
        <f>IF(AF24&lt;1,0,AG24+AH24)</f>
        <v>0</v>
      </c>
      <c r="AJ24" s="95">
        <f>IF(E24=" ",0,IF(D24="BR",0,IF(D24="D",0,IF(D24="NT",M24,LOOKUP(D24,Free!A:A,Free!B:B)*1/52))))</f>
        <v>0</v>
      </c>
      <c r="AK24" s="95">
        <f>IF(E24=" ",0,SUM(M24)-AJ24)</f>
        <v>0</v>
      </c>
      <c r="AL24" s="95">
        <f>AK24*AL$7</f>
        <v>0</v>
      </c>
      <c r="AM24" s="95">
        <f>IF(D24="D",AK24*AM$7,IF(AK24&gt;LOOKUP(1,HR!A:A,HR!B:B),(AK24-LOOKUP(1,HR!A:A,HR!B:B))*AH$7,0))</f>
        <v>0</v>
      </c>
      <c r="AN24" s="95">
        <f>IF(AK24&lt;1,0,AL24+AM24)</f>
        <v>0</v>
      </c>
      <c r="AO24" s="98"/>
      <c r="AP24" s="63"/>
      <c r="AQ24" s="95">
        <f>IF(G24="SSP",H24,0)</f>
        <v>0</v>
      </c>
      <c r="AR24" s="95">
        <f>IF(G24="SMP",H24,0)</f>
        <v>0</v>
      </c>
      <c r="AS24" s="95">
        <f>IF(G24="SPP",H24,0)</f>
        <v>0</v>
      </c>
      <c r="AT24" s="95">
        <f>IF(G24="SAP",H24,0)</f>
        <v>0</v>
      </c>
      <c r="AU24" s="63"/>
    </row>
    <row r="25" spans="1:47" ht="18" customHeight="1" thickBot="1" x14ac:dyDescent="0.25">
      <c r="A25" s="45"/>
      <c r="B25" s="145" t="str">
        <f>IF(E25=" "," ",IF(Employee!F$128&gt;E$19," ",IF(Employee!F$130&lt;E$19," ",Employee!D$134)))</f>
        <v xml:space="preserve"> </v>
      </c>
      <c r="C25" s="32" t="str">
        <f>IF(E25=Employee!D$133,LOOKUP(E$19,Nitable!A:A,Nitable!N:N)," ")</f>
        <v xml:space="preserve"> </v>
      </c>
      <c r="D25" s="32" t="str">
        <f>IF(E25=Employee!D$133,LOOKUP(E$19,Taxcode!A:A,Taxcode!AE:AE)," ")</f>
        <v xml:space="preserve"> </v>
      </c>
      <c r="E25" s="146" t="str">
        <f>IF(Employee!D$132="m"," ",IF(Employee!F$128&gt;E$19," ",IF(Employee!F$130&lt;E$19," ",Employee!D$133)))</f>
        <v xml:space="preserve"> </v>
      </c>
      <c r="F25" s="39" t="str">
        <f>IF(E25=" "," ",IF(Employee!F$128&gt;E$19," ",IF(Employee!F$130&lt;E$19," ",Employee!D$119)))</f>
        <v xml:space="preserve"> </v>
      </c>
      <c r="G25" s="161"/>
      <c r="H25" s="124">
        <f>IF(T$19="Y",H15,0)</f>
        <v>0</v>
      </c>
      <c r="I25" s="119">
        <f>IF(T$19="Y",I15,0)</f>
        <v>0</v>
      </c>
      <c r="J25" s="119">
        <f>IF(T$19="Y",J15,0)</f>
        <v>0</v>
      </c>
      <c r="K25" s="119">
        <f>IF(T$19="Y",K15,I25*J25)</f>
        <v>0</v>
      </c>
      <c r="L25" s="155">
        <f>IF(T$19="Y",L15,0)</f>
        <v>0</v>
      </c>
      <c r="M25" s="231" t="str">
        <f>IF(E25=" "," ",IF(T$19="Y",M15,IF((H25+K25+L25)&gt;0,H25+K25+L25," ")))</f>
        <v xml:space="preserve"> </v>
      </c>
      <c r="N25" s="121" t="str">
        <f>IF(M25=" "," ",IF(M25=0," ",IF(Employee!O$128="W1",AN25,AI25-W15)))</f>
        <v xml:space="preserve"> </v>
      </c>
      <c r="O25" s="130" t="str">
        <f>IF(M25=" "," ",IF(M25=0," ",IF(Employee!P$121&gt;E$19,0,IF(C25="A",WNI!E12,IF(C25="B",WNI!F12,IF(C25="C",WNI!G12,IF(C25="J",WNI!H12," ")))))))</f>
        <v xml:space="preserve"> </v>
      </c>
      <c r="P25" s="121"/>
      <c r="Q25" s="121"/>
      <c r="R25" s="134" t="str">
        <f>IF(M25=" "," ",IF(M25=0," ",M25-SUM(N25:Q25)))</f>
        <v xml:space="preserve"> </v>
      </c>
      <c r="S25" s="121"/>
      <c r="T25" s="266" t="str">
        <f>IF(M25=" "," ",IF(M25=0," ",WNI!I12))</f>
        <v xml:space="preserve"> </v>
      </c>
      <c r="U25" s="50"/>
      <c r="V25" s="61">
        <f>IF(Employee!H$138=E$19,Employee!D$138+SUM(M25)+V15,SUM(M25)+V15)</f>
        <v>0</v>
      </c>
      <c r="W25" s="61">
        <f>IF(Employee!H$138=E$19,Employee!D$139+SUM(N25)+W15,SUM(N25)+W15)</f>
        <v>0</v>
      </c>
      <c r="X25" s="61">
        <f>IF(O25=" ",X15,O25+X15)</f>
        <v>0</v>
      </c>
      <c r="Y25" s="61">
        <f t="shared" si="5"/>
        <v>0</v>
      </c>
      <c r="Z25" s="61">
        <f t="shared" si="5"/>
        <v>0</v>
      </c>
      <c r="AA25" s="61">
        <f>IF(R25=" ",AA15,AA15+R25)</f>
        <v>0</v>
      </c>
      <c r="AC25" s="61">
        <f>IF(T25=" ",AC15,T25+AC15)</f>
        <v>0</v>
      </c>
      <c r="AD25" s="98"/>
      <c r="AE25" s="112">
        <f>IF(E25=" ",0,IF(D25="BR",0,IF(D25="D",0,IF(D25="NT",V25,LOOKUP(D25,Free!A:A,Free!B:B)*E$19/52))))</f>
        <v>0</v>
      </c>
      <c r="AF25" s="95">
        <f>IF(E25=" ",0,V25-AE25)</f>
        <v>0</v>
      </c>
      <c r="AG25" s="95">
        <f>AF25*AG$7</f>
        <v>0</v>
      </c>
      <c r="AH25" s="95">
        <f>IF(D25="D",AF25*AH$7,IF(AF25&gt;LOOKUP(E$19,HR!A:A,HR!B:B),(AF25-LOOKUP(E$19,HR!A:A,HR!B:B))*AH$7,0))</f>
        <v>0</v>
      </c>
      <c r="AI25" s="95">
        <f>IF(AF25&lt;1,0,AG25+AH25)</f>
        <v>0</v>
      </c>
      <c r="AJ25" s="95">
        <f>IF(E25=" ",0,IF(D25="BR",0,IF(D25="D",0,IF(D25="NT",M25,LOOKUP(D25,Free!A:A,Free!B:B)*1/52))))</f>
        <v>0</v>
      </c>
      <c r="AK25" s="95">
        <f>IF(E25=" ",0,SUM(M25)-AJ25)</f>
        <v>0</v>
      </c>
      <c r="AL25" s="95">
        <f>AK25*AL$7</f>
        <v>0</v>
      </c>
      <c r="AM25" s="95">
        <f>IF(D25="D",AK25*AM$7,IF(AK25&gt;LOOKUP(1,HR!A:A,HR!B:B),(AK25-LOOKUP(1,HR!A:A,HR!B:B))*AH$7,0))</f>
        <v>0</v>
      </c>
      <c r="AN25" s="95">
        <f>IF(AK25&lt;1,0,AL25+AM25)</f>
        <v>0</v>
      </c>
      <c r="AO25" s="98"/>
      <c r="AP25" s="63"/>
      <c r="AQ25" s="95">
        <f>IF(G25="SSP",H25,0)</f>
        <v>0</v>
      </c>
      <c r="AR25" s="95">
        <f>IF(G25="SMP",H25,0)</f>
        <v>0</v>
      </c>
      <c r="AS25" s="95">
        <f>IF(G25="SPP",H25,0)</f>
        <v>0</v>
      </c>
      <c r="AT25" s="95">
        <f>IF(G25="SAP",H25,0)</f>
        <v>0</v>
      </c>
      <c r="AU25" s="63"/>
    </row>
    <row r="26" spans="1:47" ht="18" customHeight="1" thickTop="1" thickBot="1" x14ac:dyDescent="0.25">
      <c r="A26" s="49"/>
      <c r="B26" s="153"/>
      <c r="C26" s="151"/>
      <c r="D26" s="151"/>
      <c r="E26" s="152"/>
      <c r="F26" s="400" t="s">
        <v>7</v>
      </c>
      <c r="G26" s="398"/>
      <c r="H26" s="156"/>
      <c r="I26" s="157"/>
      <c r="J26" s="157"/>
      <c r="K26" s="158"/>
      <c r="L26" s="158"/>
      <c r="M26" s="159">
        <f t="shared" ref="M26:R26" si="6">SUM(M21:M25)</f>
        <v>0</v>
      </c>
      <c r="N26" s="159">
        <f t="shared" si="6"/>
        <v>0</v>
      </c>
      <c r="O26" s="159">
        <f t="shared" si="6"/>
        <v>0</v>
      </c>
      <c r="P26" s="159">
        <f t="shared" si="6"/>
        <v>0</v>
      </c>
      <c r="Q26" s="159">
        <f t="shared" si="6"/>
        <v>0</v>
      </c>
      <c r="R26" s="159">
        <f t="shared" si="6"/>
        <v>0</v>
      </c>
      <c r="S26" s="121"/>
      <c r="T26" s="159">
        <f>SUM(T21:T25)</f>
        <v>0</v>
      </c>
      <c r="U26" s="51"/>
      <c r="V26" s="61"/>
      <c r="AD26" s="98"/>
      <c r="AE26" s="112"/>
      <c r="AO26" s="98"/>
      <c r="AP26" s="63"/>
      <c r="AU26" s="63"/>
    </row>
    <row r="27" spans="1:47" s="54" customFormat="1" ht="24" customHeight="1" thickBot="1" x14ac:dyDescent="0.25">
      <c r="A27" s="138"/>
      <c r="B27" s="381"/>
      <c r="C27" s="381"/>
      <c r="D27" s="381"/>
      <c r="E27" s="381"/>
      <c r="F27" s="381"/>
      <c r="G27" s="381"/>
      <c r="H27" s="381"/>
      <c r="I27" s="381"/>
      <c r="J27" s="381"/>
      <c r="K27" s="381"/>
      <c r="L27" s="381"/>
      <c r="M27" s="381"/>
      <c r="N27" s="381"/>
      <c r="O27" s="381"/>
      <c r="P27" s="381"/>
      <c r="Q27" s="381"/>
      <c r="R27" s="381"/>
      <c r="S27" s="381"/>
      <c r="T27" s="381"/>
      <c r="U27" s="218"/>
      <c r="V27" s="84"/>
      <c r="W27" s="169"/>
      <c r="X27" s="84"/>
      <c r="Y27" s="219"/>
      <c r="Z27" s="84"/>
      <c r="AA27" s="84"/>
      <c r="AB27" s="85"/>
      <c r="AC27" s="84"/>
      <c r="AD27" s="97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7"/>
      <c r="AP27" s="212"/>
      <c r="AQ27" s="94"/>
      <c r="AR27" s="94"/>
      <c r="AS27" s="94"/>
      <c r="AT27" s="94"/>
      <c r="AU27" s="212"/>
    </row>
    <row r="28" spans="1:47" ht="18" customHeight="1" thickTop="1" thickBot="1" x14ac:dyDescent="0.25">
      <c r="A28" s="41"/>
      <c r="B28" s="396" t="s">
        <v>34</v>
      </c>
      <c r="C28" s="397"/>
      <c r="D28" s="397"/>
      <c r="E28" s="398"/>
      <c r="F28" s="42"/>
      <c r="G28" s="42"/>
      <c r="H28" s="55"/>
      <c r="I28" s="55"/>
      <c r="J28" s="55"/>
      <c r="K28" s="58"/>
      <c r="L28" s="58"/>
      <c r="M28" s="55"/>
      <c r="N28" s="43"/>
      <c r="O28" s="378" t="s">
        <v>39</v>
      </c>
      <c r="P28" s="379"/>
      <c r="Q28" s="380"/>
      <c r="R28" s="376"/>
      <c r="S28" s="377"/>
      <c r="T28" s="377"/>
      <c r="U28" s="44"/>
      <c r="AD28" s="98"/>
      <c r="AE28" s="112"/>
      <c r="AO28" s="98"/>
      <c r="AP28" s="63"/>
      <c r="AU28" s="63"/>
    </row>
    <row r="29" spans="1:47" ht="18" customHeight="1" thickTop="1" thickBot="1" x14ac:dyDescent="0.25">
      <c r="A29" s="45"/>
      <c r="B29" s="399" t="s">
        <v>9</v>
      </c>
      <c r="C29" s="397"/>
      <c r="D29" s="398"/>
      <c r="E29" s="206">
        <v>3</v>
      </c>
      <c r="F29" s="63"/>
      <c r="G29" s="63"/>
      <c r="H29" s="399" t="s">
        <v>39</v>
      </c>
      <c r="I29" s="397"/>
      <c r="J29" s="398"/>
      <c r="K29" s="269">
        <f>Admin!B16</f>
        <v>39923</v>
      </c>
      <c r="L29" s="268" t="s">
        <v>208</v>
      </c>
      <c r="M29" s="270">
        <f>Admin!B22</f>
        <v>39929</v>
      </c>
      <c r="N29" s="28"/>
      <c r="O29" s="401" t="s">
        <v>109</v>
      </c>
      <c r="P29" s="402"/>
      <c r="Q29" s="402"/>
      <c r="R29" s="403"/>
      <c r="S29" s="46"/>
      <c r="T29" s="217"/>
      <c r="U29" s="48"/>
      <c r="AD29" s="98"/>
      <c r="AE29" s="112"/>
      <c r="AO29" s="98"/>
      <c r="AP29" s="63"/>
      <c r="AU29" s="63"/>
    </row>
    <row r="30" spans="1:47" ht="18" customHeight="1" thickTop="1" x14ac:dyDescent="0.2">
      <c r="A30" s="45"/>
      <c r="B30" s="91"/>
      <c r="C30" s="32"/>
      <c r="D30" s="32"/>
      <c r="E30" s="47"/>
      <c r="F30" s="46"/>
      <c r="G30" s="46"/>
      <c r="H30" s="56"/>
      <c r="I30" s="56"/>
      <c r="J30" s="56"/>
      <c r="K30" s="59"/>
      <c r="L30" s="59"/>
      <c r="M30" s="56"/>
      <c r="N30" s="114"/>
      <c r="O30" s="56"/>
      <c r="P30" s="56"/>
      <c r="Q30" s="56"/>
      <c r="R30" s="56"/>
      <c r="S30" s="46"/>
      <c r="T30" s="56"/>
      <c r="U30" s="48"/>
      <c r="AD30" s="98"/>
      <c r="AE30" s="112"/>
      <c r="AO30" s="98"/>
      <c r="AP30" s="63"/>
      <c r="AU30" s="63"/>
    </row>
    <row r="31" spans="1:47" ht="18" customHeight="1" x14ac:dyDescent="0.2">
      <c r="A31" s="45"/>
      <c r="B31" s="143" t="str">
        <f>IF(E31=" "," ",IF(Employee!F$24&gt;E$29," ",IF(Employee!F$26&lt;E$29," ",Employee!D$30)))</f>
        <v xml:space="preserve"> </v>
      </c>
      <c r="C31" s="109" t="str">
        <f>IF(E31=Employee!D$29,LOOKUP(E$29,Nitable!A:A,Nitable!B:B)," ")</f>
        <v xml:space="preserve"> </v>
      </c>
      <c r="D31" s="109" t="str">
        <f>IF(E31=Employee!D$29,LOOKUP(E$29,Taxcode!A:A,Taxcode!G:G)," ")</f>
        <v xml:space="preserve"> </v>
      </c>
      <c r="E31" s="144" t="str">
        <f>IF(Employee!D$28="m"," ",IF(Employee!F$24&gt;E$29," ",IF(Employee!F$26&lt;E$29," ",Employee!D$29)))</f>
        <v xml:space="preserve"> </v>
      </c>
      <c r="F31" s="126" t="str">
        <f>IF(E31=" "," ",IF(Employee!F$24&gt;E$29," ",IF(Employee!F$26&lt;E$29," ",Employee!D$15)))</f>
        <v xml:space="preserve"> </v>
      </c>
      <c r="G31" s="162"/>
      <c r="H31" s="123">
        <f>IF(T$29="Y",H21,0)</f>
        <v>0</v>
      </c>
      <c r="I31" s="115">
        <f>IF(T$29="Y",I21,0)</f>
        <v>0</v>
      </c>
      <c r="J31" s="115">
        <f>IF(T$29="Y",J21,0)</f>
        <v>0</v>
      </c>
      <c r="K31" s="115">
        <f>IF(T$29="Y",K21,I31*J31)</f>
        <v>0</v>
      </c>
      <c r="L31" s="154">
        <f>IF(T$29="Y",L21,0)</f>
        <v>0</v>
      </c>
      <c r="M31" s="140" t="str">
        <f>IF(E31=" "," ",IF(T$29="Y",M21,IF((H31+K31+L31)&gt;0,H31+K31+L31," ")))</f>
        <v xml:space="preserve"> </v>
      </c>
      <c r="N31" s="117" t="str">
        <f>IF(M31=" "," ",IF(M31=0," ",IF(Employee!O$24="W1",AN31,AI31-W21)))</f>
        <v xml:space="preserve"> </v>
      </c>
      <c r="O31" s="128" t="str">
        <f>IF(M31=" "," ",IF(M31=0," ",IF(Employee!P$17&gt;E$29,0,IF(C31="A",WNI!E13,IF(C31="B",WNI!F13,IF(C31="C",WNI!G13,IF(C31="J",WNI!H13," ")))))))</f>
        <v xml:space="preserve"> </v>
      </c>
      <c r="P31" s="117"/>
      <c r="Q31" s="117"/>
      <c r="R31" s="133" t="str">
        <f>IF(M31=" "," ",IF(M31=0," ",M31-SUM(N31:Q31)))</f>
        <v xml:space="preserve"> </v>
      </c>
      <c r="S31" s="121"/>
      <c r="T31" s="118" t="str">
        <f>IF(M31=" "," ",IF(M31=0," ",WNI!I13))</f>
        <v xml:space="preserve"> </v>
      </c>
      <c r="U31" s="50"/>
      <c r="V31" s="61">
        <f>IF(Employee!H$34=E$29,Employee!D$34+SUM(M31)+V21,SUM(M31)+V21)</f>
        <v>0</v>
      </c>
      <c r="W31" s="61">
        <f>IF(Employee!H$34=E$29,Employee!D$35+SUM(N31)+W21,SUM(N31)+W21)</f>
        <v>0</v>
      </c>
      <c r="X31" s="61">
        <f>IF(O31=" ",X21,O31+X21)</f>
        <v>0</v>
      </c>
      <c r="Y31" s="61">
        <f t="shared" ref="Y31:Z35" si="7">IF(P31=0,Y21,P31+Y21)</f>
        <v>0</v>
      </c>
      <c r="Z31" s="61">
        <f t="shared" si="7"/>
        <v>0</v>
      </c>
      <c r="AA31" s="61">
        <f>IF(R31=" ",AA21,AA21+R31)</f>
        <v>0</v>
      </c>
      <c r="AC31" s="61">
        <f>IF(T31=" ",AC21,T31+AC21)</f>
        <v>0</v>
      </c>
      <c r="AD31" s="98"/>
      <c r="AE31" s="112">
        <f>IF(E31=" ",0,IF(D31="BR",0,IF(D31="D",0,IF(D31="NT",V31,LOOKUP(D31,Free!A:A,Free!B:B)*E$29/52))))</f>
        <v>0</v>
      </c>
      <c r="AF31" s="95">
        <f>IF(E31=" ",0,V31-AE31)</f>
        <v>0</v>
      </c>
      <c r="AG31" s="95">
        <f>AF31*AG$7</f>
        <v>0</v>
      </c>
      <c r="AH31" s="95">
        <f>IF(D31="D",AF31*AH$7,IF(AF31&gt;LOOKUP(E$29,HR!A:A,HR!B:B),(AF31-LOOKUP(E$29,HR!A:A,HR!B:B))*AH$7,0))</f>
        <v>0</v>
      </c>
      <c r="AI31" s="95">
        <f>IF(AF31&lt;1,0,AG31+AH31)</f>
        <v>0</v>
      </c>
      <c r="AJ31" s="95">
        <f>IF(E31=" ",0,IF(D31="BR",0,IF(D31="D",0,IF(D31="NT",M31,LOOKUP(D31,Free!A:A,Free!B:B)*1/52))))</f>
        <v>0</v>
      </c>
      <c r="AK31" s="95">
        <f>IF(E31=" ",0,SUM(M31)-AJ31)</f>
        <v>0</v>
      </c>
      <c r="AL31" s="95">
        <f>AK31*AL$7</f>
        <v>0</v>
      </c>
      <c r="AM31" s="95">
        <f>IF(D31="D",AK31*AM$7,IF(AK31&gt;LOOKUP(1,HR!A:A,HR!B:B),(AK31-LOOKUP(1,HR!A:A,HR!B:B))*AH$7,0))</f>
        <v>0</v>
      </c>
      <c r="AN31" s="95">
        <f>IF(AK31&lt;1,0,AL31+AM31)</f>
        <v>0</v>
      </c>
      <c r="AO31" s="98"/>
      <c r="AP31" s="63"/>
      <c r="AQ31" s="95">
        <f>IF(G31="SSP",H31,0)</f>
        <v>0</v>
      </c>
      <c r="AR31" s="95">
        <f>IF(G31="SMP",H31,0)</f>
        <v>0</v>
      </c>
      <c r="AS31" s="95">
        <f>IF(G31="SPP",H31,0)</f>
        <v>0</v>
      </c>
      <c r="AT31" s="95">
        <f>IF(G31="SAP",H31,0)</f>
        <v>0</v>
      </c>
      <c r="AU31" s="63"/>
    </row>
    <row r="32" spans="1:47" ht="18" customHeight="1" x14ac:dyDescent="0.2">
      <c r="A32" s="45"/>
      <c r="B32" s="145" t="str">
        <f>IF(E32=" "," ",IF(Employee!F$50&gt;E$29," ",IF(Employee!F$52&lt;E$29," ",Employee!D$56)))</f>
        <v xml:space="preserve"> </v>
      </c>
      <c r="C32" s="32" t="str">
        <f>IF(E32=Employee!D$55,LOOKUP(E$29,Nitable!A:A,Nitable!E:E)," ")</f>
        <v xml:space="preserve"> </v>
      </c>
      <c r="D32" s="32" t="str">
        <f>IF(E32=Employee!D$55,LOOKUP(E$29,Taxcode!A:A,Taxcode!M:M)," ")</f>
        <v xml:space="preserve"> </v>
      </c>
      <c r="E32" s="146" t="str">
        <f>IF(Employee!D$54="m"," ",IF(Employee!F$50&gt;E$29," ",IF(Employee!F$52&lt;E$29," ",Employee!D$55)))</f>
        <v xml:space="preserve"> </v>
      </c>
      <c r="F32" s="39" t="str">
        <f>IF(E32=" "," ",IF(Employee!F$50&gt;E$29," ",IF(Employee!F$52&lt;E$29," ",Employee!D$41)))</f>
        <v xml:space="preserve"> </v>
      </c>
      <c r="G32" s="162"/>
      <c r="H32" s="124">
        <f>IF(T$29="Y",H22,0)</f>
        <v>0</v>
      </c>
      <c r="I32" s="119">
        <f>IF(T$29="Y",I22,0)</f>
        <v>0</v>
      </c>
      <c r="J32" s="119">
        <f>IF(T$29="Y",J22,0)</f>
        <v>0</v>
      </c>
      <c r="K32" s="119">
        <f>IF(T$29="Y",K22,I32*J32)</f>
        <v>0</v>
      </c>
      <c r="L32" s="155">
        <f>IF(T$29="Y",L22,0)</f>
        <v>0</v>
      </c>
      <c r="M32" s="129" t="str">
        <f>IF(E32=" "," ",IF(T$29="Y",M22,IF((H32+K32+L32)&gt;0,H32+K32+L32," ")))</f>
        <v xml:space="preserve"> </v>
      </c>
      <c r="N32" s="121" t="str">
        <f>IF(M32=" "," ",IF(M32=0," ",IF(Employee!O$50="W1",AN32,AI32-W22)))</f>
        <v xml:space="preserve"> </v>
      </c>
      <c r="O32" s="130" t="str">
        <f>IF(M32=" "," ",IF(M32=0," ",IF(Employee!P$43&gt;E$29,0,IF(C32="A",WNI!E14,IF(C32="B",WNI!F14,IF(C32="C",WNI!G14,IF(C32="J",WNI!H14," ")))))))</f>
        <v xml:space="preserve"> </v>
      </c>
      <c r="P32" s="121"/>
      <c r="Q32" s="121"/>
      <c r="R32" s="134" t="str">
        <f>IF(M32=" "," ",IF(M32=0," ",M32-SUM(N32:Q32)))</f>
        <v xml:space="preserve"> </v>
      </c>
      <c r="S32" s="121"/>
      <c r="T32" s="122" t="str">
        <f>IF(M32=" "," ",IF(M32=0," ",WNI!I14))</f>
        <v xml:space="preserve"> </v>
      </c>
      <c r="U32" s="50"/>
      <c r="V32" s="61">
        <f>IF(Employee!H$60=E$29,Employee!D$60+SUM(M32)+V22,SUM(M32)+V22)</f>
        <v>0</v>
      </c>
      <c r="W32" s="61">
        <f>IF(Employee!H$60=E$29,Employee!D$61+SUM(N32)+W22,SUM(N32)+W22)</f>
        <v>0</v>
      </c>
      <c r="X32" s="61">
        <f>IF(O32=" ",X22,O32+X22)</f>
        <v>0</v>
      </c>
      <c r="Y32" s="61">
        <f t="shared" si="7"/>
        <v>0</v>
      </c>
      <c r="Z32" s="61">
        <f t="shared" si="7"/>
        <v>0</v>
      </c>
      <c r="AA32" s="61">
        <f>IF(R32=" ",AA22,AA22+R32)</f>
        <v>0</v>
      </c>
      <c r="AC32" s="61">
        <f>IF(T32=" ",AC22,T32+AC22)</f>
        <v>0</v>
      </c>
      <c r="AD32" s="98"/>
      <c r="AE32" s="112">
        <f>IF(E32=" ",0,IF(D32="BR",0,IF(D32="D",0,IF(D32="NT",V32,LOOKUP(D32,Free!A:A,Free!B:B)*E$29/52))))</f>
        <v>0</v>
      </c>
      <c r="AF32" s="95">
        <f>IF(E32=" ",0,V32-AE32)</f>
        <v>0</v>
      </c>
      <c r="AG32" s="95">
        <f>AF32*AG$7</f>
        <v>0</v>
      </c>
      <c r="AH32" s="95">
        <f>IF(D32="D",AF32*AH$7,IF(AF32&gt;LOOKUP(E$29,HR!A:A,HR!B:B),(AF32-LOOKUP(E$29,HR!A:A,HR!B:B))*AH$7,0))</f>
        <v>0</v>
      </c>
      <c r="AI32" s="95">
        <f>IF(AF32&lt;1,0,AG32+AH32)</f>
        <v>0</v>
      </c>
      <c r="AJ32" s="95">
        <f>IF(E32=" ",0,IF(D32="BR",0,IF(D32="D",0,IF(D32="NT",M32,LOOKUP(D32,Free!A:A,Free!B:B)*1/52))))</f>
        <v>0</v>
      </c>
      <c r="AK32" s="95">
        <f>IF(E32=" ",0,SUM(M32)-AJ32)</f>
        <v>0</v>
      </c>
      <c r="AL32" s="95">
        <f>AK32*AL$7</f>
        <v>0</v>
      </c>
      <c r="AM32" s="95">
        <f>IF(D32="D",AK32*AM$7,IF(AK32&gt;LOOKUP(1,HR!A:A,HR!B:B),(AK32-LOOKUP(1,HR!A:A,HR!B:B))*AH$7,0))</f>
        <v>0</v>
      </c>
      <c r="AN32" s="95">
        <f>IF(AK32&lt;1,0,AL32+AM32)</f>
        <v>0</v>
      </c>
      <c r="AO32" s="98"/>
      <c r="AP32" s="63"/>
      <c r="AQ32" s="95">
        <f>IF(G32="SSP",H32,0)</f>
        <v>0</v>
      </c>
      <c r="AR32" s="95">
        <f>IF(G32="SMP",H32,0)</f>
        <v>0</v>
      </c>
      <c r="AS32" s="95">
        <f>IF(G32="SPP",H32,0)</f>
        <v>0</v>
      </c>
      <c r="AT32" s="95">
        <f>IF(G32="SAP",H32,0)</f>
        <v>0</v>
      </c>
      <c r="AU32" s="63"/>
    </row>
    <row r="33" spans="1:47" ht="18" customHeight="1" x14ac:dyDescent="0.2">
      <c r="A33" s="45"/>
      <c r="B33" s="145" t="str">
        <f>IF(E33=" "," ",IF(Employee!F$76&gt;E$29," ",IF(Employee!F$78&lt;E$29," ",Employee!D$82)))</f>
        <v xml:space="preserve"> </v>
      </c>
      <c r="C33" s="32" t="str">
        <f>IF(E33=Employee!D$81,LOOKUP(E$29,Nitable!A:A,Nitable!H:H)," ")</f>
        <v xml:space="preserve"> </v>
      </c>
      <c r="D33" s="32" t="str">
        <f>IF(E33=Employee!D$81,LOOKUP(E$29,Taxcode!A:A,Taxcode!S:S)," ")</f>
        <v xml:space="preserve"> </v>
      </c>
      <c r="E33" s="146" t="str">
        <f>IF(Employee!D$80="m"," ",IF(Employee!F$76&gt;E$29," ",IF(Employee!F$78&lt;E$29," ",Employee!D$81)))</f>
        <v xml:space="preserve"> </v>
      </c>
      <c r="F33" s="39" t="str">
        <f>IF(E33=" "," ",IF(Employee!F$76&gt;E$29," ",IF(Employee!F$78&lt;E$29," ",Employee!D$67)))</f>
        <v xml:space="preserve"> </v>
      </c>
      <c r="G33" s="162"/>
      <c r="H33" s="124">
        <f>IF(T$29="Y",H23,0)</f>
        <v>0</v>
      </c>
      <c r="I33" s="119">
        <f>IF(T$29="Y",I23,0)</f>
        <v>0</v>
      </c>
      <c r="J33" s="119">
        <f>IF(T$29="Y",J23,0)</f>
        <v>0</v>
      </c>
      <c r="K33" s="119">
        <f>IF(T$29="Y",K23,I33*J33)</f>
        <v>0</v>
      </c>
      <c r="L33" s="155">
        <f>IF(T$29="Y",L23,0)</f>
        <v>0</v>
      </c>
      <c r="M33" s="129" t="str">
        <f>IF(E33=" "," ",IF(T$29="Y",M23,IF((H33+K33+L33)&gt;0,H33+K33+L33," ")))</f>
        <v xml:space="preserve"> </v>
      </c>
      <c r="N33" s="121" t="str">
        <f>IF(M33=" "," ",IF(M33=0," ",IF(Employee!O$76="W1",AN33,AI33-W23)))</f>
        <v xml:space="preserve"> </v>
      </c>
      <c r="O33" s="130" t="str">
        <f>IF(M33=" "," ",IF(M33=0," ",IF(Employee!P$69&gt;E$29,0,IF(C33="A",WNI!E15,IF(C33="B",WNI!F15,IF(C33="C",WNI!G15,IF(C33="J",WNI!H15," ")))))))</f>
        <v xml:space="preserve"> </v>
      </c>
      <c r="P33" s="121"/>
      <c r="Q33" s="121"/>
      <c r="R33" s="134" t="str">
        <f>IF(M33=" "," ",IF(M33=0," ",M33-SUM(N33:Q33)))</f>
        <v xml:space="preserve"> </v>
      </c>
      <c r="S33" s="121"/>
      <c r="T33" s="122" t="str">
        <f>IF(M33=" "," ",IF(M33=0," ",WNI!I15))</f>
        <v xml:space="preserve"> </v>
      </c>
      <c r="U33" s="50"/>
      <c r="V33" s="61">
        <f>IF(Employee!H$86=E$29,Employee!D$86+SUM(M33)+V23,SUM(M33)+V23)</f>
        <v>0</v>
      </c>
      <c r="W33" s="61">
        <f>IF(Employee!H$86=E$29,Employee!D$87+SUM(N33)+W23,SUM(N33)+W23)</f>
        <v>0</v>
      </c>
      <c r="X33" s="61">
        <f>IF(O33=" ",X23,O33+X23)</f>
        <v>0</v>
      </c>
      <c r="Y33" s="61">
        <f t="shared" si="7"/>
        <v>0</v>
      </c>
      <c r="Z33" s="61">
        <f t="shared" si="7"/>
        <v>0</v>
      </c>
      <c r="AA33" s="61">
        <f>IF(R33=" ",AA23,AA23+R33)</f>
        <v>0</v>
      </c>
      <c r="AC33" s="61">
        <f>IF(T33=" ",AC23,T33+AC23)</f>
        <v>0</v>
      </c>
      <c r="AD33" s="98"/>
      <c r="AE33" s="112">
        <f>IF(E33=" ",0,IF(D33="BR",0,IF(D33="D",0,IF(D33="NT",V33,LOOKUP(D33,Free!A:A,Free!B:B)*E$29/52))))</f>
        <v>0</v>
      </c>
      <c r="AF33" s="95">
        <f>IF(E33=" ",0,V33-AE33)</f>
        <v>0</v>
      </c>
      <c r="AG33" s="95">
        <f>AF33*AG$7</f>
        <v>0</v>
      </c>
      <c r="AH33" s="95">
        <f>IF(D33="D",AF33*AH$7,IF(AF33&gt;LOOKUP(E$29,HR!A:A,HR!B:B),(AF33-LOOKUP(E$29,HR!A:A,HR!B:B))*AH$7,0))</f>
        <v>0</v>
      </c>
      <c r="AI33" s="95">
        <f>IF(AF33&lt;1,0,AG33+AH33)</f>
        <v>0</v>
      </c>
      <c r="AJ33" s="95">
        <f>IF(E33=" ",0,IF(D33="BR",0,IF(D33="D",0,IF(D33="NT",M33,LOOKUP(D33,Free!A:A,Free!B:B)*1/52))))</f>
        <v>0</v>
      </c>
      <c r="AK33" s="95">
        <f>IF(E33=" ",0,SUM(M33)-AJ33)</f>
        <v>0</v>
      </c>
      <c r="AL33" s="95">
        <f>AK33*AL$7</f>
        <v>0</v>
      </c>
      <c r="AM33" s="95">
        <f>IF(D33="D",AK33*AM$7,IF(AK33&gt;LOOKUP(1,HR!A:A,HR!B:B),(AK33-LOOKUP(1,HR!A:A,HR!B:B))*AH$7,0))</f>
        <v>0</v>
      </c>
      <c r="AN33" s="95">
        <f>IF(AK33&lt;1,0,AL33+AM33)</f>
        <v>0</v>
      </c>
      <c r="AO33" s="98"/>
      <c r="AP33" s="63"/>
      <c r="AQ33" s="95">
        <f>IF(G33="SSP",H33,0)</f>
        <v>0</v>
      </c>
      <c r="AR33" s="95">
        <f>IF(G33="SMP",H33,0)</f>
        <v>0</v>
      </c>
      <c r="AS33" s="95">
        <f>IF(G33="SPP",H33,0)</f>
        <v>0</v>
      </c>
      <c r="AT33" s="95">
        <f>IF(G33="SAP",H33,0)</f>
        <v>0</v>
      </c>
      <c r="AU33" s="63"/>
    </row>
    <row r="34" spans="1:47" ht="18" customHeight="1" x14ac:dyDescent="0.2">
      <c r="A34" s="45"/>
      <c r="B34" s="145" t="str">
        <f>IF(E34=" "," ",IF(Employee!F$102&gt;E$29," ",IF(Employee!F$104&lt;E$29," ",Employee!D$108)))</f>
        <v xml:space="preserve"> </v>
      </c>
      <c r="C34" s="32" t="str">
        <f>IF(E34=Employee!D$107,LOOKUP(E$29,Nitable!A:A,Nitable!K:K)," ")</f>
        <v xml:space="preserve"> </v>
      </c>
      <c r="D34" s="32" t="str">
        <f>IF(E34=Employee!D$107,LOOKUP(E$29,Taxcode!A:A,Taxcode!Y:Y)," ")</f>
        <v xml:space="preserve"> </v>
      </c>
      <c r="E34" s="146" t="str">
        <f>IF(Employee!D$106="m"," ",IF(Employee!F$102&gt;E$29," ",IF(Employee!F$104&lt;E$29," ",Employee!D$107)))</f>
        <v xml:space="preserve"> </v>
      </c>
      <c r="F34" s="39" t="str">
        <f>IF(E34=" "," ",IF(Employee!F$102&gt;E$29," ",IF(Employee!F$104&lt;E$29," ",Employee!D$93)))</f>
        <v xml:space="preserve"> </v>
      </c>
      <c r="G34" s="162"/>
      <c r="H34" s="124">
        <f>IF(T$29="Y",H24,0)</f>
        <v>0</v>
      </c>
      <c r="I34" s="119">
        <f>IF(T$29="Y",I24,0)</f>
        <v>0</v>
      </c>
      <c r="J34" s="119">
        <f>IF(T$29="Y",J24,0)</f>
        <v>0</v>
      </c>
      <c r="K34" s="119">
        <f>IF(T$29="Y",K24,I34*J34)</f>
        <v>0</v>
      </c>
      <c r="L34" s="155">
        <f>IF(T$29="Y",L24,0)</f>
        <v>0</v>
      </c>
      <c r="M34" s="129" t="str">
        <f>IF(E34=" "," ",IF(T$29="Y",M24,IF((H34+K34+L34)&gt;0,H34+K34+L34," ")))</f>
        <v xml:space="preserve"> </v>
      </c>
      <c r="N34" s="121" t="str">
        <f>IF(M34=" "," ",IF(M34=0," ",IF(Employee!O$102="W1",AN34,AI34-W24)))</f>
        <v xml:space="preserve"> </v>
      </c>
      <c r="O34" s="130" t="str">
        <f>IF(M34=" "," ",IF(M34=0," ",IF(Employee!P$95&gt;E$29,0,IF(C34="A",WNI!E16,IF(C34="B",WNI!F16,IF(C34="C",WNI!G16,IF(C34="J",WNI!H16," ")))))))</f>
        <v xml:space="preserve"> </v>
      </c>
      <c r="P34" s="121"/>
      <c r="Q34" s="121"/>
      <c r="R34" s="134" t="str">
        <f>IF(M34=" "," ",IF(M34=0," ",M34-SUM(N34:Q34)))</f>
        <v xml:space="preserve"> </v>
      </c>
      <c r="S34" s="121"/>
      <c r="T34" s="122" t="str">
        <f>IF(M34=" "," ",IF(M34=0," ",WNI!I16))</f>
        <v xml:space="preserve"> </v>
      </c>
      <c r="U34" s="50"/>
      <c r="V34" s="61">
        <f>IF(Employee!H$112=E$29,Employee!D$112+SUM(M34)+V24,SUM(M34)+V24)</f>
        <v>0</v>
      </c>
      <c r="W34" s="61">
        <f>IF(Employee!H$112=E$29,Employee!D$113+SUM(N34)+W24,SUM(N34)+W24)</f>
        <v>0</v>
      </c>
      <c r="X34" s="61">
        <f>IF(O34=" ",X24,O34+X24)</f>
        <v>0</v>
      </c>
      <c r="Y34" s="61">
        <f t="shared" si="7"/>
        <v>0</v>
      </c>
      <c r="Z34" s="61">
        <f t="shared" si="7"/>
        <v>0</v>
      </c>
      <c r="AA34" s="61">
        <f>IF(R34=" ",AA24,AA24+R34)</f>
        <v>0</v>
      </c>
      <c r="AC34" s="61">
        <f>IF(T34=" ",AC24,T34+AC24)</f>
        <v>0</v>
      </c>
      <c r="AD34" s="98"/>
      <c r="AE34" s="112">
        <f>IF(E34=" ",0,IF(D34="BR",0,IF(D34="D",0,IF(D34="NT",V34,LOOKUP(D34,Free!A:A,Free!B:B)*E$29/52))))</f>
        <v>0</v>
      </c>
      <c r="AF34" s="95">
        <f>IF(E34=" ",0,V34-AE34)</f>
        <v>0</v>
      </c>
      <c r="AG34" s="95">
        <f>AF34*AG$7</f>
        <v>0</v>
      </c>
      <c r="AH34" s="95">
        <f>IF(D34="D",AF34*AH$7,IF(AF34&gt;LOOKUP(E$29,HR!A:A,HR!B:B),(AF34-LOOKUP(E$29,HR!A:A,HR!B:B))*AH$7,0))</f>
        <v>0</v>
      </c>
      <c r="AI34" s="95">
        <f>IF(AF34&lt;1,0,AG34+AH34)</f>
        <v>0</v>
      </c>
      <c r="AJ34" s="95">
        <f>IF(E34=" ",0,IF(D34="BR",0,IF(D34="D",0,IF(D34="NT",M34,LOOKUP(D34,Free!A:A,Free!B:B)*1/52))))</f>
        <v>0</v>
      </c>
      <c r="AK34" s="95">
        <f>IF(E34=" ",0,SUM(M34)-AJ34)</f>
        <v>0</v>
      </c>
      <c r="AL34" s="95">
        <f>AK34*AL$7</f>
        <v>0</v>
      </c>
      <c r="AM34" s="95">
        <f>IF(D34="D",AK34*AM$7,IF(AK34&gt;LOOKUP(1,HR!A:A,HR!B:B),(AK34-LOOKUP(1,HR!A:A,HR!B:B))*AH$7,0))</f>
        <v>0</v>
      </c>
      <c r="AN34" s="95">
        <f>IF(AK34&lt;1,0,AL34+AM34)</f>
        <v>0</v>
      </c>
      <c r="AO34" s="98"/>
      <c r="AP34" s="63"/>
      <c r="AQ34" s="95">
        <f>IF(G34="SSP",H34,0)</f>
        <v>0</v>
      </c>
      <c r="AR34" s="95">
        <f>IF(G34="SMP",H34,0)</f>
        <v>0</v>
      </c>
      <c r="AS34" s="95">
        <f>IF(G34="SPP",H34,0)</f>
        <v>0</v>
      </c>
      <c r="AT34" s="95">
        <f>IF(G34="SAP",H34,0)</f>
        <v>0</v>
      </c>
      <c r="AU34" s="63"/>
    </row>
    <row r="35" spans="1:47" ht="18" customHeight="1" thickBot="1" x14ac:dyDescent="0.25">
      <c r="A35" s="45"/>
      <c r="B35" s="145" t="str">
        <f>IF(E35=" "," ",IF(Employee!F$128&gt;E$29," ",IF(Employee!F$130&lt;E$29," ",Employee!D$134)))</f>
        <v xml:space="preserve"> </v>
      </c>
      <c r="C35" s="32" t="str">
        <f>IF(E35=Employee!D$133,LOOKUP(E$29,Nitable!A:A,Nitable!N:N)," ")</f>
        <v xml:space="preserve"> </v>
      </c>
      <c r="D35" s="32" t="str">
        <f>IF(E35=Employee!D$133,LOOKUP(E$29,Taxcode!A:A,Taxcode!AE:AE)," ")</f>
        <v xml:space="preserve"> </v>
      </c>
      <c r="E35" s="146" t="str">
        <f>IF(Employee!D$132="m"," ",IF(Employee!F$128&gt;E$29," ",IF(Employee!F$130&lt;E$29," ",Employee!D$133)))</f>
        <v xml:space="preserve"> </v>
      </c>
      <c r="F35" s="39" t="str">
        <f>IF(E35=" "," ",IF(Employee!F$128&gt;E$29," ",IF(Employee!F$130&lt;E$29," ",Employee!D$119)))</f>
        <v xml:space="preserve"> </v>
      </c>
      <c r="G35" s="162"/>
      <c r="H35" s="124">
        <f>IF(T$29="Y",H25,0)</f>
        <v>0</v>
      </c>
      <c r="I35" s="119">
        <f>IF(T$29="Y",I25,0)</f>
        <v>0</v>
      </c>
      <c r="J35" s="119">
        <f>IF(T$29="Y",J25,0)</f>
        <v>0</v>
      </c>
      <c r="K35" s="119">
        <f>IF(T$29="Y",K25,I35*J35)</f>
        <v>0</v>
      </c>
      <c r="L35" s="155">
        <f>IF(T$29="Y",L25,0)</f>
        <v>0</v>
      </c>
      <c r="M35" s="231" t="str">
        <f>IF(E35=" "," ",IF(T$29="Y",M25,IF((H35+K35+L35)&gt;0,H35+K35+L35," ")))</f>
        <v xml:space="preserve"> </v>
      </c>
      <c r="N35" s="121" t="str">
        <f>IF(M35=" "," ",IF(M35=0," ",IF(Employee!O$128="W1",AN35,AI35-W25)))</f>
        <v xml:space="preserve"> </v>
      </c>
      <c r="O35" s="130" t="str">
        <f>IF(M35=" "," ",IF(M35=0," ",IF(Employee!P$121&gt;E$29,0,IF(C35="A",WNI!E17,IF(C35="B",WNI!F17,IF(C35="C",WNI!G17,IF(C35="J",WNI!H17," ")))))))</f>
        <v xml:space="preserve"> </v>
      </c>
      <c r="P35" s="121"/>
      <c r="Q35" s="121"/>
      <c r="R35" s="134" t="str">
        <f>IF(M35=" "," ",IF(M35=0," ",M35-SUM(N35:Q35)))</f>
        <v xml:space="preserve"> </v>
      </c>
      <c r="S35" s="121"/>
      <c r="T35" s="266" t="str">
        <f>IF(M35=" "," ",IF(M35=0," ",WNI!I17))</f>
        <v xml:space="preserve"> </v>
      </c>
      <c r="U35" s="50"/>
      <c r="V35" s="61">
        <f>IF(Employee!H$138=E$29,Employee!D$138+SUM(M35)+V25,SUM(M35)+V25)</f>
        <v>0</v>
      </c>
      <c r="W35" s="61">
        <f>IF(Employee!H$138=E$29,Employee!D$139+SUM(N35)+W25,SUM(N35)+W25)</f>
        <v>0</v>
      </c>
      <c r="X35" s="61">
        <f>IF(O35=" ",X25,O35+X25)</f>
        <v>0</v>
      </c>
      <c r="Y35" s="61">
        <f t="shared" si="7"/>
        <v>0</v>
      </c>
      <c r="Z35" s="61">
        <f t="shared" si="7"/>
        <v>0</v>
      </c>
      <c r="AA35" s="61">
        <f>IF(R35=" ",AA25,AA25+R35)</f>
        <v>0</v>
      </c>
      <c r="AC35" s="61">
        <f>IF(T35=" ",AC25,T35+AC25)</f>
        <v>0</v>
      </c>
      <c r="AD35" s="98"/>
      <c r="AE35" s="112">
        <f>IF(E35=" ",0,IF(D35="BR",0,IF(D35="D",0,IF(D35="NT",V35,LOOKUP(D35,Free!A:A,Free!B:B)*E$29/52))))</f>
        <v>0</v>
      </c>
      <c r="AF35" s="95">
        <f>IF(E35=" ",0,V35-AE35)</f>
        <v>0</v>
      </c>
      <c r="AG35" s="95">
        <f>AF35*AG$7</f>
        <v>0</v>
      </c>
      <c r="AH35" s="95">
        <f>IF(D35="D",AF35*AH$7,IF(AF35&gt;LOOKUP(E$29,HR!A:A,HR!B:B),(AF35-LOOKUP(E$29,HR!A:A,HR!B:B))*AH$7,0))</f>
        <v>0</v>
      </c>
      <c r="AI35" s="95">
        <f>IF(AF35&lt;1,0,AG35+AH35)</f>
        <v>0</v>
      </c>
      <c r="AJ35" s="95">
        <f>IF(E35=" ",0,IF(D35="BR",0,IF(D35="D",0,IF(D35="NT",M35,LOOKUP(D35,Free!A:A,Free!B:B)*1/52))))</f>
        <v>0</v>
      </c>
      <c r="AK35" s="95">
        <f>IF(E35=" ",0,SUM(M35)-AJ35)</f>
        <v>0</v>
      </c>
      <c r="AL35" s="95">
        <f>AK35*AL$7</f>
        <v>0</v>
      </c>
      <c r="AM35" s="95">
        <f>IF(D35="D",AK35*AM$7,IF(AK35&gt;LOOKUP(1,HR!A:A,HR!B:B),(AK35-LOOKUP(1,HR!A:A,HR!B:B))*AH$7,0))</f>
        <v>0</v>
      </c>
      <c r="AN35" s="95">
        <f>IF(AK35&lt;1,0,AL35+AM35)</f>
        <v>0</v>
      </c>
      <c r="AO35" s="98"/>
      <c r="AP35" s="63"/>
      <c r="AQ35" s="95">
        <f>IF(G35="SSP",H35,0)</f>
        <v>0</v>
      </c>
      <c r="AR35" s="95">
        <f>IF(G35="SMP",H35,0)</f>
        <v>0</v>
      </c>
      <c r="AS35" s="95">
        <f>IF(G35="SPP",H35,0)</f>
        <v>0</v>
      </c>
      <c r="AT35" s="95">
        <f>IF(G35="SAP",H35,0)</f>
        <v>0</v>
      </c>
      <c r="AU35" s="63"/>
    </row>
    <row r="36" spans="1:47" ht="18" customHeight="1" thickTop="1" thickBot="1" x14ac:dyDescent="0.25">
      <c r="A36" s="49"/>
      <c r="B36" s="153"/>
      <c r="C36" s="151"/>
      <c r="D36" s="151"/>
      <c r="E36" s="152"/>
      <c r="F36" s="400" t="s">
        <v>7</v>
      </c>
      <c r="G36" s="398"/>
      <c r="H36" s="156"/>
      <c r="I36" s="157"/>
      <c r="J36" s="157"/>
      <c r="K36" s="158"/>
      <c r="L36" s="158"/>
      <c r="M36" s="159">
        <f t="shared" ref="M36:R36" si="8">SUM(M31:M35)</f>
        <v>0</v>
      </c>
      <c r="N36" s="159">
        <f t="shared" si="8"/>
        <v>0</v>
      </c>
      <c r="O36" s="159">
        <f t="shared" si="8"/>
        <v>0</v>
      </c>
      <c r="P36" s="159">
        <f t="shared" si="8"/>
        <v>0</v>
      </c>
      <c r="Q36" s="159">
        <f t="shared" si="8"/>
        <v>0</v>
      </c>
      <c r="R36" s="159">
        <f t="shared" si="8"/>
        <v>0</v>
      </c>
      <c r="S36" s="121"/>
      <c r="T36" s="159">
        <f>SUM(T31:T35)</f>
        <v>0</v>
      </c>
      <c r="U36" s="51"/>
      <c r="V36" s="61"/>
      <c r="AD36" s="98"/>
      <c r="AE36" s="112"/>
      <c r="AO36" s="98"/>
      <c r="AP36" s="63"/>
      <c r="AU36" s="63"/>
    </row>
    <row r="37" spans="1:47" s="54" customFormat="1" ht="24" customHeight="1" thickBot="1" x14ac:dyDescent="0.25">
      <c r="A37" s="138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81"/>
      <c r="P37" s="381"/>
      <c r="Q37" s="381"/>
      <c r="R37" s="381"/>
      <c r="S37" s="381"/>
      <c r="T37" s="381"/>
      <c r="U37" s="218"/>
      <c r="V37" s="84"/>
      <c r="W37" s="84"/>
      <c r="X37" s="84"/>
      <c r="Y37" s="219"/>
      <c r="Z37" s="84"/>
      <c r="AA37" s="84"/>
      <c r="AB37" s="85"/>
      <c r="AC37" s="84"/>
      <c r="AD37" s="97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7"/>
      <c r="AP37" s="212"/>
      <c r="AQ37" s="94"/>
      <c r="AR37" s="94"/>
      <c r="AS37" s="94"/>
      <c r="AT37" s="94"/>
      <c r="AU37" s="212"/>
    </row>
    <row r="38" spans="1:47" ht="18" customHeight="1" thickTop="1" thickBot="1" x14ac:dyDescent="0.25">
      <c r="A38" s="41"/>
      <c r="B38" s="396" t="s">
        <v>34</v>
      </c>
      <c r="C38" s="397"/>
      <c r="D38" s="397"/>
      <c r="E38" s="398"/>
      <c r="F38" s="42"/>
      <c r="G38" s="42"/>
      <c r="H38" s="43"/>
      <c r="I38" s="43"/>
      <c r="J38" s="43"/>
      <c r="K38" s="58"/>
      <c r="L38" s="58"/>
      <c r="M38" s="55"/>
      <c r="N38" s="43"/>
      <c r="O38" s="378" t="s">
        <v>39</v>
      </c>
      <c r="P38" s="379"/>
      <c r="Q38" s="380"/>
      <c r="R38" s="376"/>
      <c r="S38" s="377"/>
      <c r="T38" s="377"/>
      <c r="U38" s="44"/>
      <c r="AD38" s="98"/>
      <c r="AE38" s="112"/>
      <c r="AO38" s="98"/>
      <c r="AP38" s="63"/>
      <c r="AU38" s="63"/>
    </row>
    <row r="39" spans="1:47" ht="18" customHeight="1" thickTop="1" thickBot="1" x14ac:dyDescent="0.25">
      <c r="A39" s="45"/>
      <c r="B39" s="399" t="s">
        <v>9</v>
      </c>
      <c r="C39" s="397"/>
      <c r="D39" s="398"/>
      <c r="E39" s="206">
        <v>4</v>
      </c>
      <c r="F39" s="63"/>
      <c r="G39" s="63"/>
      <c r="H39" s="399" t="s">
        <v>39</v>
      </c>
      <c r="I39" s="397"/>
      <c r="J39" s="398"/>
      <c r="K39" s="269">
        <f>Admin!B23</f>
        <v>39930</v>
      </c>
      <c r="L39" s="268" t="s">
        <v>208</v>
      </c>
      <c r="M39" s="270">
        <f>Admin!B29</f>
        <v>39936</v>
      </c>
      <c r="N39" s="28"/>
      <c r="O39" s="401" t="s">
        <v>109</v>
      </c>
      <c r="P39" s="402"/>
      <c r="Q39" s="402"/>
      <c r="R39" s="403"/>
      <c r="S39" s="46"/>
      <c r="T39" s="217"/>
      <c r="U39" s="48"/>
      <c r="AD39" s="98"/>
      <c r="AE39" s="112"/>
      <c r="AO39" s="98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4"/>
      <c r="O40" s="56"/>
      <c r="P40" s="56"/>
      <c r="Q40" s="56"/>
      <c r="R40" s="56"/>
      <c r="S40" s="46"/>
      <c r="T40" s="56"/>
      <c r="U40" s="48"/>
      <c r="AD40" s="98"/>
      <c r="AE40" s="112"/>
      <c r="AO40" s="98"/>
      <c r="AP40" s="63"/>
      <c r="AU40" s="63"/>
    </row>
    <row r="41" spans="1:47" ht="18" customHeight="1" x14ac:dyDescent="0.2">
      <c r="A41" s="45"/>
      <c r="B41" s="143" t="str">
        <f>IF(E41=" "," ",IF(Employee!F$24&gt;E$39," ",IF(Employee!F$26&lt;E$39," ",Employee!D$30)))</f>
        <v xml:space="preserve"> </v>
      </c>
      <c r="C41" s="109" t="str">
        <f>IF(E41=Employee!D$29,LOOKUP(E$39,Nitable!A:A,Nitable!B:B)," ")</f>
        <v xml:space="preserve"> </v>
      </c>
      <c r="D41" s="109" t="str">
        <f>IF(E41=Employee!D$29,LOOKUP(E$39,Taxcode!A:A,Taxcode!G:G)," ")</f>
        <v xml:space="preserve"> </v>
      </c>
      <c r="E41" s="150" t="str">
        <f>IF(Employee!D$28="m"," ",IF(Employee!F$24&gt;E$39," ",IF(Employee!F$26&lt;E$39," ",Employee!D$29)))</f>
        <v xml:space="preserve"> </v>
      </c>
      <c r="F41" s="147" t="str">
        <f>IF(E41=" "," ",IF(Employee!F$24&gt;E$39," ",IF(Employee!F$26&lt;E$39," ",Employee!D$15)))</f>
        <v xml:space="preserve"> </v>
      </c>
      <c r="G41" s="162"/>
      <c r="H41" s="123">
        <f>IF(T$39="Y",H31,0)</f>
        <v>0</v>
      </c>
      <c r="I41" s="115">
        <f>IF(T$39="Y",I31,0)</f>
        <v>0</v>
      </c>
      <c r="J41" s="115">
        <f>IF(T$39="Y",J31,0)</f>
        <v>0</v>
      </c>
      <c r="K41" s="115">
        <f>IF(T$39="Y",K31,I41*J41)</f>
        <v>0</v>
      </c>
      <c r="L41" s="154">
        <f>IF(T$39="Y",L31,0)</f>
        <v>0</v>
      </c>
      <c r="M41" s="127" t="str">
        <f>IF(E41=" "," ",IF(T$39="Y",M31,IF((H41+K41+L41)&gt;0,H41+K41+L41," ")))</f>
        <v xml:space="preserve"> </v>
      </c>
      <c r="N41" s="117" t="str">
        <f>IF(M41=" "," ",IF(M41=0," ",IF(Employee!O$24="W1",AN41,AI41-W31)))</f>
        <v xml:space="preserve"> </v>
      </c>
      <c r="O41" s="128" t="str">
        <f>IF(M41=" "," ",IF(M41=0," ",IF(Employee!P$17&gt;E$39,0,IF(C41="A",WNI!E18,IF(C41="B",WNI!F18,IF(C41="C",WNI!G18,IF(C41="J",WNI!H18," ")))))))</f>
        <v xml:space="preserve"> </v>
      </c>
      <c r="P41" s="117"/>
      <c r="Q41" s="117"/>
      <c r="R41" s="133" t="str">
        <f>IF(M41=" "," ",IF(M41=0," ",M41-SUM(N41:Q41)))</f>
        <v xml:space="preserve"> </v>
      </c>
      <c r="S41" s="121"/>
      <c r="T41" s="118" t="str">
        <f>IF(M41=" "," ",IF(M41=0," ",WNI!I18))</f>
        <v xml:space="preserve"> </v>
      </c>
      <c r="U41" s="50"/>
      <c r="V41" s="61">
        <f>IF(Employee!H$34=E$39,Employee!D$34+SUM(M41)+V31,SUM(M41)+V31)</f>
        <v>0</v>
      </c>
      <c r="W41" s="61">
        <f>IF(Employee!H$34=E$39,Employee!D$35+SUM(N41)+W31,SUM(N41)+W31)</f>
        <v>0</v>
      </c>
      <c r="X41" s="61">
        <f>IF(O41=" ",X31,O41+X31)</f>
        <v>0</v>
      </c>
      <c r="Y41" s="61">
        <f t="shared" ref="Y41:Z45" si="9">IF(P41=0,Y31,P41+Y31)</f>
        <v>0</v>
      </c>
      <c r="Z41" s="61">
        <f t="shared" si="9"/>
        <v>0</v>
      </c>
      <c r="AA41" s="61">
        <f>IF(R41=" ",AA31,AA31+R41)</f>
        <v>0</v>
      </c>
      <c r="AC41" s="61">
        <f>IF(T41=" ",AC31,T41+AC31)</f>
        <v>0</v>
      </c>
      <c r="AD41" s="98"/>
      <c r="AE41" s="112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8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45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IF(E42=Employee!D$55,LOOKUP(E$39,Taxcode!A:A,Taxcode!M:M)," ")</f>
        <v xml:space="preserve"> </v>
      </c>
      <c r="E42" s="142" t="str">
        <f>IF(Employee!D$54="m"," ",IF(Employee!F$50&gt;E$39," ",IF(Employee!F$52&lt;E$39," ",Employee!D$55)))</f>
        <v xml:space="preserve"> </v>
      </c>
      <c r="F42" s="148" t="str">
        <f>IF(E42=" "," ",IF(Employee!F$50&gt;E$39," ",IF(Employee!F$52&lt;E$39," ",Employee!D$41)))</f>
        <v xml:space="preserve"> </v>
      </c>
      <c r="G42" s="162"/>
      <c r="H42" s="124">
        <f>IF(T$39="Y",H32,0)</f>
        <v>0</v>
      </c>
      <c r="I42" s="119">
        <f>IF(T$39="Y",I32,0)</f>
        <v>0</v>
      </c>
      <c r="J42" s="119">
        <f>IF(T$39="Y",J32,0)</f>
        <v>0</v>
      </c>
      <c r="K42" s="119">
        <f>IF(T$39="Y",K32,I42*J42)</f>
        <v>0</v>
      </c>
      <c r="L42" s="155">
        <f>IF(T$39="Y",L32,0)</f>
        <v>0</v>
      </c>
      <c r="M42" s="129" t="str">
        <f>IF(E42=" "," ",IF(T$39="Y",M32,IF((H42+K42+L42)&gt;0,H42+K42+L42," ")))</f>
        <v xml:space="preserve"> </v>
      </c>
      <c r="N42" s="121" t="str">
        <f>IF(M42=" "," ",IF(M42=0," ",IF(Employee!O$50="W1",AN42,AI42-W32)))</f>
        <v xml:space="preserve"> </v>
      </c>
      <c r="O42" s="130" t="str">
        <f>IF(M42=" "," ",IF(M42=0," ",IF(Employee!P$43&gt;E$39,0,IF(C42="A",WNI!E19,IF(C42="B",WNI!F19,IF(C42="C",WNI!G19,IF(C42="J",WNI!H19," ")))))))</f>
        <v xml:space="preserve"> </v>
      </c>
      <c r="P42" s="121"/>
      <c r="Q42" s="121"/>
      <c r="R42" s="134" t="str">
        <f>IF(M42=" "," ",IF(M42=0," ",M42-SUM(N42:Q42)))</f>
        <v xml:space="preserve"> </v>
      </c>
      <c r="S42" s="121"/>
      <c r="T42" s="122" t="str">
        <f>IF(M42=" "," ",IF(M42=0," ",WNI!I19))</f>
        <v xml:space="preserve"> </v>
      </c>
      <c r="U42" s="50"/>
      <c r="V42" s="61">
        <f>IF(Employee!H$60=E$39,Employee!D$60+SUM(M42)+V32,SUM(M42)+V32)</f>
        <v>0</v>
      </c>
      <c r="W42" s="61">
        <f>IF(Employee!H$60=E$39,Employee!D$61+SUM(N42)+W32,SUM(N42)+W32)</f>
        <v>0</v>
      </c>
      <c r="X42" s="61">
        <f>IF(O42=" ",X32,O42+X32)</f>
        <v>0</v>
      </c>
      <c r="Y42" s="61">
        <f t="shared" si="9"/>
        <v>0</v>
      </c>
      <c r="Z42" s="61">
        <f t="shared" si="9"/>
        <v>0</v>
      </c>
      <c r="AA42" s="61">
        <f>IF(R42=" ",AA32,AA32+R42)</f>
        <v>0</v>
      </c>
      <c r="AC42" s="61">
        <f>IF(T42=" ",AC32,T42+AC32)</f>
        <v>0</v>
      </c>
      <c r="AD42" s="98"/>
      <c r="AE42" s="112">
        <f>IF(E42=" ",0,IF(D42="BR",0,IF(D42="D",0,IF(D42="NT",V42,LOOKUP(D42,Free!A:A,Free!B:B)*E$39/52))))</f>
        <v>0</v>
      </c>
      <c r="AF42" s="95">
        <f>IF(E42=" ",0,V42-AE42)</f>
        <v>0</v>
      </c>
      <c r="AG42" s="95">
        <f>AF42*AG$7</f>
        <v>0</v>
      </c>
      <c r="AH42" s="95">
        <f>IF(D42="D",AF42*AH$7,IF(AF42&gt;LOOKUP(E$39,HR!A:A,HR!B:B),(AF42-LOOKUP(E$39,HR!A:A,HR!B:B))*AH$7,0))</f>
        <v>0</v>
      </c>
      <c r="AI42" s="95">
        <f>IF(AF42&lt;1,0,AG42+AH42)</f>
        <v>0</v>
      </c>
      <c r="AJ42" s="95">
        <f>IF(E42=" ",0,IF(D42="BR",0,IF(D42="D",0,IF(D42="NT",M42,LOOKUP(D42,Free!A:A,Free!B:B)*1/52))))</f>
        <v>0</v>
      </c>
      <c r="AK42" s="95">
        <f>IF(E42=" ",0,SUM(M42)-AJ42)</f>
        <v>0</v>
      </c>
      <c r="AL42" s="95">
        <f>AK42*AL$7</f>
        <v>0</v>
      </c>
      <c r="AM42" s="95">
        <f>IF(D42="D",AK42*AM$7,IF(AK42&gt;LOOKUP(1,HR!A:A,HR!B:B),(AK42-LOOKUP(1,HR!A:A,HR!B:B))*AH$7,0))</f>
        <v>0</v>
      </c>
      <c r="AN42" s="95">
        <f>IF(AK42&lt;1,0,AL42+AM42)</f>
        <v>0</v>
      </c>
      <c r="AO42" s="98"/>
      <c r="AP42" s="63"/>
      <c r="AQ42" s="95">
        <f>IF(G42="SSP",H42,0)</f>
        <v>0</v>
      </c>
      <c r="AR42" s="95">
        <f>IF(G42="SMP",H42,0)</f>
        <v>0</v>
      </c>
      <c r="AS42" s="95">
        <f>IF(G42="SPP",H42,0)</f>
        <v>0</v>
      </c>
      <c r="AT42" s="95">
        <f>IF(G42="SAP",H42,0)</f>
        <v>0</v>
      </c>
      <c r="AU42" s="63"/>
    </row>
    <row r="43" spans="1:47" ht="18" customHeight="1" x14ac:dyDescent="0.2">
      <c r="A43" s="45"/>
      <c r="B43" s="145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IF(E43=Employee!D$81,LOOKUP(E$39,Taxcode!A:A,Taxcode!S:S)," ")</f>
        <v xml:space="preserve"> </v>
      </c>
      <c r="E43" s="142" t="str">
        <f>IF(Employee!D$80="m"," ",IF(Employee!F$76&gt;E$39," ",IF(Employee!F$78&lt;E$39," ",Employee!D$81)))</f>
        <v xml:space="preserve"> </v>
      </c>
      <c r="F43" s="148" t="str">
        <f>IF(E43=" "," ",IF(Employee!F$76&gt;E$39," ",IF(Employee!F$78&lt;E$39," ",Employee!D$67)))</f>
        <v xml:space="preserve"> </v>
      </c>
      <c r="G43" s="162"/>
      <c r="H43" s="124">
        <f>IF(T$39="Y",H33,0)</f>
        <v>0</v>
      </c>
      <c r="I43" s="119">
        <f>IF(T$39="Y",I33,0)</f>
        <v>0</v>
      </c>
      <c r="J43" s="119">
        <f>IF(T$39="Y",J33,0)</f>
        <v>0</v>
      </c>
      <c r="K43" s="119">
        <f>IF(T$39="Y",K33,I43*J43)</f>
        <v>0</v>
      </c>
      <c r="L43" s="155">
        <f>IF(T$39="Y",L33,0)</f>
        <v>0</v>
      </c>
      <c r="M43" s="129" t="str">
        <f>IF(E43=" "," ",IF(T$39="Y",M33,IF((H43+K43+L43)&gt;0,H43+K43+L43," ")))</f>
        <v xml:space="preserve"> </v>
      </c>
      <c r="N43" s="121" t="str">
        <f>IF(M43=" "," ",IF(M43=0," ",IF(Employee!O$76="W1",AN43,AI43-W33)))</f>
        <v xml:space="preserve"> </v>
      </c>
      <c r="O43" s="130" t="str">
        <f>IF(M43=" "," ",IF(M43=0," ",IF(Employee!P$69&gt;E$39,0,IF(C43="A",WNI!E20,IF(C43="B",WNI!F20,IF(C43="C",WNI!G20,IF(C43="J",WNI!H20," ")))))))</f>
        <v xml:space="preserve"> </v>
      </c>
      <c r="P43" s="121"/>
      <c r="Q43" s="121"/>
      <c r="R43" s="134" t="str">
        <f>IF(M43=" "," ",IF(M43=0," ",M43-SUM(N43:Q43)))</f>
        <v xml:space="preserve"> </v>
      </c>
      <c r="S43" s="121"/>
      <c r="T43" s="122" t="str">
        <f>IF(M43=" "," ",IF(M43=0," ",WNI!I20))</f>
        <v xml:space="preserve"> </v>
      </c>
      <c r="U43" s="50"/>
      <c r="V43" s="61">
        <f>IF(Employee!H$86=E$39,Employee!D$86+SUM(M43)+V33,SUM(M43)+V33)</f>
        <v>0</v>
      </c>
      <c r="W43" s="61">
        <f>IF(Employee!H$86=E$39,Employee!D$87+SUM(N43)+W33,SUM(N43)+W33)</f>
        <v>0</v>
      </c>
      <c r="X43" s="61">
        <f>IF(O43=" ",X33,O43+X33)</f>
        <v>0</v>
      </c>
      <c r="Y43" s="61">
        <f t="shared" si="9"/>
        <v>0</v>
      </c>
      <c r="Z43" s="61">
        <f t="shared" si="9"/>
        <v>0</v>
      </c>
      <c r="AA43" s="61">
        <f>IF(R43=" ",AA33,AA33+R43)</f>
        <v>0</v>
      </c>
      <c r="AC43" s="61">
        <f>IF(T43=" ",AC33,T43+AC33)</f>
        <v>0</v>
      </c>
      <c r="AD43" s="98"/>
      <c r="AE43" s="112">
        <f>IF(E43=" ",0,IF(D43="BR",0,IF(D43="D",0,IF(D43="NT",V43,LOOKUP(D43,Free!A:A,Free!B:B)*E$39/52))))</f>
        <v>0</v>
      </c>
      <c r="AF43" s="95">
        <f>IF(E43=" ",0,V43-AE43)</f>
        <v>0</v>
      </c>
      <c r="AG43" s="95">
        <f>AF43*AG$7</f>
        <v>0</v>
      </c>
      <c r="AH43" s="95">
        <f>IF(D43="D",AF43*AH$7,IF(AF43&gt;LOOKUP(E$39,HR!A:A,HR!B:B),(AF43-LOOKUP(E$39,HR!A:A,HR!B:B))*AH$7,0))</f>
        <v>0</v>
      </c>
      <c r="AI43" s="95">
        <f>IF(AF43&lt;1,0,AG43+AH43)</f>
        <v>0</v>
      </c>
      <c r="AJ43" s="95">
        <f>IF(E43=" ",0,IF(D43="BR",0,IF(D43="D",0,IF(D43="NT",M43,LOOKUP(D43,Free!A:A,Free!B:B)*1/52))))</f>
        <v>0</v>
      </c>
      <c r="AK43" s="95">
        <f>IF(E43=" ",0,SUM(M43)-AJ43)</f>
        <v>0</v>
      </c>
      <c r="AL43" s="95">
        <f>AK43*AL$7</f>
        <v>0</v>
      </c>
      <c r="AM43" s="95">
        <f>IF(D43="D",AK43*AM$7,IF(AK43&gt;LOOKUP(1,HR!A:A,HR!B:B),(AK43-LOOKUP(1,HR!A:A,HR!B:B))*AH$7,0))</f>
        <v>0</v>
      </c>
      <c r="AN43" s="95">
        <f>IF(AK43&lt;1,0,AL43+AM43)</f>
        <v>0</v>
      </c>
      <c r="AO43" s="98"/>
      <c r="AP43" s="63"/>
      <c r="AQ43" s="95">
        <f>IF(G43="SSP",H43,0)</f>
        <v>0</v>
      </c>
      <c r="AR43" s="95">
        <f>IF(G43="SMP",H43,0)</f>
        <v>0</v>
      </c>
      <c r="AS43" s="95">
        <f>IF(G43="SPP",H43,0)</f>
        <v>0</v>
      </c>
      <c r="AT43" s="95">
        <f>IF(G43="SAP",H43,0)</f>
        <v>0</v>
      </c>
      <c r="AU43" s="63"/>
    </row>
    <row r="44" spans="1:47" ht="18" customHeight="1" x14ac:dyDescent="0.2">
      <c r="A44" s="45"/>
      <c r="B44" s="145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IF(E44=Employee!D$107,LOOKUP(E$39,Taxcode!A:A,Taxcode!Y:Y)," ")</f>
        <v xml:space="preserve"> </v>
      </c>
      <c r="E44" s="142" t="str">
        <f>IF(Employee!D$106="m"," ",IF(Employee!F$102&gt;E$39," ",IF(Employee!F$104&lt;E$39," ",Employee!D$107)))</f>
        <v xml:space="preserve"> </v>
      </c>
      <c r="F44" s="148" t="str">
        <f>IF(E44=" "," ",IF(Employee!F$102&gt;E$39," ",IF(Employee!F$104&lt;E$39," ",Employee!D$93)))</f>
        <v xml:space="preserve"> </v>
      </c>
      <c r="G44" s="162"/>
      <c r="H44" s="124">
        <f>IF(T$39="Y",H34,0)</f>
        <v>0</v>
      </c>
      <c r="I44" s="119">
        <f>IF(T$39="Y",I34,0)</f>
        <v>0</v>
      </c>
      <c r="J44" s="119">
        <f>IF(T$39="Y",J34,0)</f>
        <v>0</v>
      </c>
      <c r="K44" s="119">
        <f>IF(T$39="Y",K34,I44*J44)</f>
        <v>0</v>
      </c>
      <c r="L44" s="155">
        <f>IF(T$39="Y",L34,0)</f>
        <v>0</v>
      </c>
      <c r="M44" s="129" t="str">
        <f>IF(E44=" "," ",IF(T$39="Y",M34,IF((H44+K44+L44)&gt;0,H44+K44+L44," ")))</f>
        <v xml:space="preserve"> </v>
      </c>
      <c r="N44" s="121" t="str">
        <f>IF(M44=" "," ",IF(M44=0," ",IF(Employee!O$102="W1",AN44,AI44-W34)))</f>
        <v xml:space="preserve"> </v>
      </c>
      <c r="O44" s="130" t="str">
        <f>IF(M44=" "," ",IF(M44=0," ",IF(Employee!P$95&gt;E$39,0,IF(C44="A",WNI!E21,IF(C44="B",WNI!F21,IF(C44="C",WNI!G21,IF(C44="J",WNI!H21," ")))))))</f>
        <v xml:space="preserve"> </v>
      </c>
      <c r="P44" s="121"/>
      <c r="Q44" s="121"/>
      <c r="R44" s="134" t="str">
        <f>IF(M44=" "," ",IF(M44=0," ",M44-SUM(N44:Q44)))</f>
        <v xml:space="preserve"> </v>
      </c>
      <c r="S44" s="121"/>
      <c r="T44" s="122" t="str">
        <f>IF(M44=" "," ",IF(M44=0," ",WNI!I21))</f>
        <v xml:space="preserve"> </v>
      </c>
      <c r="U44" s="50"/>
      <c r="V44" s="61">
        <f>IF(Employee!H$112=E$39,Employee!D$112+SUM(M44)+V34,SUM(M44)+V34)</f>
        <v>0</v>
      </c>
      <c r="W44" s="61">
        <f>IF(Employee!H$112=E$39,Employee!D$113+SUM(N44)+W34,SUM(N44)+W34)</f>
        <v>0</v>
      </c>
      <c r="X44" s="61">
        <f>IF(O44=" ",X34,O44+X34)</f>
        <v>0</v>
      </c>
      <c r="Y44" s="61">
        <f t="shared" si="9"/>
        <v>0</v>
      </c>
      <c r="Z44" s="61">
        <f t="shared" si="9"/>
        <v>0</v>
      </c>
      <c r="AA44" s="61">
        <f>IF(R44=" ",AA34,AA34+R44)</f>
        <v>0</v>
      </c>
      <c r="AC44" s="61">
        <f>IF(T44=" ",AC34,T44+AC34)</f>
        <v>0</v>
      </c>
      <c r="AD44" s="98"/>
      <c r="AE44" s="112">
        <f>IF(E44=" ",0,IF(D44="BR",0,IF(D44="D",0,IF(D44="NT",V44,LOOKUP(D44,Free!A:A,Free!B:B)*E$39/52))))</f>
        <v>0</v>
      </c>
      <c r="AF44" s="95">
        <f>IF(E44=" ",0,V44-AE44)</f>
        <v>0</v>
      </c>
      <c r="AG44" s="95">
        <f>AF44*AG$7</f>
        <v>0</v>
      </c>
      <c r="AH44" s="95">
        <f>IF(D44="D",AF44*AH$7,IF(AF44&gt;LOOKUP(E$39,HR!A:A,HR!B:B),(AF44-LOOKUP(E$39,HR!A:A,HR!B:B))*AH$7,0))</f>
        <v>0</v>
      </c>
      <c r="AI44" s="95">
        <f>IF(AF44&lt;1,0,AG44+AH44)</f>
        <v>0</v>
      </c>
      <c r="AJ44" s="95">
        <f>IF(E44=" ",0,IF(D44="BR",0,IF(D44="D",0,IF(D44="NT",M44,LOOKUP(D44,Free!A:A,Free!B:B)*1/52))))</f>
        <v>0</v>
      </c>
      <c r="AK44" s="95">
        <f>IF(E44=" ",0,SUM(M44)-AJ44)</f>
        <v>0</v>
      </c>
      <c r="AL44" s="95">
        <f>AK44*AL$7</f>
        <v>0</v>
      </c>
      <c r="AM44" s="95">
        <f>IF(D44="D",AK44*AM$7,IF(AK44&gt;LOOKUP(1,HR!A:A,HR!B:B),(AK44-LOOKUP(1,HR!A:A,HR!B:B))*AH$7,0))</f>
        <v>0</v>
      </c>
      <c r="AN44" s="95">
        <f>IF(AK44&lt;1,0,AL44+AM44)</f>
        <v>0</v>
      </c>
      <c r="AO44" s="98"/>
      <c r="AP44" s="63"/>
      <c r="AQ44" s="95">
        <f>IF(G44="SSP",H44,0)</f>
        <v>0</v>
      </c>
      <c r="AR44" s="95">
        <f>IF(G44="SMP",H44,0)</f>
        <v>0</v>
      </c>
      <c r="AS44" s="95">
        <f>IF(G44="SPP",H44,0)</f>
        <v>0</v>
      </c>
      <c r="AT44" s="95">
        <f>IF(G44="SAP",H44,0)</f>
        <v>0</v>
      </c>
      <c r="AU44" s="63"/>
    </row>
    <row r="45" spans="1:47" ht="18" customHeight="1" thickBot="1" x14ac:dyDescent="0.25">
      <c r="A45" s="45"/>
      <c r="B45" s="145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IF(E45=Employee!D$133,LOOKUP(E$39,Taxcode!A:A,Taxcode!AE:AE)," ")</f>
        <v xml:space="preserve"> </v>
      </c>
      <c r="E45" s="142" t="str">
        <f>IF(Employee!D$132="m"," ",IF(Employee!F$128&gt;E$39," ",IF(Employee!F$130&lt;E$39," ",Employee!D$133)))</f>
        <v xml:space="preserve"> </v>
      </c>
      <c r="F45" s="148" t="str">
        <f>IF(E45=" "," ",IF(Employee!F$128&gt;E$39," ",IF(Employee!F$130&lt;E$39," ",Employee!D$119)))</f>
        <v xml:space="preserve"> </v>
      </c>
      <c r="G45" s="162"/>
      <c r="H45" s="124">
        <f>IF(T$39="Y",H35,0)</f>
        <v>0</v>
      </c>
      <c r="I45" s="119">
        <f>IF(T$39="Y",I35,0)</f>
        <v>0</v>
      </c>
      <c r="J45" s="119">
        <f>IF(T$39="Y",J35,0)</f>
        <v>0</v>
      </c>
      <c r="K45" s="119">
        <f>IF(T$39="Y",K35,I45*J45)</f>
        <v>0</v>
      </c>
      <c r="L45" s="155">
        <f>IF(T$39="Y",L35,0)</f>
        <v>0</v>
      </c>
      <c r="M45" s="129" t="str">
        <f>IF(E45=" "," ",IF(T$39="Y",M35,IF((H45+K45+L45)&gt;0,H45+K45+L45," ")))</f>
        <v xml:space="preserve"> </v>
      </c>
      <c r="N45" s="121" t="str">
        <f>IF(M45=" "," ",IF(M45=0," ",IF(Employee!O$128="W1",AN45,AI45-W35)))</f>
        <v xml:space="preserve"> </v>
      </c>
      <c r="O45" s="130" t="str">
        <f>IF(M45=" "," ",IF(M45=0," ",IF(Employee!P$121&gt;E$39,0,IF(C45="A",WNI!E22,IF(C45="B",WNI!F22,IF(C45="C",WNI!G22,IF(C45="J",WNI!H22," ")))))))</f>
        <v xml:space="preserve"> </v>
      </c>
      <c r="P45" s="121"/>
      <c r="Q45" s="121"/>
      <c r="R45" s="134" t="str">
        <f>IF(M45=" "," ",IF(M45=0," ",M45-SUM(N45:Q45)))</f>
        <v xml:space="preserve"> </v>
      </c>
      <c r="S45" s="121"/>
      <c r="T45" s="266" t="str">
        <f>IF(M45=" "," ",IF(M45=0," ",WNI!I22))</f>
        <v xml:space="preserve"> </v>
      </c>
      <c r="U45" s="50"/>
      <c r="V45" s="61">
        <f>IF(Employee!H$138=E$39,Employee!D$138+SUM(M45)+V35,SUM(M45)+V35)</f>
        <v>0</v>
      </c>
      <c r="W45" s="61">
        <f>IF(Employee!H$138=E$39,Employee!D$139+SUM(N45)+W35,SUM(N45)+W35)</f>
        <v>0</v>
      </c>
      <c r="X45" s="61">
        <f>IF(O45=" ",X35,O45+X35)</f>
        <v>0</v>
      </c>
      <c r="Y45" s="61">
        <f t="shared" si="9"/>
        <v>0</v>
      </c>
      <c r="Z45" s="61">
        <f t="shared" si="9"/>
        <v>0</v>
      </c>
      <c r="AA45" s="61">
        <f>IF(R45=" ",AA35,AA35+R45)</f>
        <v>0</v>
      </c>
      <c r="AC45" s="61">
        <f>IF(T45=" ",AC35,T45+AC35)</f>
        <v>0</v>
      </c>
      <c r="AD45" s="98"/>
      <c r="AE45" s="112">
        <f>IF(E45=" ",0,IF(D45="BR",0,IF(D45="D",0,IF(D45="NT",V45,LOOKUP(D45,Free!A:A,Free!B:B)*E$39/52))))</f>
        <v>0</v>
      </c>
      <c r="AF45" s="95">
        <f>IF(E45=" ",0,V45-AE45)</f>
        <v>0</v>
      </c>
      <c r="AG45" s="95">
        <f>AF45*AG$7</f>
        <v>0</v>
      </c>
      <c r="AH45" s="95">
        <f>IF(D45="D",AF45*AH$7,IF(AF45&gt;LOOKUP(E$39,HR!A:A,HR!B:B),(AF45-LOOKUP(E$39,HR!A:A,HR!B:B))*AH$7,0))</f>
        <v>0</v>
      </c>
      <c r="AI45" s="95">
        <f>IF(AF45&lt;1,0,AG45+AH45)</f>
        <v>0</v>
      </c>
      <c r="AJ45" s="95">
        <f>IF(E45=" ",0,IF(D45="BR",0,IF(D45="D",0,IF(D45="NT",M45,LOOKUP(D45,Free!A:A,Free!B:B)*1/52))))</f>
        <v>0</v>
      </c>
      <c r="AK45" s="95">
        <f>IF(E45=" ",0,SUM(M45)-AJ45)</f>
        <v>0</v>
      </c>
      <c r="AL45" s="95">
        <f>AK45*AL$7</f>
        <v>0</v>
      </c>
      <c r="AM45" s="95">
        <f>IF(D45="D",AK45*AM$7,IF(AK45&gt;LOOKUP(1,HR!A:A,HR!B:B),(AK45-LOOKUP(1,HR!A:A,HR!B:B))*AH$7,0))</f>
        <v>0</v>
      </c>
      <c r="AN45" s="95">
        <f>IF(AK45&lt;1,0,AL45+AM45)</f>
        <v>0</v>
      </c>
      <c r="AO45" s="98"/>
      <c r="AP45" s="63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3"/>
    </row>
    <row r="46" spans="1:47" ht="18" customHeight="1" thickTop="1" thickBot="1" x14ac:dyDescent="0.25">
      <c r="A46" s="49"/>
      <c r="B46" s="153"/>
      <c r="C46" s="151"/>
      <c r="D46" s="151"/>
      <c r="E46" s="152"/>
      <c r="F46" s="400" t="s">
        <v>7</v>
      </c>
      <c r="G46" s="398"/>
      <c r="H46" s="156"/>
      <c r="I46" s="157"/>
      <c r="J46" s="157"/>
      <c r="K46" s="158"/>
      <c r="L46" s="158"/>
      <c r="M46" s="159">
        <f t="shared" ref="M46:R46" si="10">SUM(M41:M45)</f>
        <v>0</v>
      </c>
      <c r="N46" s="159">
        <f t="shared" si="10"/>
        <v>0</v>
      </c>
      <c r="O46" s="159">
        <f t="shared" si="10"/>
        <v>0</v>
      </c>
      <c r="P46" s="159">
        <f t="shared" si="10"/>
        <v>0</v>
      </c>
      <c r="Q46" s="159">
        <f t="shared" si="10"/>
        <v>0</v>
      </c>
      <c r="R46" s="159">
        <f t="shared" si="10"/>
        <v>0</v>
      </c>
      <c r="S46" s="121"/>
      <c r="T46" s="159">
        <f>SUM(T41:T45)</f>
        <v>0</v>
      </c>
      <c r="U46" s="51"/>
      <c r="V46" s="61"/>
      <c r="AD46" s="98"/>
      <c r="AO46" s="98"/>
      <c r="AP46" s="63"/>
      <c r="AU46" s="63"/>
    </row>
    <row r="47" spans="1:47" s="54" customFormat="1" ht="24" customHeight="1" thickBot="1" x14ac:dyDescent="0.25">
      <c r="A47" s="138"/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218"/>
      <c r="V47" s="84"/>
      <c r="W47" s="84"/>
      <c r="X47" s="84"/>
      <c r="Y47" s="219"/>
      <c r="Z47" s="84"/>
      <c r="AA47" s="84"/>
      <c r="AB47" s="85"/>
      <c r="AC47" s="84"/>
      <c r="AD47" s="97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7"/>
      <c r="AP47" s="212"/>
      <c r="AQ47" s="94"/>
      <c r="AR47" s="94"/>
      <c r="AS47" s="94"/>
      <c r="AT47" s="94"/>
      <c r="AU47" s="212"/>
    </row>
    <row r="48" spans="1:47" ht="18" customHeight="1" thickTop="1" thickBot="1" x14ac:dyDescent="0.25">
      <c r="A48" s="41"/>
      <c r="B48" s="396" t="s">
        <v>35</v>
      </c>
      <c r="C48" s="397"/>
      <c r="D48" s="397"/>
      <c r="E48" s="398"/>
      <c r="F48" s="42"/>
      <c r="G48" s="42"/>
      <c r="H48" s="55"/>
      <c r="I48" s="55"/>
      <c r="J48" s="55"/>
      <c r="K48" s="58"/>
      <c r="L48" s="58"/>
      <c r="M48" s="55"/>
      <c r="N48" s="43"/>
      <c r="O48" s="378" t="s">
        <v>39</v>
      </c>
      <c r="P48" s="379"/>
      <c r="Q48" s="380"/>
      <c r="R48" s="376"/>
      <c r="S48" s="377"/>
      <c r="T48" s="377"/>
      <c r="U48" s="44"/>
      <c r="AD48" s="98"/>
      <c r="AO48" s="98"/>
      <c r="AP48" s="63"/>
      <c r="AU48" s="63"/>
    </row>
    <row r="49" spans="1:47" ht="18" customHeight="1" thickTop="1" thickBot="1" x14ac:dyDescent="0.25">
      <c r="A49" s="45"/>
      <c r="B49" s="399" t="s">
        <v>10</v>
      </c>
      <c r="C49" s="397"/>
      <c r="D49" s="398"/>
      <c r="E49" s="206">
        <v>1</v>
      </c>
      <c r="F49" s="63"/>
      <c r="G49" s="63"/>
      <c r="H49" s="399" t="s">
        <v>39</v>
      </c>
      <c r="I49" s="397"/>
      <c r="J49" s="398"/>
      <c r="K49" s="272">
        <f>Admin!B2</f>
        <v>39909</v>
      </c>
      <c r="L49" s="271" t="s">
        <v>208</v>
      </c>
      <c r="M49" s="273">
        <f>Admin!B31</f>
        <v>39938</v>
      </c>
      <c r="N49" s="28"/>
      <c r="O49" s="401" t="s">
        <v>87</v>
      </c>
      <c r="P49" s="402"/>
      <c r="Q49" s="402"/>
      <c r="R49" s="403"/>
      <c r="S49" s="46"/>
      <c r="T49" s="125" t="s">
        <v>57</v>
      </c>
      <c r="U49" s="48"/>
      <c r="AD49" s="98"/>
      <c r="AO49" s="98"/>
      <c r="AP49" s="63"/>
      <c r="AU49" s="63"/>
    </row>
    <row r="50" spans="1:47" ht="18" customHeight="1" thickTop="1" x14ac:dyDescent="0.2">
      <c r="A50" s="45"/>
      <c r="B50" s="91"/>
      <c r="C50" s="32"/>
      <c r="D50" s="32"/>
      <c r="E50" s="47"/>
      <c r="F50" s="46"/>
      <c r="G50" s="46"/>
      <c r="H50" s="56"/>
      <c r="I50" s="56"/>
      <c r="J50" s="56"/>
      <c r="K50" s="59"/>
      <c r="L50" s="59"/>
      <c r="M50" s="56"/>
      <c r="N50" s="114"/>
      <c r="O50" s="56"/>
      <c r="P50" s="56"/>
      <c r="Q50" s="56"/>
      <c r="R50" s="56"/>
      <c r="S50" s="46"/>
      <c r="T50" s="56"/>
      <c r="U50" s="48"/>
      <c r="AD50" s="98"/>
      <c r="AI50" s="112"/>
      <c r="AO50" s="98"/>
      <c r="AP50" s="63"/>
      <c r="AU50" s="63"/>
    </row>
    <row r="51" spans="1:47" ht="18" customHeight="1" x14ac:dyDescent="0.2">
      <c r="A51" s="45"/>
      <c r="B51" s="143" t="str">
        <f>IF(E51=" "," ",IF(Employee!F$24&gt;E$49," ",IF(Employee!F$26&lt;E$49," ",Employee!D$30)))</f>
        <v xml:space="preserve"> </v>
      </c>
      <c r="C51" s="109" t="str">
        <f>IF(E51=Employee!D$29,LOOKUP(E$49,Nitable!A:A,Nitable!C:C)," ")</f>
        <v xml:space="preserve"> </v>
      </c>
      <c r="D51" s="109" t="str">
        <f>IF(E51=Employee!D$29,LOOKUP(E$49,Taxcode!A:A,Taxcode!G:G)," ")</f>
        <v xml:space="preserve"> </v>
      </c>
      <c r="E51" s="150" t="str">
        <f>IF(Employee!D$28="w"," ",IF(Employee!F$24&gt;E$49," ",IF(Employee!F$26&lt;E$49," ",Employee!D$29)))</f>
        <v xml:space="preserve"> </v>
      </c>
      <c r="F51" s="147" t="str">
        <f>IF(E51=" "," ",IF(Employee!F$24&gt;E$49," ",IF(Employee!F$26&lt;E$49," ",Employee!D$15)))</f>
        <v xml:space="preserve"> </v>
      </c>
      <c r="G51" s="161"/>
      <c r="H51" s="123">
        <v>0</v>
      </c>
      <c r="I51" s="115">
        <v>0</v>
      </c>
      <c r="J51" s="115">
        <v>0</v>
      </c>
      <c r="K51" s="116">
        <f>I51*J51</f>
        <v>0</v>
      </c>
      <c r="L51" s="154">
        <v>0</v>
      </c>
      <c r="M51" s="225" t="str">
        <f>IF(E51=" "," ",IF((H51+K51+L51)&gt;0,H51+K51+L51," "))</f>
        <v xml:space="preserve"> </v>
      </c>
      <c r="N51" s="227" t="str">
        <f>IF(M51=" "," ",IF(M51=0," ",IF(Employee!O$24="M1",AN51,AI51-0)))</f>
        <v xml:space="preserve"> </v>
      </c>
      <c r="O51" s="128" t="str">
        <f>IF(M51=" "," ",IF(M51=0," ",IF(Employee!P$17&gt;E$49,0,IF(C51="A",MNI!E3,IF(C51="B",MNI!F3,IF(C51="C",MNI!G3,IF(C51="J",MNI!H3," ")))))))</f>
        <v xml:space="preserve"> </v>
      </c>
      <c r="P51" s="117"/>
      <c r="Q51" s="228"/>
      <c r="R51" s="133" t="str">
        <f>IF(M51=" "," ",IF(M51=0," ",M51-SUM(N51:Q51)))</f>
        <v xml:space="preserve"> </v>
      </c>
      <c r="S51" s="121"/>
      <c r="T51" s="118" t="str">
        <f>IF(M51=" "," ",IF(M51=0," ",MNI!I3))</f>
        <v xml:space="preserve"> </v>
      </c>
      <c r="U51" s="50"/>
      <c r="V51" s="61">
        <f>IF(Employee!H$35=E$49,Employee!D$34+SUM(M51)+0,SUM(M51)+0)</f>
        <v>0</v>
      </c>
      <c r="W51" s="61">
        <f>IF(Employee!H$35=E$49,Employee!D$35+SUM(N51)+0,SUM(N51)+0)</f>
        <v>0</v>
      </c>
      <c r="X51" s="61">
        <f t="shared" ref="X51:AA55" si="11">IF(O51=" ",0,O51)</f>
        <v>0</v>
      </c>
      <c r="Y51" s="61">
        <f t="shared" si="11"/>
        <v>0</v>
      </c>
      <c r="Z51" s="61">
        <f t="shared" si="11"/>
        <v>0</v>
      </c>
      <c r="AA51" s="61">
        <f t="shared" si="11"/>
        <v>0</v>
      </c>
      <c r="AB51" s="62"/>
      <c r="AC51" s="61">
        <f>IF(T51=" ",0,T51)</f>
        <v>0</v>
      </c>
      <c r="AD51" s="98"/>
      <c r="AE51" s="112">
        <f>IF(E51=" ",0,IF(D51="BR",0,IF(D51="D",0,IF(D51="NT",V51,LOOKUP(D51,Free!A:A,Free!C:C)*E$49/12))))</f>
        <v>0</v>
      </c>
      <c r="AF51" s="95">
        <f>IF(E51=" ",0,V51-AE51)</f>
        <v>0</v>
      </c>
      <c r="AG51" s="95">
        <f>AF51*AG$7</f>
        <v>0</v>
      </c>
      <c r="AH51" s="95">
        <f>IF(D51="D",AF51*AH$7,IF(AF51&gt;LOOKUP(E$49,HR!A:A,HR!C:C),(AF51-LOOKUP(E$49,HR!A:A,HR!C:C))*AH$7,0))</f>
        <v>0</v>
      </c>
      <c r="AI51" s="95">
        <f>IF(AF51&lt;1,0,AG51+AH51)</f>
        <v>0</v>
      </c>
      <c r="AJ51" s="95">
        <f>IF(E51=" ",0,IF(D51="BR",0,IF(D51="D",0,IF(D51="NT",M51,LOOKUP(D51,Free!A:A,Free!C:C)*1/12))))</f>
        <v>0</v>
      </c>
      <c r="AK51" s="95">
        <f>IF(E51=" ",0,SUM(M51)-AJ51)</f>
        <v>0</v>
      </c>
      <c r="AL51" s="95">
        <f>AK51*AL$7</f>
        <v>0</v>
      </c>
      <c r="AM51" s="95">
        <f>IF(D51="D",AK51*AM$7,IF(AK51&gt;LOOKUP(1,HR!A:A,HR!C:C),(AK51-LOOKUP(1,HR!A:A,HR!C:C))*AH$7,0))</f>
        <v>0</v>
      </c>
      <c r="AN51" s="95">
        <f>IF(AK51&lt;1,0,AL51+AM51)</f>
        <v>0</v>
      </c>
      <c r="AO51" s="98"/>
      <c r="AP51" s="63"/>
      <c r="AQ51" s="95">
        <f>IF(G51="SSP",H51,0)</f>
        <v>0</v>
      </c>
      <c r="AR51" s="95">
        <f>IF(G51="SMP",H51,0)</f>
        <v>0</v>
      </c>
      <c r="AS51" s="95">
        <f>IF(G51="SPP",H51,0)</f>
        <v>0</v>
      </c>
      <c r="AT51" s="95">
        <f>IF(G51="SAP",H51,0)</f>
        <v>0</v>
      </c>
      <c r="AU51" s="63"/>
    </row>
    <row r="52" spans="1:47" ht="18" customHeight="1" x14ac:dyDescent="0.2">
      <c r="A52" s="45"/>
      <c r="B52" s="145" t="str">
        <f>IF(E52=" "," ",IF(Employee!F$50&gt;E$49," ",IF(Employee!F$52&lt;E$49," ",Employee!D$56)))</f>
        <v xml:space="preserve"> </v>
      </c>
      <c r="C52" s="32" t="str">
        <f>IF(E52=Employee!D$55,LOOKUP(E$49,Nitable!A:A,Nitable!F:F)," ")</f>
        <v xml:space="preserve"> </v>
      </c>
      <c r="D52" s="32" t="str">
        <f>IF(E52=Employee!D$55,LOOKUP(E$49,Taxcode!A:A,Taxcode!M:M)," ")</f>
        <v xml:space="preserve"> </v>
      </c>
      <c r="E52" s="142" t="str">
        <f>IF(Employee!D$54="w"," ",IF(Employee!F$50&gt;E$49," ",IF(Employee!F$52&lt;E$49," ",Employee!D$55)))</f>
        <v xml:space="preserve"> </v>
      </c>
      <c r="F52" s="148" t="str">
        <f>IF(E52=" "," ",IF(Employee!F$50&gt;E$49," ",IF(Employee!F$52&lt;E$49," ",Employee!D$41)))</f>
        <v xml:space="preserve"> </v>
      </c>
      <c r="G52" s="161"/>
      <c r="H52" s="124">
        <v>0</v>
      </c>
      <c r="I52" s="119">
        <v>0</v>
      </c>
      <c r="J52" s="119">
        <v>0</v>
      </c>
      <c r="K52" s="120">
        <f>I52*J52</f>
        <v>0</v>
      </c>
      <c r="L52" s="155">
        <v>0</v>
      </c>
      <c r="M52" s="226" t="str">
        <f>IF(E52=" "," ",IF((H52+K52+L52)&gt;0,H52+K52+L52," "))</f>
        <v xml:space="preserve"> </v>
      </c>
      <c r="N52" s="229" t="str">
        <f>IF(M52=" "," ",IF(M52=0," ",IF(Employee!O$50="M1",AN52,AI52-0)))</f>
        <v xml:space="preserve"> </v>
      </c>
      <c r="O52" s="130" t="str">
        <f>IF(M52=" "," ",IF(M52=0," ",IF(Employee!P$43&gt;E$49,0,IF(C52="A",MNI!E4,IF(C52="B",MNI!F4,IF(C52="C",MNI!G4,IF(C52="J",MNI!H4," ")))))))</f>
        <v xml:space="preserve"> </v>
      </c>
      <c r="P52" s="121"/>
      <c r="Q52" s="230"/>
      <c r="R52" s="134" t="str">
        <f>IF(M52=" "," ",IF(M52=0," ",M52-SUM(N52:Q52)))</f>
        <v xml:space="preserve"> </v>
      </c>
      <c r="S52" s="121"/>
      <c r="T52" s="122" t="str">
        <f>IF(M52=" "," ",IF(M52=0," ",MNI!I4))</f>
        <v xml:space="preserve"> </v>
      </c>
      <c r="U52" s="50"/>
      <c r="V52" s="61">
        <f>IF(Employee!H$61=E$49,Employee!D$60+SUM(M52)+0,SUM(M52)+0)</f>
        <v>0</v>
      </c>
      <c r="W52" s="61">
        <f>IF(Employee!H$61=E$49,Employee!D$61+SUM(N52)+0,SUM(N52)+0)</f>
        <v>0</v>
      </c>
      <c r="X52" s="61">
        <f t="shared" si="11"/>
        <v>0</v>
      </c>
      <c r="Y52" s="61">
        <f t="shared" si="11"/>
        <v>0</v>
      </c>
      <c r="Z52" s="61">
        <f t="shared" si="11"/>
        <v>0</v>
      </c>
      <c r="AA52" s="61">
        <f t="shared" si="11"/>
        <v>0</v>
      </c>
      <c r="AB52" s="62"/>
      <c r="AC52" s="61">
        <f>IF(T52=" ",0,T52)</f>
        <v>0</v>
      </c>
      <c r="AD52" s="98"/>
      <c r="AE52" s="112">
        <f>IF(E52=" ",0,IF(D52="BR",0,IF(D52="D",0,IF(D52="NT",V52,LOOKUP(D52,Free!A:A,Free!C:C)*E$49/12))))</f>
        <v>0</v>
      </c>
      <c r="AF52" s="95">
        <f>IF(E52=" ",0,V52-AE52)</f>
        <v>0</v>
      </c>
      <c r="AG52" s="95">
        <f>AF52*AG$7</f>
        <v>0</v>
      </c>
      <c r="AH52" s="95">
        <f>IF(D52="D",AF52*AH$7,IF(AF52&gt;LOOKUP(E$49,HR!A:A,HR!C:C),(AF52-LOOKUP(E$49,HR!A:A,HR!C:C))*AH$7,0))</f>
        <v>0</v>
      </c>
      <c r="AI52" s="95">
        <f>IF(AF52&lt;1,0,AG52+AH52)</f>
        <v>0</v>
      </c>
      <c r="AJ52" s="95">
        <f>IF(E52=" ",0,IF(D52="BR",0,IF(D52="D",0,IF(D52="NT",M52,LOOKUP(D52,Free!A:A,Free!C:C)*1/12))))</f>
        <v>0</v>
      </c>
      <c r="AK52" s="95">
        <f>IF(E52=" ",0,SUM(M52)-AJ52)</f>
        <v>0</v>
      </c>
      <c r="AL52" s="95">
        <f>AK52*AL$7</f>
        <v>0</v>
      </c>
      <c r="AM52" s="95">
        <f>IF(D52="D",AK52*AM$7,IF(AK52&gt;LOOKUP(1,HR!A:A,HR!C:C),(AK52-LOOKUP(1,HR!A:A,HR!C:C))*AH$7,0))</f>
        <v>0</v>
      </c>
      <c r="AN52" s="95">
        <f>IF(AK52&lt;1,0,AL52+AM52)</f>
        <v>0</v>
      </c>
      <c r="AO52" s="98"/>
      <c r="AP52" s="63"/>
      <c r="AQ52" s="95">
        <f>IF(G52="SSP",H52,0)</f>
        <v>0</v>
      </c>
      <c r="AR52" s="95">
        <f>IF(G52="SMP",H52,0)</f>
        <v>0</v>
      </c>
      <c r="AS52" s="95">
        <f>IF(G52="SPP",H52,0)</f>
        <v>0</v>
      </c>
      <c r="AT52" s="95">
        <f>IF(G52="SAP",H52,0)</f>
        <v>0</v>
      </c>
      <c r="AU52" s="63"/>
    </row>
    <row r="53" spans="1:47" ht="18" customHeight="1" x14ac:dyDescent="0.2">
      <c r="A53" s="45"/>
      <c r="B53" s="145" t="str">
        <f>IF(E53=" "," ",IF(Employee!F$76&gt;E$49," ",IF(Employee!F$78&lt;E$49," ",Employee!D$82)))</f>
        <v xml:space="preserve"> </v>
      </c>
      <c r="C53" s="32" t="str">
        <f>IF(E53=Employee!D$81,LOOKUP(E$49,Nitable!A:A,Nitable!I:I)," ")</f>
        <v xml:space="preserve"> </v>
      </c>
      <c r="D53" s="32" t="str">
        <f>IF(E53=Employee!D$81,LOOKUP(E$49,Taxcode!A:A,Taxcode!S:S)," ")</f>
        <v xml:space="preserve"> </v>
      </c>
      <c r="E53" s="142" t="str">
        <f>IF(Employee!D$80="w"," ",IF(Employee!F$76&gt;E$49," ",IF(Employee!F$78&lt;E$49," ",Employee!D$81)))</f>
        <v xml:space="preserve"> </v>
      </c>
      <c r="F53" s="148" t="str">
        <f>IF(E53=" "," ",IF(Employee!F$76&gt;E$49," ",IF(Employee!F$78&lt;E$49," ",Employee!D$67)))</f>
        <v xml:space="preserve"> </v>
      </c>
      <c r="G53" s="161"/>
      <c r="H53" s="124">
        <v>0</v>
      </c>
      <c r="I53" s="119">
        <v>0</v>
      </c>
      <c r="J53" s="119">
        <v>0</v>
      </c>
      <c r="K53" s="120">
        <f>I53*J53</f>
        <v>0</v>
      </c>
      <c r="L53" s="155">
        <v>0</v>
      </c>
      <c r="M53" s="226" t="str">
        <f>IF(E53=" "," ",IF((H53+K53+L53)&gt;0,H53+K53+L53," "))</f>
        <v xml:space="preserve"> </v>
      </c>
      <c r="N53" s="229" t="str">
        <f>IF(M53=" "," ",IF(M53=0," ",IF(Employee!O$76="M1",AN53,AI53-0)))</f>
        <v xml:space="preserve"> </v>
      </c>
      <c r="O53" s="130" t="str">
        <f>IF(M53=" "," ",IF(M53=0," ",IF(Employee!P$69&gt;E$49,0,IF(C53="A",MNI!E5,IF(C53="B",MNI!F5,IF(C53="C",MNI!G5,IF(C53="J",MNI!H5," ")))))))</f>
        <v xml:space="preserve"> </v>
      </c>
      <c r="P53" s="121"/>
      <c r="Q53" s="230"/>
      <c r="R53" s="134" t="str">
        <f>IF(M53=" "," ",IF(M53=0," ",M53-SUM(N53:Q53)))</f>
        <v xml:space="preserve"> </v>
      </c>
      <c r="S53" s="121"/>
      <c r="T53" s="122" t="str">
        <f>IF(M53=" "," ",IF(M53=0," ",MNI!I5))</f>
        <v xml:space="preserve"> </v>
      </c>
      <c r="U53" s="50"/>
      <c r="V53" s="61">
        <f>IF(Employee!H$87=E$49,Employee!D$86+SUM(M53)+0,SUM(M53)+0)</f>
        <v>0</v>
      </c>
      <c r="W53" s="61">
        <f>IF(Employee!H$87=E$49,Employee!D$87+SUM(N53)+0,SUM(N53)+0)</f>
        <v>0</v>
      </c>
      <c r="X53" s="61">
        <f t="shared" si="11"/>
        <v>0</v>
      </c>
      <c r="Y53" s="61">
        <f t="shared" si="11"/>
        <v>0</v>
      </c>
      <c r="Z53" s="61">
        <f t="shared" si="11"/>
        <v>0</v>
      </c>
      <c r="AA53" s="61">
        <f t="shared" si="11"/>
        <v>0</v>
      </c>
      <c r="AB53" s="62"/>
      <c r="AC53" s="61">
        <f>IF(T53=" ",0,T53)</f>
        <v>0</v>
      </c>
      <c r="AD53" s="98"/>
      <c r="AE53" s="112">
        <f>IF(E53=" ",0,IF(D53="BR",0,IF(D53="D",0,IF(D53="NT",V53,LOOKUP(D53,Free!A:A,Free!C:C)*E$49/12))))</f>
        <v>0</v>
      </c>
      <c r="AF53" s="95">
        <f>IF(E53=" ",0,V53-AE53)</f>
        <v>0</v>
      </c>
      <c r="AG53" s="95">
        <f>AF53*AG$7</f>
        <v>0</v>
      </c>
      <c r="AH53" s="95">
        <f>IF(D53="D",AF53*AH$7,IF(AF53&gt;LOOKUP(E$49,HR!A:A,HR!C:C),(AF53-LOOKUP(E$49,HR!A:A,HR!C:C))*AH$7,0))</f>
        <v>0</v>
      </c>
      <c r="AI53" s="95">
        <f>IF(AF53&lt;1,0,AG53+AH53)</f>
        <v>0</v>
      </c>
      <c r="AJ53" s="95">
        <f>IF(E53=" ",0,IF(D53="BR",0,IF(D53="D",0,IF(D53="NT",M53,LOOKUP(D53,Free!A:A,Free!C:C)*1/12))))</f>
        <v>0</v>
      </c>
      <c r="AK53" s="95">
        <f>IF(E53=" ",0,SUM(M53)-AJ53)</f>
        <v>0</v>
      </c>
      <c r="AL53" s="95">
        <f>AK53*AL$7</f>
        <v>0</v>
      </c>
      <c r="AM53" s="95">
        <f>IF(D53="D",AK53*AM$7,IF(AK53&gt;LOOKUP(1,HR!A:A,HR!C:C),(AK53-LOOKUP(1,HR!A:A,HR!C:C))*AH$7,0))</f>
        <v>0</v>
      </c>
      <c r="AN53" s="95">
        <f>IF(AK53&lt;1,0,AL53+AM53)</f>
        <v>0</v>
      </c>
      <c r="AO53" s="98"/>
      <c r="AP53" s="63"/>
      <c r="AQ53" s="95">
        <f>IF(G53="SSP",H53,0)</f>
        <v>0</v>
      </c>
      <c r="AR53" s="95">
        <f>IF(G53="SMP",H53,0)</f>
        <v>0</v>
      </c>
      <c r="AS53" s="95">
        <f>IF(G53="SPP",H53,0)</f>
        <v>0</v>
      </c>
      <c r="AT53" s="95">
        <f>IF(G53="SAP",H53,0)</f>
        <v>0</v>
      </c>
      <c r="AU53" s="63"/>
    </row>
    <row r="54" spans="1:47" ht="18" customHeight="1" x14ac:dyDescent="0.2">
      <c r="A54" s="45"/>
      <c r="B54" s="145" t="str">
        <f>IF(E54=" "," ",IF(Employee!F$102&gt;E$49," ",IF(Employee!F$104&lt;E$49," ",Employee!D$108)))</f>
        <v xml:space="preserve"> </v>
      </c>
      <c r="C54" s="32" t="str">
        <f>IF(E54=Employee!D$107,LOOKUP(E$49,Nitable!A:A,Nitable!L:L)," ")</f>
        <v xml:space="preserve"> </v>
      </c>
      <c r="D54" s="32" t="str">
        <f>IF(E54=Employee!D$107,LOOKUP(E$49,Taxcode!A:A,Taxcode!Y:Y)," ")</f>
        <v xml:space="preserve"> </v>
      </c>
      <c r="E54" s="142" t="str">
        <f>IF(Employee!D$106="w"," ",IF(Employee!F$102&gt;E$49," ",IF(Employee!F$104&lt;E$49," ",Employee!D$107)))</f>
        <v xml:space="preserve"> </v>
      </c>
      <c r="F54" s="148" t="str">
        <f>IF(E54=" "," ",IF(Employee!F$102&gt;E$49," ",IF(Employee!F$104&lt;E$49," ",Employee!D$93)))</f>
        <v xml:space="preserve"> </v>
      </c>
      <c r="G54" s="161"/>
      <c r="H54" s="124">
        <v>0</v>
      </c>
      <c r="I54" s="119">
        <v>0</v>
      </c>
      <c r="J54" s="119">
        <v>0</v>
      </c>
      <c r="K54" s="120">
        <f>I54*J54</f>
        <v>0</v>
      </c>
      <c r="L54" s="155">
        <v>0</v>
      </c>
      <c r="M54" s="226" t="str">
        <f>IF(E54=" "," ",IF((H54+K54+L54)&gt;0,H54+K54+L54," "))</f>
        <v xml:space="preserve"> </v>
      </c>
      <c r="N54" s="229" t="str">
        <f>IF(M54=" "," ",IF(M54=0," ",IF(Employee!O$102="M1",AN54,AI54-0)))</f>
        <v xml:space="preserve"> </v>
      </c>
      <c r="O54" s="130" t="str">
        <f>IF(M54=" "," ",IF(M54=0," ",IF(Employee!P$95&gt;E$49,0,IF(C54="A",MNI!E6,IF(C54="B",MNI!F6,IF(C54="C",MNI!G6,IF(C54="J",MNI!H6," ")))))))</f>
        <v xml:space="preserve"> </v>
      </c>
      <c r="P54" s="121"/>
      <c r="Q54" s="230"/>
      <c r="R54" s="134" t="str">
        <f>IF(M54=" "," ",IF(M54=0," ",M54-SUM(N54:Q54)))</f>
        <v xml:space="preserve"> </v>
      </c>
      <c r="S54" s="121"/>
      <c r="T54" s="122" t="str">
        <f>IF(M54=" "," ",IF(M54=0," ",MNI!I6))</f>
        <v xml:space="preserve"> </v>
      </c>
      <c r="U54" s="50"/>
      <c r="V54" s="61">
        <f>IF(Employee!H$113=E$49,Employee!D$112+SUM(M54)+0,SUM(M54)+0)</f>
        <v>0</v>
      </c>
      <c r="W54" s="61">
        <f>IF(Employee!H$113=E$49,Employee!D$113+SUM(N54)+0,SUM(N54)+0)</f>
        <v>0</v>
      </c>
      <c r="X54" s="61">
        <f t="shared" si="11"/>
        <v>0</v>
      </c>
      <c r="Y54" s="61">
        <f t="shared" si="11"/>
        <v>0</v>
      </c>
      <c r="Z54" s="61">
        <f t="shared" si="11"/>
        <v>0</v>
      </c>
      <c r="AA54" s="61">
        <f t="shared" si="11"/>
        <v>0</v>
      </c>
      <c r="AB54" s="62"/>
      <c r="AC54" s="61">
        <f>IF(T54=" ",0,T54)</f>
        <v>0</v>
      </c>
      <c r="AD54" s="98"/>
      <c r="AE54" s="112">
        <f>IF(E54=" ",0,IF(D54="BR",0,IF(D54="D",0,IF(D54="NT",V54,LOOKUP(D54,Free!A:A,Free!C:C)*E$49/12))))</f>
        <v>0</v>
      </c>
      <c r="AF54" s="95">
        <f>IF(E54=" ",0,V54-AE54)</f>
        <v>0</v>
      </c>
      <c r="AG54" s="95">
        <f>AF54*AG$7</f>
        <v>0</v>
      </c>
      <c r="AH54" s="95">
        <f>IF(D54="D",AF54*AH$7,IF(AF54&gt;LOOKUP(E$49,HR!A:A,HR!C:C),(AF54-LOOKUP(E$49,HR!A:A,HR!C:C))*AH$7,0))</f>
        <v>0</v>
      </c>
      <c r="AI54" s="95">
        <f>IF(AF54&lt;1,0,AG54+AH54)</f>
        <v>0</v>
      </c>
      <c r="AJ54" s="95">
        <f>IF(E54=" ",0,IF(D54="BR",0,IF(D54="D",0,IF(D54="NT",M54,LOOKUP(D54,Free!A:A,Free!C:C)*1/12))))</f>
        <v>0</v>
      </c>
      <c r="AK54" s="95">
        <f>IF(E54=" ",0,SUM(M54)-AJ54)</f>
        <v>0</v>
      </c>
      <c r="AL54" s="95">
        <f>AK54*AL$7</f>
        <v>0</v>
      </c>
      <c r="AM54" s="95">
        <f>IF(D54="D",AK54*AM$7,IF(AK54&gt;LOOKUP(1,HR!A:A,HR!C:C),(AK54-LOOKUP(1,HR!A:A,HR!C:C))*AH$7,0))</f>
        <v>0</v>
      </c>
      <c r="AN54" s="95">
        <f>IF(AK54&lt;1,0,AL54+AM54)</f>
        <v>0</v>
      </c>
      <c r="AO54" s="98"/>
      <c r="AP54" s="63"/>
      <c r="AQ54" s="95">
        <f>IF(G54="SSP",H54,0)</f>
        <v>0</v>
      </c>
      <c r="AR54" s="95">
        <f>IF(G54="SMP",H54,0)</f>
        <v>0</v>
      </c>
      <c r="AS54" s="95">
        <f>IF(G54="SPP",H54,0)</f>
        <v>0</v>
      </c>
      <c r="AT54" s="95">
        <f>IF(G54="SAP",H54,0)</f>
        <v>0</v>
      </c>
      <c r="AU54" s="63"/>
    </row>
    <row r="55" spans="1:47" ht="18" customHeight="1" thickBot="1" x14ac:dyDescent="0.25">
      <c r="A55" s="45"/>
      <c r="B55" s="145" t="str">
        <f>IF(E55=" "," ",IF(Employee!F$128&gt;E$49," ",IF(Employee!F$130&lt;E$49," ",Employee!D$134)))</f>
        <v xml:space="preserve"> </v>
      </c>
      <c r="C55" s="32" t="str">
        <f>IF(E55=Employee!D$133,LOOKUP(E$49,Nitable!A:A,Nitable!O:O)," ")</f>
        <v xml:space="preserve"> </v>
      </c>
      <c r="D55" s="32" t="str">
        <f>IF(E55=Employee!D$133,LOOKUP(E$49,Taxcode!A:A,Taxcode!AE:AE)," ")</f>
        <v xml:space="preserve"> </v>
      </c>
      <c r="E55" s="142" t="str">
        <f>IF(Employee!D$132="w"," ",IF(Employee!F$128&gt;E$49," ",IF(Employee!F$130&lt;E$49," ",Employee!D$133)))</f>
        <v xml:space="preserve"> </v>
      </c>
      <c r="F55" s="148" t="str">
        <f>IF(E55=" "," ",IF(Employee!F$128&gt;E$49," ",IF(Employee!F$130&lt;E$49," ",Employee!D$119)))</f>
        <v xml:space="preserve"> </v>
      </c>
      <c r="G55" s="161"/>
      <c r="H55" s="124">
        <v>0</v>
      </c>
      <c r="I55" s="119">
        <v>0</v>
      </c>
      <c r="J55" s="119">
        <v>0</v>
      </c>
      <c r="K55" s="120">
        <f>I55*J55</f>
        <v>0</v>
      </c>
      <c r="L55" s="155">
        <v>0</v>
      </c>
      <c r="M55" s="226" t="str">
        <f>IF(E55=" "," ",IF((H55+K55+L55)&gt;0,H55+K55+L55," "))</f>
        <v xml:space="preserve"> </v>
      </c>
      <c r="N55" s="229" t="str">
        <f>IF(M55=" "," ",IF(M55=0," ",IF(Employee!O$128="M1",AN55,AI55-0)))</f>
        <v xml:space="preserve"> </v>
      </c>
      <c r="O55" s="130" t="str">
        <f>IF(M55=" "," ",IF(M55=0," ",IF(Employee!P$121&gt;E$49,0,IF(C55="A",MNI!E7,IF(C55="B",MNI!F7,IF(C55="C",MNI!G7,IF(C55="J",MNI!H7," ")))))))</f>
        <v xml:space="preserve"> </v>
      </c>
      <c r="P55" s="121"/>
      <c r="Q55" s="230"/>
      <c r="R55" s="134" t="str">
        <f>IF(M55=" "," ",IF(M55=0," ",M55-SUM(N55:Q55)))</f>
        <v xml:space="preserve"> </v>
      </c>
      <c r="S55" s="121"/>
      <c r="T55" s="266" t="str">
        <f>IF(M55=" "," ",IF(M55=0," ",MNI!I7))</f>
        <v xml:space="preserve"> </v>
      </c>
      <c r="U55" s="50"/>
      <c r="V55" s="61">
        <f>IF(Employee!H$139=E$49,Employee!D$138+SUM(M55)+0,SUM(M55)+0)</f>
        <v>0</v>
      </c>
      <c r="W55" s="61">
        <f>IF(Employee!H$139=E$49,Employee!D$139+SUM(N55)+0,SUM(N55)+0)</f>
        <v>0</v>
      </c>
      <c r="X55" s="61">
        <f t="shared" si="11"/>
        <v>0</v>
      </c>
      <c r="Y55" s="61">
        <f t="shared" si="11"/>
        <v>0</v>
      </c>
      <c r="Z55" s="61">
        <f t="shared" si="11"/>
        <v>0</v>
      </c>
      <c r="AA55" s="61">
        <f t="shared" si="11"/>
        <v>0</v>
      </c>
      <c r="AB55" s="62"/>
      <c r="AC55" s="61">
        <f>IF(T55=" ",0,T55)</f>
        <v>0</v>
      </c>
      <c r="AD55" s="98"/>
      <c r="AE55" s="112">
        <f>IF(E55=" ",0,IF(D55="BR",0,IF(D55="D",0,IF(D55="NT",V55,LOOKUP(D55,Free!A:A,Free!C:C)*E$49/12))))</f>
        <v>0</v>
      </c>
      <c r="AF55" s="95">
        <f>IF(E55=" ",0,V55-AE55)</f>
        <v>0</v>
      </c>
      <c r="AG55" s="95">
        <f>AF55*AG$7</f>
        <v>0</v>
      </c>
      <c r="AH55" s="95">
        <f>IF(D55="D",AF55*AH$7,IF(AF55&gt;LOOKUP(E$49,HR!A:A,HR!C:C),(AF55-LOOKUP(E$49,HR!A:A,HR!C:C))*AH$7,0))</f>
        <v>0</v>
      </c>
      <c r="AI55" s="95">
        <f>IF(AF55&lt;1,0,AG55+AH55)</f>
        <v>0</v>
      </c>
      <c r="AJ55" s="95">
        <f>IF(E55=" ",0,IF(D55="BR",0,IF(D55="D",0,IF(D55="NT",M55,LOOKUP(D55,Free!A:A,Free!C:C)*1/12))))</f>
        <v>0</v>
      </c>
      <c r="AK55" s="95">
        <f>IF(E55=" ",0,SUM(M55)-AJ55)</f>
        <v>0</v>
      </c>
      <c r="AL55" s="95">
        <f>AK55*AL$7</f>
        <v>0</v>
      </c>
      <c r="AM55" s="95">
        <f>IF(D55="D",AK55*AM$7,IF(AK55&gt;LOOKUP(1,HR!A:A,HR!C:C),(AK55-LOOKUP(1,HR!A:A,HR!C:C))*AH$7,0))</f>
        <v>0</v>
      </c>
      <c r="AN55" s="95">
        <f>IF(AK55&lt;1,0,AL55+AM55)</f>
        <v>0</v>
      </c>
      <c r="AO55" s="98"/>
      <c r="AP55" s="63"/>
      <c r="AQ55" s="95">
        <f>IF(G55="SSP",H55,0)</f>
        <v>0</v>
      </c>
      <c r="AR55" s="95">
        <f>IF(G55="SMP",H55,0)</f>
        <v>0</v>
      </c>
      <c r="AS55" s="95">
        <f>IF(G55="SPP",H55,0)</f>
        <v>0</v>
      </c>
      <c r="AT55" s="95">
        <f>IF(G55="SAP",H55,0)</f>
        <v>0</v>
      </c>
      <c r="AU55" s="63"/>
    </row>
    <row r="56" spans="1:47" ht="18" customHeight="1" thickTop="1" thickBot="1" x14ac:dyDescent="0.25">
      <c r="A56" s="49"/>
      <c r="B56" s="153"/>
      <c r="C56" s="151"/>
      <c r="D56" s="151"/>
      <c r="E56" s="152"/>
      <c r="F56" s="400" t="s">
        <v>7</v>
      </c>
      <c r="G56" s="398"/>
      <c r="H56" s="156"/>
      <c r="I56" s="157"/>
      <c r="J56" s="157"/>
      <c r="K56" s="158"/>
      <c r="L56" s="158"/>
      <c r="M56" s="159">
        <f t="shared" ref="M56:R56" si="12">SUM(M51:M55)</f>
        <v>0</v>
      </c>
      <c r="N56" s="159">
        <f t="shared" si="12"/>
        <v>0</v>
      </c>
      <c r="O56" s="159">
        <f t="shared" si="12"/>
        <v>0</v>
      </c>
      <c r="P56" s="159">
        <f t="shared" si="12"/>
        <v>0</v>
      </c>
      <c r="Q56" s="159">
        <f t="shared" si="12"/>
        <v>0</v>
      </c>
      <c r="R56" s="159">
        <f t="shared" si="12"/>
        <v>0</v>
      </c>
      <c r="S56" s="121"/>
      <c r="T56" s="159">
        <f>SUM(T51:T55)</f>
        <v>0</v>
      </c>
      <c r="U56" s="51"/>
      <c r="V56" s="61"/>
      <c r="AD56" s="98"/>
      <c r="AO56" s="98"/>
      <c r="AP56" s="63"/>
      <c r="AU56" s="63"/>
    </row>
    <row r="57" spans="1:47" ht="24" customHeight="1" x14ac:dyDescent="0.2">
      <c r="A57" s="243"/>
      <c r="B57" s="381"/>
      <c r="C57" s="381"/>
      <c r="D57" s="381"/>
      <c r="E57" s="381"/>
      <c r="F57" s="381"/>
      <c r="G57" s="381"/>
      <c r="H57" s="381"/>
      <c r="I57" s="381"/>
      <c r="J57" s="381"/>
      <c r="K57" s="381"/>
      <c r="L57" s="381"/>
      <c r="M57" s="381"/>
      <c r="N57" s="381"/>
      <c r="O57" s="381"/>
      <c r="P57" s="381"/>
      <c r="Q57" s="381"/>
      <c r="R57" s="381"/>
      <c r="S57" s="381"/>
      <c r="T57" s="381"/>
      <c r="U57" s="46"/>
    </row>
    <row r="58" spans="1:47" ht="12.75" customHeight="1" x14ac:dyDescent="0.2">
      <c r="AL58" s="431" t="s">
        <v>104</v>
      </c>
      <c r="AM58" s="432"/>
      <c r="AN58" s="433"/>
      <c r="AQ58" s="207">
        <f>SUM(AQ11:AQ56)</f>
        <v>0</v>
      </c>
      <c r="AR58" s="207">
        <f>SUM(AR11:AR56)</f>
        <v>0</v>
      </c>
      <c r="AS58" s="207">
        <f>SUM(AS11:AS56)</f>
        <v>0</v>
      </c>
      <c r="AT58" s="207">
        <f>SUM(AT11:AT56)</f>
        <v>0</v>
      </c>
    </row>
    <row r="59" spans="1:47" ht="13.5" thickBot="1" x14ac:dyDescent="0.25">
      <c r="F59" s="244" t="s">
        <v>157</v>
      </c>
      <c r="G59" s="242"/>
      <c r="H59" s="242"/>
      <c r="M59" s="364" t="s">
        <v>160</v>
      </c>
      <c r="N59" s="365"/>
      <c r="O59" s="365"/>
      <c r="P59" s="365"/>
      <c r="Q59" s="365"/>
      <c r="R59" s="365"/>
      <c r="T59" s="246"/>
    </row>
    <row r="60" spans="1:47" ht="12.75" customHeight="1" x14ac:dyDescent="0.2">
      <c r="F60" s="261" t="str">
        <f>IF(B51="D",Employee!D15," ")</f>
        <v xml:space="preserve"> </v>
      </c>
      <c r="M60" s="248" t="str">
        <f>IF(B51="D",M51," ")</f>
        <v xml:space="preserve"> </v>
      </c>
      <c r="N60" s="249" t="str">
        <f>IF(B51="D",N51," ")</f>
        <v xml:space="preserve"> </v>
      </c>
      <c r="O60" s="249" t="str">
        <f>IF(B51="D",O51," ")</f>
        <v xml:space="preserve"> </v>
      </c>
      <c r="P60" s="249" t="str">
        <f>IF(B51="D",P51," ")</f>
        <v xml:space="preserve"> </v>
      </c>
      <c r="Q60" s="249" t="str">
        <f>IF(B51="D",Q51," ")</f>
        <v xml:space="preserve"> </v>
      </c>
      <c r="R60" s="250" t="str">
        <f>IF(B51="D",R51," ")</f>
        <v xml:space="preserve"> </v>
      </c>
      <c r="S60" s="251"/>
      <c r="T60" s="252" t="str">
        <f>IF(B51="D",T51," ")</f>
        <v xml:space="preserve"> </v>
      </c>
      <c r="AL60" s="431" t="s">
        <v>105</v>
      </c>
      <c r="AM60" s="432"/>
      <c r="AN60" s="433"/>
      <c r="AQ60" s="209">
        <f>IF((AQ58-(O1+T1)*0.13)&gt;0,AQ58-(Q1+T1)*0.13,0)</f>
        <v>0</v>
      </c>
      <c r="AR60" s="209">
        <f>AR58</f>
        <v>0</v>
      </c>
      <c r="AS60" s="209">
        <f>AS58</f>
        <v>0</v>
      </c>
      <c r="AT60" s="209">
        <f>AT58</f>
        <v>0</v>
      </c>
    </row>
    <row r="61" spans="1:47" x14ac:dyDescent="0.2">
      <c r="F61" s="261" t="str">
        <f>IF(B52="D",Employee!D41," ")</f>
        <v xml:space="preserve"> </v>
      </c>
      <c r="M61" s="253" t="str">
        <f>IF(B52="D",M52," ")</f>
        <v xml:space="preserve"> </v>
      </c>
      <c r="N61" s="254" t="str">
        <f>IF(B52="D",N52," ")</f>
        <v xml:space="preserve"> </v>
      </c>
      <c r="O61" s="254" t="str">
        <f>IF(B52="D",O52," ")</f>
        <v xml:space="preserve"> </v>
      </c>
      <c r="P61" s="254" t="str">
        <f>IF(B52="D",P52," ")</f>
        <v xml:space="preserve"> </v>
      </c>
      <c r="Q61" s="254" t="str">
        <f>IF(B52="D",Q52," ")</f>
        <v xml:space="preserve"> </v>
      </c>
      <c r="R61" s="255" t="str">
        <f>IF(B52="D",R52," ")</f>
        <v xml:space="preserve"> </v>
      </c>
      <c r="S61" s="251"/>
      <c r="T61" s="256" t="str">
        <f>IF(B52="D",T52," ")</f>
        <v xml:space="preserve"> </v>
      </c>
    </row>
    <row r="62" spans="1:47" ht="12.75" customHeight="1" x14ac:dyDescent="0.2">
      <c r="F62" s="261" t="str">
        <f>IF(B53="D",Employee!D67," ")</f>
        <v xml:space="preserve"> </v>
      </c>
      <c r="M62" s="253" t="str">
        <f>IF(B53="D",M53," ")</f>
        <v xml:space="preserve"> </v>
      </c>
      <c r="N62" s="254" t="str">
        <f>IF(B53="D",N53," ")</f>
        <v xml:space="preserve"> </v>
      </c>
      <c r="O62" s="254" t="str">
        <f>IF(B53="D",O53," ")</f>
        <v xml:space="preserve"> </v>
      </c>
      <c r="P62" s="254" t="str">
        <f>IF(B53="D",P53," ")</f>
        <v xml:space="preserve"> </v>
      </c>
      <c r="Q62" s="254" t="str">
        <f>IF(B53="D",Q53," ")</f>
        <v xml:space="preserve"> </v>
      </c>
      <c r="R62" s="255" t="str">
        <f>IF(B53="D",R53," ")</f>
        <v xml:space="preserve"> </v>
      </c>
      <c r="S62" s="251"/>
      <c r="T62" s="256" t="str">
        <f>IF(B53="D",T53," ")</f>
        <v xml:space="preserve"> </v>
      </c>
      <c r="AL62" s="431" t="s">
        <v>106</v>
      </c>
      <c r="AM62" s="432"/>
      <c r="AN62" s="433"/>
      <c r="AQ62" s="215"/>
      <c r="AR62" s="209">
        <f>AR60*0.045</f>
        <v>0</v>
      </c>
      <c r="AS62" s="209">
        <f>AS60*0.045</f>
        <v>0</v>
      </c>
      <c r="AT62" s="209">
        <f>AT60*0.045</f>
        <v>0</v>
      </c>
    </row>
    <row r="63" spans="1:47" x14ac:dyDescent="0.2">
      <c r="F63" s="261" t="str">
        <f>IF(B54="D",Employee!D93," ")</f>
        <v xml:space="preserve"> </v>
      </c>
      <c r="M63" s="253" t="str">
        <f>IF(B54="D",M54," ")</f>
        <v xml:space="preserve"> </v>
      </c>
      <c r="N63" s="254" t="str">
        <f>IF(B54="D",N54," ")</f>
        <v xml:space="preserve"> </v>
      </c>
      <c r="O63" s="254" t="str">
        <f>IF(B54="D",O54," ")</f>
        <v xml:space="preserve"> </v>
      </c>
      <c r="P63" s="254" t="str">
        <f>IF(B54="D",P54," ")</f>
        <v xml:space="preserve"> </v>
      </c>
      <c r="Q63" s="254" t="str">
        <f>IF(B54="D",Q54," ")</f>
        <v xml:space="preserve"> </v>
      </c>
      <c r="R63" s="255" t="str">
        <f>IF(B54="D",R54," ")</f>
        <v xml:space="preserve"> </v>
      </c>
      <c r="S63" s="251"/>
      <c r="T63" s="256" t="str">
        <f>IF(B54="D",T54," ")</f>
        <v xml:space="preserve"> </v>
      </c>
    </row>
    <row r="64" spans="1:47" ht="13.5" thickBot="1" x14ac:dyDescent="0.25">
      <c r="F64" s="261" t="str">
        <f>IF(B55="D",Employee!D119," ")</f>
        <v xml:space="preserve"> </v>
      </c>
      <c r="M64" s="257" t="str">
        <f>IF(B55="D",M55," ")</f>
        <v xml:space="preserve"> </v>
      </c>
      <c r="N64" s="258" t="str">
        <f>IF(B55="D",N55," ")</f>
        <v xml:space="preserve"> </v>
      </c>
      <c r="O64" s="258" t="str">
        <f>IF(B55="D",O55," ")</f>
        <v xml:space="preserve"> </v>
      </c>
      <c r="P64" s="258" t="str">
        <f>IF(B55="D",P55," ")</f>
        <v xml:space="preserve"> </v>
      </c>
      <c r="Q64" s="258" t="str">
        <f>IF(B55="D",Q55," ")</f>
        <v xml:space="preserve"> </v>
      </c>
      <c r="R64" s="259" t="str">
        <f>IF(B55="D",R55," ")</f>
        <v xml:space="preserve"> </v>
      </c>
      <c r="S64" s="251"/>
      <c r="T64" s="260" t="str">
        <f>IF(B55="D",T55," ")</f>
        <v xml:space="preserve"> </v>
      </c>
    </row>
    <row r="65" spans="6:46" ht="13.5" thickBot="1" x14ac:dyDescent="0.25">
      <c r="F65" s="245" t="s">
        <v>159</v>
      </c>
      <c r="M65" s="247">
        <f t="shared" ref="M65:R65" si="13">SUM(M60:M64)</f>
        <v>0</v>
      </c>
      <c r="N65" s="247">
        <f t="shared" si="13"/>
        <v>0</v>
      </c>
      <c r="O65" s="247">
        <f t="shared" si="13"/>
        <v>0</v>
      </c>
      <c r="P65" s="247">
        <f t="shared" si="13"/>
        <v>0</v>
      </c>
      <c r="Q65" s="247">
        <f t="shared" si="13"/>
        <v>0</v>
      </c>
      <c r="R65" s="247">
        <f t="shared" si="13"/>
        <v>0</v>
      </c>
      <c r="S65" s="251"/>
      <c r="T65" s="247">
        <f>SUM(T60:T64)</f>
        <v>0</v>
      </c>
      <c r="AK65" s="424" t="s">
        <v>107</v>
      </c>
      <c r="AL65" s="341"/>
      <c r="AM65" s="341"/>
      <c r="AN65" s="425"/>
      <c r="AQ65" s="208">
        <f>AQ60</f>
        <v>0</v>
      </c>
      <c r="AR65" s="208">
        <f>AR60</f>
        <v>0</v>
      </c>
      <c r="AS65" s="208">
        <f>AS60</f>
        <v>0</v>
      </c>
      <c r="AT65" s="208">
        <f>AT60</f>
        <v>0</v>
      </c>
    </row>
    <row r="66" spans="6:46" ht="13.5" thickTop="1" x14ac:dyDescent="0.2"/>
    <row r="67" spans="6:46" x14ac:dyDescent="0.2">
      <c r="AK67" s="424" t="s">
        <v>108</v>
      </c>
      <c r="AL67" s="341"/>
      <c r="AM67" s="341"/>
      <c r="AN67" s="425"/>
      <c r="AQ67" s="215"/>
      <c r="AR67" s="208">
        <f>AR62</f>
        <v>0</v>
      </c>
      <c r="AS67" s="208">
        <f>AS62</f>
        <v>0</v>
      </c>
      <c r="AT67" s="208">
        <f>AT62</f>
        <v>0</v>
      </c>
    </row>
  </sheetData>
  <sheetCalcPr fullCalcOnLoad="1"/>
  <mergeCells count="95">
    <mergeCell ref="AL3:AL6"/>
    <mergeCell ref="AM3:AM6"/>
    <mergeCell ref="AI3:AI6"/>
    <mergeCell ref="F16:G16"/>
    <mergeCell ref="F3:F6"/>
    <mergeCell ref="AE3:AE6"/>
    <mergeCell ref="AK67:AN67"/>
    <mergeCell ref="AH3:AH6"/>
    <mergeCell ref="AJ3:AJ6"/>
    <mergeCell ref="AK3:AK6"/>
    <mergeCell ref="AL58:AN58"/>
    <mergeCell ref="AL60:AN60"/>
    <mergeCell ref="AL62:AN62"/>
    <mergeCell ref="R8:T8"/>
    <mergeCell ref="O18:Q18"/>
    <mergeCell ref="T3:T6"/>
    <mergeCell ref="AK65:AN65"/>
    <mergeCell ref="AN3:AN6"/>
    <mergeCell ref="B39:D39"/>
    <mergeCell ref="H39:J39"/>
    <mergeCell ref="P3:P6"/>
    <mergeCell ref="O9:R9"/>
    <mergeCell ref="O19:R19"/>
    <mergeCell ref="B3:B6"/>
    <mergeCell ref="C3:C6"/>
    <mergeCell ref="D3:D6"/>
    <mergeCell ref="AF3:AF6"/>
    <mergeCell ref="H9:J9"/>
    <mergeCell ref="H19:J19"/>
    <mergeCell ref="B8:E8"/>
    <mergeCell ref="B9:D9"/>
    <mergeCell ref="B17:T17"/>
    <mergeCell ref="O8:Q8"/>
    <mergeCell ref="AC3:AC6"/>
    <mergeCell ref="W3:W6"/>
    <mergeCell ref="AA3:AA6"/>
    <mergeCell ref="Y3:Y6"/>
    <mergeCell ref="J3:J6"/>
    <mergeCell ref="A1:A6"/>
    <mergeCell ref="L3:L6"/>
    <mergeCell ref="I3:I6"/>
    <mergeCell ref="I1:L1"/>
    <mergeCell ref="G1:H1"/>
    <mergeCell ref="B7:T7"/>
    <mergeCell ref="Z3:Z6"/>
    <mergeCell ref="X3:X6"/>
    <mergeCell ref="U1:U6"/>
    <mergeCell ref="M3:M6"/>
    <mergeCell ref="N3:N6"/>
    <mergeCell ref="O3:O6"/>
    <mergeCell ref="Q3:Q6"/>
    <mergeCell ref="V3:V6"/>
    <mergeCell ref="R3:R6"/>
    <mergeCell ref="F56:G56"/>
    <mergeCell ref="H29:J29"/>
    <mergeCell ref="H49:J49"/>
    <mergeCell ref="B37:T37"/>
    <mergeCell ref="B47:T47"/>
    <mergeCell ref="B29:D29"/>
    <mergeCell ref="F36:G36"/>
    <mergeCell ref="O49:R49"/>
    <mergeCell ref="O48:Q48"/>
    <mergeCell ref="R48:T48"/>
    <mergeCell ref="B49:D49"/>
    <mergeCell ref="B38:E38"/>
    <mergeCell ref="B48:E48"/>
    <mergeCell ref="F46:G46"/>
    <mergeCell ref="O39:R39"/>
    <mergeCell ref="B28:E28"/>
    <mergeCell ref="B19:D19"/>
    <mergeCell ref="B18:E18"/>
    <mergeCell ref="F26:G26"/>
    <mergeCell ref="O38:Q38"/>
    <mergeCell ref="R38:T38"/>
    <mergeCell ref="O29:R29"/>
    <mergeCell ref="B57:T57"/>
    <mergeCell ref="AQ1:AT2"/>
    <mergeCell ref="G2:H2"/>
    <mergeCell ref="I2:L2"/>
    <mergeCell ref="E3:E6"/>
    <mergeCell ref="K3:K6"/>
    <mergeCell ref="H3:H6"/>
    <mergeCell ref="AQ3:AQ6"/>
    <mergeCell ref="AR3:AR6"/>
    <mergeCell ref="AS3:AS6"/>
    <mergeCell ref="AT3:AT6"/>
    <mergeCell ref="B1:F2"/>
    <mergeCell ref="M59:R59"/>
    <mergeCell ref="V1:AC2"/>
    <mergeCell ref="AE1:AN2"/>
    <mergeCell ref="AG3:AG6"/>
    <mergeCell ref="R18:T18"/>
    <mergeCell ref="O28:Q28"/>
    <mergeCell ref="R28:T28"/>
    <mergeCell ref="B27:T27"/>
  </mergeCells>
  <phoneticPr fontId="4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E54"/>
  <sheetViews>
    <sheetView workbookViewId="0">
      <pane ySplit="1" topLeftCell="A2" activePane="bottomLeft" state="frozen"/>
      <selection pane="bottomLeft"/>
    </sheetView>
  </sheetViews>
  <sheetFormatPr defaultRowHeight="11.25" x14ac:dyDescent="0.2"/>
  <cols>
    <col min="1" max="1" width="7.140625" style="263" bestFit="1" customWidth="1"/>
    <col min="2" max="2" width="0.85546875" style="263" customWidth="1"/>
    <col min="3" max="7" width="8.7109375" style="263" customWidth="1"/>
    <col min="8" max="8" width="0.85546875" style="274" customWidth="1"/>
    <col min="9" max="13" width="8.7109375" style="263" customWidth="1"/>
    <col min="14" max="14" width="0.85546875" style="274" customWidth="1"/>
    <col min="15" max="19" width="8.7109375" style="263" customWidth="1"/>
    <col min="20" max="20" width="0.85546875" style="274" customWidth="1"/>
    <col min="21" max="25" width="8.7109375" style="263" customWidth="1"/>
    <col min="26" max="26" width="0.85546875" style="274" customWidth="1"/>
    <col min="27" max="31" width="8.7109375" style="263" customWidth="1"/>
    <col min="32" max="16384" width="9.140625" style="274"/>
  </cols>
  <sheetData>
    <row r="1" spans="1:31" ht="22.5" x14ac:dyDescent="0.2">
      <c r="A1" s="233" t="s">
        <v>9</v>
      </c>
      <c r="B1" s="233"/>
      <c r="C1" s="233" t="s">
        <v>115</v>
      </c>
      <c r="D1" s="233" t="s">
        <v>116</v>
      </c>
      <c r="E1" s="233" t="s">
        <v>117</v>
      </c>
      <c r="F1" s="233" t="s">
        <v>118</v>
      </c>
      <c r="G1" s="233" t="s">
        <v>119</v>
      </c>
      <c r="I1" s="233" t="s">
        <v>120</v>
      </c>
      <c r="J1" s="233" t="s">
        <v>121</v>
      </c>
      <c r="K1" s="233" t="s">
        <v>122</v>
      </c>
      <c r="L1" s="233" t="s">
        <v>123</v>
      </c>
      <c r="M1" s="233" t="s">
        <v>124</v>
      </c>
      <c r="O1" s="233" t="s">
        <v>125</v>
      </c>
      <c r="P1" s="233" t="s">
        <v>126</v>
      </c>
      <c r="Q1" s="233" t="s">
        <v>127</v>
      </c>
      <c r="R1" s="233" t="s">
        <v>128</v>
      </c>
      <c r="S1" s="233" t="s">
        <v>129</v>
      </c>
      <c r="U1" s="233" t="s">
        <v>130</v>
      </c>
      <c r="V1" s="233" t="s">
        <v>131</v>
      </c>
      <c r="W1" s="233" t="s">
        <v>132</v>
      </c>
      <c r="X1" s="233" t="s">
        <v>133</v>
      </c>
      <c r="Y1" s="233" t="s">
        <v>134</v>
      </c>
      <c r="AA1" s="233" t="s">
        <v>135</v>
      </c>
      <c r="AB1" s="233" t="s">
        <v>136</v>
      </c>
      <c r="AC1" s="233" t="s">
        <v>137</v>
      </c>
      <c r="AD1" s="233" t="s">
        <v>138</v>
      </c>
      <c r="AE1" s="233" t="s">
        <v>139</v>
      </c>
    </row>
    <row r="2" spans="1:31" x14ac:dyDescent="0.2">
      <c r="A2" s="263">
        <v>1</v>
      </c>
      <c r="C2" s="263">
        <f>IF(Employee!$F$24&gt;A2,0,IF(Employee!$F$26&lt;A2,0,IF(Employee!$S$28&lt;=A2,0,IF(Employee!$S$27&lt;Employee!$F$24,0,Employee!$M$27))))</f>
        <v>0</v>
      </c>
      <c r="D2" s="263">
        <f>IF(Employee!$F$24&gt;A2,0,IF(Employee!$F$26&lt;A2,0,IF(Employee!$S$29&lt;=A2,0,IF(Employee!$S$28&lt;Employee!$F$24,0,Employee!$M$28))))</f>
        <v>0</v>
      </c>
      <c r="E2" s="263">
        <f>IF(Employee!$F$24&gt;A2,0,IF(Employee!$F$26&lt;A2,0,IF(Employee!$S$30&lt;=A2,0,IF(Employee!$S$29&lt;Employee!$F$24,0,Employee!$M$29))))</f>
        <v>0</v>
      </c>
      <c r="F2" s="263">
        <f>IF(Employee!$F$24&gt;A2,0,IF(Employee!$F$26&lt;A2,0,IF(Employee!$S$30&lt;Employee!$F$24,0,Employee!$M$30)))</f>
        <v>0</v>
      </c>
      <c r="G2" s="263">
        <f>IF(C2&gt;0,C2,IF(D2&gt;0,D2,IF(E2&gt;0,E2,IF(F2&gt;0,F2,0))))</f>
        <v>0</v>
      </c>
      <c r="I2" s="263">
        <f>IF(Employee!$F$50&gt;A2,0,IF(Employee!$F$52&lt;A2,0,IF(Employee!$S$54&lt;=A2,0,IF(Employee!$S$53&lt;Employee!$F$50,0,Employee!$M$53))))</f>
        <v>0</v>
      </c>
      <c r="J2" s="263">
        <f>IF(Employee!$F$50&gt;A2,0,IF(Employee!$F$52&lt;A2,0,IF(Employee!$S$55&lt;=A2,0,IF(Employee!$S$54&lt;Employee!$F$50,0,Employee!$M$54))))</f>
        <v>0</v>
      </c>
      <c r="K2" s="263">
        <f>IF(Employee!$F$50&gt;A2,0,IF(Employee!$F$52&lt;A2,0,IF(Employee!$S$56&lt;=A2,0,IF(Employee!$S$55&lt;Employee!$F$50,0,Employee!$M$55))))</f>
        <v>0</v>
      </c>
      <c r="L2" s="263">
        <f>IF(Employee!$F$50&gt;A2,0,IF(Employee!$F$52&lt;A2,0,IF(Employee!$S$56&lt;Employee!$F$50,0,Employee!$M$56)))</f>
        <v>0</v>
      </c>
      <c r="M2" s="263">
        <f>IF(I2&gt;0,I2,IF(J2&gt;0,J2,IF(K2&gt;0,K2,IF(L2&gt;0,L2,0))))</f>
        <v>0</v>
      </c>
      <c r="O2" s="263">
        <f>IF(Employee!$F$76&gt;A2,0,IF(Employee!$F$78&lt;A2,0,IF(Employee!$S$80&lt;=A2,0,IF(Employee!$S$79&lt;Employee!$F$76,0,Employee!$M$79))))</f>
        <v>0</v>
      </c>
      <c r="P2" s="263">
        <f>IF(Employee!$F$76&gt;A2,0,IF(Employee!$F$78&lt;A2,0,IF(Employee!$S$81&lt;=A2,0,IF(Employee!$S$80&lt;Employee!$F$76,0,Employee!$M$80))))</f>
        <v>0</v>
      </c>
      <c r="Q2" s="263">
        <f>IF(Employee!$F$76&gt;A2,0,IF(Employee!$F$78&lt;A2,0,IF(Employee!$S$82&lt;=A2,0,IF(Employee!$S$81&lt;Employee!$F$76,0,Employee!$M$81))))</f>
        <v>0</v>
      </c>
      <c r="R2" s="263">
        <f>IF(Employee!$F$76&gt;A2,0,IF(Employee!$F$78&lt;A2,0,IF(Employee!$S$82&lt;Employee!$F$76,0,Employee!$M$82)))</f>
        <v>0</v>
      </c>
      <c r="S2" s="263">
        <f>IF(O2&gt;0,O2,IF(P2&gt;0,P2,IF(Q2&gt;0,Q2,IF(R2&gt;0,R2,0))))</f>
        <v>0</v>
      </c>
      <c r="U2" s="263">
        <f>IF(Employee!$F$102&gt;A2,0,IF(Employee!$F$104&lt;A2,0,IF(Employee!$S$106&lt;=A2,0,IF(Employee!$S$105&lt;Employee!$F$102,0,Employee!$M$105))))</f>
        <v>0</v>
      </c>
      <c r="V2" s="263">
        <f>IF(Employee!$F$102&gt;A2,0,IF(Employee!$F$104&lt;A2,0,IF(Employee!$S$107&lt;=A2,0,IF(Employee!$S$106&lt;Employee!$F$102,0,Employee!$M$106))))</f>
        <v>0</v>
      </c>
      <c r="W2" s="263">
        <f>IF(Employee!$F$102&gt;A2,0,IF(Employee!$F$104&lt;A2,0,IF(Employee!$S$108&lt;=A2,0,IF(Employee!$S$107&lt;Employee!$F$102,0,Employee!$M$107))))</f>
        <v>0</v>
      </c>
      <c r="X2" s="263">
        <f>IF(Employee!$F$102&gt;A2,0,IF(Employee!$F$104&lt;A2,0,IF(Employee!$S$108&lt;Employee!$F$102,0,Employee!$M$108)))</f>
        <v>0</v>
      </c>
      <c r="Y2" s="263">
        <f>IF(U2&gt;0,U2,IF(V2&gt;0,V2,IF(W2&gt;0,W2,IF(X2&gt;0,X2,0))))</f>
        <v>0</v>
      </c>
      <c r="AA2" s="263">
        <f>IF(Employee!$F$128&gt;A2,0,IF(Employee!$F$130&lt;A2,0,IF(Employee!$S$132&lt;=A2,0,IF(Employee!$S$131&lt;Employee!$F$128,0,Employee!$M$131))))</f>
        <v>0</v>
      </c>
      <c r="AB2" s="263">
        <f>IF(Employee!$F$128&gt;A2,0,IF(Employee!$F$130&lt;A2,0,IF(Employee!$S$133&lt;=A2,0,IF(Employee!$S$132&lt;Employee!$F$128,0,Employee!$M$132))))</f>
        <v>0</v>
      </c>
      <c r="AC2" s="263">
        <f>IF(Employee!$F$128&gt;A2,0,IF(Employee!$F$130&lt;A2,0,IF(Employee!$S$134&lt;=A2,0,IF(Employee!$S$133&lt;Employee!$F$128,0,Employee!$M$133))))</f>
        <v>0</v>
      </c>
      <c r="AD2" s="263">
        <f>IF(Employee!$F$128&gt;A2,0,IF(Employee!$F$130&lt;A2,0,IF(Employee!$S$134&lt;Employee!$F$128,0,Employee!$M$134)))</f>
        <v>0</v>
      </c>
      <c r="AE2" s="263">
        <f>IF(AA2&gt;0,AA2,IF(AB2&gt;0,AB2,IF(AC2&gt;0,AC2,IF(AD2&gt;0,AD2,0))))</f>
        <v>0</v>
      </c>
    </row>
    <row r="3" spans="1:31" x14ac:dyDescent="0.2">
      <c r="A3" s="263">
        <v>2</v>
      </c>
      <c r="C3" s="263">
        <f>IF(Employee!$F$24&gt;A3,0,IF(Employee!$F$26&lt;A3,0,IF(Employee!$S$28&lt;=A3,0,IF(Employee!$S$27&lt;Employee!$F$24,0,Employee!$M$27))))</f>
        <v>0</v>
      </c>
      <c r="D3" s="263">
        <f>IF(Employee!$F$24&gt;A3,0,IF(Employee!$F$26&lt;A3,0,IF(Employee!$S$29&lt;=A3,0,IF(Employee!$S$28&lt;Employee!$F$24,0,Employee!$M$28))))</f>
        <v>0</v>
      </c>
      <c r="E3" s="263">
        <f>IF(Employee!$F$24&gt;A3,0,IF(Employee!$F$26&lt;A3,0,IF(Employee!$S$30&lt;=A3,0,IF(Employee!$S$29&lt;Employee!$F$24,0,Employee!$M$29))))</f>
        <v>0</v>
      </c>
      <c r="F3" s="263">
        <f>IF(Employee!$F$24&gt;A3,0,IF(Employee!$F$26&lt;A3,0,IF(Employee!$S$30&lt;Employee!$F$24,0,Employee!$M$30)))</f>
        <v>0</v>
      </c>
      <c r="G3" s="263">
        <f t="shared" ref="G3:G54" si="0">IF(C3&gt;0,C3,IF(D3&gt;0,D3,IF(E3&gt;0,E3,IF(F3&gt;0,F3,0))))</f>
        <v>0</v>
      </c>
      <c r="I3" s="263">
        <f>IF(Employee!$F$50&gt;A3,0,IF(Employee!$F$52&lt;A3,0,IF(Employee!$S$54&lt;=A3,0,IF(Employee!$S$53&lt;Employee!$F$50,0,Employee!$M$53))))</f>
        <v>0</v>
      </c>
      <c r="J3" s="263">
        <f>IF(Employee!$F$50&gt;A3,0,IF(Employee!$F$52&lt;A3,0,IF(Employee!$S$55&lt;=A3,0,IF(Employee!$S$54&lt;Employee!$F$50,0,Employee!$M$54))))</f>
        <v>0</v>
      </c>
      <c r="K3" s="263">
        <f>IF(Employee!$F$50&gt;A3,0,IF(Employee!$F$52&lt;A3,0,IF(Employee!$S$56&lt;=A3,0,IF(Employee!$S$55&lt;Employee!$F$50,0,Employee!$M$55))))</f>
        <v>0</v>
      </c>
      <c r="L3" s="263">
        <f>IF(Employee!$F$50&gt;A3,0,IF(Employee!$F$52&lt;A3,0,IF(Employee!$S$56&lt;Employee!$F$50,0,Employee!$M$56)))</f>
        <v>0</v>
      </c>
      <c r="M3" s="263">
        <f t="shared" ref="M3:M54" si="1">IF(I3&gt;0,I3,IF(J3&gt;0,J3,IF(K3&gt;0,K3,IF(L3&gt;0,L3,0))))</f>
        <v>0</v>
      </c>
      <c r="O3" s="263">
        <f>IF(Employee!$F$76&gt;A3,0,IF(Employee!$F$78&lt;A3,0,IF(Employee!$S$80&lt;=A3,0,IF(Employee!$S$79&lt;Employee!$F$76,0,Employee!$M$79))))</f>
        <v>0</v>
      </c>
      <c r="P3" s="263">
        <f>IF(Employee!$F$76&gt;A3,0,IF(Employee!$F$78&lt;A3,0,IF(Employee!$S$81&lt;=A3,0,IF(Employee!$S$80&lt;Employee!$F$76,0,Employee!$M$80))))</f>
        <v>0</v>
      </c>
      <c r="Q3" s="263">
        <f>IF(Employee!$F$76&gt;A3,0,IF(Employee!$F$78&lt;A3,0,IF(Employee!$S$82&lt;=A3,0,IF(Employee!$S$81&lt;Employee!$F$76,0,Employee!$M$81))))</f>
        <v>0</v>
      </c>
      <c r="R3" s="263">
        <f>IF(Employee!$F$76&gt;A3,0,IF(Employee!$F$78&lt;A3,0,IF(Employee!$S$82&lt;Employee!$F$76,0,Employee!$M$82)))</f>
        <v>0</v>
      </c>
      <c r="S3" s="263">
        <f t="shared" ref="S3:S54" si="2">IF(O3&gt;0,O3,IF(P3&gt;0,P3,IF(Q3&gt;0,Q3,IF(R3&gt;0,R3,0))))</f>
        <v>0</v>
      </c>
      <c r="U3" s="263">
        <f>IF(Employee!$F$102&gt;A3,0,IF(Employee!$F$104&lt;A3,0,IF(Employee!$S$106&lt;=A3,0,IF(Employee!$S$105&lt;Employee!$F$102,0,Employee!$M$105))))</f>
        <v>0</v>
      </c>
      <c r="V3" s="263">
        <f>IF(Employee!$F$102&gt;A3,0,IF(Employee!$F$104&lt;A3,0,IF(Employee!$S$107&lt;=A3,0,IF(Employee!$S$106&lt;Employee!$F$102,0,Employee!$M$106))))</f>
        <v>0</v>
      </c>
      <c r="W3" s="263">
        <f>IF(Employee!$F$102&gt;A3,0,IF(Employee!$F$104&lt;A3,0,IF(Employee!$S$108&lt;=A3,0,IF(Employee!$S$107&lt;Employee!$F$102,0,Employee!$M$107))))</f>
        <v>0</v>
      </c>
      <c r="X3" s="263">
        <f>IF(Employee!$F$102&gt;A3,0,IF(Employee!$F$104&lt;A3,0,IF(Employee!$S$108&lt;Employee!$F$102,0,Employee!$M$108)))</f>
        <v>0</v>
      </c>
      <c r="Y3" s="263">
        <f t="shared" ref="Y3:Y54" si="3">IF(U3&gt;0,U3,IF(V3&gt;0,V3,IF(W3&gt;0,W3,IF(X3&gt;0,X3,0))))</f>
        <v>0</v>
      </c>
      <c r="AA3" s="263">
        <f>IF(Employee!$F$128&gt;A3,0,IF(Employee!$F$130&lt;A3,0,IF(Employee!$S$132&lt;=A3,0,IF(Employee!$S$131&lt;Employee!$F$128,0,Employee!$M$131))))</f>
        <v>0</v>
      </c>
      <c r="AB3" s="263">
        <f>IF(Employee!$F$128&gt;A3,0,IF(Employee!$F$130&lt;A3,0,IF(Employee!$S$133&lt;=A3,0,IF(Employee!$S$132&lt;Employee!$F$128,0,Employee!$M$132))))</f>
        <v>0</v>
      </c>
      <c r="AC3" s="263">
        <f>IF(Employee!$F$128&gt;A3,0,IF(Employee!$F$130&lt;A3,0,IF(Employee!$S$134&lt;=A3,0,IF(Employee!$S$133&lt;Employee!$F$128,0,Employee!$M$133))))</f>
        <v>0</v>
      </c>
      <c r="AD3" s="263">
        <f>IF(Employee!$F$128&gt;A3,0,IF(Employee!$F$130&lt;A3,0,IF(Employee!$S$134&lt;Employee!$F$128,0,Employee!$M$134)))</f>
        <v>0</v>
      </c>
      <c r="AE3" s="263">
        <f t="shared" ref="AE3:AE54" si="4">IF(AA3&gt;0,AA3,IF(AB3&gt;0,AB3,IF(AC3&gt;0,AC3,IF(AD3&gt;0,AD3,0))))</f>
        <v>0</v>
      </c>
    </row>
    <row r="4" spans="1:31" x14ac:dyDescent="0.2">
      <c r="A4" s="263">
        <v>3</v>
      </c>
      <c r="C4" s="263">
        <f>IF(Employee!$F$24&gt;A4,0,IF(Employee!$F$26&lt;A4,0,IF(Employee!$S$28&lt;=A4,0,IF(Employee!$S$27&lt;Employee!$F$24,0,Employee!$M$27))))</f>
        <v>0</v>
      </c>
      <c r="D4" s="263">
        <f>IF(Employee!$F$24&gt;A4,0,IF(Employee!$F$26&lt;A4,0,IF(Employee!$S$29&lt;=A4,0,IF(Employee!$S$28&lt;Employee!$F$24,0,Employee!$M$28))))</f>
        <v>0</v>
      </c>
      <c r="E4" s="263">
        <f>IF(Employee!$F$24&gt;A4,0,IF(Employee!$F$26&lt;A4,0,IF(Employee!$S$30&lt;=A4,0,IF(Employee!$S$29&lt;Employee!$F$24,0,Employee!$M$29))))</f>
        <v>0</v>
      </c>
      <c r="F4" s="263">
        <f>IF(Employee!$F$24&gt;A4,0,IF(Employee!$F$26&lt;A4,0,IF(Employee!$S$30&lt;Employee!$F$24,0,Employee!$M$30)))</f>
        <v>0</v>
      </c>
      <c r="G4" s="263">
        <f t="shared" si="0"/>
        <v>0</v>
      </c>
      <c r="I4" s="263">
        <f>IF(Employee!$F$50&gt;A4,0,IF(Employee!$F$52&lt;A4,0,IF(Employee!$S$54&lt;=A4,0,IF(Employee!$S$53&lt;Employee!$F$50,0,Employee!$M$53))))</f>
        <v>0</v>
      </c>
      <c r="J4" s="263">
        <f>IF(Employee!$F$50&gt;A4,0,IF(Employee!$F$52&lt;A4,0,IF(Employee!$S$55&lt;=A4,0,IF(Employee!$S$54&lt;Employee!$F$50,0,Employee!$M$54))))</f>
        <v>0</v>
      </c>
      <c r="K4" s="263">
        <f>IF(Employee!$F$50&gt;A4,0,IF(Employee!$F$52&lt;A4,0,IF(Employee!$S$56&lt;=A4,0,IF(Employee!$S$55&lt;Employee!$F$50,0,Employee!$M$55))))</f>
        <v>0</v>
      </c>
      <c r="L4" s="263">
        <f>IF(Employee!$F$50&gt;A4,0,IF(Employee!$F$52&lt;A4,0,IF(Employee!$S$56&lt;Employee!$F$50,0,Employee!$M$56)))</f>
        <v>0</v>
      </c>
      <c r="M4" s="263">
        <f t="shared" si="1"/>
        <v>0</v>
      </c>
      <c r="O4" s="263">
        <f>IF(Employee!$F$76&gt;A4,0,IF(Employee!$F$78&lt;A4,0,IF(Employee!$S$80&lt;=A4,0,IF(Employee!$S$79&lt;Employee!$F$76,0,Employee!$M$79))))</f>
        <v>0</v>
      </c>
      <c r="P4" s="263">
        <f>IF(Employee!$F$76&gt;A4,0,IF(Employee!$F$78&lt;A4,0,IF(Employee!$S$81&lt;=A4,0,IF(Employee!$S$80&lt;Employee!$F$76,0,Employee!$M$80))))</f>
        <v>0</v>
      </c>
      <c r="Q4" s="263">
        <f>IF(Employee!$F$76&gt;A4,0,IF(Employee!$F$78&lt;A4,0,IF(Employee!$S$82&lt;=A4,0,IF(Employee!$S$81&lt;Employee!$F$76,0,Employee!$M$81))))</f>
        <v>0</v>
      </c>
      <c r="R4" s="263">
        <f>IF(Employee!$F$76&gt;A4,0,IF(Employee!$F$78&lt;A4,0,IF(Employee!$S$82&lt;Employee!$F$76,0,Employee!$M$82)))</f>
        <v>0</v>
      </c>
      <c r="S4" s="263">
        <f t="shared" si="2"/>
        <v>0</v>
      </c>
      <c r="U4" s="263">
        <f>IF(Employee!$F$102&gt;A4,0,IF(Employee!$F$104&lt;A4,0,IF(Employee!$S$106&lt;=A4,0,IF(Employee!$S$105&lt;Employee!$F$102,0,Employee!$M$105))))</f>
        <v>0</v>
      </c>
      <c r="V4" s="263">
        <f>IF(Employee!$F$102&gt;A4,0,IF(Employee!$F$104&lt;A4,0,IF(Employee!$S$107&lt;=A4,0,IF(Employee!$S$106&lt;Employee!$F$102,0,Employee!$M$106))))</f>
        <v>0</v>
      </c>
      <c r="W4" s="263">
        <f>IF(Employee!$F$102&gt;A4,0,IF(Employee!$F$104&lt;A4,0,IF(Employee!$S$108&lt;=A4,0,IF(Employee!$S$107&lt;Employee!$F$102,0,Employee!$M$107))))</f>
        <v>0</v>
      </c>
      <c r="X4" s="263">
        <f>IF(Employee!$F$102&gt;A4,0,IF(Employee!$F$104&lt;A4,0,IF(Employee!$S$108&lt;Employee!$F$102,0,Employee!$M$108)))</f>
        <v>0</v>
      </c>
      <c r="Y4" s="263">
        <f t="shared" si="3"/>
        <v>0</v>
      </c>
      <c r="AA4" s="263">
        <f>IF(Employee!$F$128&gt;A4,0,IF(Employee!$F$130&lt;A4,0,IF(Employee!$S$132&lt;=A4,0,IF(Employee!$S$131&lt;Employee!$F$128,0,Employee!$M$131))))</f>
        <v>0</v>
      </c>
      <c r="AB4" s="263">
        <f>IF(Employee!$F$128&gt;A4,0,IF(Employee!$F$130&lt;A4,0,IF(Employee!$S$133&lt;=A4,0,IF(Employee!$S$132&lt;Employee!$F$128,0,Employee!$M$132))))</f>
        <v>0</v>
      </c>
      <c r="AC4" s="263">
        <f>IF(Employee!$F$128&gt;A4,0,IF(Employee!$F$130&lt;A4,0,IF(Employee!$S$134&lt;=A4,0,IF(Employee!$S$133&lt;Employee!$F$128,0,Employee!$M$133))))</f>
        <v>0</v>
      </c>
      <c r="AD4" s="263">
        <f>IF(Employee!$F$128&gt;A4,0,IF(Employee!$F$130&lt;A4,0,IF(Employee!$S$134&lt;Employee!$F$128,0,Employee!$M$134)))</f>
        <v>0</v>
      </c>
      <c r="AE4" s="263">
        <f t="shared" si="4"/>
        <v>0</v>
      </c>
    </row>
    <row r="5" spans="1:31" x14ac:dyDescent="0.2">
      <c r="A5" s="263">
        <v>4</v>
      </c>
      <c r="C5" s="263">
        <f>IF(Employee!$F$24&gt;A5,0,IF(Employee!$F$26&lt;A5,0,IF(Employee!$S$28&lt;=A5,0,IF(Employee!$S$27&lt;Employee!$F$24,0,Employee!$M$27))))</f>
        <v>0</v>
      </c>
      <c r="D5" s="263">
        <f>IF(Employee!$F$24&gt;A5,0,IF(Employee!$F$26&lt;A5,0,IF(Employee!$S$29&lt;=A5,0,IF(Employee!$S$28&lt;Employee!$F$24,0,Employee!$M$28))))</f>
        <v>0</v>
      </c>
      <c r="E5" s="263">
        <f>IF(Employee!$F$24&gt;A5,0,IF(Employee!$F$26&lt;A5,0,IF(Employee!$S$30&lt;=A5,0,IF(Employee!$S$29&lt;Employee!$F$24,0,Employee!$M$29))))</f>
        <v>0</v>
      </c>
      <c r="F5" s="263">
        <f>IF(Employee!$F$24&gt;A5,0,IF(Employee!$F$26&lt;A5,0,IF(Employee!$S$30&lt;Employee!$F$24,0,Employee!$M$30)))</f>
        <v>0</v>
      </c>
      <c r="G5" s="263">
        <f t="shared" si="0"/>
        <v>0</v>
      </c>
      <c r="I5" s="263">
        <f>IF(Employee!$F$50&gt;A5,0,IF(Employee!$F$52&lt;A5,0,IF(Employee!$S$54&lt;=A5,0,IF(Employee!$S$53&lt;Employee!$F$50,0,Employee!$M$53))))</f>
        <v>0</v>
      </c>
      <c r="J5" s="263">
        <f>IF(Employee!$F$50&gt;A5,0,IF(Employee!$F$52&lt;A5,0,IF(Employee!$S$55&lt;=A5,0,IF(Employee!$S$54&lt;Employee!$F$50,0,Employee!$M$54))))</f>
        <v>0</v>
      </c>
      <c r="K5" s="263">
        <f>IF(Employee!$F$50&gt;A5,0,IF(Employee!$F$52&lt;A5,0,IF(Employee!$S$56&lt;=A5,0,IF(Employee!$S$55&lt;Employee!$F$50,0,Employee!$M$55))))</f>
        <v>0</v>
      </c>
      <c r="L5" s="263">
        <f>IF(Employee!$F$50&gt;A5,0,IF(Employee!$F$52&lt;A5,0,IF(Employee!$S$56&lt;Employee!$F$50,0,Employee!$M$56)))</f>
        <v>0</v>
      </c>
      <c r="M5" s="263">
        <f t="shared" si="1"/>
        <v>0</v>
      </c>
      <c r="O5" s="263">
        <f>IF(Employee!$F$76&gt;A5,0,IF(Employee!$F$78&lt;A5,0,IF(Employee!$S$80&lt;=A5,0,IF(Employee!$S$79&lt;Employee!$F$76,0,Employee!$M$79))))</f>
        <v>0</v>
      </c>
      <c r="P5" s="263">
        <f>IF(Employee!$F$76&gt;A5,0,IF(Employee!$F$78&lt;A5,0,IF(Employee!$S$81&lt;=A5,0,IF(Employee!$S$80&lt;Employee!$F$76,0,Employee!$M$80))))</f>
        <v>0</v>
      </c>
      <c r="Q5" s="263">
        <f>IF(Employee!$F$76&gt;A5,0,IF(Employee!$F$78&lt;A5,0,IF(Employee!$S$82&lt;=A5,0,IF(Employee!$S$81&lt;Employee!$F$76,0,Employee!$M$81))))</f>
        <v>0</v>
      </c>
      <c r="R5" s="263">
        <f>IF(Employee!$F$76&gt;A5,0,IF(Employee!$F$78&lt;A5,0,IF(Employee!$S$82&lt;Employee!$F$76,0,Employee!$M$82)))</f>
        <v>0</v>
      </c>
      <c r="S5" s="263">
        <f t="shared" si="2"/>
        <v>0</v>
      </c>
      <c r="U5" s="263">
        <f>IF(Employee!$F$102&gt;A5,0,IF(Employee!$F$104&lt;A5,0,IF(Employee!$S$106&lt;=A5,0,IF(Employee!$S$105&lt;Employee!$F$102,0,Employee!$M$105))))</f>
        <v>0</v>
      </c>
      <c r="V5" s="263">
        <f>IF(Employee!$F$102&gt;A5,0,IF(Employee!$F$104&lt;A5,0,IF(Employee!$S$107&lt;=A5,0,IF(Employee!$S$106&lt;Employee!$F$102,0,Employee!$M$106))))</f>
        <v>0</v>
      </c>
      <c r="W5" s="263">
        <f>IF(Employee!$F$102&gt;A5,0,IF(Employee!$F$104&lt;A5,0,IF(Employee!$S$108&lt;=A5,0,IF(Employee!$S$107&lt;Employee!$F$102,0,Employee!$M$107))))</f>
        <v>0</v>
      </c>
      <c r="X5" s="263">
        <f>IF(Employee!$F$102&gt;A5,0,IF(Employee!$F$104&lt;A5,0,IF(Employee!$S$108&lt;Employee!$F$102,0,Employee!$M$108)))</f>
        <v>0</v>
      </c>
      <c r="Y5" s="263">
        <f t="shared" si="3"/>
        <v>0</v>
      </c>
      <c r="AA5" s="263">
        <f>IF(Employee!$F$128&gt;A5,0,IF(Employee!$F$130&lt;A5,0,IF(Employee!$S$132&lt;=A5,0,IF(Employee!$S$131&lt;Employee!$F$128,0,Employee!$M$131))))</f>
        <v>0</v>
      </c>
      <c r="AB5" s="263">
        <f>IF(Employee!$F$128&gt;A5,0,IF(Employee!$F$130&lt;A5,0,IF(Employee!$S$133&lt;=A5,0,IF(Employee!$S$132&lt;Employee!$F$128,0,Employee!$M$132))))</f>
        <v>0</v>
      </c>
      <c r="AC5" s="263">
        <f>IF(Employee!$F$128&gt;A5,0,IF(Employee!$F$130&lt;A5,0,IF(Employee!$S$134&lt;=A5,0,IF(Employee!$S$133&lt;Employee!$F$128,0,Employee!$M$133))))</f>
        <v>0</v>
      </c>
      <c r="AD5" s="263">
        <f>IF(Employee!$F$128&gt;A5,0,IF(Employee!$F$130&lt;A5,0,IF(Employee!$S$134&lt;Employee!$F$128,0,Employee!$M$134)))</f>
        <v>0</v>
      </c>
      <c r="AE5" s="263">
        <f t="shared" si="4"/>
        <v>0</v>
      </c>
    </row>
    <row r="6" spans="1:31" x14ac:dyDescent="0.2">
      <c r="A6" s="263">
        <v>5</v>
      </c>
      <c r="C6" s="263">
        <f>IF(Employee!$F$24&gt;A6,0,IF(Employee!$F$26&lt;A6,0,IF(Employee!$S$28&lt;=A6,0,IF(Employee!$S$27&lt;Employee!$F$24,0,Employee!$M$27))))</f>
        <v>0</v>
      </c>
      <c r="D6" s="263">
        <f>IF(Employee!$F$24&gt;A6,0,IF(Employee!$F$26&lt;A6,0,IF(Employee!$S$29&lt;=A6,0,IF(Employee!$S$28&lt;Employee!$F$24,0,Employee!$M$28))))</f>
        <v>0</v>
      </c>
      <c r="E6" s="263">
        <f>IF(Employee!$F$24&gt;A6,0,IF(Employee!$F$26&lt;A6,0,IF(Employee!$S$30&lt;=A6,0,IF(Employee!$S$29&lt;Employee!$F$24,0,Employee!$M$29))))</f>
        <v>0</v>
      </c>
      <c r="F6" s="263">
        <f>IF(Employee!$F$24&gt;A6,0,IF(Employee!$F$26&lt;A6,0,IF(Employee!$S$30&lt;Employee!$F$24,0,Employee!$M$30)))</f>
        <v>0</v>
      </c>
      <c r="G6" s="263">
        <f t="shared" si="0"/>
        <v>0</v>
      </c>
      <c r="I6" s="263">
        <f>IF(Employee!$F$50&gt;A6,0,IF(Employee!$F$52&lt;A6,0,IF(Employee!$S$54&lt;=A6,0,IF(Employee!$S$53&lt;Employee!$F$50,0,Employee!$M$53))))</f>
        <v>0</v>
      </c>
      <c r="J6" s="263">
        <f>IF(Employee!$F$50&gt;A6,0,IF(Employee!$F$52&lt;A6,0,IF(Employee!$S$55&lt;=A6,0,IF(Employee!$S$54&lt;Employee!$F$50,0,Employee!$M$54))))</f>
        <v>0</v>
      </c>
      <c r="K6" s="263">
        <f>IF(Employee!$F$50&gt;A6,0,IF(Employee!$F$52&lt;A6,0,IF(Employee!$S$56&lt;=A6,0,IF(Employee!$S$55&lt;Employee!$F$50,0,Employee!$M$55))))</f>
        <v>0</v>
      </c>
      <c r="L6" s="263">
        <f>IF(Employee!$F$50&gt;A6,0,IF(Employee!$F$52&lt;A6,0,IF(Employee!$S$56&lt;Employee!$F$50,0,Employee!$M$56)))</f>
        <v>0</v>
      </c>
      <c r="M6" s="263">
        <f t="shared" si="1"/>
        <v>0</v>
      </c>
      <c r="O6" s="263">
        <f>IF(Employee!$F$76&gt;A6,0,IF(Employee!$F$78&lt;A6,0,IF(Employee!$S$80&lt;=A6,0,IF(Employee!$S$79&lt;Employee!$F$76,0,Employee!$M$79))))</f>
        <v>0</v>
      </c>
      <c r="P6" s="263">
        <f>IF(Employee!$F$76&gt;A6,0,IF(Employee!$F$78&lt;A6,0,IF(Employee!$S$81&lt;=A6,0,IF(Employee!$S$80&lt;Employee!$F$76,0,Employee!$M$80))))</f>
        <v>0</v>
      </c>
      <c r="Q6" s="263">
        <f>IF(Employee!$F$76&gt;A6,0,IF(Employee!$F$78&lt;A6,0,IF(Employee!$S$82&lt;=A6,0,IF(Employee!$S$81&lt;Employee!$F$76,0,Employee!$M$81))))</f>
        <v>0</v>
      </c>
      <c r="R6" s="263">
        <f>IF(Employee!$F$76&gt;A6,0,IF(Employee!$F$78&lt;A6,0,IF(Employee!$S$82&lt;Employee!$F$76,0,Employee!$M$82)))</f>
        <v>0</v>
      </c>
      <c r="S6" s="263">
        <f t="shared" si="2"/>
        <v>0</v>
      </c>
      <c r="U6" s="263">
        <f>IF(Employee!$F$102&gt;A6,0,IF(Employee!$F$104&lt;A6,0,IF(Employee!$S$106&lt;=A6,0,IF(Employee!$S$105&lt;Employee!$F$102,0,Employee!$M$105))))</f>
        <v>0</v>
      </c>
      <c r="V6" s="263">
        <f>IF(Employee!$F$102&gt;A6,0,IF(Employee!$F$104&lt;A6,0,IF(Employee!$S$107&lt;=A6,0,IF(Employee!$S$106&lt;Employee!$F$102,0,Employee!$M$106))))</f>
        <v>0</v>
      </c>
      <c r="W6" s="263">
        <f>IF(Employee!$F$102&gt;A6,0,IF(Employee!$F$104&lt;A6,0,IF(Employee!$S$108&lt;=A6,0,IF(Employee!$S$107&lt;Employee!$F$102,0,Employee!$M$107))))</f>
        <v>0</v>
      </c>
      <c r="X6" s="263">
        <f>IF(Employee!$F$102&gt;A6,0,IF(Employee!$F$104&lt;A6,0,IF(Employee!$S$108&lt;Employee!$F$102,0,Employee!$M$108)))</f>
        <v>0</v>
      </c>
      <c r="Y6" s="263">
        <f t="shared" si="3"/>
        <v>0</v>
      </c>
      <c r="AA6" s="263">
        <f>IF(Employee!$F$128&gt;A6,0,IF(Employee!$F$130&lt;A6,0,IF(Employee!$S$132&lt;=A6,0,IF(Employee!$S$131&lt;Employee!$F$128,0,Employee!$M$131))))</f>
        <v>0</v>
      </c>
      <c r="AB6" s="263">
        <f>IF(Employee!$F$128&gt;A6,0,IF(Employee!$F$130&lt;A6,0,IF(Employee!$S$133&lt;=A6,0,IF(Employee!$S$132&lt;Employee!$F$128,0,Employee!$M$132))))</f>
        <v>0</v>
      </c>
      <c r="AC6" s="263">
        <f>IF(Employee!$F$128&gt;A6,0,IF(Employee!$F$130&lt;A6,0,IF(Employee!$S$134&lt;=A6,0,IF(Employee!$S$133&lt;Employee!$F$128,0,Employee!$M$133))))</f>
        <v>0</v>
      </c>
      <c r="AD6" s="263">
        <f>IF(Employee!$F$128&gt;A6,0,IF(Employee!$F$130&lt;A6,0,IF(Employee!$S$134&lt;Employee!$F$128,0,Employee!$M$134)))</f>
        <v>0</v>
      </c>
      <c r="AE6" s="263">
        <f t="shared" si="4"/>
        <v>0</v>
      </c>
    </row>
    <row r="7" spans="1:31" x14ac:dyDescent="0.2">
      <c r="A7" s="263">
        <v>6</v>
      </c>
      <c r="C7" s="263">
        <f>IF(Employee!$F$24&gt;A7,0,IF(Employee!$F$26&lt;A7,0,IF(Employee!$S$28&lt;=A7,0,IF(Employee!$S$27&lt;Employee!$F$24,0,Employee!$M$27))))</f>
        <v>0</v>
      </c>
      <c r="D7" s="263">
        <f>IF(Employee!$F$24&gt;A7,0,IF(Employee!$F$26&lt;A7,0,IF(Employee!$S$29&lt;=A7,0,IF(Employee!$S$28&lt;Employee!$F$24,0,Employee!$M$28))))</f>
        <v>0</v>
      </c>
      <c r="E7" s="263">
        <f>IF(Employee!$F$24&gt;A7,0,IF(Employee!$F$26&lt;A7,0,IF(Employee!$S$30&lt;=A7,0,IF(Employee!$S$29&lt;Employee!$F$24,0,Employee!$M$29))))</f>
        <v>0</v>
      </c>
      <c r="F7" s="263">
        <f>IF(Employee!$F$24&gt;A7,0,IF(Employee!$F$26&lt;A7,0,IF(Employee!$S$30&lt;Employee!$F$24,0,Employee!$M$30)))</f>
        <v>0</v>
      </c>
      <c r="G7" s="263">
        <f t="shared" si="0"/>
        <v>0</v>
      </c>
      <c r="I7" s="263">
        <f>IF(Employee!$F$50&gt;A7,0,IF(Employee!$F$52&lt;A7,0,IF(Employee!$S$54&lt;=A7,0,IF(Employee!$S$53&lt;Employee!$F$50,0,Employee!$M$53))))</f>
        <v>0</v>
      </c>
      <c r="J7" s="263">
        <f>IF(Employee!$F$50&gt;A7,0,IF(Employee!$F$52&lt;A7,0,IF(Employee!$S$55&lt;=A7,0,IF(Employee!$S$54&lt;Employee!$F$50,0,Employee!$M$54))))</f>
        <v>0</v>
      </c>
      <c r="K7" s="263">
        <f>IF(Employee!$F$50&gt;A7,0,IF(Employee!$F$52&lt;A7,0,IF(Employee!$S$56&lt;=A7,0,IF(Employee!$S$55&lt;Employee!$F$50,0,Employee!$M$55))))</f>
        <v>0</v>
      </c>
      <c r="L7" s="263">
        <f>IF(Employee!$F$50&gt;A7,0,IF(Employee!$F$52&lt;A7,0,IF(Employee!$S$56&lt;Employee!$F$50,0,Employee!$M$56)))</f>
        <v>0</v>
      </c>
      <c r="M7" s="263">
        <f t="shared" si="1"/>
        <v>0</v>
      </c>
      <c r="O7" s="263">
        <f>IF(Employee!$F$76&gt;A7,0,IF(Employee!$F$78&lt;A7,0,IF(Employee!$S$80&lt;=A7,0,IF(Employee!$S$79&lt;Employee!$F$76,0,Employee!$M$79))))</f>
        <v>0</v>
      </c>
      <c r="P7" s="263">
        <f>IF(Employee!$F$76&gt;A7,0,IF(Employee!$F$78&lt;A7,0,IF(Employee!$S$81&lt;=A7,0,IF(Employee!$S$80&lt;Employee!$F$76,0,Employee!$M$80))))</f>
        <v>0</v>
      </c>
      <c r="Q7" s="263">
        <f>IF(Employee!$F$76&gt;A7,0,IF(Employee!$F$78&lt;A7,0,IF(Employee!$S$82&lt;=A7,0,IF(Employee!$S$81&lt;Employee!$F$76,0,Employee!$M$81))))</f>
        <v>0</v>
      </c>
      <c r="R7" s="263">
        <f>IF(Employee!$F$76&gt;A7,0,IF(Employee!$F$78&lt;A7,0,IF(Employee!$S$82&lt;Employee!$F$76,0,Employee!$M$82)))</f>
        <v>0</v>
      </c>
      <c r="S7" s="263">
        <f t="shared" si="2"/>
        <v>0</v>
      </c>
      <c r="U7" s="263">
        <f>IF(Employee!$F$102&gt;A7,0,IF(Employee!$F$104&lt;A7,0,IF(Employee!$S$106&lt;=A7,0,IF(Employee!$S$105&lt;Employee!$F$102,0,Employee!$M$105))))</f>
        <v>0</v>
      </c>
      <c r="V7" s="263">
        <f>IF(Employee!$F$102&gt;A7,0,IF(Employee!$F$104&lt;A7,0,IF(Employee!$S$107&lt;=A7,0,IF(Employee!$S$106&lt;Employee!$F$102,0,Employee!$M$106))))</f>
        <v>0</v>
      </c>
      <c r="W7" s="263">
        <f>IF(Employee!$F$102&gt;A7,0,IF(Employee!$F$104&lt;A7,0,IF(Employee!$S$108&lt;=A7,0,IF(Employee!$S$107&lt;Employee!$F$102,0,Employee!$M$107))))</f>
        <v>0</v>
      </c>
      <c r="X7" s="263">
        <f>IF(Employee!$F$102&gt;A7,0,IF(Employee!$F$104&lt;A7,0,IF(Employee!$S$108&lt;Employee!$F$102,0,Employee!$M$108)))</f>
        <v>0</v>
      </c>
      <c r="Y7" s="263">
        <f t="shared" si="3"/>
        <v>0</v>
      </c>
      <c r="AA7" s="263">
        <f>IF(Employee!$F$128&gt;A7,0,IF(Employee!$F$130&lt;A7,0,IF(Employee!$S$132&lt;=A7,0,IF(Employee!$S$131&lt;Employee!$F$128,0,Employee!$M$131))))</f>
        <v>0</v>
      </c>
      <c r="AB7" s="263">
        <f>IF(Employee!$F$128&gt;A7,0,IF(Employee!$F$130&lt;A7,0,IF(Employee!$S$133&lt;=A7,0,IF(Employee!$S$132&lt;Employee!$F$128,0,Employee!$M$132))))</f>
        <v>0</v>
      </c>
      <c r="AC7" s="263">
        <f>IF(Employee!$F$128&gt;A7,0,IF(Employee!$F$130&lt;A7,0,IF(Employee!$S$134&lt;=A7,0,IF(Employee!$S$133&lt;Employee!$F$128,0,Employee!$M$133))))</f>
        <v>0</v>
      </c>
      <c r="AD7" s="263">
        <f>IF(Employee!$F$128&gt;A7,0,IF(Employee!$F$130&lt;A7,0,IF(Employee!$S$134&lt;Employee!$F$128,0,Employee!$M$134)))</f>
        <v>0</v>
      </c>
      <c r="AE7" s="263">
        <f t="shared" si="4"/>
        <v>0</v>
      </c>
    </row>
    <row r="8" spans="1:31" x14ac:dyDescent="0.2">
      <c r="A8" s="263">
        <v>7</v>
      </c>
      <c r="C8" s="263">
        <f>IF(Employee!$F$24&gt;A8,0,IF(Employee!$F$26&lt;A8,0,IF(Employee!$S$28&lt;=A8,0,IF(Employee!$S$27&lt;Employee!$F$24,0,Employee!$M$27))))</f>
        <v>0</v>
      </c>
      <c r="D8" s="263">
        <f>IF(Employee!$F$24&gt;A8,0,IF(Employee!$F$26&lt;A8,0,IF(Employee!$S$29&lt;=A8,0,IF(Employee!$S$28&lt;Employee!$F$24,0,Employee!$M$28))))</f>
        <v>0</v>
      </c>
      <c r="E8" s="263">
        <f>IF(Employee!$F$24&gt;A8,0,IF(Employee!$F$26&lt;A8,0,IF(Employee!$S$30&lt;=A8,0,IF(Employee!$S$29&lt;Employee!$F$24,0,Employee!$M$29))))</f>
        <v>0</v>
      </c>
      <c r="F8" s="263">
        <f>IF(Employee!$F$24&gt;A8,0,IF(Employee!$F$26&lt;A8,0,IF(Employee!$S$30&lt;Employee!$F$24,0,Employee!$M$30)))</f>
        <v>0</v>
      </c>
      <c r="G8" s="263">
        <f t="shared" si="0"/>
        <v>0</v>
      </c>
      <c r="I8" s="263">
        <f>IF(Employee!$F$50&gt;A8,0,IF(Employee!$F$52&lt;A8,0,IF(Employee!$S$54&lt;=A8,0,IF(Employee!$S$53&lt;Employee!$F$50,0,Employee!$M$53))))</f>
        <v>0</v>
      </c>
      <c r="J8" s="263">
        <f>IF(Employee!$F$50&gt;A8,0,IF(Employee!$F$52&lt;A8,0,IF(Employee!$S$55&lt;=A8,0,IF(Employee!$S$54&lt;Employee!$F$50,0,Employee!$M$54))))</f>
        <v>0</v>
      </c>
      <c r="K8" s="263">
        <f>IF(Employee!$F$50&gt;A8,0,IF(Employee!$F$52&lt;A8,0,IF(Employee!$S$56&lt;=A8,0,IF(Employee!$S$55&lt;Employee!$F$50,0,Employee!$M$55))))</f>
        <v>0</v>
      </c>
      <c r="L8" s="263">
        <f>IF(Employee!$F$50&gt;A8,0,IF(Employee!$F$52&lt;A8,0,IF(Employee!$S$56&lt;Employee!$F$50,0,Employee!$M$56)))</f>
        <v>0</v>
      </c>
      <c r="M8" s="263">
        <f t="shared" si="1"/>
        <v>0</v>
      </c>
      <c r="O8" s="263">
        <f>IF(Employee!$F$76&gt;A8,0,IF(Employee!$F$78&lt;A8,0,IF(Employee!$S$80&lt;=A8,0,IF(Employee!$S$79&lt;Employee!$F$76,0,Employee!$M$79))))</f>
        <v>0</v>
      </c>
      <c r="P8" s="263">
        <f>IF(Employee!$F$76&gt;A8,0,IF(Employee!$F$78&lt;A8,0,IF(Employee!$S$81&lt;=A8,0,IF(Employee!$S$80&lt;Employee!$F$76,0,Employee!$M$80))))</f>
        <v>0</v>
      </c>
      <c r="Q8" s="263">
        <f>IF(Employee!$F$76&gt;A8,0,IF(Employee!$F$78&lt;A8,0,IF(Employee!$S$82&lt;=A8,0,IF(Employee!$S$81&lt;Employee!$F$76,0,Employee!$M$81))))</f>
        <v>0</v>
      </c>
      <c r="R8" s="263">
        <f>IF(Employee!$F$76&gt;A8,0,IF(Employee!$F$78&lt;A8,0,IF(Employee!$S$82&lt;Employee!$F$76,0,Employee!$M$82)))</f>
        <v>0</v>
      </c>
      <c r="S8" s="263">
        <f t="shared" si="2"/>
        <v>0</v>
      </c>
      <c r="U8" s="263">
        <f>IF(Employee!$F$102&gt;A8,0,IF(Employee!$F$104&lt;A8,0,IF(Employee!$S$106&lt;=A8,0,IF(Employee!$S$105&lt;Employee!$F$102,0,Employee!$M$105))))</f>
        <v>0</v>
      </c>
      <c r="V8" s="263">
        <f>IF(Employee!$F$102&gt;A8,0,IF(Employee!$F$104&lt;A8,0,IF(Employee!$S$107&lt;=A8,0,IF(Employee!$S$106&lt;Employee!$F$102,0,Employee!$M$106))))</f>
        <v>0</v>
      </c>
      <c r="W8" s="263">
        <f>IF(Employee!$F$102&gt;A8,0,IF(Employee!$F$104&lt;A8,0,IF(Employee!$S$108&lt;=A8,0,IF(Employee!$S$107&lt;Employee!$F$102,0,Employee!$M$107))))</f>
        <v>0</v>
      </c>
      <c r="X8" s="263">
        <f>IF(Employee!$F$102&gt;A8,0,IF(Employee!$F$104&lt;A8,0,IF(Employee!$S$108&lt;Employee!$F$102,0,Employee!$M$108)))</f>
        <v>0</v>
      </c>
      <c r="Y8" s="263">
        <f t="shared" si="3"/>
        <v>0</v>
      </c>
      <c r="AA8" s="263">
        <f>IF(Employee!$F$128&gt;A8,0,IF(Employee!$F$130&lt;A8,0,IF(Employee!$S$132&lt;=A8,0,IF(Employee!$S$131&lt;Employee!$F$128,0,Employee!$M$131))))</f>
        <v>0</v>
      </c>
      <c r="AB8" s="263">
        <f>IF(Employee!$F$128&gt;A8,0,IF(Employee!$F$130&lt;A8,0,IF(Employee!$S$133&lt;=A8,0,IF(Employee!$S$132&lt;Employee!$F$128,0,Employee!$M$132))))</f>
        <v>0</v>
      </c>
      <c r="AC8" s="263">
        <f>IF(Employee!$F$128&gt;A8,0,IF(Employee!$F$130&lt;A8,0,IF(Employee!$S$134&lt;=A8,0,IF(Employee!$S$133&lt;Employee!$F$128,0,Employee!$M$133))))</f>
        <v>0</v>
      </c>
      <c r="AD8" s="263">
        <f>IF(Employee!$F$128&gt;A8,0,IF(Employee!$F$130&lt;A8,0,IF(Employee!$S$134&lt;Employee!$F$128,0,Employee!$M$134)))</f>
        <v>0</v>
      </c>
      <c r="AE8" s="263">
        <f t="shared" si="4"/>
        <v>0</v>
      </c>
    </row>
    <row r="9" spans="1:31" x14ac:dyDescent="0.2">
      <c r="A9" s="263">
        <v>8</v>
      </c>
      <c r="C9" s="263">
        <f>IF(Employee!$F$24&gt;A9,0,IF(Employee!$F$26&lt;A9,0,IF(Employee!$S$28&lt;=A9,0,IF(Employee!$S$27&lt;Employee!$F$24,0,Employee!$M$27))))</f>
        <v>0</v>
      </c>
      <c r="D9" s="263">
        <f>IF(Employee!$F$24&gt;A9,0,IF(Employee!$F$26&lt;A9,0,IF(Employee!$S$29&lt;=A9,0,IF(Employee!$S$28&lt;Employee!$F$24,0,Employee!$M$28))))</f>
        <v>0</v>
      </c>
      <c r="E9" s="263">
        <f>IF(Employee!$F$24&gt;A9,0,IF(Employee!$F$26&lt;A9,0,IF(Employee!$S$30&lt;=A9,0,IF(Employee!$S$29&lt;Employee!$F$24,0,Employee!$M$29))))</f>
        <v>0</v>
      </c>
      <c r="F9" s="263">
        <f>IF(Employee!$F$24&gt;A9,0,IF(Employee!$F$26&lt;A9,0,IF(Employee!$S$30&lt;Employee!$F$24,0,Employee!$M$30)))</f>
        <v>0</v>
      </c>
      <c r="G9" s="263">
        <f t="shared" si="0"/>
        <v>0</v>
      </c>
      <c r="I9" s="263">
        <f>IF(Employee!$F$50&gt;A9,0,IF(Employee!$F$52&lt;A9,0,IF(Employee!$S$54&lt;=A9,0,IF(Employee!$S$53&lt;Employee!$F$50,0,Employee!$M$53))))</f>
        <v>0</v>
      </c>
      <c r="J9" s="263">
        <f>IF(Employee!$F$50&gt;A9,0,IF(Employee!$F$52&lt;A9,0,IF(Employee!$S$55&lt;=A9,0,IF(Employee!$S$54&lt;Employee!$F$50,0,Employee!$M$54))))</f>
        <v>0</v>
      </c>
      <c r="K9" s="263">
        <f>IF(Employee!$F$50&gt;A9,0,IF(Employee!$F$52&lt;A9,0,IF(Employee!$S$56&lt;=A9,0,IF(Employee!$S$55&lt;Employee!$F$50,0,Employee!$M$55))))</f>
        <v>0</v>
      </c>
      <c r="L9" s="263">
        <f>IF(Employee!$F$50&gt;A9,0,IF(Employee!$F$52&lt;A9,0,IF(Employee!$S$56&lt;Employee!$F$50,0,Employee!$M$56)))</f>
        <v>0</v>
      </c>
      <c r="M9" s="263">
        <f t="shared" si="1"/>
        <v>0</v>
      </c>
      <c r="O9" s="263">
        <f>IF(Employee!$F$76&gt;A9,0,IF(Employee!$F$78&lt;A9,0,IF(Employee!$S$80&lt;=A9,0,IF(Employee!$S$79&lt;Employee!$F$76,0,Employee!$M$79))))</f>
        <v>0</v>
      </c>
      <c r="P9" s="263">
        <f>IF(Employee!$F$76&gt;A9,0,IF(Employee!$F$78&lt;A9,0,IF(Employee!$S$81&lt;=A9,0,IF(Employee!$S$80&lt;Employee!$F$76,0,Employee!$M$80))))</f>
        <v>0</v>
      </c>
      <c r="Q9" s="263">
        <f>IF(Employee!$F$76&gt;A9,0,IF(Employee!$F$78&lt;A9,0,IF(Employee!$S$82&lt;=A9,0,IF(Employee!$S$81&lt;Employee!$F$76,0,Employee!$M$81))))</f>
        <v>0</v>
      </c>
      <c r="R9" s="263">
        <f>IF(Employee!$F$76&gt;A9,0,IF(Employee!$F$78&lt;A9,0,IF(Employee!$S$82&lt;Employee!$F$76,0,Employee!$M$82)))</f>
        <v>0</v>
      </c>
      <c r="S9" s="263">
        <f t="shared" si="2"/>
        <v>0</v>
      </c>
      <c r="U9" s="263">
        <f>IF(Employee!$F$102&gt;A9,0,IF(Employee!$F$104&lt;A9,0,IF(Employee!$S$106&lt;=A9,0,IF(Employee!$S$105&lt;Employee!$F$102,0,Employee!$M$105))))</f>
        <v>0</v>
      </c>
      <c r="V9" s="263">
        <f>IF(Employee!$F$102&gt;A9,0,IF(Employee!$F$104&lt;A9,0,IF(Employee!$S$107&lt;=A9,0,IF(Employee!$S$106&lt;Employee!$F$102,0,Employee!$M$106))))</f>
        <v>0</v>
      </c>
      <c r="W9" s="263">
        <f>IF(Employee!$F$102&gt;A9,0,IF(Employee!$F$104&lt;A9,0,IF(Employee!$S$108&lt;=A9,0,IF(Employee!$S$107&lt;Employee!$F$102,0,Employee!$M$107))))</f>
        <v>0</v>
      </c>
      <c r="X9" s="263">
        <f>IF(Employee!$F$102&gt;A9,0,IF(Employee!$F$104&lt;A9,0,IF(Employee!$S$108&lt;Employee!$F$102,0,Employee!$M$108)))</f>
        <v>0</v>
      </c>
      <c r="Y9" s="263">
        <f t="shared" si="3"/>
        <v>0</v>
      </c>
      <c r="AA9" s="263">
        <f>IF(Employee!$F$128&gt;A9,0,IF(Employee!$F$130&lt;A9,0,IF(Employee!$S$132&lt;=A9,0,IF(Employee!$S$131&lt;Employee!$F$128,0,Employee!$M$131))))</f>
        <v>0</v>
      </c>
      <c r="AB9" s="263">
        <f>IF(Employee!$F$128&gt;A9,0,IF(Employee!$F$130&lt;A9,0,IF(Employee!$S$133&lt;=A9,0,IF(Employee!$S$132&lt;Employee!$F$128,0,Employee!$M$132))))</f>
        <v>0</v>
      </c>
      <c r="AC9" s="263">
        <f>IF(Employee!$F$128&gt;A9,0,IF(Employee!$F$130&lt;A9,0,IF(Employee!$S$134&lt;=A9,0,IF(Employee!$S$133&lt;Employee!$F$128,0,Employee!$M$133))))</f>
        <v>0</v>
      </c>
      <c r="AD9" s="263">
        <f>IF(Employee!$F$128&gt;A9,0,IF(Employee!$F$130&lt;A9,0,IF(Employee!$S$134&lt;Employee!$F$128,0,Employee!$M$134)))</f>
        <v>0</v>
      </c>
      <c r="AE9" s="263">
        <f t="shared" si="4"/>
        <v>0</v>
      </c>
    </row>
    <row r="10" spans="1:31" x14ac:dyDescent="0.2">
      <c r="A10" s="263">
        <v>9</v>
      </c>
      <c r="C10" s="263">
        <f>IF(Employee!$F$24&gt;A10,0,IF(Employee!$F$26&lt;A10,0,IF(Employee!$S$28&lt;=A10,0,IF(Employee!$S$27&lt;Employee!$F$24,0,Employee!$M$27))))</f>
        <v>0</v>
      </c>
      <c r="D10" s="263">
        <f>IF(Employee!$F$24&gt;A10,0,IF(Employee!$F$26&lt;A10,0,IF(Employee!$S$29&lt;=A10,0,IF(Employee!$S$28&lt;Employee!$F$24,0,Employee!$M$28))))</f>
        <v>0</v>
      </c>
      <c r="E10" s="263">
        <f>IF(Employee!$F$24&gt;A10,0,IF(Employee!$F$26&lt;A10,0,IF(Employee!$S$30&lt;=A10,0,IF(Employee!$S$29&lt;Employee!$F$24,0,Employee!$M$29))))</f>
        <v>0</v>
      </c>
      <c r="F10" s="263">
        <f>IF(Employee!$F$24&gt;A10,0,IF(Employee!$F$26&lt;A10,0,IF(Employee!$S$30&lt;Employee!$F$24,0,Employee!$M$30)))</f>
        <v>0</v>
      </c>
      <c r="G10" s="263">
        <f t="shared" si="0"/>
        <v>0</v>
      </c>
      <c r="I10" s="263">
        <f>IF(Employee!$F$50&gt;A10,0,IF(Employee!$F$52&lt;A10,0,IF(Employee!$S$54&lt;=A10,0,IF(Employee!$S$53&lt;Employee!$F$50,0,Employee!$M$53))))</f>
        <v>0</v>
      </c>
      <c r="J10" s="263">
        <f>IF(Employee!$F$50&gt;A10,0,IF(Employee!$F$52&lt;A10,0,IF(Employee!$S$55&lt;=A10,0,IF(Employee!$S$54&lt;Employee!$F$50,0,Employee!$M$54))))</f>
        <v>0</v>
      </c>
      <c r="K10" s="263">
        <f>IF(Employee!$F$50&gt;A10,0,IF(Employee!$F$52&lt;A10,0,IF(Employee!$S$56&lt;=A10,0,IF(Employee!$S$55&lt;Employee!$F$50,0,Employee!$M$55))))</f>
        <v>0</v>
      </c>
      <c r="L10" s="263">
        <f>IF(Employee!$F$50&gt;A10,0,IF(Employee!$F$52&lt;A10,0,IF(Employee!$S$56&lt;Employee!$F$50,0,Employee!$M$56)))</f>
        <v>0</v>
      </c>
      <c r="M10" s="263">
        <f t="shared" si="1"/>
        <v>0</v>
      </c>
      <c r="O10" s="263">
        <f>IF(Employee!$F$76&gt;A10,0,IF(Employee!$F$78&lt;A10,0,IF(Employee!$S$80&lt;=A10,0,IF(Employee!$S$79&lt;Employee!$F$76,0,Employee!$M$79))))</f>
        <v>0</v>
      </c>
      <c r="P10" s="263">
        <f>IF(Employee!$F$76&gt;A10,0,IF(Employee!$F$78&lt;A10,0,IF(Employee!$S$81&lt;=A10,0,IF(Employee!$S$80&lt;Employee!$F$76,0,Employee!$M$80))))</f>
        <v>0</v>
      </c>
      <c r="Q10" s="263">
        <f>IF(Employee!$F$76&gt;A10,0,IF(Employee!$F$78&lt;A10,0,IF(Employee!$S$82&lt;=A10,0,IF(Employee!$S$81&lt;Employee!$F$76,0,Employee!$M$81))))</f>
        <v>0</v>
      </c>
      <c r="R10" s="263">
        <f>IF(Employee!$F$76&gt;A10,0,IF(Employee!$F$78&lt;A10,0,IF(Employee!$S$82&lt;Employee!$F$76,0,Employee!$M$82)))</f>
        <v>0</v>
      </c>
      <c r="S10" s="263">
        <f t="shared" si="2"/>
        <v>0</v>
      </c>
      <c r="U10" s="263">
        <f>IF(Employee!$F$102&gt;A10,0,IF(Employee!$F$104&lt;A10,0,IF(Employee!$S$106&lt;=A10,0,IF(Employee!$S$105&lt;Employee!$F$102,0,Employee!$M$105))))</f>
        <v>0</v>
      </c>
      <c r="V10" s="263">
        <f>IF(Employee!$F$102&gt;A10,0,IF(Employee!$F$104&lt;A10,0,IF(Employee!$S$107&lt;=A10,0,IF(Employee!$S$106&lt;Employee!$F$102,0,Employee!$M$106))))</f>
        <v>0</v>
      </c>
      <c r="W10" s="263">
        <f>IF(Employee!$F$102&gt;A10,0,IF(Employee!$F$104&lt;A10,0,IF(Employee!$S$108&lt;=A10,0,IF(Employee!$S$107&lt;Employee!$F$102,0,Employee!$M$107))))</f>
        <v>0</v>
      </c>
      <c r="X10" s="263">
        <f>IF(Employee!$F$102&gt;A10,0,IF(Employee!$F$104&lt;A10,0,IF(Employee!$S$108&lt;Employee!$F$102,0,Employee!$M$108)))</f>
        <v>0</v>
      </c>
      <c r="Y10" s="263">
        <f t="shared" si="3"/>
        <v>0</v>
      </c>
      <c r="AA10" s="263">
        <f>IF(Employee!$F$128&gt;A10,0,IF(Employee!$F$130&lt;A10,0,IF(Employee!$S$132&lt;=A10,0,IF(Employee!$S$131&lt;Employee!$F$128,0,Employee!$M$131))))</f>
        <v>0</v>
      </c>
      <c r="AB10" s="263">
        <f>IF(Employee!$F$128&gt;A10,0,IF(Employee!$F$130&lt;A10,0,IF(Employee!$S$133&lt;=A10,0,IF(Employee!$S$132&lt;Employee!$F$128,0,Employee!$M$132))))</f>
        <v>0</v>
      </c>
      <c r="AC10" s="263">
        <f>IF(Employee!$F$128&gt;A10,0,IF(Employee!$F$130&lt;A10,0,IF(Employee!$S$134&lt;=A10,0,IF(Employee!$S$133&lt;Employee!$F$128,0,Employee!$M$133))))</f>
        <v>0</v>
      </c>
      <c r="AD10" s="263">
        <f>IF(Employee!$F$128&gt;A10,0,IF(Employee!$F$130&lt;A10,0,IF(Employee!$S$134&lt;Employee!$F$128,0,Employee!$M$134)))</f>
        <v>0</v>
      </c>
      <c r="AE10" s="263">
        <f t="shared" si="4"/>
        <v>0</v>
      </c>
    </row>
    <row r="11" spans="1:31" x14ac:dyDescent="0.2">
      <c r="A11" s="263">
        <v>10</v>
      </c>
      <c r="C11" s="263">
        <f>IF(Employee!$F$24&gt;A11,0,IF(Employee!$F$26&lt;A11,0,IF(Employee!$S$28&lt;=A11,0,IF(Employee!$S$27&lt;Employee!$F$24,0,Employee!$M$27))))</f>
        <v>0</v>
      </c>
      <c r="D11" s="263">
        <f>IF(Employee!$F$24&gt;A11,0,IF(Employee!$F$26&lt;A11,0,IF(Employee!$S$29&lt;=A11,0,IF(Employee!$S$28&lt;Employee!$F$24,0,Employee!$M$28))))</f>
        <v>0</v>
      </c>
      <c r="E11" s="263">
        <f>IF(Employee!$F$24&gt;A11,0,IF(Employee!$F$26&lt;A11,0,IF(Employee!$S$30&lt;=A11,0,IF(Employee!$S$29&lt;Employee!$F$24,0,Employee!$M$29))))</f>
        <v>0</v>
      </c>
      <c r="F11" s="263">
        <f>IF(Employee!$F$24&gt;A11,0,IF(Employee!$F$26&lt;A11,0,IF(Employee!$S$30&lt;Employee!$F$24,0,Employee!$M$30)))</f>
        <v>0</v>
      </c>
      <c r="G11" s="263">
        <f t="shared" si="0"/>
        <v>0</v>
      </c>
      <c r="I11" s="263">
        <f>IF(Employee!$F$50&gt;A11,0,IF(Employee!$F$52&lt;A11,0,IF(Employee!$S$54&lt;=A11,0,IF(Employee!$S$53&lt;Employee!$F$50,0,Employee!$M$53))))</f>
        <v>0</v>
      </c>
      <c r="J11" s="263">
        <f>IF(Employee!$F$50&gt;A11,0,IF(Employee!$F$52&lt;A11,0,IF(Employee!$S$55&lt;=A11,0,IF(Employee!$S$54&lt;Employee!$F$50,0,Employee!$M$54))))</f>
        <v>0</v>
      </c>
      <c r="K11" s="263">
        <f>IF(Employee!$F$50&gt;A11,0,IF(Employee!$F$52&lt;A11,0,IF(Employee!$S$56&lt;=A11,0,IF(Employee!$S$55&lt;Employee!$F$50,0,Employee!$M$55))))</f>
        <v>0</v>
      </c>
      <c r="L11" s="263">
        <f>IF(Employee!$F$50&gt;A11,0,IF(Employee!$F$52&lt;A11,0,IF(Employee!$S$56&lt;Employee!$F$50,0,Employee!$M$56)))</f>
        <v>0</v>
      </c>
      <c r="M11" s="263">
        <f t="shared" si="1"/>
        <v>0</v>
      </c>
      <c r="O11" s="263">
        <f>IF(Employee!$F$76&gt;A11,0,IF(Employee!$F$78&lt;A11,0,IF(Employee!$S$80&lt;=A11,0,IF(Employee!$S$79&lt;Employee!$F$76,0,Employee!$M$79))))</f>
        <v>0</v>
      </c>
      <c r="P11" s="263">
        <f>IF(Employee!$F$76&gt;A11,0,IF(Employee!$F$78&lt;A11,0,IF(Employee!$S$81&lt;=A11,0,IF(Employee!$S$80&lt;Employee!$F$76,0,Employee!$M$80))))</f>
        <v>0</v>
      </c>
      <c r="Q11" s="263">
        <f>IF(Employee!$F$76&gt;A11,0,IF(Employee!$F$78&lt;A11,0,IF(Employee!$S$82&lt;=A11,0,IF(Employee!$S$81&lt;Employee!$F$76,0,Employee!$M$81))))</f>
        <v>0</v>
      </c>
      <c r="R11" s="263">
        <f>IF(Employee!$F$76&gt;A11,0,IF(Employee!$F$78&lt;A11,0,IF(Employee!$S$82&lt;Employee!$F$76,0,Employee!$M$82)))</f>
        <v>0</v>
      </c>
      <c r="S11" s="263">
        <f t="shared" si="2"/>
        <v>0</v>
      </c>
      <c r="U11" s="263">
        <f>IF(Employee!$F$102&gt;A11,0,IF(Employee!$F$104&lt;A11,0,IF(Employee!$S$106&lt;=A11,0,IF(Employee!$S$105&lt;Employee!$F$102,0,Employee!$M$105))))</f>
        <v>0</v>
      </c>
      <c r="V11" s="263">
        <f>IF(Employee!$F$102&gt;A11,0,IF(Employee!$F$104&lt;A11,0,IF(Employee!$S$107&lt;=A11,0,IF(Employee!$S$106&lt;Employee!$F$102,0,Employee!$M$106))))</f>
        <v>0</v>
      </c>
      <c r="W11" s="263">
        <f>IF(Employee!$F$102&gt;A11,0,IF(Employee!$F$104&lt;A11,0,IF(Employee!$S$108&lt;=A11,0,IF(Employee!$S$107&lt;Employee!$F$102,0,Employee!$M$107))))</f>
        <v>0</v>
      </c>
      <c r="X11" s="263">
        <f>IF(Employee!$F$102&gt;A11,0,IF(Employee!$F$104&lt;A11,0,IF(Employee!$S$108&lt;Employee!$F$102,0,Employee!$M$108)))</f>
        <v>0</v>
      </c>
      <c r="Y11" s="263">
        <f t="shared" si="3"/>
        <v>0</v>
      </c>
      <c r="AA11" s="263">
        <f>IF(Employee!$F$128&gt;A11,0,IF(Employee!$F$130&lt;A11,0,IF(Employee!$S$132&lt;=A11,0,IF(Employee!$S$131&lt;Employee!$F$128,0,Employee!$M$131))))</f>
        <v>0</v>
      </c>
      <c r="AB11" s="263">
        <f>IF(Employee!$F$128&gt;A11,0,IF(Employee!$F$130&lt;A11,0,IF(Employee!$S$133&lt;=A11,0,IF(Employee!$S$132&lt;Employee!$F$128,0,Employee!$M$132))))</f>
        <v>0</v>
      </c>
      <c r="AC11" s="263">
        <f>IF(Employee!$F$128&gt;A11,0,IF(Employee!$F$130&lt;A11,0,IF(Employee!$S$134&lt;=A11,0,IF(Employee!$S$133&lt;Employee!$F$128,0,Employee!$M$133))))</f>
        <v>0</v>
      </c>
      <c r="AD11" s="263">
        <f>IF(Employee!$F$128&gt;A11,0,IF(Employee!$F$130&lt;A11,0,IF(Employee!$S$134&lt;Employee!$F$128,0,Employee!$M$134)))</f>
        <v>0</v>
      </c>
      <c r="AE11" s="263">
        <f t="shared" si="4"/>
        <v>0</v>
      </c>
    </row>
    <row r="12" spans="1:31" x14ac:dyDescent="0.2">
      <c r="A12" s="263">
        <v>11</v>
      </c>
      <c r="C12" s="263">
        <f>IF(Employee!$F$24&gt;A12,0,IF(Employee!$F$26&lt;A12,0,IF(Employee!$S$28&lt;=A12,0,IF(Employee!$S$27&lt;Employee!$F$24,0,Employee!$M$27))))</f>
        <v>0</v>
      </c>
      <c r="D12" s="263">
        <f>IF(Employee!$F$24&gt;A12,0,IF(Employee!$F$26&lt;A12,0,IF(Employee!$S$29&lt;=A12,0,IF(Employee!$S$28&lt;Employee!$F$24,0,Employee!$M$28))))</f>
        <v>0</v>
      </c>
      <c r="E12" s="263">
        <f>IF(Employee!$F$24&gt;A12,0,IF(Employee!$F$26&lt;A12,0,IF(Employee!$S$30&lt;=A12,0,IF(Employee!$S$29&lt;Employee!$F$24,0,Employee!$M$29))))</f>
        <v>0</v>
      </c>
      <c r="F12" s="263">
        <f>IF(Employee!$F$24&gt;A12,0,IF(Employee!$F$26&lt;A12,0,IF(Employee!$S$30&lt;Employee!$F$24,0,Employee!$M$30)))</f>
        <v>0</v>
      </c>
      <c r="G12" s="263">
        <f t="shared" si="0"/>
        <v>0</v>
      </c>
      <c r="I12" s="263">
        <f>IF(Employee!$F$50&gt;A12,0,IF(Employee!$F$52&lt;A12,0,IF(Employee!$S$54&lt;=A12,0,IF(Employee!$S$53&lt;Employee!$F$50,0,Employee!$M$53))))</f>
        <v>0</v>
      </c>
      <c r="J12" s="263">
        <f>IF(Employee!$F$50&gt;A12,0,IF(Employee!$F$52&lt;A12,0,IF(Employee!$S$55&lt;=A12,0,IF(Employee!$S$54&lt;Employee!$F$50,0,Employee!$M$54))))</f>
        <v>0</v>
      </c>
      <c r="K12" s="263">
        <f>IF(Employee!$F$50&gt;A12,0,IF(Employee!$F$52&lt;A12,0,IF(Employee!$S$56&lt;=A12,0,IF(Employee!$S$55&lt;Employee!$F$50,0,Employee!$M$55))))</f>
        <v>0</v>
      </c>
      <c r="L12" s="263">
        <f>IF(Employee!$F$50&gt;A12,0,IF(Employee!$F$52&lt;A12,0,IF(Employee!$S$56&lt;Employee!$F$50,0,Employee!$M$56)))</f>
        <v>0</v>
      </c>
      <c r="M12" s="263">
        <f t="shared" si="1"/>
        <v>0</v>
      </c>
      <c r="O12" s="263">
        <f>IF(Employee!$F$76&gt;A12,0,IF(Employee!$F$78&lt;A12,0,IF(Employee!$S$80&lt;=A12,0,IF(Employee!$S$79&lt;Employee!$F$76,0,Employee!$M$79))))</f>
        <v>0</v>
      </c>
      <c r="P12" s="263">
        <f>IF(Employee!$F$76&gt;A12,0,IF(Employee!$F$78&lt;A12,0,IF(Employee!$S$81&lt;=A12,0,IF(Employee!$S$80&lt;Employee!$F$76,0,Employee!$M$80))))</f>
        <v>0</v>
      </c>
      <c r="Q12" s="263">
        <f>IF(Employee!$F$76&gt;A12,0,IF(Employee!$F$78&lt;A12,0,IF(Employee!$S$82&lt;=A12,0,IF(Employee!$S$81&lt;Employee!$F$76,0,Employee!$M$81))))</f>
        <v>0</v>
      </c>
      <c r="R12" s="263">
        <f>IF(Employee!$F$76&gt;A12,0,IF(Employee!$F$78&lt;A12,0,IF(Employee!$S$82&lt;Employee!$F$76,0,Employee!$M$82)))</f>
        <v>0</v>
      </c>
      <c r="S12" s="263">
        <f t="shared" si="2"/>
        <v>0</v>
      </c>
      <c r="U12" s="263">
        <f>IF(Employee!$F$102&gt;A12,0,IF(Employee!$F$104&lt;A12,0,IF(Employee!$S$106&lt;=A12,0,IF(Employee!$S$105&lt;Employee!$F$102,0,Employee!$M$105))))</f>
        <v>0</v>
      </c>
      <c r="V12" s="263">
        <f>IF(Employee!$F$102&gt;A12,0,IF(Employee!$F$104&lt;A12,0,IF(Employee!$S$107&lt;=A12,0,IF(Employee!$S$106&lt;Employee!$F$102,0,Employee!$M$106))))</f>
        <v>0</v>
      </c>
      <c r="W12" s="263">
        <f>IF(Employee!$F$102&gt;A12,0,IF(Employee!$F$104&lt;A12,0,IF(Employee!$S$108&lt;=A12,0,IF(Employee!$S$107&lt;Employee!$F$102,0,Employee!$M$107))))</f>
        <v>0</v>
      </c>
      <c r="X12" s="263">
        <f>IF(Employee!$F$102&gt;A12,0,IF(Employee!$F$104&lt;A12,0,IF(Employee!$S$108&lt;Employee!$F$102,0,Employee!$M$108)))</f>
        <v>0</v>
      </c>
      <c r="Y12" s="263">
        <f t="shared" si="3"/>
        <v>0</v>
      </c>
      <c r="AA12" s="263">
        <f>IF(Employee!$F$128&gt;A12,0,IF(Employee!$F$130&lt;A12,0,IF(Employee!$S$132&lt;=A12,0,IF(Employee!$S$131&lt;Employee!$F$128,0,Employee!$M$131))))</f>
        <v>0</v>
      </c>
      <c r="AB12" s="263">
        <f>IF(Employee!$F$128&gt;A12,0,IF(Employee!$F$130&lt;A12,0,IF(Employee!$S$133&lt;=A12,0,IF(Employee!$S$132&lt;Employee!$F$128,0,Employee!$M$132))))</f>
        <v>0</v>
      </c>
      <c r="AC12" s="263">
        <f>IF(Employee!$F$128&gt;A12,0,IF(Employee!$F$130&lt;A12,0,IF(Employee!$S$134&lt;=A12,0,IF(Employee!$S$133&lt;Employee!$F$128,0,Employee!$M$133))))</f>
        <v>0</v>
      </c>
      <c r="AD12" s="263">
        <f>IF(Employee!$F$128&gt;A12,0,IF(Employee!$F$130&lt;A12,0,IF(Employee!$S$134&lt;Employee!$F$128,0,Employee!$M$134)))</f>
        <v>0</v>
      </c>
      <c r="AE12" s="263">
        <f t="shared" si="4"/>
        <v>0</v>
      </c>
    </row>
    <row r="13" spans="1:31" x14ac:dyDescent="0.2">
      <c r="A13" s="263">
        <v>12</v>
      </c>
      <c r="C13" s="263">
        <f>IF(Employee!$F$24&gt;A13,0,IF(Employee!$F$26&lt;A13,0,IF(Employee!$S$28&lt;=A13,0,IF(Employee!$S$27&lt;Employee!$F$24,0,Employee!$M$27))))</f>
        <v>0</v>
      </c>
      <c r="D13" s="263">
        <f>IF(Employee!$F$24&gt;A13,0,IF(Employee!$F$26&lt;A13,0,IF(Employee!$S$29&lt;=A13,0,IF(Employee!$S$28&lt;Employee!$F$24,0,Employee!$M$28))))</f>
        <v>0</v>
      </c>
      <c r="E13" s="263">
        <f>IF(Employee!$F$24&gt;A13,0,IF(Employee!$F$26&lt;A13,0,IF(Employee!$S$30&lt;=A13,0,IF(Employee!$S$29&lt;Employee!$F$24,0,Employee!$M$29))))</f>
        <v>0</v>
      </c>
      <c r="F13" s="263">
        <f>IF(Employee!$F$24&gt;A13,0,IF(Employee!$F$26&lt;A13,0,IF(Employee!$S$30&lt;Employee!$F$24,0,Employee!$M$30)))</f>
        <v>0</v>
      </c>
      <c r="G13" s="263">
        <f t="shared" si="0"/>
        <v>0</v>
      </c>
      <c r="I13" s="263">
        <f>IF(Employee!$F$50&gt;A13,0,IF(Employee!$F$52&lt;A13,0,IF(Employee!$S$54&lt;=A13,0,IF(Employee!$S$53&lt;Employee!$F$50,0,Employee!$M$53))))</f>
        <v>0</v>
      </c>
      <c r="J13" s="263">
        <f>IF(Employee!$F$50&gt;A13,0,IF(Employee!$F$52&lt;A13,0,IF(Employee!$S$55&lt;=A13,0,IF(Employee!$S$54&lt;Employee!$F$50,0,Employee!$M$54))))</f>
        <v>0</v>
      </c>
      <c r="K13" s="263">
        <f>IF(Employee!$F$50&gt;A13,0,IF(Employee!$F$52&lt;A13,0,IF(Employee!$S$56&lt;=A13,0,IF(Employee!$S$55&lt;Employee!$F$50,0,Employee!$M$55))))</f>
        <v>0</v>
      </c>
      <c r="L13" s="263">
        <f>IF(Employee!$F$50&gt;A13,0,IF(Employee!$F$52&lt;A13,0,IF(Employee!$S$56&lt;Employee!$F$50,0,Employee!$M$56)))</f>
        <v>0</v>
      </c>
      <c r="M13" s="263">
        <f t="shared" si="1"/>
        <v>0</v>
      </c>
      <c r="O13" s="263">
        <f>IF(Employee!$F$76&gt;A13,0,IF(Employee!$F$78&lt;A13,0,IF(Employee!$S$80&lt;=A13,0,IF(Employee!$S$79&lt;Employee!$F$76,0,Employee!$M$79))))</f>
        <v>0</v>
      </c>
      <c r="P13" s="263">
        <f>IF(Employee!$F$76&gt;A13,0,IF(Employee!$F$78&lt;A13,0,IF(Employee!$S$81&lt;=A13,0,IF(Employee!$S$80&lt;Employee!$F$76,0,Employee!$M$80))))</f>
        <v>0</v>
      </c>
      <c r="Q13" s="263">
        <f>IF(Employee!$F$76&gt;A13,0,IF(Employee!$F$78&lt;A13,0,IF(Employee!$S$82&lt;=A13,0,IF(Employee!$S$81&lt;Employee!$F$76,0,Employee!$M$81))))</f>
        <v>0</v>
      </c>
      <c r="R13" s="263">
        <f>IF(Employee!$F$76&gt;A13,0,IF(Employee!$F$78&lt;A13,0,IF(Employee!$S$82&lt;Employee!$F$76,0,Employee!$M$82)))</f>
        <v>0</v>
      </c>
      <c r="S13" s="263">
        <f t="shared" si="2"/>
        <v>0</v>
      </c>
      <c r="U13" s="263">
        <f>IF(Employee!$F$102&gt;A13,0,IF(Employee!$F$104&lt;A13,0,IF(Employee!$S$106&lt;=A13,0,IF(Employee!$S$105&lt;Employee!$F$102,0,Employee!$M$105))))</f>
        <v>0</v>
      </c>
      <c r="V13" s="263">
        <f>IF(Employee!$F$102&gt;A13,0,IF(Employee!$F$104&lt;A13,0,IF(Employee!$S$107&lt;=A13,0,IF(Employee!$S$106&lt;Employee!$F$102,0,Employee!$M$106))))</f>
        <v>0</v>
      </c>
      <c r="W13" s="263">
        <f>IF(Employee!$F$102&gt;A13,0,IF(Employee!$F$104&lt;A13,0,IF(Employee!$S$108&lt;=A13,0,IF(Employee!$S$107&lt;Employee!$F$102,0,Employee!$M$107))))</f>
        <v>0</v>
      </c>
      <c r="X13" s="263">
        <f>IF(Employee!$F$102&gt;A13,0,IF(Employee!$F$104&lt;A13,0,IF(Employee!$S$108&lt;Employee!$F$102,0,Employee!$M$108)))</f>
        <v>0</v>
      </c>
      <c r="Y13" s="263">
        <f t="shared" si="3"/>
        <v>0</v>
      </c>
      <c r="AA13" s="263">
        <f>IF(Employee!$F$128&gt;A13,0,IF(Employee!$F$130&lt;A13,0,IF(Employee!$S$132&lt;=A13,0,IF(Employee!$S$131&lt;Employee!$F$128,0,Employee!$M$131))))</f>
        <v>0</v>
      </c>
      <c r="AB13" s="263">
        <f>IF(Employee!$F$128&gt;A13,0,IF(Employee!$F$130&lt;A13,0,IF(Employee!$S$133&lt;=A13,0,IF(Employee!$S$132&lt;Employee!$F$128,0,Employee!$M$132))))</f>
        <v>0</v>
      </c>
      <c r="AC13" s="263">
        <f>IF(Employee!$F$128&gt;A13,0,IF(Employee!$F$130&lt;A13,0,IF(Employee!$S$134&lt;=A13,0,IF(Employee!$S$133&lt;Employee!$F$128,0,Employee!$M$133))))</f>
        <v>0</v>
      </c>
      <c r="AD13" s="263">
        <f>IF(Employee!$F$128&gt;A13,0,IF(Employee!$F$130&lt;A13,0,IF(Employee!$S$134&lt;Employee!$F$128,0,Employee!$M$134)))</f>
        <v>0</v>
      </c>
      <c r="AE13" s="263">
        <f t="shared" si="4"/>
        <v>0</v>
      </c>
    </row>
    <row r="14" spans="1:31" x14ac:dyDescent="0.2">
      <c r="A14" s="263">
        <v>13</v>
      </c>
      <c r="C14" s="263">
        <f>IF(Employee!$F$24&gt;A14,0,IF(Employee!$F$26&lt;A14,0,IF(Employee!$S$28&lt;=A14,0,IF(Employee!$S$27&lt;Employee!$F$24,0,Employee!$M$27))))</f>
        <v>0</v>
      </c>
      <c r="D14" s="263">
        <f>IF(Employee!$F$24&gt;A14,0,IF(Employee!$F$26&lt;A14,0,IF(Employee!$S$29&lt;=A14,0,IF(Employee!$S$28&lt;Employee!$F$24,0,Employee!$M$28))))</f>
        <v>0</v>
      </c>
      <c r="E14" s="263">
        <f>IF(Employee!$F$24&gt;A14,0,IF(Employee!$F$26&lt;A14,0,IF(Employee!$S$30&lt;=A14,0,IF(Employee!$S$29&lt;Employee!$F$24,0,Employee!$M$29))))</f>
        <v>0</v>
      </c>
      <c r="F14" s="263">
        <f>IF(Employee!$F$24&gt;A14,0,IF(Employee!$F$26&lt;A14,0,IF(Employee!$S$30&lt;Employee!$F$24,0,Employee!$M$30)))</f>
        <v>0</v>
      </c>
      <c r="G14" s="263">
        <f t="shared" si="0"/>
        <v>0</v>
      </c>
      <c r="I14" s="263">
        <f>IF(Employee!$F$50&gt;A14,0,IF(Employee!$F$52&lt;A14,0,IF(Employee!$S$54&lt;=A14,0,IF(Employee!$S$53&lt;Employee!$F$50,0,Employee!$M$53))))</f>
        <v>0</v>
      </c>
      <c r="J14" s="263">
        <f>IF(Employee!$F$50&gt;A14,0,IF(Employee!$F$52&lt;A14,0,IF(Employee!$S$55&lt;=A14,0,IF(Employee!$S$54&lt;Employee!$F$50,0,Employee!$M$54))))</f>
        <v>0</v>
      </c>
      <c r="K14" s="263">
        <f>IF(Employee!$F$50&gt;A14,0,IF(Employee!$F$52&lt;A14,0,IF(Employee!$S$56&lt;=A14,0,IF(Employee!$S$55&lt;Employee!$F$50,0,Employee!$M$55))))</f>
        <v>0</v>
      </c>
      <c r="L14" s="263">
        <f>IF(Employee!$F$50&gt;A14,0,IF(Employee!$F$52&lt;A14,0,IF(Employee!$S$56&lt;Employee!$F$50,0,Employee!$M$56)))</f>
        <v>0</v>
      </c>
      <c r="M14" s="263">
        <f t="shared" si="1"/>
        <v>0</v>
      </c>
      <c r="O14" s="263">
        <f>IF(Employee!$F$76&gt;A14,0,IF(Employee!$F$78&lt;A14,0,IF(Employee!$S$80&lt;=A14,0,IF(Employee!$S$79&lt;Employee!$F$76,0,Employee!$M$79))))</f>
        <v>0</v>
      </c>
      <c r="P14" s="263">
        <f>IF(Employee!$F$76&gt;A14,0,IF(Employee!$F$78&lt;A14,0,IF(Employee!$S$81&lt;=A14,0,IF(Employee!$S$80&lt;Employee!$F$76,0,Employee!$M$80))))</f>
        <v>0</v>
      </c>
      <c r="Q14" s="263">
        <f>IF(Employee!$F$76&gt;A14,0,IF(Employee!$F$78&lt;A14,0,IF(Employee!$S$82&lt;=A14,0,IF(Employee!$S$81&lt;Employee!$F$76,0,Employee!$M$81))))</f>
        <v>0</v>
      </c>
      <c r="R14" s="263">
        <f>IF(Employee!$F$76&gt;A14,0,IF(Employee!$F$78&lt;A14,0,IF(Employee!$S$82&lt;Employee!$F$76,0,Employee!$M$82)))</f>
        <v>0</v>
      </c>
      <c r="S14" s="263">
        <f t="shared" si="2"/>
        <v>0</v>
      </c>
      <c r="U14" s="263">
        <f>IF(Employee!$F$102&gt;A14,0,IF(Employee!$F$104&lt;A14,0,IF(Employee!$S$106&lt;=A14,0,IF(Employee!$S$105&lt;Employee!$F$102,0,Employee!$M$105))))</f>
        <v>0</v>
      </c>
      <c r="V14" s="263">
        <f>IF(Employee!$F$102&gt;A14,0,IF(Employee!$F$104&lt;A14,0,IF(Employee!$S$107&lt;=A14,0,IF(Employee!$S$106&lt;Employee!$F$102,0,Employee!$M$106))))</f>
        <v>0</v>
      </c>
      <c r="W14" s="263">
        <f>IF(Employee!$F$102&gt;A14,0,IF(Employee!$F$104&lt;A14,0,IF(Employee!$S$108&lt;=A14,0,IF(Employee!$S$107&lt;Employee!$F$102,0,Employee!$M$107))))</f>
        <v>0</v>
      </c>
      <c r="X14" s="263">
        <f>IF(Employee!$F$102&gt;A14,0,IF(Employee!$F$104&lt;A14,0,IF(Employee!$S$108&lt;Employee!$F$102,0,Employee!$M$108)))</f>
        <v>0</v>
      </c>
      <c r="Y14" s="263">
        <f t="shared" si="3"/>
        <v>0</v>
      </c>
      <c r="AA14" s="263">
        <f>IF(Employee!$F$128&gt;A14,0,IF(Employee!$F$130&lt;A14,0,IF(Employee!$S$132&lt;=A14,0,IF(Employee!$S$131&lt;Employee!$F$128,0,Employee!$M$131))))</f>
        <v>0</v>
      </c>
      <c r="AB14" s="263">
        <f>IF(Employee!$F$128&gt;A14,0,IF(Employee!$F$130&lt;A14,0,IF(Employee!$S$133&lt;=A14,0,IF(Employee!$S$132&lt;Employee!$F$128,0,Employee!$M$132))))</f>
        <v>0</v>
      </c>
      <c r="AC14" s="263">
        <f>IF(Employee!$F$128&gt;A14,0,IF(Employee!$F$130&lt;A14,0,IF(Employee!$S$134&lt;=A14,0,IF(Employee!$S$133&lt;Employee!$F$128,0,Employee!$M$133))))</f>
        <v>0</v>
      </c>
      <c r="AD14" s="263">
        <f>IF(Employee!$F$128&gt;A14,0,IF(Employee!$F$130&lt;A14,0,IF(Employee!$S$134&lt;Employee!$F$128,0,Employee!$M$134)))</f>
        <v>0</v>
      </c>
      <c r="AE14" s="263">
        <f t="shared" si="4"/>
        <v>0</v>
      </c>
    </row>
    <row r="15" spans="1:31" x14ac:dyDescent="0.2">
      <c r="A15" s="263">
        <v>14</v>
      </c>
      <c r="C15" s="263">
        <f>IF(Employee!$F$24&gt;A15,0,IF(Employee!$F$26&lt;A15,0,IF(Employee!$S$28&lt;=A15,0,IF(Employee!$S$27&lt;Employee!$F$24,0,Employee!$M$27))))</f>
        <v>0</v>
      </c>
      <c r="D15" s="263">
        <f>IF(Employee!$F$24&gt;A15,0,IF(Employee!$F$26&lt;A15,0,IF(Employee!$S$29&lt;=A15,0,IF(Employee!$S$28&lt;Employee!$F$24,0,Employee!$M$28))))</f>
        <v>0</v>
      </c>
      <c r="E15" s="263">
        <f>IF(Employee!$F$24&gt;A15,0,IF(Employee!$F$26&lt;A15,0,IF(Employee!$S$30&lt;=A15,0,IF(Employee!$S$29&lt;Employee!$F$24,0,Employee!$M$29))))</f>
        <v>0</v>
      </c>
      <c r="F15" s="263">
        <f>IF(Employee!$F$24&gt;A15,0,IF(Employee!$F$26&lt;A15,0,IF(Employee!$S$30&lt;Employee!$F$24,0,Employee!$M$30)))</f>
        <v>0</v>
      </c>
      <c r="G15" s="263">
        <f t="shared" si="0"/>
        <v>0</v>
      </c>
      <c r="I15" s="263">
        <f>IF(Employee!$F$50&gt;A15,0,IF(Employee!$F$52&lt;A15,0,IF(Employee!$S$54&lt;=A15,0,IF(Employee!$S$53&lt;Employee!$F$50,0,Employee!$M$53))))</f>
        <v>0</v>
      </c>
      <c r="J15" s="263">
        <f>IF(Employee!$F$50&gt;A15,0,IF(Employee!$F$52&lt;A15,0,IF(Employee!$S$55&lt;=A15,0,IF(Employee!$S$54&lt;Employee!$F$50,0,Employee!$M$54))))</f>
        <v>0</v>
      </c>
      <c r="K15" s="263">
        <f>IF(Employee!$F$50&gt;A15,0,IF(Employee!$F$52&lt;A15,0,IF(Employee!$S$56&lt;=A15,0,IF(Employee!$S$55&lt;Employee!$F$50,0,Employee!$M$55))))</f>
        <v>0</v>
      </c>
      <c r="L15" s="263">
        <f>IF(Employee!$F$50&gt;A15,0,IF(Employee!$F$52&lt;A15,0,IF(Employee!$S$56&lt;Employee!$F$50,0,Employee!$M$56)))</f>
        <v>0</v>
      </c>
      <c r="M15" s="263">
        <f t="shared" si="1"/>
        <v>0</v>
      </c>
      <c r="O15" s="263">
        <f>IF(Employee!$F$76&gt;A15,0,IF(Employee!$F$78&lt;A15,0,IF(Employee!$S$80&lt;=A15,0,IF(Employee!$S$79&lt;Employee!$F$76,0,Employee!$M$79))))</f>
        <v>0</v>
      </c>
      <c r="P15" s="263">
        <f>IF(Employee!$F$76&gt;A15,0,IF(Employee!$F$78&lt;A15,0,IF(Employee!$S$81&lt;=A15,0,IF(Employee!$S$80&lt;Employee!$F$76,0,Employee!$M$80))))</f>
        <v>0</v>
      </c>
      <c r="Q15" s="263">
        <f>IF(Employee!$F$76&gt;A15,0,IF(Employee!$F$78&lt;A15,0,IF(Employee!$S$82&lt;=A15,0,IF(Employee!$S$81&lt;Employee!$F$76,0,Employee!$M$81))))</f>
        <v>0</v>
      </c>
      <c r="R15" s="263">
        <f>IF(Employee!$F$76&gt;A15,0,IF(Employee!$F$78&lt;A15,0,IF(Employee!$S$82&lt;Employee!$F$76,0,Employee!$M$82)))</f>
        <v>0</v>
      </c>
      <c r="S15" s="263">
        <f t="shared" si="2"/>
        <v>0</v>
      </c>
      <c r="U15" s="263">
        <f>IF(Employee!$F$102&gt;A15,0,IF(Employee!$F$104&lt;A15,0,IF(Employee!$S$106&lt;=A15,0,IF(Employee!$S$105&lt;Employee!$F$102,0,Employee!$M$105))))</f>
        <v>0</v>
      </c>
      <c r="V15" s="263">
        <f>IF(Employee!$F$102&gt;A15,0,IF(Employee!$F$104&lt;A15,0,IF(Employee!$S$107&lt;=A15,0,IF(Employee!$S$106&lt;Employee!$F$102,0,Employee!$M$106))))</f>
        <v>0</v>
      </c>
      <c r="W15" s="263">
        <f>IF(Employee!$F$102&gt;A15,0,IF(Employee!$F$104&lt;A15,0,IF(Employee!$S$108&lt;=A15,0,IF(Employee!$S$107&lt;Employee!$F$102,0,Employee!$M$107))))</f>
        <v>0</v>
      </c>
      <c r="X15" s="263">
        <f>IF(Employee!$F$102&gt;A15,0,IF(Employee!$F$104&lt;A15,0,IF(Employee!$S$108&lt;Employee!$F$102,0,Employee!$M$108)))</f>
        <v>0</v>
      </c>
      <c r="Y15" s="263">
        <f t="shared" si="3"/>
        <v>0</v>
      </c>
      <c r="AA15" s="263">
        <f>IF(Employee!$F$128&gt;A15,0,IF(Employee!$F$130&lt;A15,0,IF(Employee!$S$132&lt;=A15,0,IF(Employee!$S$131&lt;Employee!$F$128,0,Employee!$M$131))))</f>
        <v>0</v>
      </c>
      <c r="AB15" s="263">
        <f>IF(Employee!$F$128&gt;A15,0,IF(Employee!$F$130&lt;A15,0,IF(Employee!$S$133&lt;=A15,0,IF(Employee!$S$132&lt;Employee!$F$128,0,Employee!$M$132))))</f>
        <v>0</v>
      </c>
      <c r="AC15" s="263">
        <f>IF(Employee!$F$128&gt;A15,0,IF(Employee!$F$130&lt;A15,0,IF(Employee!$S$134&lt;=A15,0,IF(Employee!$S$133&lt;Employee!$F$128,0,Employee!$M$133))))</f>
        <v>0</v>
      </c>
      <c r="AD15" s="263">
        <f>IF(Employee!$F$128&gt;A15,0,IF(Employee!$F$130&lt;A15,0,IF(Employee!$S$134&lt;Employee!$F$128,0,Employee!$M$134)))</f>
        <v>0</v>
      </c>
      <c r="AE15" s="263">
        <f t="shared" si="4"/>
        <v>0</v>
      </c>
    </row>
    <row r="16" spans="1:31" x14ac:dyDescent="0.2">
      <c r="A16" s="263">
        <v>15</v>
      </c>
      <c r="C16" s="263">
        <f>IF(Employee!$F$24&gt;A16,0,IF(Employee!$F$26&lt;A16,0,IF(Employee!$S$28&lt;=A16,0,IF(Employee!$S$27&lt;Employee!$F$24,0,Employee!$M$27))))</f>
        <v>0</v>
      </c>
      <c r="D16" s="263">
        <f>IF(Employee!$F$24&gt;A16,0,IF(Employee!$F$26&lt;A16,0,IF(Employee!$S$29&lt;=A16,0,IF(Employee!$S$28&lt;Employee!$F$24,0,Employee!$M$28))))</f>
        <v>0</v>
      </c>
      <c r="E16" s="263">
        <f>IF(Employee!$F$24&gt;A16,0,IF(Employee!$F$26&lt;A16,0,IF(Employee!$S$30&lt;=A16,0,IF(Employee!$S$29&lt;Employee!$F$24,0,Employee!$M$29))))</f>
        <v>0</v>
      </c>
      <c r="F16" s="263">
        <f>IF(Employee!$F$24&gt;A16,0,IF(Employee!$F$26&lt;A16,0,IF(Employee!$S$30&lt;Employee!$F$24,0,Employee!$M$30)))</f>
        <v>0</v>
      </c>
      <c r="G16" s="263">
        <f t="shared" si="0"/>
        <v>0</v>
      </c>
      <c r="I16" s="263">
        <f>IF(Employee!$F$50&gt;A16,0,IF(Employee!$F$52&lt;A16,0,IF(Employee!$S$54&lt;=A16,0,IF(Employee!$S$53&lt;Employee!$F$50,0,Employee!$M$53))))</f>
        <v>0</v>
      </c>
      <c r="J16" s="263">
        <f>IF(Employee!$F$50&gt;A16,0,IF(Employee!$F$52&lt;A16,0,IF(Employee!$S$55&lt;=A16,0,IF(Employee!$S$54&lt;Employee!$F$50,0,Employee!$M$54))))</f>
        <v>0</v>
      </c>
      <c r="K16" s="263">
        <f>IF(Employee!$F$50&gt;A16,0,IF(Employee!$F$52&lt;A16,0,IF(Employee!$S$56&lt;=A16,0,IF(Employee!$S$55&lt;Employee!$F$50,0,Employee!$M$55))))</f>
        <v>0</v>
      </c>
      <c r="L16" s="263">
        <f>IF(Employee!$F$50&gt;A16,0,IF(Employee!$F$52&lt;A16,0,IF(Employee!$S$56&lt;Employee!$F$50,0,Employee!$M$56)))</f>
        <v>0</v>
      </c>
      <c r="M16" s="263">
        <f t="shared" si="1"/>
        <v>0</v>
      </c>
      <c r="O16" s="263">
        <f>IF(Employee!$F$76&gt;A16,0,IF(Employee!$F$78&lt;A16,0,IF(Employee!$S$80&lt;=A16,0,IF(Employee!$S$79&lt;Employee!$F$76,0,Employee!$M$79))))</f>
        <v>0</v>
      </c>
      <c r="P16" s="263">
        <f>IF(Employee!$F$76&gt;A16,0,IF(Employee!$F$78&lt;A16,0,IF(Employee!$S$81&lt;=A16,0,IF(Employee!$S$80&lt;Employee!$F$76,0,Employee!$M$80))))</f>
        <v>0</v>
      </c>
      <c r="Q16" s="263">
        <f>IF(Employee!$F$76&gt;A16,0,IF(Employee!$F$78&lt;A16,0,IF(Employee!$S$82&lt;=A16,0,IF(Employee!$S$81&lt;Employee!$F$76,0,Employee!$M$81))))</f>
        <v>0</v>
      </c>
      <c r="R16" s="263">
        <f>IF(Employee!$F$76&gt;A16,0,IF(Employee!$F$78&lt;A16,0,IF(Employee!$S$82&lt;Employee!$F$76,0,Employee!$M$82)))</f>
        <v>0</v>
      </c>
      <c r="S16" s="263">
        <f t="shared" si="2"/>
        <v>0</v>
      </c>
      <c r="U16" s="263">
        <f>IF(Employee!$F$102&gt;A16,0,IF(Employee!$F$104&lt;A16,0,IF(Employee!$S$106&lt;=A16,0,IF(Employee!$S$105&lt;Employee!$F$102,0,Employee!$M$105))))</f>
        <v>0</v>
      </c>
      <c r="V16" s="263">
        <f>IF(Employee!$F$102&gt;A16,0,IF(Employee!$F$104&lt;A16,0,IF(Employee!$S$107&lt;=A16,0,IF(Employee!$S$106&lt;Employee!$F$102,0,Employee!$M$106))))</f>
        <v>0</v>
      </c>
      <c r="W16" s="263">
        <f>IF(Employee!$F$102&gt;A16,0,IF(Employee!$F$104&lt;A16,0,IF(Employee!$S$108&lt;=A16,0,IF(Employee!$S$107&lt;Employee!$F$102,0,Employee!$M$107))))</f>
        <v>0</v>
      </c>
      <c r="X16" s="263">
        <f>IF(Employee!$F$102&gt;A16,0,IF(Employee!$F$104&lt;A16,0,IF(Employee!$S$108&lt;Employee!$F$102,0,Employee!$M$108)))</f>
        <v>0</v>
      </c>
      <c r="Y16" s="263">
        <f t="shared" si="3"/>
        <v>0</v>
      </c>
      <c r="AA16" s="263">
        <f>IF(Employee!$F$128&gt;A16,0,IF(Employee!$F$130&lt;A16,0,IF(Employee!$S$132&lt;=A16,0,IF(Employee!$S$131&lt;Employee!$F$128,0,Employee!$M$131))))</f>
        <v>0</v>
      </c>
      <c r="AB16" s="263">
        <f>IF(Employee!$F$128&gt;A16,0,IF(Employee!$F$130&lt;A16,0,IF(Employee!$S$133&lt;=A16,0,IF(Employee!$S$132&lt;Employee!$F$128,0,Employee!$M$132))))</f>
        <v>0</v>
      </c>
      <c r="AC16" s="263">
        <f>IF(Employee!$F$128&gt;A16,0,IF(Employee!$F$130&lt;A16,0,IF(Employee!$S$134&lt;=A16,0,IF(Employee!$S$133&lt;Employee!$F$128,0,Employee!$M$133))))</f>
        <v>0</v>
      </c>
      <c r="AD16" s="263">
        <f>IF(Employee!$F$128&gt;A16,0,IF(Employee!$F$130&lt;A16,0,IF(Employee!$S$134&lt;Employee!$F$128,0,Employee!$M$134)))</f>
        <v>0</v>
      </c>
      <c r="AE16" s="263">
        <f t="shared" si="4"/>
        <v>0</v>
      </c>
    </row>
    <row r="17" spans="1:31" x14ac:dyDescent="0.2">
      <c r="A17" s="263">
        <v>16</v>
      </c>
      <c r="C17" s="263">
        <f>IF(Employee!$F$24&gt;A17,0,IF(Employee!$F$26&lt;A17,0,IF(Employee!$S$28&lt;=A17,0,IF(Employee!$S$27&lt;Employee!$F$24,0,Employee!$M$27))))</f>
        <v>0</v>
      </c>
      <c r="D17" s="263">
        <f>IF(Employee!$F$24&gt;A17,0,IF(Employee!$F$26&lt;A17,0,IF(Employee!$S$29&lt;=A17,0,IF(Employee!$S$28&lt;Employee!$F$24,0,Employee!$M$28))))</f>
        <v>0</v>
      </c>
      <c r="E17" s="263">
        <f>IF(Employee!$F$24&gt;A17,0,IF(Employee!$F$26&lt;A17,0,IF(Employee!$S$30&lt;=A17,0,IF(Employee!$S$29&lt;Employee!$F$24,0,Employee!$M$29))))</f>
        <v>0</v>
      </c>
      <c r="F17" s="263">
        <f>IF(Employee!$F$24&gt;A17,0,IF(Employee!$F$26&lt;A17,0,IF(Employee!$S$30&lt;Employee!$F$24,0,Employee!$M$30)))</f>
        <v>0</v>
      </c>
      <c r="G17" s="263">
        <f t="shared" si="0"/>
        <v>0</v>
      </c>
      <c r="I17" s="263">
        <f>IF(Employee!$F$50&gt;A17,0,IF(Employee!$F$52&lt;A17,0,IF(Employee!$S$54&lt;=A17,0,IF(Employee!$S$53&lt;Employee!$F$50,0,Employee!$M$53))))</f>
        <v>0</v>
      </c>
      <c r="J17" s="263">
        <f>IF(Employee!$F$50&gt;A17,0,IF(Employee!$F$52&lt;A17,0,IF(Employee!$S$55&lt;=A17,0,IF(Employee!$S$54&lt;Employee!$F$50,0,Employee!$M$54))))</f>
        <v>0</v>
      </c>
      <c r="K17" s="263">
        <f>IF(Employee!$F$50&gt;A17,0,IF(Employee!$F$52&lt;A17,0,IF(Employee!$S$56&lt;=A17,0,IF(Employee!$S$55&lt;Employee!$F$50,0,Employee!$M$55))))</f>
        <v>0</v>
      </c>
      <c r="L17" s="263">
        <f>IF(Employee!$F$50&gt;A17,0,IF(Employee!$F$52&lt;A17,0,IF(Employee!$S$56&lt;Employee!$F$50,0,Employee!$M$56)))</f>
        <v>0</v>
      </c>
      <c r="M17" s="263">
        <f t="shared" si="1"/>
        <v>0</v>
      </c>
      <c r="O17" s="263">
        <f>IF(Employee!$F$76&gt;A17,0,IF(Employee!$F$78&lt;A17,0,IF(Employee!$S$80&lt;=A17,0,IF(Employee!$S$79&lt;Employee!$F$76,0,Employee!$M$79))))</f>
        <v>0</v>
      </c>
      <c r="P17" s="263">
        <f>IF(Employee!$F$76&gt;A17,0,IF(Employee!$F$78&lt;A17,0,IF(Employee!$S$81&lt;=A17,0,IF(Employee!$S$80&lt;Employee!$F$76,0,Employee!$M$80))))</f>
        <v>0</v>
      </c>
      <c r="Q17" s="263">
        <f>IF(Employee!$F$76&gt;A17,0,IF(Employee!$F$78&lt;A17,0,IF(Employee!$S$82&lt;=A17,0,IF(Employee!$S$81&lt;Employee!$F$76,0,Employee!$M$81))))</f>
        <v>0</v>
      </c>
      <c r="R17" s="263">
        <f>IF(Employee!$F$76&gt;A17,0,IF(Employee!$F$78&lt;A17,0,IF(Employee!$S$82&lt;Employee!$F$76,0,Employee!$M$82)))</f>
        <v>0</v>
      </c>
      <c r="S17" s="263">
        <f t="shared" si="2"/>
        <v>0</v>
      </c>
      <c r="U17" s="263">
        <f>IF(Employee!$F$102&gt;A17,0,IF(Employee!$F$104&lt;A17,0,IF(Employee!$S$106&lt;=A17,0,IF(Employee!$S$105&lt;Employee!$F$102,0,Employee!$M$105))))</f>
        <v>0</v>
      </c>
      <c r="V17" s="263">
        <f>IF(Employee!$F$102&gt;A17,0,IF(Employee!$F$104&lt;A17,0,IF(Employee!$S$107&lt;=A17,0,IF(Employee!$S$106&lt;Employee!$F$102,0,Employee!$M$106))))</f>
        <v>0</v>
      </c>
      <c r="W17" s="263">
        <f>IF(Employee!$F$102&gt;A17,0,IF(Employee!$F$104&lt;A17,0,IF(Employee!$S$108&lt;=A17,0,IF(Employee!$S$107&lt;Employee!$F$102,0,Employee!$M$107))))</f>
        <v>0</v>
      </c>
      <c r="X17" s="263">
        <f>IF(Employee!$F$102&gt;A17,0,IF(Employee!$F$104&lt;A17,0,IF(Employee!$S$108&lt;Employee!$F$102,0,Employee!$M$108)))</f>
        <v>0</v>
      </c>
      <c r="Y17" s="263">
        <f t="shared" si="3"/>
        <v>0</v>
      </c>
      <c r="AA17" s="263">
        <f>IF(Employee!$F$128&gt;A17,0,IF(Employee!$F$130&lt;A17,0,IF(Employee!$S$132&lt;=A17,0,IF(Employee!$S$131&lt;Employee!$F$128,0,Employee!$M$131))))</f>
        <v>0</v>
      </c>
      <c r="AB17" s="263">
        <f>IF(Employee!$F$128&gt;A17,0,IF(Employee!$F$130&lt;A17,0,IF(Employee!$S$133&lt;=A17,0,IF(Employee!$S$132&lt;Employee!$F$128,0,Employee!$M$132))))</f>
        <v>0</v>
      </c>
      <c r="AC17" s="263">
        <f>IF(Employee!$F$128&gt;A17,0,IF(Employee!$F$130&lt;A17,0,IF(Employee!$S$134&lt;=A17,0,IF(Employee!$S$133&lt;Employee!$F$128,0,Employee!$M$133))))</f>
        <v>0</v>
      </c>
      <c r="AD17" s="263">
        <f>IF(Employee!$F$128&gt;A17,0,IF(Employee!$F$130&lt;A17,0,IF(Employee!$S$134&lt;Employee!$F$128,0,Employee!$M$134)))</f>
        <v>0</v>
      </c>
      <c r="AE17" s="263">
        <f t="shared" si="4"/>
        <v>0</v>
      </c>
    </row>
    <row r="18" spans="1:31" x14ac:dyDescent="0.2">
      <c r="A18" s="263">
        <v>17</v>
      </c>
      <c r="C18" s="263">
        <f>IF(Employee!$F$24&gt;A18,0,IF(Employee!$F$26&lt;A18,0,IF(Employee!$S$28&lt;=A18,0,IF(Employee!$S$27&lt;Employee!$F$24,0,Employee!$M$27))))</f>
        <v>0</v>
      </c>
      <c r="D18" s="263">
        <f>IF(Employee!$F$24&gt;A18,0,IF(Employee!$F$26&lt;A18,0,IF(Employee!$S$29&lt;=A18,0,IF(Employee!$S$28&lt;Employee!$F$24,0,Employee!$M$28))))</f>
        <v>0</v>
      </c>
      <c r="E18" s="263">
        <f>IF(Employee!$F$24&gt;A18,0,IF(Employee!$F$26&lt;A18,0,IF(Employee!$S$30&lt;=A18,0,IF(Employee!$S$29&lt;Employee!$F$24,0,Employee!$M$29))))</f>
        <v>0</v>
      </c>
      <c r="F18" s="263">
        <f>IF(Employee!$F$24&gt;A18,0,IF(Employee!$F$26&lt;A18,0,IF(Employee!$S$30&lt;Employee!$F$24,0,Employee!$M$30)))</f>
        <v>0</v>
      </c>
      <c r="G18" s="263">
        <f t="shared" si="0"/>
        <v>0</v>
      </c>
      <c r="I18" s="263">
        <f>IF(Employee!$F$50&gt;A18,0,IF(Employee!$F$52&lt;A18,0,IF(Employee!$S$54&lt;=A18,0,IF(Employee!$S$53&lt;Employee!$F$50,0,Employee!$M$53))))</f>
        <v>0</v>
      </c>
      <c r="J18" s="263">
        <f>IF(Employee!$F$50&gt;A18,0,IF(Employee!$F$52&lt;A18,0,IF(Employee!$S$55&lt;=A18,0,IF(Employee!$S$54&lt;Employee!$F$50,0,Employee!$M$54))))</f>
        <v>0</v>
      </c>
      <c r="K18" s="263">
        <f>IF(Employee!$F$50&gt;A18,0,IF(Employee!$F$52&lt;A18,0,IF(Employee!$S$56&lt;=A18,0,IF(Employee!$S$55&lt;Employee!$F$50,0,Employee!$M$55))))</f>
        <v>0</v>
      </c>
      <c r="L18" s="263">
        <f>IF(Employee!$F$50&gt;A18,0,IF(Employee!$F$52&lt;A18,0,IF(Employee!$S$56&lt;Employee!$F$50,0,Employee!$M$56)))</f>
        <v>0</v>
      </c>
      <c r="M18" s="263">
        <f t="shared" si="1"/>
        <v>0</v>
      </c>
      <c r="O18" s="263">
        <f>IF(Employee!$F$76&gt;A18,0,IF(Employee!$F$78&lt;A18,0,IF(Employee!$S$80&lt;=A18,0,IF(Employee!$S$79&lt;Employee!$F$76,0,Employee!$M$79))))</f>
        <v>0</v>
      </c>
      <c r="P18" s="263">
        <f>IF(Employee!$F$76&gt;A18,0,IF(Employee!$F$78&lt;A18,0,IF(Employee!$S$81&lt;=A18,0,IF(Employee!$S$80&lt;Employee!$F$76,0,Employee!$M$80))))</f>
        <v>0</v>
      </c>
      <c r="Q18" s="263">
        <f>IF(Employee!$F$76&gt;A18,0,IF(Employee!$F$78&lt;A18,0,IF(Employee!$S$82&lt;=A18,0,IF(Employee!$S$81&lt;Employee!$F$76,0,Employee!$M$81))))</f>
        <v>0</v>
      </c>
      <c r="R18" s="263">
        <f>IF(Employee!$F$76&gt;A18,0,IF(Employee!$F$78&lt;A18,0,IF(Employee!$S$82&lt;Employee!$F$76,0,Employee!$M$82)))</f>
        <v>0</v>
      </c>
      <c r="S18" s="263">
        <f t="shared" si="2"/>
        <v>0</v>
      </c>
      <c r="U18" s="263">
        <f>IF(Employee!$F$102&gt;A18,0,IF(Employee!$F$104&lt;A18,0,IF(Employee!$S$106&lt;=A18,0,IF(Employee!$S$105&lt;Employee!$F$102,0,Employee!$M$105))))</f>
        <v>0</v>
      </c>
      <c r="V18" s="263">
        <f>IF(Employee!$F$102&gt;A18,0,IF(Employee!$F$104&lt;A18,0,IF(Employee!$S$107&lt;=A18,0,IF(Employee!$S$106&lt;Employee!$F$102,0,Employee!$M$106))))</f>
        <v>0</v>
      </c>
      <c r="W18" s="263">
        <f>IF(Employee!$F$102&gt;A18,0,IF(Employee!$F$104&lt;A18,0,IF(Employee!$S$108&lt;=A18,0,IF(Employee!$S$107&lt;Employee!$F$102,0,Employee!$M$107))))</f>
        <v>0</v>
      </c>
      <c r="X18" s="263">
        <f>IF(Employee!$F$102&gt;A18,0,IF(Employee!$F$104&lt;A18,0,IF(Employee!$S$108&lt;Employee!$F$102,0,Employee!$M$108)))</f>
        <v>0</v>
      </c>
      <c r="Y18" s="263">
        <f t="shared" si="3"/>
        <v>0</v>
      </c>
      <c r="AA18" s="263">
        <f>IF(Employee!$F$128&gt;A18,0,IF(Employee!$F$130&lt;A18,0,IF(Employee!$S$132&lt;=A18,0,IF(Employee!$S$131&lt;Employee!$F$128,0,Employee!$M$131))))</f>
        <v>0</v>
      </c>
      <c r="AB18" s="263">
        <f>IF(Employee!$F$128&gt;A18,0,IF(Employee!$F$130&lt;A18,0,IF(Employee!$S$133&lt;=A18,0,IF(Employee!$S$132&lt;Employee!$F$128,0,Employee!$M$132))))</f>
        <v>0</v>
      </c>
      <c r="AC18" s="263">
        <f>IF(Employee!$F$128&gt;A18,0,IF(Employee!$F$130&lt;A18,0,IF(Employee!$S$134&lt;=A18,0,IF(Employee!$S$133&lt;Employee!$F$128,0,Employee!$M$133))))</f>
        <v>0</v>
      </c>
      <c r="AD18" s="263">
        <f>IF(Employee!$F$128&gt;A18,0,IF(Employee!$F$130&lt;A18,0,IF(Employee!$S$134&lt;Employee!$F$128,0,Employee!$M$134)))</f>
        <v>0</v>
      </c>
      <c r="AE18" s="263">
        <f t="shared" si="4"/>
        <v>0</v>
      </c>
    </row>
    <row r="19" spans="1:31" x14ac:dyDescent="0.2">
      <c r="A19" s="263">
        <v>18</v>
      </c>
      <c r="C19" s="263">
        <f>IF(Employee!$F$24&gt;A19,0,IF(Employee!$F$26&lt;A19,0,IF(Employee!$S$28&lt;=A19,0,IF(Employee!$S$27&lt;Employee!$F$24,0,Employee!$M$27))))</f>
        <v>0</v>
      </c>
      <c r="D19" s="263">
        <f>IF(Employee!$F$24&gt;A19,0,IF(Employee!$F$26&lt;A19,0,IF(Employee!$S$29&lt;=A19,0,IF(Employee!$S$28&lt;Employee!$F$24,0,Employee!$M$28))))</f>
        <v>0</v>
      </c>
      <c r="E19" s="263">
        <f>IF(Employee!$F$24&gt;A19,0,IF(Employee!$F$26&lt;A19,0,IF(Employee!$S$30&lt;=A19,0,IF(Employee!$S$29&lt;Employee!$F$24,0,Employee!$M$29))))</f>
        <v>0</v>
      </c>
      <c r="F19" s="263">
        <f>IF(Employee!$F$24&gt;A19,0,IF(Employee!$F$26&lt;A19,0,IF(Employee!$S$30&lt;Employee!$F$24,0,Employee!$M$30)))</f>
        <v>0</v>
      </c>
      <c r="G19" s="263">
        <f t="shared" si="0"/>
        <v>0</v>
      </c>
      <c r="I19" s="263">
        <f>IF(Employee!$F$50&gt;A19,0,IF(Employee!$F$52&lt;A19,0,IF(Employee!$S$54&lt;=A19,0,IF(Employee!$S$53&lt;Employee!$F$50,0,Employee!$M$53))))</f>
        <v>0</v>
      </c>
      <c r="J19" s="263">
        <f>IF(Employee!$F$50&gt;A19,0,IF(Employee!$F$52&lt;A19,0,IF(Employee!$S$55&lt;=A19,0,IF(Employee!$S$54&lt;Employee!$F$50,0,Employee!$M$54))))</f>
        <v>0</v>
      </c>
      <c r="K19" s="263">
        <f>IF(Employee!$F$50&gt;A19,0,IF(Employee!$F$52&lt;A19,0,IF(Employee!$S$56&lt;=A19,0,IF(Employee!$S$55&lt;Employee!$F$50,0,Employee!$M$55))))</f>
        <v>0</v>
      </c>
      <c r="L19" s="263">
        <f>IF(Employee!$F$50&gt;A19,0,IF(Employee!$F$52&lt;A19,0,IF(Employee!$S$56&lt;Employee!$F$50,0,Employee!$M$56)))</f>
        <v>0</v>
      </c>
      <c r="M19" s="263">
        <f t="shared" si="1"/>
        <v>0</v>
      </c>
      <c r="O19" s="263">
        <f>IF(Employee!$F$76&gt;A19,0,IF(Employee!$F$78&lt;A19,0,IF(Employee!$S$80&lt;=A19,0,IF(Employee!$S$79&lt;Employee!$F$76,0,Employee!$M$79))))</f>
        <v>0</v>
      </c>
      <c r="P19" s="263">
        <f>IF(Employee!$F$76&gt;A19,0,IF(Employee!$F$78&lt;A19,0,IF(Employee!$S$81&lt;=A19,0,IF(Employee!$S$80&lt;Employee!$F$76,0,Employee!$M$80))))</f>
        <v>0</v>
      </c>
      <c r="Q19" s="263">
        <f>IF(Employee!$F$76&gt;A19,0,IF(Employee!$F$78&lt;A19,0,IF(Employee!$S$82&lt;=A19,0,IF(Employee!$S$81&lt;Employee!$F$76,0,Employee!$M$81))))</f>
        <v>0</v>
      </c>
      <c r="R19" s="263">
        <f>IF(Employee!$F$76&gt;A19,0,IF(Employee!$F$78&lt;A19,0,IF(Employee!$S$82&lt;Employee!$F$76,0,Employee!$M$82)))</f>
        <v>0</v>
      </c>
      <c r="S19" s="263">
        <f t="shared" si="2"/>
        <v>0</v>
      </c>
      <c r="U19" s="263">
        <f>IF(Employee!$F$102&gt;A19,0,IF(Employee!$F$104&lt;A19,0,IF(Employee!$S$106&lt;=A19,0,IF(Employee!$S$105&lt;Employee!$F$102,0,Employee!$M$105))))</f>
        <v>0</v>
      </c>
      <c r="V19" s="263">
        <f>IF(Employee!$F$102&gt;A19,0,IF(Employee!$F$104&lt;A19,0,IF(Employee!$S$107&lt;=A19,0,IF(Employee!$S$106&lt;Employee!$F$102,0,Employee!$M$106))))</f>
        <v>0</v>
      </c>
      <c r="W19" s="263">
        <f>IF(Employee!$F$102&gt;A19,0,IF(Employee!$F$104&lt;A19,0,IF(Employee!$S$108&lt;=A19,0,IF(Employee!$S$107&lt;Employee!$F$102,0,Employee!$M$107))))</f>
        <v>0</v>
      </c>
      <c r="X19" s="263">
        <f>IF(Employee!$F$102&gt;A19,0,IF(Employee!$F$104&lt;A19,0,IF(Employee!$S$108&lt;Employee!$F$102,0,Employee!$M$108)))</f>
        <v>0</v>
      </c>
      <c r="Y19" s="263">
        <f t="shared" si="3"/>
        <v>0</v>
      </c>
      <c r="AA19" s="263">
        <f>IF(Employee!$F$128&gt;A19,0,IF(Employee!$F$130&lt;A19,0,IF(Employee!$S$132&lt;=A19,0,IF(Employee!$S$131&lt;Employee!$F$128,0,Employee!$M$131))))</f>
        <v>0</v>
      </c>
      <c r="AB19" s="263">
        <f>IF(Employee!$F$128&gt;A19,0,IF(Employee!$F$130&lt;A19,0,IF(Employee!$S$133&lt;=A19,0,IF(Employee!$S$132&lt;Employee!$F$128,0,Employee!$M$132))))</f>
        <v>0</v>
      </c>
      <c r="AC19" s="263">
        <f>IF(Employee!$F$128&gt;A19,0,IF(Employee!$F$130&lt;A19,0,IF(Employee!$S$134&lt;=A19,0,IF(Employee!$S$133&lt;Employee!$F$128,0,Employee!$M$133))))</f>
        <v>0</v>
      </c>
      <c r="AD19" s="263">
        <f>IF(Employee!$F$128&gt;A19,0,IF(Employee!$F$130&lt;A19,0,IF(Employee!$S$134&lt;Employee!$F$128,0,Employee!$M$134)))</f>
        <v>0</v>
      </c>
      <c r="AE19" s="263">
        <f t="shared" si="4"/>
        <v>0</v>
      </c>
    </row>
    <row r="20" spans="1:31" x14ac:dyDescent="0.2">
      <c r="A20" s="263">
        <v>19</v>
      </c>
      <c r="C20" s="263">
        <f>IF(Employee!$F$24&gt;A20,0,IF(Employee!$F$26&lt;A20,0,IF(Employee!$S$28&lt;=A20,0,IF(Employee!$S$27&lt;Employee!$F$24,0,Employee!$M$27))))</f>
        <v>0</v>
      </c>
      <c r="D20" s="263">
        <f>IF(Employee!$F$24&gt;A20,0,IF(Employee!$F$26&lt;A20,0,IF(Employee!$S$29&lt;=A20,0,IF(Employee!$S$28&lt;Employee!$F$24,0,Employee!$M$28))))</f>
        <v>0</v>
      </c>
      <c r="E20" s="263">
        <f>IF(Employee!$F$24&gt;A20,0,IF(Employee!$F$26&lt;A20,0,IF(Employee!$S$30&lt;=A20,0,IF(Employee!$S$29&lt;Employee!$F$24,0,Employee!$M$29))))</f>
        <v>0</v>
      </c>
      <c r="F20" s="263">
        <f>IF(Employee!$F$24&gt;A20,0,IF(Employee!$F$26&lt;A20,0,IF(Employee!$S$30&lt;Employee!$F$24,0,Employee!$M$30)))</f>
        <v>0</v>
      </c>
      <c r="G20" s="263">
        <f t="shared" si="0"/>
        <v>0</v>
      </c>
      <c r="I20" s="263">
        <f>IF(Employee!$F$50&gt;A20,0,IF(Employee!$F$52&lt;A20,0,IF(Employee!$S$54&lt;=A20,0,IF(Employee!$S$53&lt;Employee!$F$50,0,Employee!$M$53))))</f>
        <v>0</v>
      </c>
      <c r="J20" s="263">
        <f>IF(Employee!$F$50&gt;A20,0,IF(Employee!$F$52&lt;A20,0,IF(Employee!$S$55&lt;=A20,0,IF(Employee!$S$54&lt;Employee!$F$50,0,Employee!$M$54))))</f>
        <v>0</v>
      </c>
      <c r="K20" s="263">
        <f>IF(Employee!$F$50&gt;A20,0,IF(Employee!$F$52&lt;A20,0,IF(Employee!$S$56&lt;=A20,0,IF(Employee!$S$55&lt;Employee!$F$50,0,Employee!$M$55))))</f>
        <v>0</v>
      </c>
      <c r="L20" s="263">
        <f>IF(Employee!$F$50&gt;A20,0,IF(Employee!$F$52&lt;A20,0,IF(Employee!$S$56&lt;Employee!$F$50,0,Employee!$M$56)))</f>
        <v>0</v>
      </c>
      <c r="M20" s="263">
        <f t="shared" si="1"/>
        <v>0</v>
      </c>
      <c r="O20" s="263">
        <f>IF(Employee!$F$76&gt;A20,0,IF(Employee!$F$78&lt;A20,0,IF(Employee!$S$80&lt;=A20,0,IF(Employee!$S$79&lt;Employee!$F$76,0,Employee!$M$79))))</f>
        <v>0</v>
      </c>
      <c r="P20" s="263">
        <f>IF(Employee!$F$76&gt;A20,0,IF(Employee!$F$78&lt;A20,0,IF(Employee!$S$81&lt;=A20,0,IF(Employee!$S$80&lt;Employee!$F$76,0,Employee!$M$80))))</f>
        <v>0</v>
      </c>
      <c r="Q20" s="263">
        <f>IF(Employee!$F$76&gt;A20,0,IF(Employee!$F$78&lt;A20,0,IF(Employee!$S$82&lt;=A20,0,IF(Employee!$S$81&lt;Employee!$F$76,0,Employee!$M$81))))</f>
        <v>0</v>
      </c>
      <c r="R20" s="263">
        <f>IF(Employee!$F$76&gt;A20,0,IF(Employee!$F$78&lt;A20,0,IF(Employee!$S$82&lt;Employee!$F$76,0,Employee!$M$82)))</f>
        <v>0</v>
      </c>
      <c r="S20" s="263">
        <f t="shared" si="2"/>
        <v>0</v>
      </c>
      <c r="U20" s="263">
        <f>IF(Employee!$F$102&gt;A20,0,IF(Employee!$F$104&lt;A20,0,IF(Employee!$S$106&lt;=A20,0,IF(Employee!$S$105&lt;Employee!$F$102,0,Employee!$M$105))))</f>
        <v>0</v>
      </c>
      <c r="V20" s="263">
        <f>IF(Employee!$F$102&gt;A20,0,IF(Employee!$F$104&lt;A20,0,IF(Employee!$S$107&lt;=A20,0,IF(Employee!$S$106&lt;Employee!$F$102,0,Employee!$M$106))))</f>
        <v>0</v>
      </c>
      <c r="W20" s="263">
        <f>IF(Employee!$F$102&gt;A20,0,IF(Employee!$F$104&lt;A20,0,IF(Employee!$S$108&lt;=A20,0,IF(Employee!$S$107&lt;Employee!$F$102,0,Employee!$M$107))))</f>
        <v>0</v>
      </c>
      <c r="X20" s="263">
        <f>IF(Employee!$F$102&gt;A20,0,IF(Employee!$F$104&lt;A20,0,IF(Employee!$S$108&lt;Employee!$F$102,0,Employee!$M$108)))</f>
        <v>0</v>
      </c>
      <c r="Y20" s="263">
        <f t="shared" si="3"/>
        <v>0</v>
      </c>
      <c r="AA20" s="263">
        <f>IF(Employee!$F$128&gt;A20,0,IF(Employee!$F$130&lt;A20,0,IF(Employee!$S$132&lt;=A20,0,IF(Employee!$S$131&lt;Employee!$F$128,0,Employee!$M$131))))</f>
        <v>0</v>
      </c>
      <c r="AB20" s="263">
        <f>IF(Employee!$F$128&gt;A20,0,IF(Employee!$F$130&lt;A20,0,IF(Employee!$S$133&lt;=A20,0,IF(Employee!$S$132&lt;Employee!$F$128,0,Employee!$M$132))))</f>
        <v>0</v>
      </c>
      <c r="AC20" s="263">
        <f>IF(Employee!$F$128&gt;A20,0,IF(Employee!$F$130&lt;A20,0,IF(Employee!$S$134&lt;=A20,0,IF(Employee!$S$133&lt;Employee!$F$128,0,Employee!$M$133))))</f>
        <v>0</v>
      </c>
      <c r="AD20" s="263">
        <f>IF(Employee!$F$128&gt;A20,0,IF(Employee!$F$130&lt;A20,0,IF(Employee!$S$134&lt;Employee!$F$128,0,Employee!$M$134)))</f>
        <v>0</v>
      </c>
      <c r="AE20" s="263">
        <f t="shared" si="4"/>
        <v>0</v>
      </c>
    </row>
    <row r="21" spans="1:31" x14ac:dyDescent="0.2">
      <c r="A21" s="263">
        <v>20</v>
      </c>
      <c r="C21" s="263">
        <f>IF(Employee!$F$24&gt;A21,0,IF(Employee!$F$26&lt;A21,0,IF(Employee!$S$28&lt;=A21,0,IF(Employee!$S$27&lt;Employee!$F$24,0,Employee!$M$27))))</f>
        <v>0</v>
      </c>
      <c r="D21" s="263">
        <f>IF(Employee!$F$24&gt;A21,0,IF(Employee!$F$26&lt;A21,0,IF(Employee!$S$29&lt;=A21,0,IF(Employee!$S$28&lt;Employee!$F$24,0,Employee!$M$28))))</f>
        <v>0</v>
      </c>
      <c r="E21" s="263">
        <f>IF(Employee!$F$24&gt;A21,0,IF(Employee!$F$26&lt;A21,0,IF(Employee!$S$30&lt;=A21,0,IF(Employee!$S$29&lt;Employee!$F$24,0,Employee!$M$29))))</f>
        <v>0</v>
      </c>
      <c r="F21" s="263">
        <f>IF(Employee!$F$24&gt;A21,0,IF(Employee!$F$26&lt;A21,0,IF(Employee!$S$30&lt;Employee!$F$24,0,Employee!$M$30)))</f>
        <v>0</v>
      </c>
      <c r="G21" s="263">
        <f t="shared" si="0"/>
        <v>0</v>
      </c>
      <c r="I21" s="263">
        <f>IF(Employee!$F$50&gt;A21,0,IF(Employee!$F$52&lt;A21,0,IF(Employee!$S$54&lt;=A21,0,IF(Employee!$S$53&lt;Employee!$F$50,0,Employee!$M$53))))</f>
        <v>0</v>
      </c>
      <c r="J21" s="263">
        <f>IF(Employee!$F$50&gt;A21,0,IF(Employee!$F$52&lt;A21,0,IF(Employee!$S$55&lt;=A21,0,IF(Employee!$S$54&lt;Employee!$F$50,0,Employee!$M$54))))</f>
        <v>0</v>
      </c>
      <c r="K21" s="263">
        <f>IF(Employee!$F$50&gt;A21,0,IF(Employee!$F$52&lt;A21,0,IF(Employee!$S$56&lt;=A21,0,IF(Employee!$S$55&lt;Employee!$F$50,0,Employee!$M$55))))</f>
        <v>0</v>
      </c>
      <c r="L21" s="263">
        <f>IF(Employee!$F$50&gt;A21,0,IF(Employee!$F$52&lt;A21,0,IF(Employee!$S$56&lt;Employee!$F$50,0,Employee!$M$56)))</f>
        <v>0</v>
      </c>
      <c r="M21" s="263">
        <f t="shared" si="1"/>
        <v>0</v>
      </c>
      <c r="O21" s="263">
        <f>IF(Employee!$F$76&gt;A21,0,IF(Employee!$F$78&lt;A21,0,IF(Employee!$S$80&lt;=A21,0,IF(Employee!$S$79&lt;Employee!$F$76,0,Employee!$M$79))))</f>
        <v>0</v>
      </c>
      <c r="P21" s="263">
        <f>IF(Employee!$F$76&gt;A21,0,IF(Employee!$F$78&lt;A21,0,IF(Employee!$S$81&lt;=A21,0,IF(Employee!$S$80&lt;Employee!$F$76,0,Employee!$M$80))))</f>
        <v>0</v>
      </c>
      <c r="Q21" s="263">
        <f>IF(Employee!$F$76&gt;A21,0,IF(Employee!$F$78&lt;A21,0,IF(Employee!$S$82&lt;=A21,0,IF(Employee!$S$81&lt;Employee!$F$76,0,Employee!$M$81))))</f>
        <v>0</v>
      </c>
      <c r="R21" s="263">
        <f>IF(Employee!$F$76&gt;A21,0,IF(Employee!$F$78&lt;A21,0,IF(Employee!$S$82&lt;Employee!$F$76,0,Employee!$M$82)))</f>
        <v>0</v>
      </c>
      <c r="S21" s="263">
        <f t="shared" si="2"/>
        <v>0</v>
      </c>
      <c r="U21" s="263">
        <f>IF(Employee!$F$102&gt;A21,0,IF(Employee!$F$104&lt;A21,0,IF(Employee!$S$106&lt;=A21,0,IF(Employee!$S$105&lt;Employee!$F$102,0,Employee!$M$105))))</f>
        <v>0</v>
      </c>
      <c r="V21" s="263">
        <f>IF(Employee!$F$102&gt;A21,0,IF(Employee!$F$104&lt;A21,0,IF(Employee!$S$107&lt;=A21,0,IF(Employee!$S$106&lt;Employee!$F$102,0,Employee!$M$106))))</f>
        <v>0</v>
      </c>
      <c r="W21" s="263">
        <f>IF(Employee!$F$102&gt;A21,0,IF(Employee!$F$104&lt;A21,0,IF(Employee!$S$108&lt;=A21,0,IF(Employee!$S$107&lt;Employee!$F$102,0,Employee!$M$107))))</f>
        <v>0</v>
      </c>
      <c r="X21" s="263">
        <f>IF(Employee!$F$102&gt;A21,0,IF(Employee!$F$104&lt;A21,0,IF(Employee!$S$108&lt;Employee!$F$102,0,Employee!$M$108)))</f>
        <v>0</v>
      </c>
      <c r="Y21" s="263">
        <f t="shared" si="3"/>
        <v>0</v>
      </c>
      <c r="AA21" s="263">
        <f>IF(Employee!$F$128&gt;A21,0,IF(Employee!$F$130&lt;A21,0,IF(Employee!$S$132&lt;=A21,0,IF(Employee!$S$131&lt;Employee!$F$128,0,Employee!$M$131))))</f>
        <v>0</v>
      </c>
      <c r="AB21" s="263">
        <f>IF(Employee!$F$128&gt;A21,0,IF(Employee!$F$130&lt;A21,0,IF(Employee!$S$133&lt;=A21,0,IF(Employee!$S$132&lt;Employee!$F$128,0,Employee!$M$132))))</f>
        <v>0</v>
      </c>
      <c r="AC21" s="263">
        <f>IF(Employee!$F$128&gt;A21,0,IF(Employee!$F$130&lt;A21,0,IF(Employee!$S$134&lt;=A21,0,IF(Employee!$S$133&lt;Employee!$F$128,0,Employee!$M$133))))</f>
        <v>0</v>
      </c>
      <c r="AD21" s="263">
        <f>IF(Employee!$F$128&gt;A21,0,IF(Employee!$F$130&lt;A21,0,IF(Employee!$S$134&lt;Employee!$F$128,0,Employee!$M$134)))</f>
        <v>0</v>
      </c>
      <c r="AE21" s="263">
        <f t="shared" si="4"/>
        <v>0</v>
      </c>
    </row>
    <row r="22" spans="1:31" x14ac:dyDescent="0.2">
      <c r="A22" s="263">
        <v>21</v>
      </c>
      <c r="C22" s="263">
        <f>IF(Employee!$F$24&gt;A22,0,IF(Employee!$F$26&lt;A22,0,IF(Employee!$S$28&lt;=A22,0,IF(Employee!$S$27&lt;Employee!$F$24,0,Employee!$M$27))))</f>
        <v>0</v>
      </c>
      <c r="D22" s="263">
        <f>IF(Employee!$F$24&gt;A22,0,IF(Employee!$F$26&lt;A22,0,IF(Employee!$S$29&lt;=A22,0,IF(Employee!$S$28&lt;Employee!$F$24,0,Employee!$M$28))))</f>
        <v>0</v>
      </c>
      <c r="E22" s="263">
        <f>IF(Employee!$F$24&gt;A22,0,IF(Employee!$F$26&lt;A22,0,IF(Employee!$S$30&lt;=A22,0,IF(Employee!$S$29&lt;Employee!$F$24,0,Employee!$M$29))))</f>
        <v>0</v>
      </c>
      <c r="F22" s="263">
        <f>IF(Employee!$F$24&gt;A22,0,IF(Employee!$F$26&lt;A22,0,IF(Employee!$S$30&lt;Employee!$F$24,0,Employee!$M$30)))</f>
        <v>0</v>
      </c>
      <c r="G22" s="263">
        <f t="shared" si="0"/>
        <v>0</v>
      </c>
      <c r="I22" s="263">
        <f>IF(Employee!$F$50&gt;A22,0,IF(Employee!$F$52&lt;A22,0,IF(Employee!$S$54&lt;=A22,0,IF(Employee!$S$53&lt;Employee!$F$50,0,Employee!$M$53))))</f>
        <v>0</v>
      </c>
      <c r="J22" s="263">
        <f>IF(Employee!$F$50&gt;A22,0,IF(Employee!$F$52&lt;A22,0,IF(Employee!$S$55&lt;=A22,0,IF(Employee!$S$54&lt;Employee!$F$50,0,Employee!$M$54))))</f>
        <v>0</v>
      </c>
      <c r="K22" s="263">
        <f>IF(Employee!$F$50&gt;A22,0,IF(Employee!$F$52&lt;A22,0,IF(Employee!$S$56&lt;=A22,0,IF(Employee!$S$55&lt;Employee!$F$50,0,Employee!$M$55))))</f>
        <v>0</v>
      </c>
      <c r="L22" s="263">
        <f>IF(Employee!$F$50&gt;A22,0,IF(Employee!$F$52&lt;A22,0,IF(Employee!$S$56&lt;Employee!$F$50,0,Employee!$M$56)))</f>
        <v>0</v>
      </c>
      <c r="M22" s="263">
        <f t="shared" si="1"/>
        <v>0</v>
      </c>
      <c r="O22" s="263">
        <f>IF(Employee!$F$76&gt;A22,0,IF(Employee!$F$78&lt;A22,0,IF(Employee!$S$80&lt;=A22,0,IF(Employee!$S$79&lt;Employee!$F$76,0,Employee!$M$79))))</f>
        <v>0</v>
      </c>
      <c r="P22" s="263">
        <f>IF(Employee!$F$76&gt;A22,0,IF(Employee!$F$78&lt;A22,0,IF(Employee!$S$81&lt;=A22,0,IF(Employee!$S$80&lt;Employee!$F$76,0,Employee!$M$80))))</f>
        <v>0</v>
      </c>
      <c r="Q22" s="263">
        <f>IF(Employee!$F$76&gt;A22,0,IF(Employee!$F$78&lt;A22,0,IF(Employee!$S$82&lt;=A22,0,IF(Employee!$S$81&lt;Employee!$F$76,0,Employee!$M$81))))</f>
        <v>0</v>
      </c>
      <c r="R22" s="263">
        <f>IF(Employee!$F$76&gt;A22,0,IF(Employee!$F$78&lt;A22,0,IF(Employee!$S$82&lt;Employee!$F$76,0,Employee!$M$82)))</f>
        <v>0</v>
      </c>
      <c r="S22" s="263">
        <f t="shared" si="2"/>
        <v>0</v>
      </c>
      <c r="U22" s="263">
        <f>IF(Employee!$F$102&gt;A22,0,IF(Employee!$F$104&lt;A22,0,IF(Employee!$S$106&lt;=A22,0,IF(Employee!$S$105&lt;Employee!$F$102,0,Employee!$M$105))))</f>
        <v>0</v>
      </c>
      <c r="V22" s="263">
        <f>IF(Employee!$F$102&gt;A22,0,IF(Employee!$F$104&lt;A22,0,IF(Employee!$S$107&lt;=A22,0,IF(Employee!$S$106&lt;Employee!$F$102,0,Employee!$M$106))))</f>
        <v>0</v>
      </c>
      <c r="W22" s="263">
        <f>IF(Employee!$F$102&gt;A22,0,IF(Employee!$F$104&lt;A22,0,IF(Employee!$S$108&lt;=A22,0,IF(Employee!$S$107&lt;Employee!$F$102,0,Employee!$M$107))))</f>
        <v>0</v>
      </c>
      <c r="X22" s="263">
        <f>IF(Employee!$F$102&gt;A22,0,IF(Employee!$F$104&lt;A22,0,IF(Employee!$S$108&lt;Employee!$F$102,0,Employee!$M$108)))</f>
        <v>0</v>
      </c>
      <c r="Y22" s="263">
        <f t="shared" si="3"/>
        <v>0</v>
      </c>
      <c r="AA22" s="263">
        <f>IF(Employee!$F$128&gt;A22,0,IF(Employee!$F$130&lt;A22,0,IF(Employee!$S$132&lt;=A22,0,IF(Employee!$S$131&lt;Employee!$F$128,0,Employee!$M$131))))</f>
        <v>0</v>
      </c>
      <c r="AB22" s="263">
        <f>IF(Employee!$F$128&gt;A22,0,IF(Employee!$F$130&lt;A22,0,IF(Employee!$S$133&lt;=A22,0,IF(Employee!$S$132&lt;Employee!$F$128,0,Employee!$M$132))))</f>
        <v>0</v>
      </c>
      <c r="AC22" s="263">
        <f>IF(Employee!$F$128&gt;A22,0,IF(Employee!$F$130&lt;A22,0,IF(Employee!$S$134&lt;=A22,0,IF(Employee!$S$133&lt;Employee!$F$128,0,Employee!$M$133))))</f>
        <v>0</v>
      </c>
      <c r="AD22" s="263">
        <f>IF(Employee!$F$128&gt;A22,0,IF(Employee!$F$130&lt;A22,0,IF(Employee!$S$134&lt;Employee!$F$128,0,Employee!$M$134)))</f>
        <v>0</v>
      </c>
      <c r="AE22" s="263">
        <f t="shared" si="4"/>
        <v>0</v>
      </c>
    </row>
    <row r="23" spans="1:31" x14ac:dyDescent="0.2">
      <c r="A23" s="263">
        <v>22</v>
      </c>
      <c r="C23" s="263">
        <f>IF(Employee!$F$24&gt;A23,0,IF(Employee!$F$26&lt;A23,0,IF(Employee!$S$28&lt;=A23,0,IF(Employee!$S$27&lt;Employee!$F$24,0,Employee!$M$27))))</f>
        <v>0</v>
      </c>
      <c r="D23" s="263">
        <f>IF(Employee!$F$24&gt;A23,0,IF(Employee!$F$26&lt;A23,0,IF(Employee!$S$29&lt;=A23,0,IF(Employee!$S$28&lt;Employee!$F$24,0,Employee!$M$28))))</f>
        <v>0</v>
      </c>
      <c r="E23" s="263">
        <f>IF(Employee!$F$24&gt;A23,0,IF(Employee!$F$26&lt;A23,0,IF(Employee!$S$30&lt;=A23,0,IF(Employee!$S$29&lt;Employee!$F$24,0,Employee!$M$29))))</f>
        <v>0</v>
      </c>
      <c r="F23" s="263">
        <f>IF(Employee!$F$24&gt;A23,0,IF(Employee!$F$26&lt;A23,0,IF(Employee!$S$30&lt;Employee!$F$24,0,Employee!$M$30)))</f>
        <v>0</v>
      </c>
      <c r="G23" s="263">
        <f t="shared" si="0"/>
        <v>0</v>
      </c>
      <c r="I23" s="263">
        <f>IF(Employee!$F$50&gt;A23,0,IF(Employee!$F$52&lt;A23,0,IF(Employee!$S$54&lt;=A23,0,IF(Employee!$S$53&lt;Employee!$F$50,0,Employee!$M$53))))</f>
        <v>0</v>
      </c>
      <c r="J23" s="263">
        <f>IF(Employee!$F$50&gt;A23,0,IF(Employee!$F$52&lt;A23,0,IF(Employee!$S$55&lt;=A23,0,IF(Employee!$S$54&lt;Employee!$F$50,0,Employee!$M$54))))</f>
        <v>0</v>
      </c>
      <c r="K23" s="263">
        <f>IF(Employee!$F$50&gt;A23,0,IF(Employee!$F$52&lt;A23,0,IF(Employee!$S$56&lt;=A23,0,IF(Employee!$S$55&lt;Employee!$F$50,0,Employee!$M$55))))</f>
        <v>0</v>
      </c>
      <c r="L23" s="263">
        <f>IF(Employee!$F$50&gt;A23,0,IF(Employee!$F$52&lt;A23,0,IF(Employee!$S$56&lt;Employee!$F$50,0,Employee!$M$56)))</f>
        <v>0</v>
      </c>
      <c r="M23" s="263">
        <f t="shared" si="1"/>
        <v>0</v>
      </c>
      <c r="O23" s="263">
        <f>IF(Employee!$F$76&gt;A23,0,IF(Employee!$F$78&lt;A23,0,IF(Employee!$S$80&lt;=A23,0,IF(Employee!$S$79&lt;Employee!$F$76,0,Employee!$M$79))))</f>
        <v>0</v>
      </c>
      <c r="P23" s="263">
        <f>IF(Employee!$F$76&gt;A23,0,IF(Employee!$F$78&lt;A23,0,IF(Employee!$S$81&lt;=A23,0,IF(Employee!$S$80&lt;Employee!$F$76,0,Employee!$M$80))))</f>
        <v>0</v>
      </c>
      <c r="Q23" s="263">
        <f>IF(Employee!$F$76&gt;A23,0,IF(Employee!$F$78&lt;A23,0,IF(Employee!$S$82&lt;=A23,0,IF(Employee!$S$81&lt;Employee!$F$76,0,Employee!$M$81))))</f>
        <v>0</v>
      </c>
      <c r="R23" s="263">
        <f>IF(Employee!$F$76&gt;A23,0,IF(Employee!$F$78&lt;A23,0,IF(Employee!$S$82&lt;Employee!$F$76,0,Employee!$M$82)))</f>
        <v>0</v>
      </c>
      <c r="S23" s="263">
        <f t="shared" si="2"/>
        <v>0</v>
      </c>
      <c r="U23" s="263">
        <f>IF(Employee!$F$102&gt;A23,0,IF(Employee!$F$104&lt;A23,0,IF(Employee!$S$106&lt;=A23,0,IF(Employee!$S$105&lt;Employee!$F$102,0,Employee!$M$105))))</f>
        <v>0</v>
      </c>
      <c r="V23" s="263">
        <f>IF(Employee!$F$102&gt;A23,0,IF(Employee!$F$104&lt;A23,0,IF(Employee!$S$107&lt;=A23,0,IF(Employee!$S$106&lt;Employee!$F$102,0,Employee!$M$106))))</f>
        <v>0</v>
      </c>
      <c r="W23" s="263">
        <f>IF(Employee!$F$102&gt;A23,0,IF(Employee!$F$104&lt;A23,0,IF(Employee!$S$108&lt;=A23,0,IF(Employee!$S$107&lt;Employee!$F$102,0,Employee!$M$107))))</f>
        <v>0</v>
      </c>
      <c r="X23" s="263">
        <f>IF(Employee!$F$102&gt;A23,0,IF(Employee!$F$104&lt;A23,0,IF(Employee!$S$108&lt;Employee!$F$102,0,Employee!$M$108)))</f>
        <v>0</v>
      </c>
      <c r="Y23" s="263">
        <f t="shared" si="3"/>
        <v>0</v>
      </c>
      <c r="AA23" s="263">
        <f>IF(Employee!$F$128&gt;A23,0,IF(Employee!$F$130&lt;A23,0,IF(Employee!$S$132&lt;=A23,0,IF(Employee!$S$131&lt;Employee!$F$128,0,Employee!$M$131))))</f>
        <v>0</v>
      </c>
      <c r="AB23" s="263">
        <f>IF(Employee!$F$128&gt;A23,0,IF(Employee!$F$130&lt;A23,0,IF(Employee!$S$133&lt;=A23,0,IF(Employee!$S$132&lt;Employee!$F$128,0,Employee!$M$132))))</f>
        <v>0</v>
      </c>
      <c r="AC23" s="263">
        <f>IF(Employee!$F$128&gt;A23,0,IF(Employee!$F$130&lt;A23,0,IF(Employee!$S$134&lt;=A23,0,IF(Employee!$S$133&lt;Employee!$F$128,0,Employee!$M$133))))</f>
        <v>0</v>
      </c>
      <c r="AD23" s="263">
        <f>IF(Employee!$F$128&gt;A23,0,IF(Employee!$F$130&lt;A23,0,IF(Employee!$S$134&lt;Employee!$F$128,0,Employee!$M$134)))</f>
        <v>0</v>
      </c>
      <c r="AE23" s="263">
        <f t="shared" si="4"/>
        <v>0</v>
      </c>
    </row>
    <row r="24" spans="1:31" x14ac:dyDescent="0.2">
      <c r="A24" s="263">
        <v>23</v>
      </c>
      <c r="C24" s="263">
        <f>IF(Employee!$F$24&gt;A24,0,IF(Employee!$F$26&lt;A24,0,IF(Employee!$S$28&lt;=A24,0,IF(Employee!$S$27&lt;Employee!$F$24,0,Employee!$M$27))))</f>
        <v>0</v>
      </c>
      <c r="D24" s="263">
        <f>IF(Employee!$F$24&gt;A24,0,IF(Employee!$F$26&lt;A24,0,IF(Employee!$S$29&lt;=A24,0,IF(Employee!$S$28&lt;Employee!$F$24,0,Employee!$M$28))))</f>
        <v>0</v>
      </c>
      <c r="E24" s="263">
        <f>IF(Employee!$F$24&gt;A24,0,IF(Employee!$F$26&lt;A24,0,IF(Employee!$S$30&lt;=A24,0,IF(Employee!$S$29&lt;Employee!$F$24,0,Employee!$M$29))))</f>
        <v>0</v>
      </c>
      <c r="F24" s="263">
        <f>IF(Employee!$F$24&gt;A24,0,IF(Employee!$F$26&lt;A24,0,IF(Employee!$S$30&lt;Employee!$F$24,0,Employee!$M$30)))</f>
        <v>0</v>
      </c>
      <c r="G24" s="263">
        <f t="shared" si="0"/>
        <v>0</v>
      </c>
      <c r="I24" s="263">
        <f>IF(Employee!$F$50&gt;A24,0,IF(Employee!$F$52&lt;A24,0,IF(Employee!$S$54&lt;=A24,0,IF(Employee!$S$53&lt;Employee!$F$50,0,Employee!$M$53))))</f>
        <v>0</v>
      </c>
      <c r="J24" s="263">
        <f>IF(Employee!$F$50&gt;A24,0,IF(Employee!$F$52&lt;A24,0,IF(Employee!$S$55&lt;=A24,0,IF(Employee!$S$54&lt;Employee!$F$50,0,Employee!$M$54))))</f>
        <v>0</v>
      </c>
      <c r="K24" s="263">
        <f>IF(Employee!$F$50&gt;A24,0,IF(Employee!$F$52&lt;A24,0,IF(Employee!$S$56&lt;=A24,0,IF(Employee!$S$55&lt;Employee!$F$50,0,Employee!$M$55))))</f>
        <v>0</v>
      </c>
      <c r="L24" s="263">
        <f>IF(Employee!$F$50&gt;A24,0,IF(Employee!$F$52&lt;A24,0,IF(Employee!$S$56&lt;Employee!$F$50,0,Employee!$M$56)))</f>
        <v>0</v>
      </c>
      <c r="M24" s="263">
        <f t="shared" si="1"/>
        <v>0</v>
      </c>
      <c r="O24" s="263">
        <f>IF(Employee!$F$76&gt;A24,0,IF(Employee!$F$78&lt;A24,0,IF(Employee!$S$80&lt;=A24,0,IF(Employee!$S$79&lt;Employee!$F$76,0,Employee!$M$79))))</f>
        <v>0</v>
      </c>
      <c r="P24" s="263">
        <f>IF(Employee!$F$76&gt;A24,0,IF(Employee!$F$78&lt;A24,0,IF(Employee!$S$81&lt;=A24,0,IF(Employee!$S$80&lt;Employee!$F$76,0,Employee!$M$80))))</f>
        <v>0</v>
      </c>
      <c r="Q24" s="263">
        <f>IF(Employee!$F$76&gt;A24,0,IF(Employee!$F$78&lt;A24,0,IF(Employee!$S$82&lt;=A24,0,IF(Employee!$S$81&lt;Employee!$F$76,0,Employee!$M$81))))</f>
        <v>0</v>
      </c>
      <c r="R24" s="263">
        <f>IF(Employee!$F$76&gt;A24,0,IF(Employee!$F$78&lt;A24,0,IF(Employee!$S$82&lt;Employee!$F$76,0,Employee!$M$82)))</f>
        <v>0</v>
      </c>
      <c r="S24" s="263">
        <f t="shared" si="2"/>
        <v>0</v>
      </c>
      <c r="U24" s="263">
        <f>IF(Employee!$F$102&gt;A24,0,IF(Employee!$F$104&lt;A24,0,IF(Employee!$S$106&lt;=A24,0,IF(Employee!$S$105&lt;Employee!$F$102,0,Employee!$M$105))))</f>
        <v>0</v>
      </c>
      <c r="V24" s="263">
        <f>IF(Employee!$F$102&gt;A24,0,IF(Employee!$F$104&lt;A24,0,IF(Employee!$S$107&lt;=A24,0,IF(Employee!$S$106&lt;Employee!$F$102,0,Employee!$M$106))))</f>
        <v>0</v>
      </c>
      <c r="W24" s="263">
        <f>IF(Employee!$F$102&gt;A24,0,IF(Employee!$F$104&lt;A24,0,IF(Employee!$S$108&lt;=A24,0,IF(Employee!$S$107&lt;Employee!$F$102,0,Employee!$M$107))))</f>
        <v>0</v>
      </c>
      <c r="X24" s="263">
        <f>IF(Employee!$F$102&gt;A24,0,IF(Employee!$F$104&lt;A24,0,IF(Employee!$S$108&lt;Employee!$F$102,0,Employee!$M$108)))</f>
        <v>0</v>
      </c>
      <c r="Y24" s="263">
        <f t="shared" si="3"/>
        <v>0</v>
      </c>
      <c r="AA24" s="263">
        <f>IF(Employee!$F$128&gt;A24,0,IF(Employee!$F$130&lt;A24,0,IF(Employee!$S$132&lt;=A24,0,IF(Employee!$S$131&lt;Employee!$F$128,0,Employee!$M$131))))</f>
        <v>0</v>
      </c>
      <c r="AB24" s="263">
        <f>IF(Employee!$F$128&gt;A24,0,IF(Employee!$F$130&lt;A24,0,IF(Employee!$S$133&lt;=A24,0,IF(Employee!$S$132&lt;Employee!$F$128,0,Employee!$M$132))))</f>
        <v>0</v>
      </c>
      <c r="AC24" s="263">
        <f>IF(Employee!$F$128&gt;A24,0,IF(Employee!$F$130&lt;A24,0,IF(Employee!$S$134&lt;=A24,0,IF(Employee!$S$133&lt;Employee!$F$128,0,Employee!$M$133))))</f>
        <v>0</v>
      </c>
      <c r="AD24" s="263">
        <f>IF(Employee!$F$128&gt;A24,0,IF(Employee!$F$130&lt;A24,0,IF(Employee!$S$134&lt;Employee!$F$128,0,Employee!$M$134)))</f>
        <v>0</v>
      </c>
      <c r="AE24" s="263">
        <f t="shared" si="4"/>
        <v>0</v>
      </c>
    </row>
    <row r="25" spans="1:31" x14ac:dyDescent="0.2">
      <c r="A25" s="263">
        <v>24</v>
      </c>
      <c r="C25" s="263">
        <f>IF(Employee!$F$24&gt;A25,0,IF(Employee!$F$26&lt;A25,0,IF(Employee!$S$28&lt;=A25,0,IF(Employee!$S$27&lt;Employee!$F$24,0,Employee!$M$27))))</f>
        <v>0</v>
      </c>
      <c r="D25" s="263">
        <f>IF(Employee!$F$24&gt;A25,0,IF(Employee!$F$26&lt;A25,0,IF(Employee!$S$29&lt;=A25,0,IF(Employee!$S$28&lt;Employee!$F$24,0,Employee!$M$28))))</f>
        <v>0</v>
      </c>
      <c r="E25" s="263">
        <f>IF(Employee!$F$24&gt;A25,0,IF(Employee!$F$26&lt;A25,0,IF(Employee!$S$30&lt;=A25,0,IF(Employee!$S$29&lt;Employee!$F$24,0,Employee!$M$29))))</f>
        <v>0</v>
      </c>
      <c r="F25" s="263">
        <f>IF(Employee!$F$24&gt;A25,0,IF(Employee!$F$26&lt;A25,0,IF(Employee!$S$30&lt;Employee!$F$24,0,Employee!$M$30)))</f>
        <v>0</v>
      </c>
      <c r="G25" s="263">
        <f t="shared" si="0"/>
        <v>0</v>
      </c>
      <c r="I25" s="263">
        <f>IF(Employee!$F$50&gt;A25,0,IF(Employee!$F$52&lt;A25,0,IF(Employee!$S$54&lt;=A25,0,IF(Employee!$S$53&lt;Employee!$F$50,0,Employee!$M$53))))</f>
        <v>0</v>
      </c>
      <c r="J25" s="263">
        <f>IF(Employee!$F$50&gt;A25,0,IF(Employee!$F$52&lt;A25,0,IF(Employee!$S$55&lt;=A25,0,IF(Employee!$S$54&lt;Employee!$F$50,0,Employee!$M$54))))</f>
        <v>0</v>
      </c>
      <c r="K25" s="263">
        <f>IF(Employee!$F$50&gt;A25,0,IF(Employee!$F$52&lt;A25,0,IF(Employee!$S$56&lt;=A25,0,IF(Employee!$S$55&lt;Employee!$F$50,0,Employee!$M$55))))</f>
        <v>0</v>
      </c>
      <c r="L25" s="263">
        <f>IF(Employee!$F$50&gt;A25,0,IF(Employee!$F$52&lt;A25,0,IF(Employee!$S$56&lt;Employee!$F$50,0,Employee!$M$56)))</f>
        <v>0</v>
      </c>
      <c r="M25" s="263">
        <f t="shared" si="1"/>
        <v>0</v>
      </c>
      <c r="O25" s="263">
        <f>IF(Employee!$F$76&gt;A25,0,IF(Employee!$F$78&lt;A25,0,IF(Employee!$S$80&lt;=A25,0,IF(Employee!$S$79&lt;Employee!$F$76,0,Employee!$M$79))))</f>
        <v>0</v>
      </c>
      <c r="P25" s="263">
        <f>IF(Employee!$F$76&gt;A25,0,IF(Employee!$F$78&lt;A25,0,IF(Employee!$S$81&lt;=A25,0,IF(Employee!$S$80&lt;Employee!$F$76,0,Employee!$M$80))))</f>
        <v>0</v>
      </c>
      <c r="Q25" s="263">
        <f>IF(Employee!$F$76&gt;A25,0,IF(Employee!$F$78&lt;A25,0,IF(Employee!$S$82&lt;=A25,0,IF(Employee!$S$81&lt;Employee!$F$76,0,Employee!$M$81))))</f>
        <v>0</v>
      </c>
      <c r="R25" s="263">
        <f>IF(Employee!$F$76&gt;A25,0,IF(Employee!$F$78&lt;A25,0,IF(Employee!$S$82&lt;Employee!$F$76,0,Employee!$M$82)))</f>
        <v>0</v>
      </c>
      <c r="S25" s="263">
        <f t="shared" si="2"/>
        <v>0</v>
      </c>
      <c r="U25" s="263">
        <f>IF(Employee!$F$102&gt;A25,0,IF(Employee!$F$104&lt;A25,0,IF(Employee!$S$106&lt;=A25,0,IF(Employee!$S$105&lt;Employee!$F$102,0,Employee!$M$105))))</f>
        <v>0</v>
      </c>
      <c r="V25" s="263">
        <f>IF(Employee!$F$102&gt;A25,0,IF(Employee!$F$104&lt;A25,0,IF(Employee!$S$107&lt;=A25,0,IF(Employee!$S$106&lt;Employee!$F$102,0,Employee!$M$106))))</f>
        <v>0</v>
      </c>
      <c r="W25" s="263">
        <f>IF(Employee!$F$102&gt;A25,0,IF(Employee!$F$104&lt;A25,0,IF(Employee!$S$108&lt;=A25,0,IF(Employee!$S$107&lt;Employee!$F$102,0,Employee!$M$107))))</f>
        <v>0</v>
      </c>
      <c r="X25" s="263">
        <f>IF(Employee!$F$102&gt;A25,0,IF(Employee!$F$104&lt;A25,0,IF(Employee!$S$108&lt;Employee!$F$102,0,Employee!$M$108)))</f>
        <v>0</v>
      </c>
      <c r="Y25" s="263">
        <f t="shared" si="3"/>
        <v>0</v>
      </c>
      <c r="AA25" s="263">
        <f>IF(Employee!$F$128&gt;A25,0,IF(Employee!$F$130&lt;A25,0,IF(Employee!$S$132&lt;=A25,0,IF(Employee!$S$131&lt;Employee!$F$128,0,Employee!$M$131))))</f>
        <v>0</v>
      </c>
      <c r="AB25" s="263">
        <f>IF(Employee!$F$128&gt;A25,0,IF(Employee!$F$130&lt;A25,0,IF(Employee!$S$133&lt;=A25,0,IF(Employee!$S$132&lt;Employee!$F$128,0,Employee!$M$132))))</f>
        <v>0</v>
      </c>
      <c r="AC25" s="263">
        <f>IF(Employee!$F$128&gt;A25,0,IF(Employee!$F$130&lt;A25,0,IF(Employee!$S$134&lt;=A25,0,IF(Employee!$S$133&lt;Employee!$F$128,0,Employee!$M$133))))</f>
        <v>0</v>
      </c>
      <c r="AD25" s="263">
        <f>IF(Employee!$F$128&gt;A25,0,IF(Employee!$F$130&lt;A25,0,IF(Employee!$S$134&lt;Employee!$F$128,0,Employee!$M$134)))</f>
        <v>0</v>
      </c>
      <c r="AE25" s="263">
        <f t="shared" si="4"/>
        <v>0</v>
      </c>
    </row>
    <row r="26" spans="1:31" x14ac:dyDescent="0.2">
      <c r="A26" s="263">
        <v>25</v>
      </c>
      <c r="C26" s="263">
        <f>IF(Employee!$F$24&gt;A26,0,IF(Employee!$F$26&lt;A26,0,IF(Employee!$S$28&lt;=A26,0,IF(Employee!$S$27&lt;Employee!$F$24,0,Employee!$M$27))))</f>
        <v>0</v>
      </c>
      <c r="D26" s="263">
        <f>IF(Employee!$F$24&gt;A26,0,IF(Employee!$F$26&lt;A26,0,IF(Employee!$S$29&lt;=A26,0,IF(Employee!$S$28&lt;Employee!$F$24,0,Employee!$M$28))))</f>
        <v>0</v>
      </c>
      <c r="E26" s="263">
        <f>IF(Employee!$F$24&gt;A26,0,IF(Employee!$F$26&lt;A26,0,IF(Employee!$S$30&lt;=A26,0,IF(Employee!$S$29&lt;Employee!$F$24,0,Employee!$M$29))))</f>
        <v>0</v>
      </c>
      <c r="F26" s="263">
        <f>IF(Employee!$F$24&gt;A26,0,IF(Employee!$F$26&lt;A26,0,IF(Employee!$S$30&lt;Employee!$F$24,0,Employee!$M$30)))</f>
        <v>0</v>
      </c>
      <c r="G26" s="263">
        <f t="shared" si="0"/>
        <v>0</v>
      </c>
      <c r="I26" s="263">
        <f>IF(Employee!$F$50&gt;A26,0,IF(Employee!$F$52&lt;A26,0,IF(Employee!$S$54&lt;=A26,0,IF(Employee!$S$53&lt;Employee!$F$50,0,Employee!$M$53))))</f>
        <v>0</v>
      </c>
      <c r="J26" s="263">
        <f>IF(Employee!$F$50&gt;A26,0,IF(Employee!$F$52&lt;A26,0,IF(Employee!$S$55&lt;=A26,0,IF(Employee!$S$54&lt;Employee!$F$50,0,Employee!$M$54))))</f>
        <v>0</v>
      </c>
      <c r="K26" s="263">
        <f>IF(Employee!$F$50&gt;A26,0,IF(Employee!$F$52&lt;A26,0,IF(Employee!$S$56&lt;=A26,0,IF(Employee!$S$55&lt;Employee!$F$50,0,Employee!$M$55))))</f>
        <v>0</v>
      </c>
      <c r="L26" s="263">
        <f>IF(Employee!$F$50&gt;A26,0,IF(Employee!$F$52&lt;A26,0,IF(Employee!$S$56&lt;Employee!$F$50,0,Employee!$M$56)))</f>
        <v>0</v>
      </c>
      <c r="M26" s="263">
        <f t="shared" si="1"/>
        <v>0</v>
      </c>
      <c r="O26" s="263">
        <f>IF(Employee!$F$76&gt;A26,0,IF(Employee!$F$78&lt;A26,0,IF(Employee!$S$80&lt;=A26,0,IF(Employee!$S$79&lt;Employee!$F$76,0,Employee!$M$79))))</f>
        <v>0</v>
      </c>
      <c r="P26" s="263">
        <f>IF(Employee!$F$76&gt;A26,0,IF(Employee!$F$78&lt;A26,0,IF(Employee!$S$81&lt;=A26,0,IF(Employee!$S$80&lt;Employee!$F$76,0,Employee!$M$80))))</f>
        <v>0</v>
      </c>
      <c r="Q26" s="263">
        <f>IF(Employee!$F$76&gt;A26,0,IF(Employee!$F$78&lt;A26,0,IF(Employee!$S$82&lt;=A26,0,IF(Employee!$S$81&lt;Employee!$F$76,0,Employee!$M$81))))</f>
        <v>0</v>
      </c>
      <c r="R26" s="263">
        <f>IF(Employee!$F$76&gt;A26,0,IF(Employee!$F$78&lt;A26,0,IF(Employee!$S$82&lt;Employee!$F$76,0,Employee!$M$82)))</f>
        <v>0</v>
      </c>
      <c r="S26" s="263">
        <f t="shared" si="2"/>
        <v>0</v>
      </c>
      <c r="U26" s="263">
        <f>IF(Employee!$F$102&gt;A26,0,IF(Employee!$F$104&lt;A26,0,IF(Employee!$S$106&lt;=A26,0,IF(Employee!$S$105&lt;Employee!$F$102,0,Employee!$M$105))))</f>
        <v>0</v>
      </c>
      <c r="V26" s="263">
        <f>IF(Employee!$F$102&gt;A26,0,IF(Employee!$F$104&lt;A26,0,IF(Employee!$S$107&lt;=A26,0,IF(Employee!$S$106&lt;Employee!$F$102,0,Employee!$M$106))))</f>
        <v>0</v>
      </c>
      <c r="W26" s="263">
        <f>IF(Employee!$F$102&gt;A26,0,IF(Employee!$F$104&lt;A26,0,IF(Employee!$S$108&lt;=A26,0,IF(Employee!$S$107&lt;Employee!$F$102,0,Employee!$M$107))))</f>
        <v>0</v>
      </c>
      <c r="X26" s="263">
        <f>IF(Employee!$F$102&gt;A26,0,IF(Employee!$F$104&lt;A26,0,IF(Employee!$S$108&lt;Employee!$F$102,0,Employee!$M$108)))</f>
        <v>0</v>
      </c>
      <c r="Y26" s="263">
        <f t="shared" si="3"/>
        <v>0</v>
      </c>
      <c r="AA26" s="263">
        <f>IF(Employee!$F$128&gt;A26,0,IF(Employee!$F$130&lt;A26,0,IF(Employee!$S$132&lt;=A26,0,IF(Employee!$S$131&lt;Employee!$F$128,0,Employee!$M$131))))</f>
        <v>0</v>
      </c>
      <c r="AB26" s="263">
        <f>IF(Employee!$F$128&gt;A26,0,IF(Employee!$F$130&lt;A26,0,IF(Employee!$S$133&lt;=A26,0,IF(Employee!$S$132&lt;Employee!$F$128,0,Employee!$M$132))))</f>
        <v>0</v>
      </c>
      <c r="AC26" s="263">
        <f>IF(Employee!$F$128&gt;A26,0,IF(Employee!$F$130&lt;A26,0,IF(Employee!$S$134&lt;=A26,0,IF(Employee!$S$133&lt;Employee!$F$128,0,Employee!$M$133))))</f>
        <v>0</v>
      </c>
      <c r="AD26" s="263">
        <f>IF(Employee!$F$128&gt;A26,0,IF(Employee!$F$130&lt;A26,0,IF(Employee!$S$134&lt;Employee!$F$128,0,Employee!$M$134)))</f>
        <v>0</v>
      </c>
      <c r="AE26" s="263">
        <f t="shared" si="4"/>
        <v>0</v>
      </c>
    </row>
    <row r="27" spans="1:31" x14ac:dyDescent="0.2">
      <c r="A27" s="263">
        <v>26</v>
      </c>
      <c r="C27" s="263">
        <f>IF(Employee!$F$24&gt;A27,0,IF(Employee!$F$26&lt;A27,0,IF(Employee!$S$28&lt;=A27,0,IF(Employee!$S$27&lt;Employee!$F$24,0,Employee!$M$27))))</f>
        <v>0</v>
      </c>
      <c r="D27" s="263">
        <f>IF(Employee!$F$24&gt;A27,0,IF(Employee!$F$26&lt;A27,0,IF(Employee!$S$29&lt;=A27,0,IF(Employee!$S$28&lt;Employee!$F$24,0,Employee!$M$28))))</f>
        <v>0</v>
      </c>
      <c r="E27" s="263">
        <f>IF(Employee!$F$24&gt;A27,0,IF(Employee!$F$26&lt;A27,0,IF(Employee!$S$30&lt;=A27,0,IF(Employee!$S$29&lt;Employee!$F$24,0,Employee!$M$29))))</f>
        <v>0</v>
      </c>
      <c r="F27" s="263">
        <f>IF(Employee!$F$24&gt;A27,0,IF(Employee!$F$26&lt;A27,0,IF(Employee!$S$30&lt;Employee!$F$24,0,Employee!$M$30)))</f>
        <v>0</v>
      </c>
      <c r="G27" s="263">
        <f t="shared" si="0"/>
        <v>0</v>
      </c>
      <c r="I27" s="263">
        <f>IF(Employee!$F$50&gt;A27,0,IF(Employee!$F$52&lt;A27,0,IF(Employee!$S$54&lt;=A27,0,IF(Employee!$S$53&lt;Employee!$F$50,0,Employee!$M$53))))</f>
        <v>0</v>
      </c>
      <c r="J27" s="263">
        <f>IF(Employee!$F$50&gt;A27,0,IF(Employee!$F$52&lt;A27,0,IF(Employee!$S$55&lt;=A27,0,IF(Employee!$S$54&lt;Employee!$F$50,0,Employee!$M$54))))</f>
        <v>0</v>
      </c>
      <c r="K27" s="263">
        <f>IF(Employee!$F$50&gt;A27,0,IF(Employee!$F$52&lt;A27,0,IF(Employee!$S$56&lt;=A27,0,IF(Employee!$S$55&lt;Employee!$F$50,0,Employee!$M$55))))</f>
        <v>0</v>
      </c>
      <c r="L27" s="263">
        <f>IF(Employee!$F$50&gt;A27,0,IF(Employee!$F$52&lt;A27,0,IF(Employee!$S$56&lt;Employee!$F$50,0,Employee!$M$56)))</f>
        <v>0</v>
      </c>
      <c r="M27" s="263">
        <f t="shared" si="1"/>
        <v>0</v>
      </c>
      <c r="O27" s="263">
        <f>IF(Employee!$F$76&gt;A27,0,IF(Employee!$F$78&lt;A27,0,IF(Employee!$S$80&lt;=A27,0,IF(Employee!$S$79&lt;Employee!$F$76,0,Employee!$M$79))))</f>
        <v>0</v>
      </c>
      <c r="P27" s="263">
        <f>IF(Employee!$F$76&gt;A27,0,IF(Employee!$F$78&lt;A27,0,IF(Employee!$S$81&lt;=A27,0,IF(Employee!$S$80&lt;Employee!$F$76,0,Employee!$M$80))))</f>
        <v>0</v>
      </c>
      <c r="Q27" s="263">
        <f>IF(Employee!$F$76&gt;A27,0,IF(Employee!$F$78&lt;A27,0,IF(Employee!$S$82&lt;=A27,0,IF(Employee!$S$81&lt;Employee!$F$76,0,Employee!$M$81))))</f>
        <v>0</v>
      </c>
      <c r="R27" s="263">
        <f>IF(Employee!$F$76&gt;A27,0,IF(Employee!$F$78&lt;A27,0,IF(Employee!$S$82&lt;Employee!$F$76,0,Employee!$M$82)))</f>
        <v>0</v>
      </c>
      <c r="S27" s="263">
        <f t="shared" si="2"/>
        <v>0</v>
      </c>
      <c r="U27" s="263">
        <f>IF(Employee!$F$102&gt;A27,0,IF(Employee!$F$104&lt;A27,0,IF(Employee!$S$106&lt;=A27,0,IF(Employee!$S$105&lt;Employee!$F$102,0,Employee!$M$105))))</f>
        <v>0</v>
      </c>
      <c r="V27" s="263">
        <f>IF(Employee!$F$102&gt;A27,0,IF(Employee!$F$104&lt;A27,0,IF(Employee!$S$107&lt;=A27,0,IF(Employee!$S$106&lt;Employee!$F$102,0,Employee!$M$106))))</f>
        <v>0</v>
      </c>
      <c r="W27" s="263">
        <f>IF(Employee!$F$102&gt;A27,0,IF(Employee!$F$104&lt;A27,0,IF(Employee!$S$108&lt;=A27,0,IF(Employee!$S$107&lt;Employee!$F$102,0,Employee!$M$107))))</f>
        <v>0</v>
      </c>
      <c r="X27" s="263">
        <f>IF(Employee!$F$102&gt;A27,0,IF(Employee!$F$104&lt;A27,0,IF(Employee!$S$108&lt;Employee!$F$102,0,Employee!$M$108)))</f>
        <v>0</v>
      </c>
      <c r="Y27" s="263">
        <f t="shared" si="3"/>
        <v>0</v>
      </c>
      <c r="AA27" s="263">
        <f>IF(Employee!$F$128&gt;A27,0,IF(Employee!$F$130&lt;A27,0,IF(Employee!$S$132&lt;=A27,0,IF(Employee!$S$131&lt;Employee!$F$128,0,Employee!$M$131))))</f>
        <v>0</v>
      </c>
      <c r="AB27" s="263">
        <f>IF(Employee!$F$128&gt;A27,0,IF(Employee!$F$130&lt;A27,0,IF(Employee!$S$133&lt;=A27,0,IF(Employee!$S$132&lt;Employee!$F$128,0,Employee!$M$132))))</f>
        <v>0</v>
      </c>
      <c r="AC27" s="263">
        <f>IF(Employee!$F$128&gt;A27,0,IF(Employee!$F$130&lt;A27,0,IF(Employee!$S$134&lt;=A27,0,IF(Employee!$S$133&lt;Employee!$F$128,0,Employee!$M$133))))</f>
        <v>0</v>
      </c>
      <c r="AD27" s="263">
        <f>IF(Employee!$F$128&gt;A27,0,IF(Employee!$F$130&lt;A27,0,IF(Employee!$S$134&lt;Employee!$F$128,0,Employee!$M$134)))</f>
        <v>0</v>
      </c>
      <c r="AE27" s="263">
        <f t="shared" si="4"/>
        <v>0</v>
      </c>
    </row>
    <row r="28" spans="1:31" x14ac:dyDescent="0.2">
      <c r="A28" s="263">
        <v>27</v>
      </c>
      <c r="C28" s="263">
        <f>IF(Employee!$F$24&gt;A28,0,IF(Employee!$F$26&lt;A28,0,IF(Employee!$S$28&lt;=A28,0,IF(Employee!$S$27&lt;Employee!$F$24,0,Employee!$M$27))))</f>
        <v>0</v>
      </c>
      <c r="D28" s="263">
        <f>IF(Employee!$F$24&gt;A28,0,IF(Employee!$F$26&lt;A28,0,IF(Employee!$S$29&lt;=A28,0,IF(Employee!$S$28&lt;Employee!$F$24,0,Employee!$M$28))))</f>
        <v>0</v>
      </c>
      <c r="E28" s="263">
        <f>IF(Employee!$F$24&gt;A28,0,IF(Employee!$F$26&lt;A28,0,IF(Employee!$S$30&lt;=A28,0,IF(Employee!$S$29&lt;Employee!$F$24,0,Employee!$M$29))))</f>
        <v>0</v>
      </c>
      <c r="F28" s="263">
        <f>IF(Employee!$F$24&gt;A28,0,IF(Employee!$F$26&lt;A28,0,IF(Employee!$S$30&lt;Employee!$F$24,0,Employee!$M$30)))</f>
        <v>0</v>
      </c>
      <c r="G28" s="263">
        <f t="shared" si="0"/>
        <v>0</v>
      </c>
      <c r="I28" s="263">
        <f>IF(Employee!$F$50&gt;A28,0,IF(Employee!$F$52&lt;A28,0,IF(Employee!$S$54&lt;=A28,0,IF(Employee!$S$53&lt;Employee!$F$50,0,Employee!$M$53))))</f>
        <v>0</v>
      </c>
      <c r="J28" s="263">
        <f>IF(Employee!$F$50&gt;A28,0,IF(Employee!$F$52&lt;A28,0,IF(Employee!$S$55&lt;=A28,0,IF(Employee!$S$54&lt;Employee!$F$50,0,Employee!$M$54))))</f>
        <v>0</v>
      </c>
      <c r="K28" s="263">
        <f>IF(Employee!$F$50&gt;A28,0,IF(Employee!$F$52&lt;A28,0,IF(Employee!$S$56&lt;=A28,0,IF(Employee!$S$55&lt;Employee!$F$50,0,Employee!$M$55))))</f>
        <v>0</v>
      </c>
      <c r="L28" s="263">
        <f>IF(Employee!$F$50&gt;A28,0,IF(Employee!$F$52&lt;A28,0,IF(Employee!$S$56&lt;Employee!$F$50,0,Employee!$M$56)))</f>
        <v>0</v>
      </c>
      <c r="M28" s="263">
        <f t="shared" si="1"/>
        <v>0</v>
      </c>
      <c r="O28" s="263">
        <f>IF(Employee!$F$76&gt;A28,0,IF(Employee!$F$78&lt;A28,0,IF(Employee!$S$80&lt;=A28,0,IF(Employee!$S$79&lt;Employee!$F$76,0,Employee!$M$79))))</f>
        <v>0</v>
      </c>
      <c r="P28" s="263">
        <f>IF(Employee!$F$76&gt;A28,0,IF(Employee!$F$78&lt;A28,0,IF(Employee!$S$81&lt;=A28,0,IF(Employee!$S$80&lt;Employee!$F$76,0,Employee!$M$80))))</f>
        <v>0</v>
      </c>
      <c r="Q28" s="263">
        <f>IF(Employee!$F$76&gt;A28,0,IF(Employee!$F$78&lt;A28,0,IF(Employee!$S$82&lt;=A28,0,IF(Employee!$S$81&lt;Employee!$F$76,0,Employee!$M$81))))</f>
        <v>0</v>
      </c>
      <c r="R28" s="263">
        <f>IF(Employee!$F$76&gt;A28,0,IF(Employee!$F$78&lt;A28,0,IF(Employee!$S$82&lt;Employee!$F$76,0,Employee!$M$82)))</f>
        <v>0</v>
      </c>
      <c r="S28" s="263">
        <f t="shared" si="2"/>
        <v>0</v>
      </c>
      <c r="U28" s="263">
        <f>IF(Employee!$F$102&gt;A28,0,IF(Employee!$F$104&lt;A28,0,IF(Employee!$S$106&lt;=A28,0,IF(Employee!$S$105&lt;Employee!$F$102,0,Employee!$M$105))))</f>
        <v>0</v>
      </c>
      <c r="V28" s="263">
        <f>IF(Employee!$F$102&gt;A28,0,IF(Employee!$F$104&lt;A28,0,IF(Employee!$S$107&lt;=A28,0,IF(Employee!$S$106&lt;Employee!$F$102,0,Employee!$M$106))))</f>
        <v>0</v>
      </c>
      <c r="W28" s="263">
        <f>IF(Employee!$F$102&gt;A28,0,IF(Employee!$F$104&lt;A28,0,IF(Employee!$S$108&lt;=A28,0,IF(Employee!$S$107&lt;Employee!$F$102,0,Employee!$M$107))))</f>
        <v>0</v>
      </c>
      <c r="X28" s="263">
        <f>IF(Employee!$F$102&gt;A28,0,IF(Employee!$F$104&lt;A28,0,IF(Employee!$S$108&lt;Employee!$F$102,0,Employee!$M$108)))</f>
        <v>0</v>
      </c>
      <c r="Y28" s="263">
        <f t="shared" si="3"/>
        <v>0</v>
      </c>
      <c r="AA28" s="263">
        <f>IF(Employee!$F$128&gt;A28,0,IF(Employee!$F$130&lt;A28,0,IF(Employee!$S$132&lt;=A28,0,IF(Employee!$S$131&lt;Employee!$F$128,0,Employee!$M$131))))</f>
        <v>0</v>
      </c>
      <c r="AB28" s="263">
        <f>IF(Employee!$F$128&gt;A28,0,IF(Employee!$F$130&lt;A28,0,IF(Employee!$S$133&lt;=A28,0,IF(Employee!$S$132&lt;Employee!$F$128,0,Employee!$M$132))))</f>
        <v>0</v>
      </c>
      <c r="AC28" s="263">
        <f>IF(Employee!$F$128&gt;A28,0,IF(Employee!$F$130&lt;A28,0,IF(Employee!$S$134&lt;=A28,0,IF(Employee!$S$133&lt;Employee!$F$128,0,Employee!$M$133))))</f>
        <v>0</v>
      </c>
      <c r="AD28" s="263">
        <f>IF(Employee!$F$128&gt;A28,0,IF(Employee!$F$130&lt;A28,0,IF(Employee!$S$134&lt;Employee!$F$128,0,Employee!$M$134)))</f>
        <v>0</v>
      </c>
      <c r="AE28" s="263">
        <f t="shared" si="4"/>
        <v>0</v>
      </c>
    </row>
    <row r="29" spans="1:31" x14ac:dyDescent="0.2">
      <c r="A29" s="263">
        <v>28</v>
      </c>
      <c r="C29" s="263">
        <f>IF(Employee!$F$24&gt;A29,0,IF(Employee!$F$26&lt;A29,0,IF(Employee!$S$28&lt;=A29,0,IF(Employee!$S$27&lt;Employee!$F$24,0,Employee!$M$27))))</f>
        <v>0</v>
      </c>
      <c r="D29" s="263">
        <f>IF(Employee!$F$24&gt;A29,0,IF(Employee!$F$26&lt;A29,0,IF(Employee!$S$29&lt;=A29,0,IF(Employee!$S$28&lt;Employee!$F$24,0,Employee!$M$28))))</f>
        <v>0</v>
      </c>
      <c r="E29" s="263">
        <f>IF(Employee!$F$24&gt;A29,0,IF(Employee!$F$26&lt;A29,0,IF(Employee!$S$30&lt;=A29,0,IF(Employee!$S$29&lt;Employee!$F$24,0,Employee!$M$29))))</f>
        <v>0</v>
      </c>
      <c r="F29" s="263">
        <f>IF(Employee!$F$24&gt;A29,0,IF(Employee!$F$26&lt;A29,0,IF(Employee!$S$30&lt;Employee!$F$24,0,Employee!$M$30)))</f>
        <v>0</v>
      </c>
      <c r="G29" s="263">
        <f t="shared" si="0"/>
        <v>0</v>
      </c>
      <c r="I29" s="263">
        <f>IF(Employee!$F$50&gt;A29,0,IF(Employee!$F$52&lt;A29,0,IF(Employee!$S$54&lt;=A29,0,IF(Employee!$S$53&lt;Employee!$F$50,0,Employee!$M$53))))</f>
        <v>0</v>
      </c>
      <c r="J29" s="263">
        <f>IF(Employee!$F$50&gt;A29,0,IF(Employee!$F$52&lt;A29,0,IF(Employee!$S$55&lt;=A29,0,IF(Employee!$S$54&lt;Employee!$F$50,0,Employee!$M$54))))</f>
        <v>0</v>
      </c>
      <c r="K29" s="263">
        <f>IF(Employee!$F$50&gt;A29,0,IF(Employee!$F$52&lt;A29,0,IF(Employee!$S$56&lt;=A29,0,IF(Employee!$S$55&lt;Employee!$F$50,0,Employee!$M$55))))</f>
        <v>0</v>
      </c>
      <c r="L29" s="263">
        <f>IF(Employee!$F$50&gt;A29,0,IF(Employee!$F$52&lt;A29,0,IF(Employee!$S$56&lt;Employee!$F$50,0,Employee!$M$56)))</f>
        <v>0</v>
      </c>
      <c r="M29" s="263">
        <f t="shared" si="1"/>
        <v>0</v>
      </c>
      <c r="O29" s="263">
        <f>IF(Employee!$F$76&gt;A29,0,IF(Employee!$F$78&lt;A29,0,IF(Employee!$S$80&lt;=A29,0,IF(Employee!$S$79&lt;Employee!$F$76,0,Employee!$M$79))))</f>
        <v>0</v>
      </c>
      <c r="P29" s="263">
        <f>IF(Employee!$F$76&gt;A29,0,IF(Employee!$F$78&lt;A29,0,IF(Employee!$S$81&lt;=A29,0,IF(Employee!$S$80&lt;Employee!$F$76,0,Employee!$M$80))))</f>
        <v>0</v>
      </c>
      <c r="Q29" s="263">
        <f>IF(Employee!$F$76&gt;A29,0,IF(Employee!$F$78&lt;A29,0,IF(Employee!$S$82&lt;=A29,0,IF(Employee!$S$81&lt;Employee!$F$76,0,Employee!$M$81))))</f>
        <v>0</v>
      </c>
      <c r="R29" s="263">
        <f>IF(Employee!$F$76&gt;A29,0,IF(Employee!$F$78&lt;A29,0,IF(Employee!$S$82&lt;Employee!$F$76,0,Employee!$M$82)))</f>
        <v>0</v>
      </c>
      <c r="S29" s="263">
        <f t="shared" si="2"/>
        <v>0</v>
      </c>
      <c r="U29" s="263">
        <f>IF(Employee!$F$102&gt;A29,0,IF(Employee!$F$104&lt;A29,0,IF(Employee!$S$106&lt;=A29,0,IF(Employee!$S$105&lt;Employee!$F$102,0,Employee!$M$105))))</f>
        <v>0</v>
      </c>
      <c r="V29" s="263">
        <f>IF(Employee!$F$102&gt;A29,0,IF(Employee!$F$104&lt;A29,0,IF(Employee!$S$107&lt;=A29,0,IF(Employee!$S$106&lt;Employee!$F$102,0,Employee!$M$106))))</f>
        <v>0</v>
      </c>
      <c r="W29" s="263">
        <f>IF(Employee!$F$102&gt;A29,0,IF(Employee!$F$104&lt;A29,0,IF(Employee!$S$108&lt;=A29,0,IF(Employee!$S$107&lt;Employee!$F$102,0,Employee!$M$107))))</f>
        <v>0</v>
      </c>
      <c r="X29" s="263">
        <f>IF(Employee!$F$102&gt;A29,0,IF(Employee!$F$104&lt;A29,0,IF(Employee!$S$108&lt;Employee!$F$102,0,Employee!$M$108)))</f>
        <v>0</v>
      </c>
      <c r="Y29" s="263">
        <f t="shared" si="3"/>
        <v>0</v>
      </c>
      <c r="AA29" s="263">
        <f>IF(Employee!$F$128&gt;A29,0,IF(Employee!$F$130&lt;A29,0,IF(Employee!$S$132&lt;=A29,0,IF(Employee!$S$131&lt;Employee!$F$128,0,Employee!$M$131))))</f>
        <v>0</v>
      </c>
      <c r="AB29" s="263">
        <f>IF(Employee!$F$128&gt;A29,0,IF(Employee!$F$130&lt;A29,0,IF(Employee!$S$133&lt;=A29,0,IF(Employee!$S$132&lt;Employee!$F$128,0,Employee!$M$132))))</f>
        <v>0</v>
      </c>
      <c r="AC29" s="263">
        <f>IF(Employee!$F$128&gt;A29,0,IF(Employee!$F$130&lt;A29,0,IF(Employee!$S$134&lt;=A29,0,IF(Employee!$S$133&lt;Employee!$F$128,0,Employee!$M$133))))</f>
        <v>0</v>
      </c>
      <c r="AD29" s="263">
        <f>IF(Employee!$F$128&gt;A29,0,IF(Employee!$F$130&lt;A29,0,IF(Employee!$S$134&lt;Employee!$F$128,0,Employee!$M$134)))</f>
        <v>0</v>
      </c>
      <c r="AE29" s="263">
        <f t="shared" si="4"/>
        <v>0</v>
      </c>
    </row>
    <row r="30" spans="1:31" x14ac:dyDescent="0.2">
      <c r="A30" s="263">
        <v>29</v>
      </c>
      <c r="C30" s="263">
        <f>IF(Employee!$F$24&gt;A30,0,IF(Employee!$F$26&lt;A30,0,IF(Employee!$S$28&lt;=A30,0,IF(Employee!$S$27&lt;Employee!$F$24,0,Employee!$M$27))))</f>
        <v>0</v>
      </c>
      <c r="D30" s="263">
        <f>IF(Employee!$F$24&gt;A30,0,IF(Employee!$F$26&lt;A30,0,IF(Employee!$S$29&lt;=A30,0,IF(Employee!$S$28&lt;Employee!$F$24,0,Employee!$M$28))))</f>
        <v>0</v>
      </c>
      <c r="E30" s="263">
        <f>IF(Employee!$F$24&gt;A30,0,IF(Employee!$F$26&lt;A30,0,IF(Employee!$S$30&lt;=A30,0,IF(Employee!$S$29&lt;Employee!$F$24,0,Employee!$M$29))))</f>
        <v>0</v>
      </c>
      <c r="F30" s="263">
        <f>IF(Employee!$F$24&gt;A30,0,IF(Employee!$F$26&lt;A30,0,IF(Employee!$S$30&lt;Employee!$F$24,0,Employee!$M$30)))</f>
        <v>0</v>
      </c>
      <c r="G30" s="263">
        <f t="shared" si="0"/>
        <v>0</v>
      </c>
      <c r="I30" s="263">
        <f>IF(Employee!$F$50&gt;A30,0,IF(Employee!$F$52&lt;A30,0,IF(Employee!$S$54&lt;=A30,0,IF(Employee!$S$53&lt;Employee!$F$50,0,Employee!$M$53))))</f>
        <v>0</v>
      </c>
      <c r="J30" s="263">
        <f>IF(Employee!$F$50&gt;A30,0,IF(Employee!$F$52&lt;A30,0,IF(Employee!$S$55&lt;=A30,0,IF(Employee!$S$54&lt;Employee!$F$50,0,Employee!$M$54))))</f>
        <v>0</v>
      </c>
      <c r="K30" s="263">
        <f>IF(Employee!$F$50&gt;A30,0,IF(Employee!$F$52&lt;A30,0,IF(Employee!$S$56&lt;=A30,0,IF(Employee!$S$55&lt;Employee!$F$50,0,Employee!$M$55))))</f>
        <v>0</v>
      </c>
      <c r="L30" s="263">
        <f>IF(Employee!$F$50&gt;A30,0,IF(Employee!$F$52&lt;A30,0,IF(Employee!$S$56&lt;Employee!$F$50,0,Employee!$M$56)))</f>
        <v>0</v>
      </c>
      <c r="M30" s="263">
        <f t="shared" si="1"/>
        <v>0</v>
      </c>
      <c r="O30" s="263">
        <f>IF(Employee!$F$76&gt;A30,0,IF(Employee!$F$78&lt;A30,0,IF(Employee!$S$80&lt;=A30,0,IF(Employee!$S$79&lt;Employee!$F$76,0,Employee!$M$79))))</f>
        <v>0</v>
      </c>
      <c r="P30" s="263">
        <f>IF(Employee!$F$76&gt;A30,0,IF(Employee!$F$78&lt;A30,0,IF(Employee!$S$81&lt;=A30,0,IF(Employee!$S$80&lt;Employee!$F$76,0,Employee!$M$80))))</f>
        <v>0</v>
      </c>
      <c r="Q30" s="263">
        <f>IF(Employee!$F$76&gt;A30,0,IF(Employee!$F$78&lt;A30,0,IF(Employee!$S$82&lt;=A30,0,IF(Employee!$S$81&lt;Employee!$F$76,0,Employee!$M$81))))</f>
        <v>0</v>
      </c>
      <c r="R30" s="263">
        <f>IF(Employee!$F$76&gt;A30,0,IF(Employee!$F$78&lt;A30,0,IF(Employee!$S$82&lt;Employee!$F$76,0,Employee!$M$82)))</f>
        <v>0</v>
      </c>
      <c r="S30" s="263">
        <f t="shared" si="2"/>
        <v>0</v>
      </c>
      <c r="U30" s="263">
        <f>IF(Employee!$F$102&gt;A30,0,IF(Employee!$F$104&lt;A30,0,IF(Employee!$S$106&lt;=A30,0,IF(Employee!$S$105&lt;Employee!$F$102,0,Employee!$M$105))))</f>
        <v>0</v>
      </c>
      <c r="V30" s="263">
        <f>IF(Employee!$F$102&gt;A30,0,IF(Employee!$F$104&lt;A30,0,IF(Employee!$S$107&lt;=A30,0,IF(Employee!$S$106&lt;Employee!$F$102,0,Employee!$M$106))))</f>
        <v>0</v>
      </c>
      <c r="W30" s="263">
        <f>IF(Employee!$F$102&gt;A30,0,IF(Employee!$F$104&lt;A30,0,IF(Employee!$S$108&lt;=A30,0,IF(Employee!$S$107&lt;Employee!$F$102,0,Employee!$M$107))))</f>
        <v>0</v>
      </c>
      <c r="X30" s="263">
        <f>IF(Employee!$F$102&gt;A30,0,IF(Employee!$F$104&lt;A30,0,IF(Employee!$S$108&lt;Employee!$F$102,0,Employee!$M$108)))</f>
        <v>0</v>
      </c>
      <c r="Y30" s="263">
        <f t="shared" si="3"/>
        <v>0</v>
      </c>
      <c r="AA30" s="263">
        <f>IF(Employee!$F$128&gt;A30,0,IF(Employee!$F$130&lt;A30,0,IF(Employee!$S$132&lt;=A30,0,IF(Employee!$S$131&lt;Employee!$F$128,0,Employee!$M$131))))</f>
        <v>0</v>
      </c>
      <c r="AB30" s="263">
        <f>IF(Employee!$F$128&gt;A30,0,IF(Employee!$F$130&lt;A30,0,IF(Employee!$S$133&lt;=A30,0,IF(Employee!$S$132&lt;Employee!$F$128,0,Employee!$M$132))))</f>
        <v>0</v>
      </c>
      <c r="AC30" s="263">
        <f>IF(Employee!$F$128&gt;A30,0,IF(Employee!$F$130&lt;A30,0,IF(Employee!$S$134&lt;=A30,0,IF(Employee!$S$133&lt;Employee!$F$128,0,Employee!$M$133))))</f>
        <v>0</v>
      </c>
      <c r="AD30" s="263">
        <f>IF(Employee!$F$128&gt;A30,0,IF(Employee!$F$130&lt;A30,0,IF(Employee!$S$134&lt;Employee!$F$128,0,Employee!$M$134)))</f>
        <v>0</v>
      </c>
      <c r="AE30" s="263">
        <f t="shared" si="4"/>
        <v>0</v>
      </c>
    </row>
    <row r="31" spans="1:31" x14ac:dyDescent="0.2">
      <c r="A31" s="263">
        <v>30</v>
      </c>
      <c r="C31" s="263">
        <f>IF(Employee!$F$24&gt;A31,0,IF(Employee!$F$26&lt;A31,0,IF(Employee!$S$28&lt;=A31,0,IF(Employee!$S$27&lt;Employee!$F$24,0,Employee!$M$27))))</f>
        <v>0</v>
      </c>
      <c r="D31" s="263">
        <f>IF(Employee!$F$24&gt;A31,0,IF(Employee!$F$26&lt;A31,0,IF(Employee!$S$29&lt;=A31,0,IF(Employee!$S$28&lt;Employee!$F$24,0,Employee!$M$28))))</f>
        <v>0</v>
      </c>
      <c r="E31" s="263">
        <f>IF(Employee!$F$24&gt;A31,0,IF(Employee!$F$26&lt;A31,0,IF(Employee!$S$30&lt;=A31,0,IF(Employee!$S$29&lt;Employee!$F$24,0,Employee!$M$29))))</f>
        <v>0</v>
      </c>
      <c r="F31" s="263">
        <f>IF(Employee!$F$24&gt;A31,0,IF(Employee!$F$26&lt;A31,0,IF(Employee!$S$30&lt;Employee!$F$24,0,Employee!$M$30)))</f>
        <v>0</v>
      </c>
      <c r="G31" s="263">
        <f t="shared" si="0"/>
        <v>0</v>
      </c>
      <c r="I31" s="263">
        <f>IF(Employee!$F$50&gt;A31,0,IF(Employee!$F$52&lt;A31,0,IF(Employee!$S$54&lt;=A31,0,IF(Employee!$S$53&lt;Employee!$F$50,0,Employee!$M$53))))</f>
        <v>0</v>
      </c>
      <c r="J31" s="263">
        <f>IF(Employee!$F$50&gt;A31,0,IF(Employee!$F$52&lt;A31,0,IF(Employee!$S$55&lt;=A31,0,IF(Employee!$S$54&lt;Employee!$F$50,0,Employee!$M$54))))</f>
        <v>0</v>
      </c>
      <c r="K31" s="263">
        <f>IF(Employee!$F$50&gt;A31,0,IF(Employee!$F$52&lt;A31,0,IF(Employee!$S$56&lt;=A31,0,IF(Employee!$S$55&lt;Employee!$F$50,0,Employee!$M$55))))</f>
        <v>0</v>
      </c>
      <c r="L31" s="263">
        <f>IF(Employee!$F$50&gt;A31,0,IF(Employee!$F$52&lt;A31,0,IF(Employee!$S$56&lt;Employee!$F$50,0,Employee!$M$56)))</f>
        <v>0</v>
      </c>
      <c r="M31" s="263">
        <f t="shared" si="1"/>
        <v>0</v>
      </c>
      <c r="O31" s="263">
        <f>IF(Employee!$F$76&gt;A31,0,IF(Employee!$F$78&lt;A31,0,IF(Employee!$S$80&lt;=A31,0,IF(Employee!$S$79&lt;Employee!$F$76,0,Employee!$M$79))))</f>
        <v>0</v>
      </c>
      <c r="P31" s="263">
        <f>IF(Employee!$F$76&gt;A31,0,IF(Employee!$F$78&lt;A31,0,IF(Employee!$S$81&lt;=A31,0,IF(Employee!$S$80&lt;Employee!$F$76,0,Employee!$M$80))))</f>
        <v>0</v>
      </c>
      <c r="Q31" s="263">
        <f>IF(Employee!$F$76&gt;A31,0,IF(Employee!$F$78&lt;A31,0,IF(Employee!$S$82&lt;=A31,0,IF(Employee!$S$81&lt;Employee!$F$76,0,Employee!$M$81))))</f>
        <v>0</v>
      </c>
      <c r="R31" s="263">
        <f>IF(Employee!$F$76&gt;A31,0,IF(Employee!$F$78&lt;A31,0,IF(Employee!$S$82&lt;Employee!$F$76,0,Employee!$M$82)))</f>
        <v>0</v>
      </c>
      <c r="S31" s="263">
        <f t="shared" si="2"/>
        <v>0</v>
      </c>
      <c r="U31" s="263">
        <f>IF(Employee!$F$102&gt;A31,0,IF(Employee!$F$104&lt;A31,0,IF(Employee!$S$106&lt;=A31,0,IF(Employee!$S$105&lt;Employee!$F$102,0,Employee!$M$105))))</f>
        <v>0</v>
      </c>
      <c r="V31" s="263">
        <f>IF(Employee!$F$102&gt;A31,0,IF(Employee!$F$104&lt;A31,0,IF(Employee!$S$107&lt;=A31,0,IF(Employee!$S$106&lt;Employee!$F$102,0,Employee!$M$106))))</f>
        <v>0</v>
      </c>
      <c r="W31" s="263">
        <f>IF(Employee!$F$102&gt;A31,0,IF(Employee!$F$104&lt;A31,0,IF(Employee!$S$108&lt;=A31,0,IF(Employee!$S$107&lt;Employee!$F$102,0,Employee!$M$107))))</f>
        <v>0</v>
      </c>
      <c r="X31" s="263">
        <f>IF(Employee!$F$102&gt;A31,0,IF(Employee!$F$104&lt;A31,0,IF(Employee!$S$108&lt;Employee!$F$102,0,Employee!$M$108)))</f>
        <v>0</v>
      </c>
      <c r="Y31" s="263">
        <f t="shared" si="3"/>
        <v>0</v>
      </c>
      <c r="AA31" s="263">
        <f>IF(Employee!$F$128&gt;A31,0,IF(Employee!$F$130&lt;A31,0,IF(Employee!$S$132&lt;=A31,0,IF(Employee!$S$131&lt;Employee!$F$128,0,Employee!$M$131))))</f>
        <v>0</v>
      </c>
      <c r="AB31" s="263">
        <f>IF(Employee!$F$128&gt;A31,0,IF(Employee!$F$130&lt;A31,0,IF(Employee!$S$133&lt;=A31,0,IF(Employee!$S$132&lt;Employee!$F$128,0,Employee!$M$132))))</f>
        <v>0</v>
      </c>
      <c r="AC31" s="263">
        <f>IF(Employee!$F$128&gt;A31,0,IF(Employee!$F$130&lt;A31,0,IF(Employee!$S$134&lt;=A31,0,IF(Employee!$S$133&lt;Employee!$F$128,0,Employee!$M$133))))</f>
        <v>0</v>
      </c>
      <c r="AD31" s="263">
        <f>IF(Employee!$F$128&gt;A31,0,IF(Employee!$F$130&lt;A31,0,IF(Employee!$S$134&lt;Employee!$F$128,0,Employee!$M$134)))</f>
        <v>0</v>
      </c>
      <c r="AE31" s="263">
        <f t="shared" si="4"/>
        <v>0</v>
      </c>
    </row>
    <row r="32" spans="1:31" x14ac:dyDescent="0.2">
      <c r="A32" s="263">
        <v>31</v>
      </c>
      <c r="C32" s="263">
        <f>IF(Employee!$F$24&gt;A32,0,IF(Employee!$F$26&lt;A32,0,IF(Employee!$S$28&lt;=A32,0,IF(Employee!$S$27&lt;Employee!$F$24,0,Employee!$M$27))))</f>
        <v>0</v>
      </c>
      <c r="D32" s="263">
        <f>IF(Employee!$F$24&gt;A32,0,IF(Employee!$F$26&lt;A32,0,IF(Employee!$S$29&lt;=A32,0,IF(Employee!$S$28&lt;Employee!$F$24,0,Employee!$M$28))))</f>
        <v>0</v>
      </c>
      <c r="E32" s="263">
        <f>IF(Employee!$F$24&gt;A32,0,IF(Employee!$F$26&lt;A32,0,IF(Employee!$S$30&lt;=A32,0,IF(Employee!$S$29&lt;Employee!$F$24,0,Employee!$M$29))))</f>
        <v>0</v>
      </c>
      <c r="F32" s="263">
        <f>IF(Employee!$F$24&gt;A32,0,IF(Employee!$F$26&lt;A32,0,IF(Employee!$S$30&lt;Employee!$F$24,0,Employee!$M$30)))</f>
        <v>0</v>
      </c>
      <c r="G32" s="263">
        <f t="shared" si="0"/>
        <v>0</v>
      </c>
      <c r="I32" s="263">
        <f>IF(Employee!$F$50&gt;A32,0,IF(Employee!$F$52&lt;A32,0,IF(Employee!$S$54&lt;=A32,0,IF(Employee!$S$53&lt;Employee!$F$50,0,Employee!$M$53))))</f>
        <v>0</v>
      </c>
      <c r="J32" s="263">
        <f>IF(Employee!$F$50&gt;A32,0,IF(Employee!$F$52&lt;A32,0,IF(Employee!$S$55&lt;=A32,0,IF(Employee!$S$54&lt;Employee!$F$50,0,Employee!$M$54))))</f>
        <v>0</v>
      </c>
      <c r="K32" s="263">
        <f>IF(Employee!$F$50&gt;A32,0,IF(Employee!$F$52&lt;A32,0,IF(Employee!$S$56&lt;=A32,0,IF(Employee!$S$55&lt;Employee!$F$50,0,Employee!$M$55))))</f>
        <v>0</v>
      </c>
      <c r="L32" s="263">
        <f>IF(Employee!$F$50&gt;A32,0,IF(Employee!$F$52&lt;A32,0,IF(Employee!$S$56&lt;Employee!$F$50,0,Employee!$M$56)))</f>
        <v>0</v>
      </c>
      <c r="M32" s="263">
        <f t="shared" si="1"/>
        <v>0</v>
      </c>
      <c r="O32" s="263">
        <f>IF(Employee!$F$76&gt;A32,0,IF(Employee!$F$78&lt;A32,0,IF(Employee!$S$80&lt;=A32,0,IF(Employee!$S$79&lt;Employee!$F$76,0,Employee!$M$79))))</f>
        <v>0</v>
      </c>
      <c r="P32" s="263">
        <f>IF(Employee!$F$76&gt;A32,0,IF(Employee!$F$78&lt;A32,0,IF(Employee!$S$81&lt;=A32,0,IF(Employee!$S$80&lt;Employee!$F$76,0,Employee!$M$80))))</f>
        <v>0</v>
      </c>
      <c r="Q32" s="263">
        <f>IF(Employee!$F$76&gt;A32,0,IF(Employee!$F$78&lt;A32,0,IF(Employee!$S$82&lt;=A32,0,IF(Employee!$S$81&lt;Employee!$F$76,0,Employee!$M$81))))</f>
        <v>0</v>
      </c>
      <c r="R32" s="263">
        <f>IF(Employee!$F$76&gt;A32,0,IF(Employee!$F$78&lt;A32,0,IF(Employee!$S$82&lt;Employee!$F$76,0,Employee!$M$82)))</f>
        <v>0</v>
      </c>
      <c r="S32" s="263">
        <f t="shared" si="2"/>
        <v>0</v>
      </c>
      <c r="U32" s="263">
        <f>IF(Employee!$F$102&gt;A32,0,IF(Employee!$F$104&lt;A32,0,IF(Employee!$S$106&lt;=A32,0,IF(Employee!$S$105&lt;Employee!$F$102,0,Employee!$M$105))))</f>
        <v>0</v>
      </c>
      <c r="V32" s="263">
        <f>IF(Employee!$F$102&gt;A32,0,IF(Employee!$F$104&lt;A32,0,IF(Employee!$S$107&lt;=A32,0,IF(Employee!$S$106&lt;Employee!$F$102,0,Employee!$M$106))))</f>
        <v>0</v>
      </c>
      <c r="W32" s="263">
        <f>IF(Employee!$F$102&gt;A32,0,IF(Employee!$F$104&lt;A32,0,IF(Employee!$S$108&lt;=A32,0,IF(Employee!$S$107&lt;Employee!$F$102,0,Employee!$M$107))))</f>
        <v>0</v>
      </c>
      <c r="X32" s="263">
        <f>IF(Employee!$F$102&gt;A32,0,IF(Employee!$F$104&lt;A32,0,IF(Employee!$S$108&lt;Employee!$F$102,0,Employee!$M$108)))</f>
        <v>0</v>
      </c>
      <c r="Y32" s="263">
        <f t="shared" si="3"/>
        <v>0</v>
      </c>
      <c r="AA32" s="263">
        <f>IF(Employee!$F$128&gt;A32,0,IF(Employee!$F$130&lt;A32,0,IF(Employee!$S$132&lt;=A32,0,IF(Employee!$S$131&lt;Employee!$F$128,0,Employee!$M$131))))</f>
        <v>0</v>
      </c>
      <c r="AB32" s="263">
        <f>IF(Employee!$F$128&gt;A32,0,IF(Employee!$F$130&lt;A32,0,IF(Employee!$S$133&lt;=A32,0,IF(Employee!$S$132&lt;Employee!$F$128,0,Employee!$M$132))))</f>
        <v>0</v>
      </c>
      <c r="AC32" s="263">
        <f>IF(Employee!$F$128&gt;A32,0,IF(Employee!$F$130&lt;A32,0,IF(Employee!$S$134&lt;=A32,0,IF(Employee!$S$133&lt;Employee!$F$128,0,Employee!$M$133))))</f>
        <v>0</v>
      </c>
      <c r="AD32" s="263">
        <f>IF(Employee!$F$128&gt;A32,0,IF(Employee!$F$130&lt;A32,0,IF(Employee!$S$134&lt;Employee!$F$128,0,Employee!$M$134)))</f>
        <v>0</v>
      </c>
      <c r="AE32" s="263">
        <f t="shared" si="4"/>
        <v>0</v>
      </c>
    </row>
    <row r="33" spans="1:31" x14ac:dyDescent="0.2">
      <c r="A33" s="263">
        <v>32</v>
      </c>
      <c r="C33" s="263">
        <f>IF(Employee!$F$24&gt;A33,0,IF(Employee!$F$26&lt;A33,0,IF(Employee!$S$28&lt;=A33,0,IF(Employee!$S$27&lt;Employee!$F$24,0,Employee!$M$27))))</f>
        <v>0</v>
      </c>
      <c r="D33" s="263">
        <f>IF(Employee!$F$24&gt;A33,0,IF(Employee!$F$26&lt;A33,0,IF(Employee!$S$29&lt;=A33,0,IF(Employee!$S$28&lt;Employee!$F$24,0,Employee!$M$28))))</f>
        <v>0</v>
      </c>
      <c r="E33" s="263">
        <f>IF(Employee!$F$24&gt;A33,0,IF(Employee!$F$26&lt;A33,0,IF(Employee!$S$30&lt;=A33,0,IF(Employee!$S$29&lt;Employee!$F$24,0,Employee!$M$29))))</f>
        <v>0</v>
      </c>
      <c r="F33" s="263">
        <f>IF(Employee!$F$24&gt;A33,0,IF(Employee!$F$26&lt;A33,0,IF(Employee!$S$30&lt;Employee!$F$24,0,Employee!$M$30)))</f>
        <v>0</v>
      </c>
      <c r="G33" s="263">
        <f t="shared" si="0"/>
        <v>0</v>
      </c>
      <c r="I33" s="263">
        <f>IF(Employee!$F$50&gt;A33,0,IF(Employee!$F$52&lt;A33,0,IF(Employee!$S$54&lt;=A33,0,IF(Employee!$S$53&lt;Employee!$F$50,0,Employee!$M$53))))</f>
        <v>0</v>
      </c>
      <c r="J33" s="263">
        <f>IF(Employee!$F$50&gt;A33,0,IF(Employee!$F$52&lt;A33,0,IF(Employee!$S$55&lt;=A33,0,IF(Employee!$S$54&lt;Employee!$F$50,0,Employee!$M$54))))</f>
        <v>0</v>
      </c>
      <c r="K33" s="263">
        <f>IF(Employee!$F$50&gt;A33,0,IF(Employee!$F$52&lt;A33,0,IF(Employee!$S$56&lt;=A33,0,IF(Employee!$S$55&lt;Employee!$F$50,0,Employee!$M$55))))</f>
        <v>0</v>
      </c>
      <c r="L33" s="263">
        <f>IF(Employee!$F$50&gt;A33,0,IF(Employee!$F$52&lt;A33,0,IF(Employee!$S$56&lt;Employee!$F$50,0,Employee!$M$56)))</f>
        <v>0</v>
      </c>
      <c r="M33" s="263">
        <f t="shared" si="1"/>
        <v>0</v>
      </c>
      <c r="O33" s="263">
        <f>IF(Employee!$F$76&gt;A33,0,IF(Employee!$F$78&lt;A33,0,IF(Employee!$S$80&lt;=A33,0,IF(Employee!$S$79&lt;Employee!$F$76,0,Employee!$M$79))))</f>
        <v>0</v>
      </c>
      <c r="P33" s="263">
        <f>IF(Employee!$F$76&gt;A33,0,IF(Employee!$F$78&lt;A33,0,IF(Employee!$S$81&lt;=A33,0,IF(Employee!$S$80&lt;Employee!$F$76,0,Employee!$M$80))))</f>
        <v>0</v>
      </c>
      <c r="Q33" s="263">
        <f>IF(Employee!$F$76&gt;A33,0,IF(Employee!$F$78&lt;A33,0,IF(Employee!$S$82&lt;=A33,0,IF(Employee!$S$81&lt;Employee!$F$76,0,Employee!$M$81))))</f>
        <v>0</v>
      </c>
      <c r="R33" s="263">
        <f>IF(Employee!$F$76&gt;A33,0,IF(Employee!$F$78&lt;A33,0,IF(Employee!$S$82&lt;Employee!$F$76,0,Employee!$M$82)))</f>
        <v>0</v>
      </c>
      <c r="S33" s="263">
        <f t="shared" si="2"/>
        <v>0</v>
      </c>
      <c r="U33" s="263">
        <f>IF(Employee!$F$102&gt;A33,0,IF(Employee!$F$104&lt;A33,0,IF(Employee!$S$106&lt;=A33,0,IF(Employee!$S$105&lt;Employee!$F$102,0,Employee!$M$105))))</f>
        <v>0</v>
      </c>
      <c r="V33" s="263">
        <f>IF(Employee!$F$102&gt;A33,0,IF(Employee!$F$104&lt;A33,0,IF(Employee!$S$107&lt;=A33,0,IF(Employee!$S$106&lt;Employee!$F$102,0,Employee!$M$106))))</f>
        <v>0</v>
      </c>
      <c r="W33" s="263">
        <f>IF(Employee!$F$102&gt;A33,0,IF(Employee!$F$104&lt;A33,0,IF(Employee!$S$108&lt;=A33,0,IF(Employee!$S$107&lt;Employee!$F$102,0,Employee!$M$107))))</f>
        <v>0</v>
      </c>
      <c r="X33" s="263">
        <f>IF(Employee!$F$102&gt;A33,0,IF(Employee!$F$104&lt;A33,0,IF(Employee!$S$108&lt;Employee!$F$102,0,Employee!$M$108)))</f>
        <v>0</v>
      </c>
      <c r="Y33" s="263">
        <f t="shared" si="3"/>
        <v>0</v>
      </c>
      <c r="AA33" s="263">
        <f>IF(Employee!$F$128&gt;A33,0,IF(Employee!$F$130&lt;A33,0,IF(Employee!$S$132&lt;=A33,0,IF(Employee!$S$131&lt;Employee!$F$128,0,Employee!$M$131))))</f>
        <v>0</v>
      </c>
      <c r="AB33" s="263">
        <f>IF(Employee!$F$128&gt;A33,0,IF(Employee!$F$130&lt;A33,0,IF(Employee!$S$133&lt;=A33,0,IF(Employee!$S$132&lt;Employee!$F$128,0,Employee!$M$132))))</f>
        <v>0</v>
      </c>
      <c r="AC33" s="263">
        <f>IF(Employee!$F$128&gt;A33,0,IF(Employee!$F$130&lt;A33,0,IF(Employee!$S$134&lt;=A33,0,IF(Employee!$S$133&lt;Employee!$F$128,0,Employee!$M$133))))</f>
        <v>0</v>
      </c>
      <c r="AD33" s="263">
        <f>IF(Employee!$F$128&gt;A33,0,IF(Employee!$F$130&lt;A33,0,IF(Employee!$S$134&lt;Employee!$F$128,0,Employee!$M$134)))</f>
        <v>0</v>
      </c>
      <c r="AE33" s="263">
        <f t="shared" si="4"/>
        <v>0</v>
      </c>
    </row>
    <row r="34" spans="1:31" x14ac:dyDescent="0.2">
      <c r="A34" s="263">
        <v>33</v>
      </c>
      <c r="C34" s="263">
        <f>IF(Employee!$F$24&gt;A34,0,IF(Employee!$F$26&lt;A34,0,IF(Employee!$S$28&lt;=A34,0,IF(Employee!$S$27&lt;Employee!$F$24,0,Employee!$M$27))))</f>
        <v>0</v>
      </c>
      <c r="D34" s="263">
        <f>IF(Employee!$F$24&gt;A34,0,IF(Employee!$F$26&lt;A34,0,IF(Employee!$S$29&lt;=A34,0,IF(Employee!$S$28&lt;Employee!$F$24,0,Employee!$M$28))))</f>
        <v>0</v>
      </c>
      <c r="E34" s="263">
        <f>IF(Employee!$F$24&gt;A34,0,IF(Employee!$F$26&lt;A34,0,IF(Employee!$S$30&lt;=A34,0,IF(Employee!$S$29&lt;Employee!$F$24,0,Employee!$M$29))))</f>
        <v>0</v>
      </c>
      <c r="F34" s="263">
        <f>IF(Employee!$F$24&gt;A34,0,IF(Employee!$F$26&lt;A34,0,IF(Employee!$S$30&lt;Employee!$F$24,0,Employee!$M$30)))</f>
        <v>0</v>
      </c>
      <c r="G34" s="263">
        <f t="shared" si="0"/>
        <v>0</v>
      </c>
      <c r="I34" s="263">
        <f>IF(Employee!$F$50&gt;A34,0,IF(Employee!$F$52&lt;A34,0,IF(Employee!$S$54&lt;=A34,0,IF(Employee!$S$53&lt;Employee!$F$50,0,Employee!$M$53))))</f>
        <v>0</v>
      </c>
      <c r="J34" s="263">
        <f>IF(Employee!$F$50&gt;A34,0,IF(Employee!$F$52&lt;A34,0,IF(Employee!$S$55&lt;=A34,0,IF(Employee!$S$54&lt;Employee!$F$50,0,Employee!$M$54))))</f>
        <v>0</v>
      </c>
      <c r="K34" s="263">
        <f>IF(Employee!$F$50&gt;A34,0,IF(Employee!$F$52&lt;A34,0,IF(Employee!$S$56&lt;=A34,0,IF(Employee!$S$55&lt;Employee!$F$50,0,Employee!$M$55))))</f>
        <v>0</v>
      </c>
      <c r="L34" s="263">
        <f>IF(Employee!$F$50&gt;A34,0,IF(Employee!$F$52&lt;A34,0,IF(Employee!$S$56&lt;Employee!$F$50,0,Employee!$M$56)))</f>
        <v>0</v>
      </c>
      <c r="M34" s="263">
        <f t="shared" si="1"/>
        <v>0</v>
      </c>
      <c r="O34" s="263">
        <f>IF(Employee!$F$76&gt;A34,0,IF(Employee!$F$78&lt;A34,0,IF(Employee!$S$80&lt;=A34,0,IF(Employee!$S$79&lt;Employee!$F$76,0,Employee!$M$79))))</f>
        <v>0</v>
      </c>
      <c r="P34" s="263">
        <f>IF(Employee!$F$76&gt;A34,0,IF(Employee!$F$78&lt;A34,0,IF(Employee!$S$81&lt;=A34,0,IF(Employee!$S$80&lt;Employee!$F$76,0,Employee!$M$80))))</f>
        <v>0</v>
      </c>
      <c r="Q34" s="263">
        <f>IF(Employee!$F$76&gt;A34,0,IF(Employee!$F$78&lt;A34,0,IF(Employee!$S$82&lt;=A34,0,IF(Employee!$S$81&lt;Employee!$F$76,0,Employee!$M$81))))</f>
        <v>0</v>
      </c>
      <c r="R34" s="263">
        <f>IF(Employee!$F$76&gt;A34,0,IF(Employee!$F$78&lt;A34,0,IF(Employee!$S$82&lt;Employee!$F$76,0,Employee!$M$82)))</f>
        <v>0</v>
      </c>
      <c r="S34" s="263">
        <f t="shared" si="2"/>
        <v>0</v>
      </c>
      <c r="U34" s="263">
        <f>IF(Employee!$F$102&gt;A34,0,IF(Employee!$F$104&lt;A34,0,IF(Employee!$S$106&lt;=A34,0,IF(Employee!$S$105&lt;Employee!$F$102,0,Employee!$M$105))))</f>
        <v>0</v>
      </c>
      <c r="V34" s="263">
        <f>IF(Employee!$F$102&gt;A34,0,IF(Employee!$F$104&lt;A34,0,IF(Employee!$S$107&lt;=A34,0,IF(Employee!$S$106&lt;Employee!$F$102,0,Employee!$M$106))))</f>
        <v>0</v>
      </c>
      <c r="W34" s="263">
        <f>IF(Employee!$F$102&gt;A34,0,IF(Employee!$F$104&lt;A34,0,IF(Employee!$S$108&lt;=A34,0,IF(Employee!$S$107&lt;Employee!$F$102,0,Employee!$M$107))))</f>
        <v>0</v>
      </c>
      <c r="X34" s="263">
        <f>IF(Employee!$F$102&gt;A34,0,IF(Employee!$F$104&lt;A34,0,IF(Employee!$S$108&lt;Employee!$F$102,0,Employee!$M$108)))</f>
        <v>0</v>
      </c>
      <c r="Y34" s="263">
        <f t="shared" si="3"/>
        <v>0</v>
      </c>
      <c r="AA34" s="263">
        <f>IF(Employee!$F$128&gt;A34,0,IF(Employee!$F$130&lt;A34,0,IF(Employee!$S$132&lt;=A34,0,IF(Employee!$S$131&lt;Employee!$F$128,0,Employee!$M$131))))</f>
        <v>0</v>
      </c>
      <c r="AB34" s="263">
        <f>IF(Employee!$F$128&gt;A34,0,IF(Employee!$F$130&lt;A34,0,IF(Employee!$S$133&lt;=A34,0,IF(Employee!$S$132&lt;Employee!$F$128,0,Employee!$M$132))))</f>
        <v>0</v>
      </c>
      <c r="AC34" s="263">
        <f>IF(Employee!$F$128&gt;A34,0,IF(Employee!$F$130&lt;A34,0,IF(Employee!$S$134&lt;=A34,0,IF(Employee!$S$133&lt;Employee!$F$128,0,Employee!$M$133))))</f>
        <v>0</v>
      </c>
      <c r="AD34" s="263">
        <f>IF(Employee!$F$128&gt;A34,0,IF(Employee!$F$130&lt;A34,0,IF(Employee!$S$134&lt;Employee!$F$128,0,Employee!$M$134)))</f>
        <v>0</v>
      </c>
      <c r="AE34" s="263">
        <f t="shared" si="4"/>
        <v>0</v>
      </c>
    </row>
    <row r="35" spans="1:31" x14ac:dyDescent="0.2">
      <c r="A35" s="263">
        <v>34</v>
      </c>
      <c r="C35" s="263">
        <f>IF(Employee!$F$24&gt;A35,0,IF(Employee!$F$26&lt;A35,0,IF(Employee!$S$28&lt;=A35,0,IF(Employee!$S$27&lt;Employee!$F$24,0,Employee!$M$27))))</f>
        <v>0</v>
      </c>
      <c r="D35" s="263">
        <f>IF(Employee!$F$24&gt;A35,0,IF(Employee!$F$26&lt;A35,0,IF(Employee!$S$29&lt;=A35,0,IF(Employee!$S$28&lt;Employee!$F$24,0,Employee!$M$28))))</f>
        <v>0</v>
      </c>
      <c r="E35" s="263">
        <f>IF(Employee!$F$24&gt;A35,0,IF(Employee!$F$26&lt;A35,0,IF(Employee!$S$30&lt;=A35,0,IF(Employee!$S$29&lt;Employee!$F$24,0,Employee!$M$29))))</f>
        <v>0</v>
      </c>
      <c r="F35" s="263">
        <f>IF(Employee!$F$24&gt;A35,0,IF(Employee!$F$26&lt;A35,0,IF(Employee!$S$30&lt;Employee!$F$24,0,Employee!$M$30)))</f>
        <v>0</v>
      </c>
      <c r="G35" s="263">
        <f t="shared" si="0"/>
        <v>0</v>
      </c>
      <c r="I35" s="263">
        <f>IF(Employee!$F$50&gt;A35,0,IF(Employee!$F$52&lt;A35,0,IF(Employee!$S$54&lt;=A35,0,IF(Employee!$S$53&lt;Employee!$F$50,0,Employee!$M$53))))</f>
        <v>0</v>
      </c>
      <c r="J35" s="263">
        <f>IF(Employee!$F$50&gt;A35,0,IF(Employee!$F$52&lt;A35,0,IF(Employee!$S$55&lt;=A35,0,IF(Employee!$S$54&lt;Employee!$F$50,0,Employee!$M$54))))</f>
        <v>0</v>
      </c>
      <c r="K35" s="263">
        <f>IF(Employee!$F$50&gt;A35,0,IF(Employee!$F$52&lt;A35,0,IF(Employee!$S$56&lt;=A35,0,IF(Employee!$S$55&lt;Employee!$F$50,0,Employee!$M$55))))</f>
        <v>0</v>
      </c>
      <c r="L35" s="263">
        <f>IF(Employee!$F$50&gt;A35,0,IF(Employee!$F$52&lt;A35,0,IF(Employee!$S$56&lt;Employee!$F$50,0,Employee!$M$56)))</f>
        <v>0</v>
      </c>
      <c r="M35" s="263">
        <f t="shared" si="1"/>
        <v>0</v>
      </c>
      <c r="O35" s="263">
        <f>IF(Employee!$F$76&gt;A35,0,IF(Employee!$F$78&lt;A35,0,IF(Employee!$S$80&lt;=A35,0,IF(Employee!$S$79&lt;Employee!$F$76,0,Employee!$M$79))))</f>
        <v>0</v>
      </c>
      <c r="P35" s="263">
        <f>IF(Employee!$F$76&gt;A35,0,IF(Employee!$F$78&lt;A35,0,IF(Employee!$S$81&lt;=A35,0,IF(Employee!$S$80&lt;Employee!$F$76,0,Employee!$M$80))))</f>
        <v>0</v>
      </c>
      <c r="Q35" s="263">
        <f>IF(Employee!$F$76&gt;A35,0,IF(Employee!$F$78&lt;A35,0,IF(Employee!$S$82&lt;=A35,0,IF(Employee!$S$81&lt;Employee!$F$76,0,Employee!$M$81))))</f>
        <v>0</v>
      </c>
      <c r="R35" s="263">
        <f>IF(Employee!$F$76&gt;A35,0,IF(Employee!$F$78&lt;A35,0,IF(Employee!$S$82&lt;Employee!$F$76,0,Employee!$M$82)))</f>
        <v>0</v>
      </c>
      <c r="S35" s="263">
        <f t="shared" si="2"/>
        <v>0</v>
      </c>
      <c r="U35" s="263">
        <f>IF(Employee!$F$102&gt;A35,0,IF(Employee!$F$104&lt;A35,0,IF(Employee!$S$106&lt;=A35,0,IF(Employee!$S$105&lt;Employee!$F$102,0,Employee!$M$105))))</f>
        <v>0</v>
      </c>
      <c r="V35" s="263">
        <f>IF(Employee!$F$102&gt;A35,0,IF(Employee!$F$104&lt;A35,0,IF(Employee!$S$107&lt;=A35,0,IF(Employee!$S$106&lt;Employee!$F$102,0,Employee!$M$106))))</f>
        <v>0</v>
      </c>
      <c r="W35" s="263">
        <f>IF(Employee!$F$102&gt;A35,0,IF(Employee!$F$104&lt;A35,0,IF(Employee!$S$108&lt;=A35,0,IF(Employee!$S$107&lt;Employee!$F$102,0,Employee!$M$107))))</f>
        <v>0</v>
      </c>
      <c r="X35" s="263">
        <f>IF(Employee!$F$102&gt;A35,0,IF(Employee!$F$104&lt;A35,0,IF(Employee!$S$108&lt;Employee!$F$102,0,Employee!$M$108)))</f>
        <v>0</v>
      </c>
      <c r="Y35" s="263">
        <f t="shared" si="3"/>
        <v>0</v>
      </c>
      <c r="AA35" s="263">
        <f>IF(Employee!$F$128&gt;A35,0,IF(Employee!$F$130&lt;A35,0,IF(Employee!$S$132&lt;=A35,0,IF(Employee!$S$131&lt;Employee!$F$128,0,Employee!$M$131))))</f>
        <v>0</v>
      </c>
      <c r="AB35" s="263">
        <f>IF(Employee!$F$128&gt;A35,0,IF(Employee!$F$130&lt;A35,0,IF(Employee!$S$133&lt;=A35,0,IF(Employee!$S$132&lt;Employee!$F$128,0,Employee!$M$132))))</f>
        <v>0</v>
      </c>
      <c r="AC35" s="263">
        <f>IF(Employee!$F$128&gt;A35,0,IF(Employee!$F$130&lt;A35,0,IF(Employee!$S$134&lt;=A35,0,IF(Employee!$S$133&lt;Employee!$F$128,0,Employee!$M$133))))</f>
        <v>0</v>
      </c>
      <c r="AD35" s="263">
        <f>IF(Employee!$F$128&gt;A35,0,IF(Employee!$F$130&lt;A35,0,IF(Employee!$S$134&lt;Employee!$F$128,0,Employee!$M$134)))</f>
        <v>0</v>
      </c>
      <c r="AE35" s="263">
        <f t="shared" si="4"/>
        <v>0</v>
      </c>
    </row>
    <row r="36" spans="1:31" x14ac:dyDescent="0.2">
      <c r="A36" s="263">
        <v>35</v>
      </c>
      <c r="C36" s="263">
        <f>IF(Employee!$F$24&gt;A36,0,IF(Employee!$F$26&lt;A36,0,IF(Employee!$S$28&lt;=A36,0,IF(Employee!$S$27&lt;Employee!$F$24,0,Employee!$M$27))))</f>
        <v>0</v>
      </c>
      <c r="D36" s="263">
        <f>IF(Employee!$F$24&gt;A36,0,IF(Employee!$F$26&lt;A36,0,IF(Employee!$S$29&lt;=A36,0,IF(Employee!$S$28&lt;Employee!$F$24,0,Employee!$M$28))))</f>
        <v>0</v>
      </c>
      <c r="E36" s="263">
        <f>IF(Employee!$F$24&gt;A36,0,IF(Employee!$F$26&lt;A36,0,IF(Employee!$S$30&lt;=A36,0,IF(Employee!$S$29&lt;Employee!$F$24,0,Employee!$M$29))))</f>
        <v>0</v>
      </c>
      <c r="F36" s="263">
        <f>IF(Employee!$F$24&gt;A36,0,IF(Employee!$F$26&lt;A36,0,IF(Employee!$S$30&lt;Employee!$F$24,0,Employee!$M$30)))</f>
        <v>0</v>
      </c>
      <c r="G36" s="263">
        <f t="shared" si="0"/>
        <v>0</v>
      </c>
      <c r="I36" s="263">
        <f>IF(Employee!$F$50&gt;A36,0,IF(Employee!$F$52&lt;A36,0,IF(Employee!$S$54&lt;=A36,0,IF(Employee!$S$53&lt;Employee!$F$50,0,Employee!$M$53))))</f>
        <v>0</v>
      </c>
      <c r="J36" s="263">
        <f>IF(Employee!$F$50&gt;A36,0,IF(Employee!$F$52&lt;A36,0,IF(Employee!$S$55&lt;=A36,0,IF(Employee!$S$54&lt;Employee!$F$50,0,Employee!$M$54))))</f>
        <v>0</v>
      </c>
      <c r="K36" s="263">
        <f>IF(Employee!$F$50&gt;A36,0,IF(Employee!$F$52&lt;A36,0,IF(Employee!$S$56&lt;=A36,0,IF(Employee!$S$55&lt;Employee!$F$50,0,Employee!$M$55))))</f>
        <v>0</v>
      </c>
      <c r="L36" s="263">
        <f>IF(Employee!$F$50&gt;A36,0,IF(Employee!$F$52&lt;A36,0,IF(Employee!$S$56&lt;Employee!$F$50,0,Employee!$M$56)))</f>
        <v>0</v>
      </c>
      <c r="M36" s="263">
        <f t="shared" si="1"/>
        <v>0</v>
      </c>
      <c r="O36" s="263">
        <f>IF(Employee!$F$76&gt;A36,0,IF(Employee!$F$78&lt;A36,0,IF(Employee!$S$80&lt;=A36,0,IF(Employee!$S$79&lt;Employee!$F$76,0,Employee!$M$79))))</f>
        <v>0</v>
      </c>
      <c r="P36" s="263">
        <f>IF(Employee!$F$76&gt;A36,0,IF(Employee!$F$78&lt;A36,0,IF(Employee!$S$81&lt;=A36,0,IF(Employee!$S$80&lt;Employee!$F$76,0,Employee!$M$80))))</f>
        <v>0</v>
      </c>
      <c r="Q36" s="263">
        <f>IF(Employee!$F$76&gt;A36,0,IF(Employee!$F$78&lt;A36,0,IF(Employee!$S$82&lt;=A36,0,IF(Employee!$S$81&lt;Employee!$F$76,0,Employee!$M$81))))</f>
        <v>0</v>
      </c>
      <c r="R36" s="263">
        <f>IF(Employee!$F$76&gt;A36,0,IF(Employee!$F$78&lt;A36,0,IF(Employee!$S$82&lt;Employee!$F$76,0,Employee!$M$82)))</f>
        <v>0</v>
      </c>
      <c r="S36" s="263">
        <f t="shared" si="2"/>
        <v>0</v>
      </c>
      <c r="U36" s="263">
        <f>IF(Employee!$F$102&gt;A36,0,IF(Employee!$F$104&lt;A36,0,IF(Employee!$S$106&lt;=A36,0,IF(Employee!$S$105&lt;Employee!$F$102,0,Employee!$M$105))))</f>
        <v>0</v>
      </c>
      <c r="V36" s="263">
        <f>IF(Employee!$F$102&gt;A36,0,IF(Employee!$F$104&lt;A36,0,IF(Employee!$S$107&lt;=A36,0,IF(Employee!$S$106&lt;Employee!$F$102,0,Employee!$M$106))))</f>
        <v>0</v>
      </c>
      <c r="W36" s="263">
        <f>IF(Employee!$F$102&gt;A36,0,IF(Employee!$F$104&lt;A36,0,IF(Employee!$S$108&lt;=A36,0,IF(Employee!$S$107&lt;Employee!$F$102,0,Employee!$M$107))))</f>
        <v>0</v>
      </c>
      <c r="X36" s="263">
        <f>IF(Employee!$F$102&gt;A36,0,IF(Employee!$F$104&lt;A36,0,IF(Employee!$S$108&lt;Employee!$F$102,0,Employee!$M$108)))</f>
        <v>0</v>
      </c>
      <c r="Y36" s="263">
        <f t="shared" si="3"/>
        <v>0</v>
      </c>
      <c r="AA36" s="263">
        <f>IF(Employee!$F$128&gt;A36,0,IF(Employee!$F$130&lt;A36,0,IF(Employee!$S$132&lt;=A36,0,IF(Employee!$S$131&lt;Employee!$F$128,0,Employee!$M$131))))</f>
        <v>0</v>
      </c>
      <c r="AB36" s="263">
        <f>IF(Employee!$F$128&gt;A36,0,IF(Employee!$F$130&lt;A36,0,IF(Employee!$S$133&lt;=A36,0,IF(Employee!$S$132&lt;Employee!$F$128,0,Employee!$M$132))))</f>
        <v>0</v>
      </c>
      <c r="AC36" s="263">
        <f>IF(Employee!$F$128&gt;A36,0,IF(Employee!$F$130&lt;A36,0,IF(Employee!$S$134&lt;=A36,0,IF(Employee!$S$133&lt;Employee!$F$128,0,Employee!$M$133))))</f>
        <v>0</v>
      </c>
      <c r="AD36" s="263">
        <f>IF(Employee!$F$128&gt;A36,0,IF(Employee!$F$130&lt;A36,0,IF(Employee!$S$134&lt;Employee!$F$128,0,Employee!$M$134)))</f>
        <v>0</v>
      </c>
      <c r="AE36" s="263">
        <f t="shared" si="4"/>
        <v>0</v>
      </c>
    </row>
    <row r="37" spans="1:31" x14ac:dyDescent="0.2">
      <c r="A37" s="263">
        <v>36</v>
      </c>
      <c r="C37" s="263">
        <f>IF(Employee!$F$24&gt;A37,0,IF(Employee!$F$26&lt;A37,0,IF(Employee!$S$28&lt;=A37,0,IF(Employee!$S$27&lt;Employee!$F$24,0,Employee!$M$27))))</f>
        <v>0</v>
      </c>
      <c r="D37" s="263">
        <f>IF(Employee!$F$24&gt;A37,0,IF(Employee!$F$26&lt;A37,0,IF(Employee!$S$29&lt;=A37,0,IF(Employee!$S$28&lt;Employee!$F$24,0,Employee!$M$28))))</f>
        <v>0</v>
      </c>
      <c r="E37" s="263">
        <f>IF(Employee!$F$24&gt;A37,0,IF(Employee!$F$26&lt;A37,0,IF(Employee!$S$30&lt;=A37,0,IF(Employee!$S$29&lt;Employee!$F$24,0,Employee!$M$29))))</f>
        <v>0</v>
      </c>
      <c r="F37" s="263">
        <f>IF(Employee!$F$24&gt;A37,0,IF(Employee!$F$26&lt;A37,0,IF(Employee!$S$30&lt;Employee!$F$24,0,Employee!$M$30)))</f>
        <v>0</v>
      </c>
      <c r="G37" s="263">
        <f t="shared" si="0"/>
        <v>0</v>
      </c>
      <c r="I37" s="263">
        <f>IF(Employee!$F$50&gt;A37,0,IF(Employee!$F$52&lt;A37,0,IF(Employee!$S$54&lt;=A37,0,IF(Employee!$S$53&lt;Employee!$F$50,0,Employee!$M$53))))</f>
        <v>0</v>
      </c>
      <c r="J37" s="263">
        <f>IF(Employee!$F$50&gt;A37,0,IF(Employee!$F$52&lt;A37,0,IF(Employee!$S$55&lt;=A37,0,IF(Employee!$S$54&lt;Employee!$F$50,0,Employee!$M$54))))</f>
        <v>0</v>
      </c>
      <c r="K37" s="263">
        <f>IF(Employee!$F$50&gt;A37,0,IF(Employee!$F$52&lt;A37,0,IF(Employee!$S$56&lt;=A37,0,IF(Employee!$S$55&lt;Employee!$F$50,0,Employee!$M$55))))</f>
        <v>0</v>
      </c>
      <c r="L37" s="263">
        <f>IF(Employee!$F$50&gt;A37,0,IF(Employee!$F$52&lt;A37,0,IF(Employee!$S$56&lt;Employee!$F$50,0,Employee!$M$56)))</f>
        <v>0</v>
      </c>
      <c r="M37" s="263">
        <f t="shared" si="1"/>
        <v>0</v>
      </c>
      <c r="O37" s="263">
        <f>IF(Employee!$F$76&gt;A37,0,IF(Employee!$F$78&lt;A37,0,IF(Employee!$S$80&lt;=A37,0,IF(Employee!$S$79&lt;Employee!$F$76,0,Employee!$M$79))))</f>
        <v>0</v>
      </c>
      <c r="P37" s="263">
        <f>IF(Employee!$F$76&gt;A37,0,IF(Employee!$F$78&lt;A37,0,IF(Employee!$S$81&lt;=A37,0,IF(Employee!$S$80&lt;Employee!$F$76,0,Employee!$M$80))))</f>
        <v>0</v>
      </c>
      <c r="Q37" s="263">
        <f>IF(Employee!$F$76&gt;A37,0,IF(Employee!$F$78&lt;A37,0,IF(Employee!$S$82&lt;=A37,0,IF(Employee!$S$81&lt;Employee!$F$76,0,Employee!$M$81))))</f>
        <v>0</v>
      </c>
      <c r="R37" s="263">
        <f>IF(Employee!$F$76&gt;A37,0,IF(Employee!$F$78&lt;A37,0,IF(Employee!$S$82&lt;Employee!$F$76,0,Employee!$M$82)))</f>
        <v>0</v>
      </c>
      <c r="S37" s="263">
        <f t="shared" si="2"/>
        <v>0</v>
      </c>
      <c r="U37" s="263">
        <f>IF(Employee!$F$102&gt;A37,0,IF(Employee!$F$104&lt;A37,0,IF(Employee!$S$106&lt;=A37,0,IF(Employee!$S$105&lt;Employee!$F$102,0,Employee!$M$105))))</f>
        <v>0</v>
      </c>
      <c r="V37" s="263">
        <f>IF(Employee!$F$102&gt;A37,0,IF(Employee!$F$104&lt;A37,0,IF(Employee!$S$107&lt;=A37,0,IF(Employee!$S$106&lt;Employee!$F$102,0,Employee!$M$106))))</f>
        <v>0</v>
      </c>
      <c r="W37" s="263">
        <f>IF(Employee!$F$102&gt;A37,0,IF(Employee!$F$104&lt;A37,0,IF(Employee!$S$108&lt;=A37,0,IF(Employee!$S$107&lt;Employee!$F$102,0,Employee!$M$107))))</f>
        <v>0</v>
      </c>
      <c r="X37" s="263">
        <f>IF(Employee!$F$102&gt;A37,0,IF(Employee!$F$104&lt;A37,0,IF(Employee!$S$108&lt;Employee!$F$102,0,Employee!$M$108)))</f>
        <v>0</v>
      </c>
      <c r="Y37" s="263">
        <f t="shared" si="3"/>
        <v>0</v>
      </c>
      <c r="AA37" s="263">
        <f>IF(Employee!$F$128&gt;A37,0,IF(Employee!$F$130&lt;A37,0,IF(Employee!$S$132&lt;=A37,0,IF(Employee!$S$131&lt;Employee!$F$128,0,Employee!$M$131))))</f>
        <v>0</v>
      </c>
      <c r="AB37" s="263">
        <f>IF(Employee!$F$128&gt;A37,0,IF(Employee!$F$130&lt;A37,0,IF(Employee!$S$133&lt;=A37,0,IF(Employee!$S$132&lt;Employee!$F$128,0,Employee!$M$132))))</f>
        <v>0</v>
      </c>
      <c r="AC37" s="263">
        <f>IF(Employee!$F$128&gt;A37,0,IF(Employee!$F$130&lt;A37,0,IF(Employee!$S$134&lt;=A37,0,IF(Employee!$S$133&lt;Employee!$F$128,0,Employee!$M$133))))</f>
        <v>0</v>
      </c>
      <c r="AD37" s="263">
        <f>IF(Employee!$F$128&gt;A37,0,IF(Employee!$F$130&lt;A37,0,IF(Employee!$S$134&lt;Employee!$F$128,0,Employee!$M$134)))</f>
        <v>0</v>
      </c>
      <c r="AE37" s="263">
        <f t="shared" si="4"/>
        <v>0</v>
      </c>
    </row>
    <row r="38" spans="1:31" x14ac:dyDescent="0.2">
      <c r="A38" s="263">
        <v>37</v>
      </c>
      <c r="C38" s="263">
        <f>IF(Employee!$F$24&gt;A38,0,IF(Employee!$F$26&lt;A38,0,IF(Employee!$S$28&lt;=A38,0,IF(Employee!$S$27&lt;Employee!$F$24,0,Employee!$M$27))))</f>
        <v>0</v>
      </c>
      <c r="D38" s="263">
        <f>IF(Employee!$F$24&gt;A38,0,IF(Employee!$F$26&lt;A38,0,IF(Employee!$S$29&lt;=A38,0,IF(Employee!$S$28&lt;Employee!$F$24,0,Employee!$M$28))))</f>
        <v>0</v>
      </c>
      <c r="E38" s="263">
        <f>IF(Employee!$F$24&gt;A38,0,IF(Employee!$F$26&lt;A38,0,IF(Employee!$S$30&lt;=A38,0,IF(Employee!$S$29&lt;Employee!$F$24,0,Employee!$M$29))))</f>
        <v>0</v>
      </c>
      <c r="F38" s="263">
        <f>IF(Employee!$F$24&gt;A38,0,IF(Employee!$F$26&lt;A38,0,IF(Employee!$S$30&lt;Employee!$F$24,0,Employee!$M$30)))</f>
        <v>0</v>
      </c>
      <c r="G38" s="263">
        <f t="shared" si="0"/>
        <v>0</v>
      </c>
      <c r="I38" s="263">
        <f>IF(Employee!$F$50&gt;A38,0,IF(Employee!$F$52&lt;A38,0,IF(Employee!$S$54&lt;=A38,0,IF(Employee!$S$53&lt;Employee!$F$50,0,Employee!$M$53))))</f>
        <v>0</v>
      </c>
      <c r="J38" s="263">
        <f>IF(Employee!$F$50&gt;A38,0,IF(Employee!$F$52&lt;A38,0,IF(Employee!$S$55&lt;=A38,0,IF(Employee!$S$54&lt;Employee!$F$50,0,Employee!$M$54))))</f>
        <v>0</v>
      </c>
      <c r="K38" s="263">
        <f>IF(Employee!$F$50&gt;A38,0,IF(Employee!$F$52&lt;A38,0,IF(Employee!$S$56&lt;=A38,0,IF(Employee!$S$55&lt;Employee!$F$50,0,Employee!$M$55))))</f>
        <v>0</v>
      </c>
      <c r="L38" s="263">
        <f>IF(Employee!$F$50&gt;A38,0,IF(Employee!$F$52&lt;A38,0,IF(Employee!$S$56&lt;Employee!$F$50,0,Employee!$M$56)))</f>
        <v>0</v>
      </c>
      <c r="M38" s="263">
        <f t="shared" si="1"/>
        <v>0</v>
      </c>
      <c r="O38" s="263">
        <f>IF(Employee!$F$76&gt;A38,0,IF(Employee!$F$78&lt;A38,0,IF(Employee!$S$80&lt;=A38,0,IF(Employee!$S$79&lt;Employee!$F$76,0,Employee!$M$79))))</f>
        <v>0</v>
      </c>
      <c r="P38" s="263">
        <f>IF(Employee!$F$76&gt;A38,0,IF(Employee!$F$78&lt;A38,0,IF(Employee!$S$81&lt;=A38,0,IF(Employee!$S$80&lt;Employee!$F$76,0,Employee!$M$80))))</f>
        <v>0</v>
      </c>
      <c r="Q38" s="263">
        <f>IF(Employee!$F$76&gt;A38,0,IF(Employee!$F$78&lt;A38,0,IF(Employee!$S$82&lt;=A38,0,IF(Employee!$S$81&lt;Employee!$F$76,0,Employee!$M$81))))</f>
        <v>0</v>
      </c>
      <c r="R38" s="263">
        <f>IF(Employee!$F$76&gt;A38,0,IF(Employee!$F$78&lt;A38,0,IF(Employee!$S$82&lt;Employee!$F$76,0,Employee!$M$82)))</f>
        <v>0</v>
      </c>
      <c r="S38" s="263">
        <f t="shared" si="2"/>
        <v>0</v>
      </c>
      <c r="U38" s="263">
        <f>IF(Employee!$F$102&gt;A38,0,IF(Employee!$F$104&lt;A38,0,IF(Employee!$S$106&lt;=A38,0,IF(Employee!$S$105&lt;Employee!$F$102,0,Employee!$M$105))))</f>
        <v>0</v>
      </c>
      <c r="V38" s="263">
        <f>IF(Employee!$F$102&gt;A38,0,IF(Employee!$F$104&lt;A38,0,IF(Employee!$S$107&lt;=A38,0,IF(Employee!$S$106&lt;Employee!$F$102,0,Employee!$M$106))))</f>
        <v>0</v>
      </c>
      <c r="W38" s="263">
        <f>IF(Employee!$F$102&gt;A38,0,IF(Employee!$F$104&lt;A38,0,IF(Employee!$S$108&lt;=A38,0,IF(Employee!$S$107&lt;Employee!$F$102,0,Employee!$M$107))))</f>
        <v>0</v>
      </c>
      <c r="X38" s="263">
        <f>IF(Employee!$F$102&gt;A38,0,IF(Employee!$F$104&lt;A38,0,IF(Employee!$S$108&lt;Employee!$F$102,0,Employee!$M$108)))</f>
        <v>0</v>
      </c>
      <c r="Y38" s="263">
        <f t="shared" si="3"/>
        <v>0</v>
      </c>
      <c r="AA38" s="263">
        <f>IF(Employee!$F$128&gt;A38,0,IF(Employee!$F$130&lt;A38,0,IF(Employee!$S$132&lt;=A38,0,IF(Employee!$S$131&lt;Employee!$F$128,0,Employee!$M$131))))</f>
        <v>0</v>
      </c>
      <c r="AB38" s="263">
        <f>IF(Employee!$F$128&gt;A38,0,IF(Employee!$F$130&lt;A38,0,IF(Employee!$S$133&lt;=A38,0,IF(Employee!$S$132&lt;Employee!$F$128,0,Employee!$M$132))))</f>
        <v>0</v>
      </c>
      <c r="AC38" s="263">
        <f>IF(Employee!$F$128&gt;A38,0,IF(Employee!$F$130&lt;A38,0,IF(Employee!$S$134&lt;=A38,0,IF(Employee!$S$133&lt;Employee!$F$128,0,Employee!$M$133))))</f>
        <v>0</v>
      </c>
      <c r="AD38" s="263">
        <f>IF(Employee!$F$128&gt;A38,0,IF(Employee!$F$130&lt;A38,0,IF(Employee!$S$134&lt;Employee!$F$128,0,Employee!$M$134)))</f>
        <v>0</v>
      </c>
      <c r="AE38" s="263">
        <f t="shared" si="4"/>
        <v>0</v>
      </c>
    </row>
    <row r="39" spans="1:31" x14ac:dyDescent="0.2">
      <c r="A39" s="263">
        <v>38</v>
      </c>
      <c r="C39" s="263">
        <f>IF(Employee!$F$24&gt;A39,0,IF(Employee!$F$26&lt;A39,0,IF(Employee!$S$28&lt;=A39,0,IF(Employee!$S$27&lt;Employee!$F$24,0,Employee!$M$27))))</f>
        <v>0</v>
      </c>
      <c r="D39" s="263">
        <f>IF(Employee!$F$24&gt;A39,0,IF(Employee!$F$26&lt;A39,0,IF(Employee!$S$29&lt;=A39,0,IF(Employee!$S$28&lt;Employee!$F$24,0,Employee!$M$28))))</f>
        <v>0</v>
      </c>
      <c r="E39" s="263">
        <f>IF(Employee!$F$24&gt;A39,0,IF(Employee!$F$26&lt;A39,0,IF(Employee!$S$30&lt;=A39,0,IF(Employee!$S$29&lt;Employee!$F$24,0,Employee!$M$29))))</f>
        <v>0</v>
      </c>
      <c r="F39" s="263">
        <f>IF(Employee!$F$24&gt;A39,0,IF(Employee!$F$26&lt;A39,0,IF(Employee!$S$30&lt;Employee!$F$24,0,Employee!$M$30)))</f>
        <v>0</v>
      </c>
      <c r="G39" s="263">
        <f t="shared" si="0"/>
        <v>0</v>
      </c>
      <c r="I39" s="263">
        <f>IF(Employee!$F$50&gt;A39,0,IF(Employee!$F$52&lt;A39,0,IF(Employee!$S$54&lt;=A39,0,IF(Employee!$S$53&lt;Employee!$F$50,0,Employee!$M$53))))</f>
        <v>0</v>
      </c>
      <c r="J39" s="263">
        <f>IF(Employee!$F$50&gt;A39,0,IF(Employee!$F$52&lt;A39,0,IF(Employee!$S$55&lt;=A39,0,IF(Employee!$S$54&lt;Employee!$F$50,0,Employee!$M$54))))</f>
        <v>0</v>
      </c>
      <c r="K39" s="263">
        <f>IF(Employee!$F$50&gt;A39,0,IF(Employee!$F$52&lt;A39,0,IF(Employee!$S$56&lt;=A39,0,IF(Employee!$S$55&lt;Employee!$F$50,0,Employee!$M$55))))</f>
        <v>0</v>
      </c>
      <c r="L39" s="263">
        <f>IF(Employee!$F$50&gt;A39,0,IF(Employee!$F$52&lt;A39,0,IF(Employee!$S$56&lt;Employee!$F$50,0,Employee!$M$56)))</f>
        <v>0</v>
      </c>
      <c r="M39" s="263">
        <f t="shared" si="1"/>
        <v>0</v>
      </c>
      <c r="O39" s="263">
        <f>IF(Employee!$F$76&gt;A39,0,IF(Employee!$F$78&lt;A39,0,IF(Employee!$S$80&lt;=A39,0,IF(Employee!$S$79&lt;Employee!$F$76,0,Employee!$M$79))))</f>
        <v>0</v>
      </c>
      <c r="P39" s="263">
        <f>IF(Employee!$F$76&gt;A39,0,IF(Employee!$F$78&lt;A39,0,IF(Employee!$S$81&lt;=A39,0,IF(Employee!$S$80&lt;Employee!$F$76,0,Employee!$M$80))))</f>
        <v>0</v>
      </c>
      <c r="Q39" s="263">
        <f>IF(Employee!$F$76&gt;A39,0,IF(Employee!$F$78&lt;A39,0,IF(Employee!$S$82&lt;=A39,0,IF(Employee!$S$81&lt;Employee!$F$76,0,Employee!$M$81))))</f>
        <v>0</v>
      </c>
      <c r="R39" s="263">
        <f>IF(Employee!$F$76&gt;A39,0,IF(Employee!$F$78&lt;A39,0,IF(Employee!$S$82&lt;Employee!$F$76,0,Employee!$M$82)))</f>
        <v>0</v>
      </c>
      <c r="S39" s="263">
        <f t="shared" si="2"/>
        <v>0</v>
      </c>
      <c r="U39" s="263">
        <f>IF(Employee!$F$102&gt;A39,0,IF(Employee!$F$104&lt;A39,0,IF(Employee!$S$106&lt;=A39,0,IF(Employee!$S$105&lt;Employee!$F$102,0,Employee!$M$105))))</f>
        <v>0</v>
      </c>
      <c r="V39" s="263">
        <f>IF(Employee!$F$102&gt;A39,0,IF(Employee!$F$104&lt;A39,0,IF(Employee!$S$107&lt;=A39,0,IF(Employee!$S$106&lt;Employee!$F$102,0,Employee!$M$106))))</f>
        <v>0</v>
      </c>
      <c r="W39" s="263">
        <f>IF(Employee!$F$102&gt;A39,0,IF(Employee!$F$104&lt;A39,0,IF(Employee!$S$108&lt;=A39,0,IF(Employee!$S$107&lt;Employee!$F$102,0,Employee!$M$107))))</f>
        <v>0</v>
      </c>
      <c r="X39" s="263">
        <f>IF(Employee!$F$102&gt;A39,0,IF(Employee!$F$104&lt;A39,0,IF(Employee!$S$108&lt;Employee!$F$102,0,Employee!$M$108)))</f>
        <v>0</v>
      </c>
      <c r="Y39" s="263">
        <f t="shared" si="3"/>
        <v>0</v>
      </c>
      <c r="AA39" s="263">
        <f>IF(Employee!$F$128&gt;A39,0,IF(Employee!$F$130&lt;A39,0,IF(Employee!$S$132&lt;=A39,0,IF(Employee!$S$131&lt;Employee!$F$128,0,Employee!$M$131))))</f>
        <v>0</v>
      </c>
      <c r="AB39" s="263">
        <f>IF(Employee!$F$128&gt;A39,0,IF(Employee!$F$130&lt;A39,0,IF(Employee!$S$133&lt;=A39,0,IF(Employee!$S$132&lt;Employee!$F$128,0,Employee!$M$132))))</f>
        <v>0</v>
      </c>
      <c r="AC39" s="263">
        <f>IF(Employee!$F$128&gt;A39,0,IF(Employee!$F$130&lt;A39,0,IF(Employee!$S$134&lt;=A39,0,IF(Employee!$S$133&lt;Employee!$F$128,0,Employee!$M$133))))</f>
        <v>0</v>
      </c>
      <c r="AD39" s="263">
        <f>IF(Employee!$F$128&gt;A39,0,IF(Employee!$F$130&lt;A39,0,IF(Employee!$S$134&lt;Employee!$F$128,0,Employee!$M$134)))</f>
        <v>0</v>
      </c>
      <c r="AE39" s="263">
        <f t="shared" si="4"/>
        <v>0</v>
      </c>
    </row>
    <row r="40" spans="1:31" x14ac:dyDescent="0.2">
      <c r="A40" s="263">
        <v>39</v>
      </c>
      <c r="C40" s="263">
        <f>IF(Employee!$F$24&gt;A40,0,IF(Employee!$F$26&lt;A40,0,IF(Employee!$S$28&lt;=A40,0,IF(Employee!$S$27&lt;Employee!$F$24,0,Employee!$M$27))))</f>
        <v>0</v>
      </c>
      <c r="D40" s="263">
        <f>IF(Employee!$F$24&gt;A40,0,IF(Employee!$F$26&lt;A40,0,IF(Employee!$S$29&lt;=A40,0,IF(Employee!$S$28&lt;Employee!$F$24,0,Employee!$M$28))))</f>
        <v>0</v>
      </c>
      <c r="E40" s="263">
        <f>IF(Employee!$F$24&gt;A40,0,IF(Employee!$F$26&lt;A40,0,IF(Employee!$S$30&lt;=A40,0,IF(Employee!$S$29&lt;Employee!$F$24,0,Employee!$M$29))))</f>
        <v>0</v>
      </c>
      <c r="F40" s="263">
        <f>IF(Employee!$F$24&gt;A40,0,IF(Employee!$F$26&lt;A40,0,IF(Employee!$S$30&lt;Employee!$F$24,0,Employee!$M$30)))</f>
        <v>0</v>
      </c>
      <c r="G40" s="263">
        <f t="shared" si="0"/>
        <v>0</v>
      </c>
      <c r="I40" s="263">
        <f>IF(Employee!$F$50&gt;A40,0,IF(Employee!$F$52&lt;A40,0,IF(Employee!$S$54&lt;=A40,0,IF(Employee!$S$53&lt;Employee!$F$50,0,Employee!$M$53))))</f>
        <v>0</v>
      </c>
      <c r="J40" s="263">
        <f>IF(Employee!$F$50&gt;A40,0,IF(Employee!$F$52&lt;A40,0,IF(Employee!$S$55&lt;=A40,0,IF(Employee!$S$54&lt;Employee!$F$50,0,Employee!$M$54))))</f>
        <v>0</v>
      </c>
      <c r="K40" s="263">
        <f>IF(Employee!$F$50&gt;A40,0,IF(Employee!$F$52&lt;A40,0,IF(Employee!$S$56&lt;=A40,0,IF(Employee!$S$55&lt;Employee!$F$50,0,Employee!$M$55))))</f>
        <v>0</v>
      </c>
      <c r="L40" s="263">
        <f>IF(Employee!$F$50&gt;A40,0,IF(Employee!$F$52&lt;A40,0,IF(Employee!$S$56&lt;Employee!$F$50,0,Employee!$M$56)))</f>
        <v>0</v>
      </c>
      <c r="M40" s="263">
        <f t="shared" si="1"/>
        <v>0</v>
      </c>
      <c r="O40" s="263">
        <f>IF(Employee!$F$76&gt;A40,0,IF(Employee!$F$78&lt;A40,0,IF(Employee!$S$80&lt;=A40,0,IF(Employee!$S$79&lt;Employee!$F$76,0,Employee!$M$79))))</f>
        <v>0</v>
      </c>
      <c r="P40" s="263">
        <f>IF(Employee!$F$76&gt;A40,0,IF(Employee!$F$78&lt;A40,0,IF(Employee!$S$81&lt;=A40,0,IF(Employee!$S$80&lt;Employee!$F$76,0,Employee!$M$80))))</f>
        <v>0</v>
      </c>
      <c r="Q40" s="263">
        <f>IF(Employee!$F$76&gt;A40,0,IF(Employee!$F$78&lt;A40,0,IF(Employee!$S$82&lt;=A40,0,IF(Employee!$S$81&lt;Employee!$F$76,0,Employee!$M$81))))</f>
        <v>0</v>
      </c>
      <c r="R40" s="263">
        <f>IF(Employee!$F$76&gt;A40,0,IF(Employee!$F$78&lt;A40,0,IF(Employee!$S$82&lt;Employee!$F$76,0,Employee!$M$82)))</f>
        <v>0</v>
      </c>
      <c r="S40" s="263">
        <f t="shared" si="2"/>
        <v>0</v>
      </c>
      <c r="U40" s="263">
        <f>IF(Employee!$F$102&gt;A40,0,IF(Employee!$F$104&lt;A40,0,IF(Employee!$S$106&lt;=A40,0,IF(Employee!$S$105&lt;Employee!$F$102,0,Employee!$M$105))))</f>
        <v>0</v>
      </c>
      <c r="V40" s="263">
        <f>IF(Employee!$F$102&gt;A40,0,IF(Employee!$F$104&lt;A40,0,IF(Employee!$S$107&lt;=A40,0,IF(Employee!$S$106&lt;Employee!$F$102,0,Employee!$M$106))))</f>
        <v>0</v>
      </c>
      <c r="W40" s="263">
        <f>IF(Employee!$F$102&gt;A40,0,IF(Employee!$F$104&lt;A40,0,IF(Employee!$S$108&lt;=A40,0,IF(Employee!$S$107&lt;Employee!$F$102,0,Employee!$M$107))))</f>
        <v>0</v>
      </c>
      <c r="X40" s="263">
        <f>IF(Employee!$F$102&gt;A40,0,IF(Employee!$F$104&lt;A40,0,IF(Employee!$S$108&lt;Employee!$F$102,0,Employee!$M$108)))</f>
        <v>0</v>
      </c>
      <c r="Y40" s="263">
        <f t="shared" si="3"/>
        <v>0</v>
      </c>
      <c r="AA40" s="263">
        <f>IF(Employee!$F$128&gt;A40,0,IF(Employee!$F$130&lt;A40,0,IF(Employee!$S$132&lt;=A40,0,IF(Employee!$S$131&lt;Employee!$F$128,0,Employee!$M$131))))</f>
        <v>0</v>
      </c>
      <c r="AB40" s="263">
        <f>IF(Employee!$F$128&gt;A40,0,IF(Employee!$F$130&lt;A40,0,IF(Employee!$S$133&lt;=A40,0,IF(Employee!$S$132&lt;Employee!$F$128,0,Employee!$M$132))))</f>
        <v>0</v>
      </c>
      <c r="AC40" s="263">
        <f>IF(Employee!$F$128&gt;A40,0,IF(Employee!$F$130&lt;A40,0,IF(Employee!$S$134&lt;=A40,0,IF(Employee!$S$133&lt;Employee!$F$128,0,Employee!$M$133))))</f>
        <v>0</v>
      </c>
      <c r="AD40" s="263">
        <f>IF(Employee!$F$128&gt;A40,0,IF(Employee!$F$130&lt;A40,0,IF(Employee!$S$134&lt;Employee!$F$128,0,Employee!$M$134)))</f>
        <v>0</v>
      </c>
      <c r="AE40" s="263">
        <f t="shared" si="4"/>
        <v>0</v>
      </c>
    </row>
    <row r="41" spans="1:31" x14ac:dyDescent="0.2">
      <c r="A41" s="263">
        <v>40</v>
      </c>
      <c r="C41" s="263">
        <f>IF(Employee!$F$24&gt;A41,0,IF(Employee!$F$26&lt;A41,0,IF(Employee!$S$28&lt;=A41,0,IF(Employee!$S$27&lt;Employee!$F$24,0,Employee!$M$27))))</f>
        <v>0</v>
      </c>
      <c r="D41" s="263">
        <f>IF(Employee!$F$24&gt;A41,0,IF(Employee!$F$26&lt;A41,0,IF(Employee!$S$29&lt;=A41,0,IF(Employee!$S$28&lt;Employee!$F$24,0,Employee!$M$28))))</f>
        <v>0</v>
      </c>
      <c r="E41" s="263">
        <f>IF(Employee!$F$24&gt;A41,0,IF(Employee!$F$26&lt;A41,0,IF(Employee!$S$30&lt;=A41,0,IF(Employee!$S$29&lt;Employee!$F$24,0,Employee!$M$29))))</f>
        <v>0</v>
      </c>
      <c r="F41" s="263">
        <f>IF(Employee!$F$24&gt;A41,0,IF(Employee!$F$26&lt;A41,0,IF(Employee!$S$30&lt;Employee!$F$24,0,Employee!$M$30)))</f>
        <v>0</v>
      </c>
      <c r="G41" s="263">
        <f t="shared" si="0"/>
        <v>0</v>
      </c>
      <c r="I41" s="263">
        <f>IF(Employee!$F$50&gt;A41,0,IF(Employee!$F$52&lt;A41,0,IF(Employee!$S$54&lt;=A41,0,IF(Employee!$S$53&lt;Employee!$F$50,0,Employee!$M$53))))</f>
        <v>0</v>
      </c>
      <c r="J41" s="263">
        <f>IF(Employee!$F$50&gt;A41,0,IF(Employee!$F$52&lt;A41,0,IF(Employee!$S$55&lt;=A41,0,IF(Employee!$S$54&lt;Employee!$F$50,0,Employee!$M$54))))</f>
        <v>0</v>
      </c>
      <c r="K41" s="263">
        <f>IF(Employee!$F$50&gt;A41,0,IF(Employee!$F$52&lt;A41,0,IF(Employee!$S$56&lt;=A41,0,IF(Employee!$S$55&lt;Employee!$F$50,0,Employee!$M$55))))</f>
        <v>0</v>
      </c>
      <c r="L41" s="263">
        <f>IF(Employee!$F$50&gt;A41,0,IF(Employee!$F$52&lt;A41,0,IF(Employee!$S$56&lt;Employee!$F$50,0,Employee!$M$56)))</f>
        <v>0</v>
      </c>
      <c r="M41" s="263">
        <f t="shared" si="1"/>
        <v>0</v>
      </c>
      <c r="O41" s="263">
        <f>IF(Employee!$F$76&gt;A41,0,IF(Employee!$F$78&lt;A41,0,IF(Employee!$S$80&lt;=A41,0,IF(Employee!$S$79&lt;Employee!$F$76,0,Employee!$M$79))))</f>
        <v>0</v>
      </c>
      <c r="P41" s="263">
        <f>IF(Employee!$F$76&gt;A41,0,IF(Employee!$F$78&lt;A41,0,IF(Employee!$S$81&lt;=A41,0,IF(Employee!$S$80&lt;Employee!$F$76,0,Employee!$M$80))))</f>
        <v>0</v>
      </c>
      <c r="Q41" s="263">
        <f>IF(Employee!$F$76&gt;A41,0,IF(Employee!$F$78&lt;A41,0,IF(Employee!$S$82&lt;=A41,0,IF(Employee!$S$81&lt;Employee!$F$76,0,Employee!$M$81))))</f>
        <v>0</v>
      </c>
      <c r="R41" s="263">
        <f>IF(Employee!$F$76&gt;A41,0,IF(Employee!$F$78&lt;A41,0,IF(Employee!$S$82&lt;Employee!$F$76,0,Employee!$M$82)))</f>
        <v>0</v>
      </c>
      <c r="S41" s="263">
        <f t="shared" si="2"/>
        <v>0</v>
      </c>
      <c r="U41" s="263">
        <f>IF(Employee!$F$102&gt;A41,0,IF(Employee!$F$104&lt;A41,0,IF(Employee!$S$106&lt;=A41,0,IF(Employee!$S$105&lt;Employee!$F$102,0,Employee!$M$105))))</f>
        <v>0</v>
      </c>
      <c r="V41" s="263">
        <f>IF(Employee!$F$102&gt;A41,0,IF(Employee!$F$104&lt;A41,0,IF(Employee!$S$107&lt;=A41,0,IF(Employee!$S$106&lt;Employee!$F$102,0,Employee!$M$106))))</f>
        <v>0</v>
      </c>
      <c r="W41" s="263">
        <f>IF(Employee!$F$102&gt;A41,0,IF(Employee!$F$104&lt;A41,0,IF(Employee!$S$108&lt;=A41,0,IF(Employee!$S$107&lt;Employee!$F$102,0,Employee!$M$107))))</f>
        <v>0</v>
      </c>
      <c r="X41" s="263">
        <f>IF(Employee!$F$102&gt;A41,0,IF(Employee!$F$104&lt;A41,0,IF(Employee!$S$108&lt;Employee!$F$102,0,Employee!$M$108)))</f>
        <v>0</v>
      </c>
      <c r="Y41" s="263">
        <f t="shared" si="3"/>
        <v>0</v>
      </c>
      <c r="AA41" s="263">
        <f>IF(Employee!$F$128&gt;A41,0,IF(Employee!$F$130&lt;A41,0,IF(Employee!$S$132&lt;=A41,0,IF(Employee!$S$131&lt;Employee!$F$128,0,Employee!$M$131))))</f>
        <v>0</v>
      </c>
      <c r="AB41" s="263">
        <f>IF(Employee!$F$128&gt;A41,0,IF(Employee!$F$130&lt;A41,0,IF(Employee!$S$133&lt;=A41,0,IF(Employee!$S$132&lt;Employee!$F$128,0,Employee!$M$132))))</f>
        <v>0</v>
      </c>
      <c r="AC41" s="263">
        <f>IF(Employee!$F$128&gt;A41,0,IF(Employee!$F$130&lt;A41,0,IF(Employee!$S$134&lt;=A41,0,IF(Employee!$S$133&lt;Employee!$F$128,0,Employee!$M$133))))</f>
        <v>0</v>
      </c>
      <c r="AD41" s="263">
        <f>IF(Employee!$F$128&gt;A41,0,IF(Employee!$F$130&lt;A41,0,IF(Employee!$S$134&lt;Employee!$F$128,0,Employee!$M$134)))</f>
        <v>0</v>
      </c>
      <c r="AE41" s="263">
        <f t="shared" si="4"/>
        <v>0</v>
      </c>
    </row>
    <row r="42" spans="1:31" x14ac:dyDescent="0.2">
      <c r="A42" s="263">
        <v>41</v>
      </c>
      <c r="C42" s="263">
        <f>IF(Employee!$F$24&gt;A42,0,IF(Employee!$F$26&lt;A42,0,IF(Employee!$S$28&lt;=A42,0,IF(Employee!$S$27&lt;Employee!$F$24,0,Employee!$M$27))))</f>
        <v>0</v>
      </c>
      <c r="D42" s="263">
        <f>IF(Employee!$F$24&gt;A42,0,IF(Employee!$F$26&lt;A42,0,IF(Employee!$S$29&lt;=A42,0,IF(Employee!$S$28&lt;Employee!$F$24,0,Employee!$M$28))))</f>
        <v>0</v>
      </c>
      <c r="E42" s="263">
        <f>IF(Employee!$F$24&gt;A42,0,IF(Employee!$F$26&lt;A42,0,IF(Employee!$S$30&lt;=A42,0,IF(Employee!$S$29&lt;Employee!$F$24,0,Employee!$M$29))))</f>
        <v>0</v>
      </c>
      <c r="F42" s="263">
        <f>IF(Employee!$F$24&gt;A42,0,IF(Employee!$F$26&lt;A42,0,IF(Employee!$S$30&lt;Employee!$F$24,0,Employee!$M$30)))</f>
        <v>0</v>
      </c>
      <c r="G42" s="263">
        <f t="shared" si="0"/>
        <v>0</v>
      </c>
      <c r="I42" s="263">
        <f>IF(Employee!$F$50&gt;A42,0,IF(Employee!$F$52&lt;A42,0,IF(Employee!$S$54&lt;=A42,0,IF(Employee!$S$53&lt;Employee!$F$50,0,Employee!$M$53))))</f>
        <v>0</v>
      </c>
      <c r="J42" s="263">
        <f>IF(Employee!$F$50&gt;A42,0,IF(Employee!$F$52&lt;A42,0,IF(Employee!$S$55&lt;=A42,0,IF(Employee!$S$54&lt;Employee!$F$50,0,Employee!$M$54))))</f>
        <v>0</v>
      </c>
      <c r="K42" s="263">
        <f>IF(Employee!$F$50&gt;A42,0,IF(Employee!$F$52&lt;A42,0,IF(Employee!$S$56&lt;=A42,0,IF(Employee!$S$55&lt;Employee!$F$50,0,Employee!$M$55))))</f>
        <v>0</v>
      </c>
      <c r="L42" s="263">
        <f>IF(Employee!$F$50&gt;A42,0,IF(Employee!$F$52&lt;A42,0,IF(Employee!$S$56&lt;Employee!$F$50,0,Employee!$M$56)))</f>
        <v>0</v>
      </c>
      <c r="M42" s="263">
        <f t="shared" si="1"/>
        <v>0</v>
      </c>
      <c r="O42" s="263">
        <f>IF(Employee!$F$76&gt;A42,0,IF(Employee!$F$78&lt;A42,0,IF(Employee!$S$80&lt;=A42,0,IF(Employee!$S$79&lt;Employee!$F$76,0,Employee!$M$79))))</f>
        <v>0</v>
      </c>
      <c r="P42" s="263">
        <f>IF(Employee!$F$76&gt;A42,0,IF(Employee!$F$78&lt;A42,0,IF(Employee!$S$81&lt;=A42,0,IF(Employee!$S$80&lt;Employee!$F$76,0,Employee!$M$80))))</f>
        <v>0</v>
      </c>
      <c r="Q42" s="263">
        <f>IF(Employee!$F$76&gt;A42,0,IF(Employee!$F$78&lt;A42,0,IF(Employee!$S$82&lt;=A42,0,IF(Employee!$S$81&lt;Employee!$F$76,0,Employee!$M$81))))</f>
        <v>0</v>
      </c>
      <c r="R42" s="263">
        <f>IF(Employee!$F$76&gt;A42,0,IF(Employee!$F$78&lt;A42,0,IF(Employee!$S$82&lt;Employee!$F$76,0,Employee!$M$82)))</f>
        <v>0</v>
      </c>
      <c r="S42" s="263">
        <f t="shared" si="2"/>
        <v>0</v>
      </c>
      <c r="U42" s="263">
        <f>IF(Employee!$F$102&gt;A42,0,IF(Employee!$F$104&lt;A42,0,IF(Employee!$S$106&lt;=A42,0,IF(Employee!$S$105&lt;Employee!$F$102,0,Employee!$M$105))))</f>
        <v>0</v>
      </c>
      <c r="V42" s="263">
        <f>IF(Employee!$F$102&gt;A42,0,IF(Employee!$F$104&lt;A42,0,IF(Employee!$S$107&lt;=A42,0,IF(Employee!$S$106&lt;Employee!$F$102,0,Employee!$M$106))))</f>
        <v>0</v>
      </c>
      <c r="W42" s="263">
        <f>IF(Employee!$F$102&gt;A42,0,IF(Employee!$F$104&lt;A42,0,IF(Employee!$S$108&lt;=A42,0,IF(Employee!$S$107&lt;Employee!$F$102,0,Employee!$M$107))))</f>
        <v>0</v>
      </c>
      <c r="X42" s="263">
        <f>IF(Employee!$F$102&gt;A42,0,IF(Employee!$F$104&lt;A42,0,IF(Employee!$S$108&lt;Employee!$F$102,0,Employee!$M$108)))</f>
        <v>0</v>
      </c>
      <c r="Y42" s="263">
        <f t="shared" si="3"/>
        <v>0</v>
      </c>
      <c r="AA42" s="263">
        <f>IF(Employee!$F$128&gt;A42,0,IF(Employee!$F$130&lt;A42,0,IF(Employee!$S$132&lt;=A42,0,IF(Employee!$S$131&lt;Employee!$F$128,0,Employee!$M$131))))</f>
        <v>0</v>
      </c>
      <c r="AB42" s="263">
        <f>IF(Employee!$F$128&gt;A42,0,IF(Employee!$F$130&lt;A42,0,IF(Employee!$S$133&lt;=A42,0,IF(Employee!$S$132&lt;Employee!$F$128,0,Employee!$M$132))))</f>
        <v>0</v>
      </c>
      <c r="AC42" s="263">
        <f>IF(Employee!$F$128&gt;A42,0,IF(Employee!$F$130&lt;A42,0,IF(Employee!$S$134&lt;=A42,0,IF(Employee!$S$133&lt;Employee!$F$128,0,Employee!$M$133))))</f>
        <v>0</v>
      </c>
      <c r="AD42" s="263">
        <f>IF(Employee!$F$128&gt;A42,0,IF(Employee!$F$130&lt;A42,0,IF(Employee!$S$134&lt;Employee!$F$128,0,Employee!$M$134)))</f>
        <v>0</v>
      </c>
      <c r="AE42" s="263">
        <f t="shared" si="4"/>
        <v>0</v>
      </c>
    </row>
    <row r="43" spans="1:31" x14ac:dyDescent="0.2">
      <c r="A43" s="263">
        <v>42</v>
      </c>
      <c r="C43" s="263">
        <f>IF(Employee!$F$24&gt;A43,0,IF(Employee!$F$26&lt;A43,0,IF(Employee!$S$28&lt;=A43,0,IF(Employee!$S$27&lt;Employee!$F$24,0,Employee!$M$27))))</f>
        <v>0</v>
      </c>
      <c r="D43" s="263">
        <f>IF(Employee!$F$24&gt;A43,0,IF(Employee!$F$26&lt;A43,0,IF(Employee!$S$29&lt;=A43,0,IF(Employee!$S$28&lt;Employee!$F$24,0,Employee!$M$28))))</f>
        <v>0</v>
      </c>
      <c r="E43" s="263">
        <f>IF(Employee!$F$24&gt;A43,0,IF(Employee!$F$26&lt;A43,0,IF(Employee!$S$30&lt;=A43,0,IF(Employee!$S$29&lt;Employee!$F$24,0,Employee!$M$29))))</f>
        <v>0</v>
      </c>
      <c r="F43" s="263">
        <f>IF(Employee!$F$24&gt;A43,0,IF(Employee!$F$26&lt;A43,0,IF(Employee!$S$30&lt;Employee!$F$24,0,Employee!$M$30)))</f>
        <v>0</v>
      </c>
      <c r="G43" s="263">
        <f t="shared" si="0"/>
        <v>0</v>
      </c>
      <c r="I43" s="263">
        <f>IF(Employee!$F$50&gt;A43,0,IF(Employee!$F$52&lt;A43,0,IF(Employee!$S$54&lt;=A43,0,IF(Employee!$S$53&lt;Employee!$F$50,0,Employee!$M$53))))</f>
        <v>0</v>
      </c>
      <c r="J43" s="263">
        <f>IF(Employee!$F$50&gt;A43,0,IF(Employee!$F$52&lt;A43,0,IF(Employee!$S$55&lt;=A43,0,IF(Employee!$S$54&lt;Employee!$F$50,0,Employee!$M$54))))</f>
        <v>0</v>
      </c>
      <c r="K43" s="263">
        <f>IF(Employee!$F$50&gt;A43,0,IF(Employee!$F$52&lt;A43,0,IF(Employee!$S$56&lt;=A43,0,IF(Employee!$S$55&lt;Employee!$F$50,0,Employee!$M$55))))</f>
        <v>0</v>
      </c>
      <c r="L43" s="263">
        <f>IF(Employee!$F$50&gt;A43,0,IF(Employee!$F$52&lt;A43,0,IF(Employee!$S$56&lt;Employee!$F$50,0,Employee!$M$56)))</f>
        <v>0</v>
      </c>
      <c r="M43" s="263">
        <f t="shared" si="1"/>
        <v>0</v>
      </c>
      <c r="O43" s="263">
        <f>IF(Employee!$F$76&gt;A43,0,IF(Employee!$F$78&lt;A43,0,IF(Employee!$S$80&lt;=A43,0,IF(Employee!$S$79&lt;Employee!$F$76,0,Employee!$M$79))))</f>
        <v>0</v>
      </c>
      <c r="P43" s="263">
        <f>IF(Employee!$F$76&gt;A43,0,IF(Employee!$F$78&lt;A43,0,IF(Employee!$S$81&lt;=A43,0,IF(Employee!$S$80&lt;Employee!$F$76,0,Employee!$M$80))))</f>
        <v>0</v>
      </c>
      <c r="Q43" s="263">
        <f>IF(Employee!$F$76&gt;A43,0,IF(Employee!$F$78&lt;A43,0,IF(Employee!$S$82&lt;=A43,0,IF(Employee!$S$81&lt;Employee!$F$76,0,Employee!$M$81))))</f>
        <v>0</v>
      </c>
      <c r="R43" s="263">
        <f>IF(Employee!$F$76&gt;A43,0,IF(Employee!$F$78&lt;A43,0,IF(Employee!$S$82&lt;Employee!$F$76,0,Employee!$M$82)))</f>
        <v>0</v>
      </c>
      <c r="S43" s="263">
        <f t="shared" si="2"/>
        <v>0</v>
      </c>
      <c r="U43" s="263">
        <f>IF(Employee!$F$102&gt;A43,0,IF(Employee!$F$104&lt;A43,0,IF(Employee!$S$106&lt;=A43,0,IF(Employee!$S$105&lt;Employee!$F$102,0,Employee!$M$105))))</f>
        <v>0</v>
      </c>
      <c r="V43" s="263">
        <f>IF(Employee!$F$102&gt;A43,0,IF(Employee!$F$104&lt;A43,0,IF(Employee!$S$107&lt;=A43,0,IF(Employee!$S$106&lt;Employee!$F$102,0,Employee!$M$106))))</f>
        <v>0</v>
      </c>
      <c r="W43" s="263">
        <f>IF(Employee!$F$102&gt;A43,0,IF(Employee!$F$104&lt;A43,0,IF(Employee!$S$108&lt;=A43,0,IF(Employee!$S$107&lt;Employee!$F$102,0,Employee!$M$107))))</f>
        <v>0</v>
      </c>
      <c r="X43" s="263">
        <f>IF(Employee!$F$102&gt;A43,0,IF(Employee!$F$104&lt;A43,0,IF(Employee!$S$108&lt;Employee!$F$102,0,Employee!$M$108)))</f>
        <v>0</v>
      </c>
      <c r="Y43" s="263">
        <f t="shared" si="3"/>
        <v>0</v>
      </c>
      <c r="AA43" s="263">
        <f>IF(Employee!$F$128&gt;A43,0,IF(Employee!$F$130&lt;A43,0,IF(Employee!$S$132&lt;=A43,0,IF(Employee!$S$131&lt;Employee!$F$128,0,Employee!$M$131))))</f>
        <v>0</v>
      </c>
      <c r="AB43" s="263">
        <f>IF(Employee!$F$128&gt;A43,0,IF(Employee!$F$130&lt;A43,0,IF(Employee!$S$133&lt;=A43,0,IF(Employee!$S$132&lt;Employee!$F$128,0,Employee!$M$132))))</f>
        <v>0</v>
      </c>
      <c r="AC43" s="263">
        <f>IF(Employee!$F$128&gt;A43,0,IF(Employee!$F$130&lt;A43,0,IF(Employee!$S$134&lt;=A43,0,IF(Employee!$S$133&lt;Employee!$F$128,0,Employee!$M$133))))</f>
        <v>0</v>
      </c>
      <c r="AD43" s="263">
        <f>IF(Employee!$F$128&gt;A43,0,IF(Employee!$F$130&lt;A43,0,IF(Employee!$S$134&lt;Employee!$F$128,0,Employee!$M$134)))</f>
        <v>0</v>
      </c>
      <c r="AE43" s="263">
        <f t="shared" si="4"/>
        <v>0</v>
      </c>
    </row>
    <row r="44" spans="1:31" x14ac:dyDescent="0.2">
      <c r="A44" s="263">
        <v>43</v>
      </c>
      <c r="C44" s="263">
        <f>IF(Employee!$F$24&gt;A44,0,IF(Employee!$F$26&lt;A44,0,IF(Employee!$S$28&lt;=A44,0,IF(Employee!$S$27&lt;Employee!$F$24,0,Employee!$M$27))))</f>
        <v>0</v>
      </c>
      <c r="D44" s="263">
        <f>IF(Employee!$F$24&gt;A44,0,IF(Employee!$F$26&lt;A44,0,IF(Employee!$S$29&lt;=A44,0,IF(Employee!$S$28&lt;Employee!$F$24,0,Employee!$M$28))))</f>
        <v>0</v>
      </c>
      <c r="E44" s="263">
        <f>IF(Employee!$F$24&gt;A44,0,IF(Employee!$F$26&lt;A44,0,IF(Employee!$S$30&lt;=A44,0,IF(Employee!$S$29&lt;Employee!$F$24,0,Employee!$M$29))))</f>
        <v>0</v>
      </c>
      <c r="F44" s="263">
        <f>IF(Employee!$F$24&gt;A44,0,IF(Employee!$F$26&lt;A44,0,IF(Employee!$S$30&lt;Employee!$F$24,0,Employee!$M$30)))</f>
        <v>0</v>
      </c>
      <c r="G44" s="263">
        <f t="shared" si="0"/>
        <v>0</v>
      </c>
      <c r="I44" s="263">
        <f>IF(Employee!$F$50&gt;A44,0,IF(Employee!$F$52&lt;A44,0,IF(Employee!$S$54&lt;=A44,0,IF(Employee!$S$53&lt;Employee!$F$50,0,Employee!$M$53))))</f>
        <v>0</v>
      </c>
      <c r="J44" s="263">
        <f>IF(Employee!$F$50&gt;A44,0,IF(Employee!$F$52&lt;A44,0,IF(Employee!$S$55&lt;=A44,0,IF(Employee!$S$54&lt;Employee!$F$50,0,Employee!$M$54))))</f>
        <v>0</v>
      </c>
      <c r="K44" s="263">
        <f>IF(Employee!$F$50&gt;A44,0,IF(Employee!$F$52&lt;A44,0,IF(Employee!$S$56&lt;=A44,0,IF(Employee!$S$55&lt;Employee!$F$50,0,Employee!$M$55))))</f>
        <v>0</v>
      </c>
      <c r="L44" s="263">
        <f>IF(Employee!$F$50&gt;A44,0,IF(Employee!$F$52&lt;A44,0,IF(Employee!$S$56&lt;Employee!$F$50,0,Employee!$M$56)))</f>
        <v>0</v>
      </c>
      <c r="M44" s="263">
        <f t="shared" si="1"/>
        <v>0</v>
      </c>
      <c r="O44" s="263">
        <f>IF(Employee!$F$76&gt;A44,0,IF(Employee!$F$78&lt;A44,0,IF(Employee!$S$80&lt;=A44,0,IF(Employee!$S$79&lt;Employee!$F$76,0,Employee!$M$79))))</f>
        <v>0</v>
      </c>
      <c r="P44" s="263">
        <f>IF(Employee!$F$76&gt;A44,0,IF(Employee!$F$78&lt;A44,0,IF(Employee!$S$81&lt;=A44,0,IF(Employee!$S$80&lt;Employee!$F$76,0,Employee!$M$80))))</f>
        <v>0</v>
      </c>
      <c r="Q44" s="263">
        <f>IF(Employee!$F$76&gt;A44,0,IF(Employee!$F$78&lt;A44,0,IF(Employee!$S$82&lt;=A44,0,IF(Employee!$S$81&lt;Employee!$F$76,0,Employee!$M$81))))</f>
        <v>0</v>
      </c>
      <c r="R44" s="263">
        <f>IF(Employee!$F$76&gt;A44,0,IF(Employee!$F$78&lt;A44,0,IF(Employee!$S$82&lt;Employee!$F$76,0,Employee!$M$82)))</f>
        <v>0</v>
      </c>
      <c r="S44" s="263">
        <f t="shared" si="2"/>
        <v>0</v>
      </c>
      <c r="U44" s="263">
        <f>IF(Employee!$F$102&gt;A44,0,IF(Employee!$F$104&lt;A44,0,IF(Employee!$S$106&lt;=A44,0,IF(Employee!$S$105&lt;Employee!$F$102,0,Employee!$M$105))))</f>
        <v>0</v>
      </c>
      <c r="V44" s="263">
        <f>IF(Employee!$F$102&gt;A44,0,IF(Employee!$F$104&lt;A44,0,IF(Employee!$S$107&lt;=A44,0,IF(Employee!$S$106&lt;Employee!$F$102,0,Employee!$M$106))))</f>
        <v>0</v>
      </c>
      <c r="W44" s="263">
        <f>IF(Employee!$F$102&gt;A44,0,IF(Employee!$F$104&lt;A44,0,IF(Employee!$S$108&lt;=A44,0,IF(Employee!$S$107&lt;Employee!$F$102,0,Employee!$M$107))))</f>
        <v>0</v>
      </c>
      <c r="X44" s="263">
        <f>IF(Employee!$F$102&gt;A44,0,IF(Employee!$F$104&lt;A44,0,IF(Employee!$S$108&lt;Employee!$F$102,0,Employee!$M$108)))</f>
        <v>0</v>
      </c>
      <c r="Y44" s="263">
        <f t="shared" si="3"/>
        <v>0</v>
      </c>
      <c r="AA44" s="263">
        <f>IF(Employee!$F$128&gt;A44,0,IF(Employee!$F$130&lt;A44,0,IF(Employee!$S$132&lt;=A44,0,IF(Employee!$S$131&lt;Employee!$F$128,0,Employee!$M$131))))</f>
        <v>0</v>
      </c>
      <c r="AB44" s="263">
        <f>IF(Employee!$F$128&gt;A44,0,IF(Employee!$F$130&lt;A44,0,IF(Employee!$S$133&lt;=A44,0,IF(Employee!$S$132&lt;Employee!$F$128,0,Employee!$M$132))))</f>
        <v>0</v>
      </c>
      <c r="AC44" s="263">
        <f>IF(Employee!$F$128&gt;A44,0,IF(Employee!$F$130&lt;A44,0,IF(Employee!$S$134&lt;=A44,0,IF(Employee!$S$133&lt;Employee!$F$128,0,Employee!$M$133))))</f>
        <v>0</v>
      </c>
      <c r="AD44" s="263">
        <f>IF(Employee!$F$128&gt;A44,0,IF(Employee!$F$130&lt;A44,0,IF(Employee!$S$134&lt;Employee!$F$128,0,Employee!$M$134)))</f>
        <v>0</v>
      </c>
      <c r="AE44" s="263">
        <f t="shared" si="4"/>
        <v>0</v>
      </c>
    </row>
    <row r="45" spans="1:31" x14ac:dyDescent="0.2">
      <c r="A45" s="263">
        <v>44</v>
      </c>
      <c r="C45" s="263">
        <f>IF(Employee!$F$24&gt;A45,0,IF(Employee!$F$26&lt;A45,0,IF(Employee!$S$28&lt;=A45,0,IF(Employee!$S$27&lt;Employee!$F$24,0,Employee!$M$27))))</f>
        <v>0</v>
      </c>
      <c r="D45" s="263">
        <f>IF(Employee!$F$24&gt;A45,0,IF(Employee!$F$26&lt;A45,0,IF(Employee!$S$29&lt;=A45,0,IF(Employee!$S$28&lt;Employee!$F$24,0,Employee!$M$28))))</f>
        <v>0</v>
      </c>
      <c r="E45" s="263">
        <f>IF(Employee!$F$24&gt;A45,0,IF(Employee!$F$26&lt;A45,0,IF(Employee!$S$30&lt;=A45,0,IF(Employee!$S$29&lt;Employee!$F$24,0,Employee!$M$29))))</f>
        <v>0</v>
      </c>
      <c r="F45" s="263">
        <f>IF(Employee!$F$24&gt;A45,0,IF(Employee!$F$26&lt;A45,0,IF(Employee!$S$30&lt;Employee!$F$24,0,Employee!$M$30)))</f>
        <v>0</v>
      </c>
      <c r="G45" s="263">
        <f t="shared" si="0"/>
        <v>0</v>
      </c>
      <c r="I45" s="263">
        <f>IF(Employee!$F$50&gt;A45,0,IF(Employee!$F$52&lt;A45,0,IF(Employee!$S$54&lt;=A45,0,IF(Employee!$S$53&lt;Employee!$F$50,0,Employee!$M$53))))</f>
        <v>0</v>
      </c>
      <c r="J45" s="263">
        <f>IF(Employee!$F$50&gt;A45,0,IF(Employee!$F$52&lt;A45,0,IF(Employee!$S$55&lt;=A45,0,IF(Employee!$S$54&lt;Employee!$F$50,0,Employee!$M$54))))</f>
        <v>0</v>
      </c>
      <c r="K45" s="263">
        <f>IF(Employee!$F$50&gt;A45,0,IF(Employee!$F$52&lt;A45,0,IF(Employee!$S$56&lt;=A45,0,IF(Employee!$S$55&lt;Employee!$F$50,0,Employee!$M$55))))</f>
        <v>0</v>
      </c>
      <c r="L45" s="263">
        <f>IF(Employee!$F$50&gt;A45,0,IF(Employee!$F$52&lt;A45,0,IF(Employee!$S$56&lt;Employee!$F$50,0,Employee!$M$56)))</f>
        <v>0</v>
      </c>
      <c r="M45" s="263">
        <f t="shared" si="1"/>
        <v>0</v>
      </c>
      <c r="O45" s="263">
        <f>IF(Employee!$F$76&gt;A45,0,IF(Employee!$F$78&lt;A45,0,IF(Employee!$S$80&lt;=A45,0,IF(Employee!$S$79&lt;Employee!$F$76,0,Employee!$M$79))))</f>
        <v>0</v>
      </c>
      <c r="P45" s="263">
        <f>IF(Employee!$F$76&gt;A45,0,IF(Employee!$F$78&lt;A45,0,IF(Employee!$S$81&lt;=A45,0,IF(Employee!$S$80&lt;Employee!$F$76,0,Employee!$M$80))))</f>
        <v>0</v>
      </c>
      <c r="Q45" s="263">
        <f>IF(Employee!$F$76&gt;A45,0,IF(Employee!$F$78&lt;A45,0,IF(Employee!$S$82&lt;=A45,0,IF(Employee!$S$81&lt;Employee!$F$76,0,Employee!$M$81))))</f>
        <v>0</v>
      </c>
      <c r="R45" s="263">
        <f>IF(Employee!$F$76&gt;A45,0,IF(Employee!$F$78&lt;A45,0,IF(Employee!$S$82&lt;Employee!$F$76,0,Employee!$M$82)))</f>
        <v>0</v>
      </c>
      <c r="S45" s="263">
        <f t="shared" si="2"/>
        <v>0</v>
      </c>
      <c r="U45" s="263">
        <f>IF(Employee!$F$102&gt;A45,0,IF(Employee!$F$104&lt;A45,0,IF(Employee!$S$106&lt;=A45,0,IF(Employee!$S$105&lt;Employee!$F$102,0,Employee!$M$105))))</f>
        <v>0</v>
      </c>
      <c r="V45" s="263">
        <f>IF(Employee!$F$102&gt;A45,0,IF(Employee!$F$104&lt;A45,0,IF(Employee!$S$107&lt;=A45,0,IF(Employee!$S$106&lt;Employee!$F$102,0,Employee!$M$106))))</f>
        <v>0</v>
      </c>
      <c r="W45" s="263">
        <f>IF(Employee!$F$102&gt;A45,0,IF(Employee!$F$104&lt;A45,0,IF(Employee!$S$108&lt;=A45,0,IF(Employee!$S$107&lt;Employee!$F$102,0,Employee!$M$107))))</f>
        <v>0</v>
      </c>
      <c r="X45" s="263">
        <f>IF(Employee!$F$102&gt;A45,0,IF(Employee!$F$104&lt;A45,0,IF(Employee!$S$108&lt;Employee!$F$102,0,Employee!$M$108)))</f>
        <v>0</v>
      </c>
      <c r="Y45" s="263">
        <f t="shared" si="3"/>
        <v>0</v>
      </c>
      <c r="AA45" s="263">
        <f>IF(Employee!$F$128&gt;A45,0,IF(Employee!$F$130&lt;A45,0,IF(Employee!$S$132&lt;=A45,0,IF(Employee!$S$131&lt;Employee!$F$128,0,Employee!$M$131))))</f>
        <v>0</v>
      </c>
      <c r="AB45" s="263">
        <f>IF(Employee!$F$128&gt;A45,0,IF(Employee!$F$130&lt;A45,0,IF(Employee!$S$133&lt;=A45,0,IF(Employee!$S$132&lt;Employee!$F$128,0,Employee!$M$132))))</f>
        <v>0</v>
      </c>
      <c r="AC45" s="263">
        <f>IF(Employee!$F$128&gt;A45,0,IF(Employee!$F$130&lt;A45,0,IF(Employee!$S$134&lt;=A45,0,IF(Employee!$S$133&lt;Employee!$F$128,0,Employee!$M$133))))</f>
        <v>0</v>
      </c>
      <c r="AD45" s="263">
        <f>IF(Employee!$F$128&gt;A45,0,IF(Employee!$F$130&lt;A45,0,IF(Employee!$S$134&lt;Employee!$F$128,0,Employee!$M$134)))</f>
        <v>0</v>
      </c>
      <c r="AE45" s="263">
        <f t="shared" si="4"/>
        <v>0</v>
      </c>
    </row>
    <row r="46" spans="1:31" x14ac:dyDescent="0.2">
      <c r="A46" s="263">
        <v>45</v>
      </c>
      <c r="C46" s="263">
        <f>IF(Employee!$F$24&gt;A46,0,IF(Employee!$F$26&lt;A46,0,IF(Employee!$S$28&lt;=A46,0,IF(Employee!$S$27&lt;Employee!$F$24,0,Employee!$M$27))))</f>
        <v>0</v>
      </c>
      <c r="D46" s="263">
        <f>IF(Employee!$F$24&gt;A46,0,IF(Employee!$F$26&lt;A46,0,IF(Employee!$S$29&lt;=A46,0,IF(Employee!$S$28&lt;Employee!$F$24,0,Employee!$M$28))))</f>
        <v>0</v>
      </c>
      <c r="E46" s="263">
        <f>IF(Employee!$F$24&gt;A46,0,IF(Employee!$F$26&lt;A46,0,IF(Employee!$S$30&lt;=A46,0,IF(Employee!$S$29&lt;Employee!$F$24,0,Employee!$M$29))))</f>
        <v>0</v>
      </c>
      <c r="F46" s="263">
        <f>IF(Employee!$F$24&gt;A46,0,IF(Employee!$F$26&lt;A46,0,IF(Employee!$S$30&lt;Employee!$F$24,0,Employee!$M$30)))</f>
        <v>0</v>
      </c>
      <c r="G46" s="263">
        <f t="shared" si="0"/>
        <v>0</v>
      </c>
      <c r="I46" s="263">
        <f>IF(Employee!$F$50&gt;A46,0,IF(Employee!$F$52&lt;A46,0,IF(Employee!$S$54&lt;=A46,0,IF(Employee!$S$53&lt;Employee!$F$50,0,Employee!$M$53))))</f>
        <v>0</v>
      </c>
      <c r="J46" s="263">
        <f>IF(Employee!$F$50&gt;A46,0,IF(Employee!$F$52&lt;A46,0,IF(Employee!$S$55&lt;=A46,0,IF(Employee!$S$54&lt;Employee!$F$50,0,Employee!$M$54))))</f>
        <v>0</v>
      </c>
      <c r="K46" s="263">
        <f>IF(Employee!$F$50&gt;A46,0,IF(Employee!$F$52&lt;A46,0,IF(Employee!$S$56&lt;=A46,0,IF(Employee!$S$55&lt;Employee!$F$50,0,Employee!$M$55))))</f>
        <v>0</v>
      </c>
      <c r="L46" s="263">
        <f>IF(Employee!$F$50&gt;A46,0,IF(Employee!$F$52&lt;A46,0,IF(Employee!$S$56&lt;Employee!$F$50,0,Employee!$M$56)))</f>
        <v>0</v>
      </c>
      <c r="M46" s="263">
        <f t="shared" si="1"/>
        <v>0</v>
      </c>
      <c r="O46" s="263">
        <f>IF(Employee!$F$76&gt;A46,0,IF(Employee!$F$78&lt;A46,0,IF(Employee!$S$80&lt;=A46,0,IF(Employee!$S$79&lt;Employee!$F$76,0,Employee!$M$79))))</f>
        <v>0</v>
      </c>
      <c r="P46" s="263">
        <f>IF(Employee!$F$76&gt;A46,0,IF(Employee!$F$78&lt;A46,0,IF(Employee!$S$81&lt;=A46,0,IF(Employee!$S$80&lt;Employee!$F$76,0,Employee!$M$80))))</f>
        <v>0</v>
      </c>
      <c r="Q46" s="263">
        <f>IF(Employee!$F$76&gt;A46,0,IF(Employee!$F$78&lt;A46,0,IF(Employee!$S$82&lt;=A46,0,IF(Employee!$S$81&lt;Employee!$F$76,0,Employee!$M$81))))</f>
        <v>0</v>
      </c>
      <c r="R46" s="263">
        <f>IF(Employee!$F$76&gt;A46,0,IF(Employee!$F$78&lt;A46,0,IF(Employee!$S$82&lt;Employee!$F$76,0,Employee!$M$82)))</f>
        <v>0</v>
      </c>
      <c r="S46" s="263">
        <f t="shared" si="2"/>
        <v>0</v>
      </c>
      <c r="U46" s="263">
        <f>IF(Employee!$F$102&gt;A46,0,IF(Employee!$F$104&lt;A46,0,IF(Employee!$S$106&lt;=A46,0,IF(Employee!$S$105&lt;Employee!$F$102,0,Employee!$M$105))))</f>
        <v>0</v>
      </c>
      <c r="V46" s="263">
        <f>IF(Employee!$F$102&gt;A46,0,IF(Employee!$F$104&lt;A46,0,IF(Employee!$S$107&lt;=A46,0,IF(Employee!$S$106&lt;Employee!$F$102,0,Employee!$M$106))))</f>
        <v>0</v>
      </c>
      <c r="W46" s="263">
        <f>IF(Employee!$F$102&gt;A46,0,IF(Employee!$F$104&lt;A46,0,IF(Employee!$S$108&lt;=A46,0,IF(Employee!$S$107&lt;Employee!$F$102,0,Employee!$M$107))))</f>
        <v>0</v>
      </c>
      <c r="X46" s="263">
        <f>IF(Employee!$F$102&gt;A46,0,IF(Employee!$F$104&lt;A46,0,IF(Employee!$S$108&lt;Employee!$F$102,0,Employee!$M$108)))</f>
        <v>0</v>
      </c>
      <c r="Y46" s="263">
        <f t="shared" si="3"/>
        <v>0</v>
      </c>
      <c r="AA46" s="263">
        <f>IF(Employee!$F$128&gt;A46,0,IF(Employee!$F$130&lt;A46,0,IF(Employee!$S$132&lt;=A46,0,IF(Employee!$S$131&lt;Employee!$F$128,0,Employee!$M$131))))</f>
        <v>0</v>
      </c>
      <c r="AB46" s="263">
        <f>IF(Employee!$F$128&gt;A46,0,IF(Employee!$F$130&lt;A46,0,IF(Employee!$S$133&lt;=A46,0,IF(Employee!$S$132&lt;Employee!$F$128,0,Employee!$M$132))))</f>
        <v>0</v>
      </c>
      <c r="AC46" s="263">
        <f>IF(Employee!$F$128&gt;A46,0,IF(Employee!$F$130&lt;A46,0,IF(Employee!$S$134&lt;=A46,0,IF(Employee!$S$133&lt;Employee!$F$128,0,Employee!$M$133))))</f>
        <v>0</v>
      </c>
      <c r="AD46" s="263">
        <f>IF(Employee!$F$128&gt;A46,0,IF(Employee!$F$130&lt;A46,0,IF(Employee!$S$134&lt;Employee!$F$128,0,Employee!$M$134)))</f>
        <v>0</v>
      </c>
      <c r="AE46" s="263">
        <f t="shared" si="4"/>
        <v>0</v>
      </c>
    </row>
    <row r="47" spans="1:31" x14ac:dyDescent="0.2">
      <c r="A47" s="263">
        <v>46</v>
      </c>
      <c r="C47" s="263">
        <f>IF(Employee!$F$24&gt;A47,0,IF(Employee!$F$26&lt;A47,0,IF(Employee!$S$28&lt;=A47,0,IF(Employee!$S$27&lt;Employee!$F$24,0,Employee!$M$27))))</f>
        <v>0</v>
      </c>
      <c r="D47" s="263">
        <f>IF(Employee!$F$24&gt;A47,0,IF(Employee!$F$26&lt;A47,0,IF(Employee!$S$29&lt;=A47,0,IF(Employee!$S$28&lt;Employee!$F$24,0,Employee!$M$28))))</f>
        <v>0</v>
      </c>
      <c r="E47" s="263">
        <f>IF(Employee!$F$24&gt;A47,0,IF(Employee!$F$26&lt;A47,0,IF(Employee!$S$30&lt;=A47,0,IF(Employee!$S$29&lt;Employee!$F$24,0,Employee!$M$29))))</f>
        <v>0</v>
      </c>
      <c r="F47" s="263">
        <f>IF(Employee!$F$24&gt;A47,0,IF(Employee!$F$26&lt;A47,0,IF(Employee!$S$30&lt;Employee!$F$24,0,Employee!$M$30)))</f>
        <v>0</v>
      </c>
      <c r="G47" s="263">
        <f t="shared" si="0"/>
        <v>0</v>
      </c>
      <c r="I47" s="263">
        <f>IF(Employee!$F$50&gt;A47,0,IF(Employee!$F$52&lt;A47,0,IF(Employee!$S$54&lt;=A47,0,IF(Employee!$S$53&lt;Employee!$F$50,0,Employee!$M$53))))</f>
        <v>0</v>
      </c>
      <c r="J47" s="263">
        <f>IF(Employee!$F$50&gt;A47,0,IF(Employee!$F$52&lt;A47,0,IF(Employee!$S$55&lt;=A47,0,IF(Employee!$S$54&lt;Employee!$F$50,0,Employee!$M$54))))</f>
        <v>0</v>
      </c>
      <c r="K47" s="263">
        <f>IF(Employee!$F$50&gt;A47,0,IF(Employee!$F$52&lt;A47,0,IF(Employee!$S$56&lt;=A47,0,IF(Employee!$S$55&lt;Employee!$F$50,0,Employee!$M$55))))</f>
        <v>0</v>
      </c>
      <c r="L47" s="263">
        <f>IF(Employee!$F$50&gt;A47,0,IF(Employee!$F$52&lt;A47,0,IF(Employee!$S$56&lt;Employee!$F$50,0,Employee!$M$56)))</f>
        <v>0</v>
      </c>
      <c r="M47" s="263">
        <f t="shared" si="1"/>
        <v>0</v>
      </c>
      <c r="O47" s="263">
        <f>IF(Employee!$F$76&gt;A47,0,IF(Employee!$F$78&lt;A47,0,IF(Employee!$S$80&lt;=A47,0,IF(Employee!$S$79&lt;Employee!$F$76,0,Employee!$M$79))))</f>
        <v>0</v>
      </c>
      <c r="P47" s="263">
        <f>IF(Employee!$F$76&gt;A47,0,IF(Employee!$F$78&lt;A47,0,IF(Employee!$S$81&lt;=A47,0,IF(Employee!$S$80&lt;Employee!$F$76,0,Employee!$M$80))))</f>
        <v>0</v>
      </c>
      <c r="Q47" s="263">
        <f>IF(Employee!$F$76&gt;A47,0,IF(Employee!$F$78&lt;A47,0,IF(Employee!$S$82&lt;=A47,0,IF(Employee!$S$81&lt;Employee!$F$76,0,Employee!$M$81))))</f>
        <v>0</v>
      </c>
      <c r="R47" s="263">
        <f>IF(Employee!$F$76&gt;A47,0,IF(Employee!$F$78&lt;A47,0,IF(Employee!$S$82&lt;Employee!$F$76,0,Employee!$M$82)))</f>
        <v>0</v>
      </c>
      <c r="S47" s="263">
        <f t="shared" si="2"/>
        <v>0</v>
      </c>
      <c r="U47" s="263">
        <f>IF(Employee!$F$102&gt;A47,0,IF(Employee!$F$104&lt;A47,0,IF(Employee!$S$106&lt;=A47,0,IF(Employee!$S$105&lt;Employee!$F$102,0,Employee!$M$105))))</f>
        <v>0</v>
      </c>
      <c r="V47" s="263">
        <f>IF(Employee!$F$102&gt;A47,0,IF(Employee!$F$104&lt;A47,0,IF(Employee!$S$107&lt;=A47,0,IF(Employee!$S$106&lt;Employee!$F$102,0,Employee!$M$106))))</f>
        <v>0</v>
      </c>
      <c r="W47" s="263">
        <f>IF(Employee!$F$102&gt;A47,0,IF(Employee!$F$104&lt;A47,0,IF(Employee!$S$108&lt;=A47,0,IF(Employee!$S$107&lt;Employee!$F$102,0,Employee!$M$107))))</f>
        <v>0</v>
      </c>
      <c r="X47" s="263">
        <f>IF(Employee!$F$102&gt;A47,0,IF(Employee!$F$104&lt;A47,0,IF(Employee!$S$108&lt;Employee!$F$102,0,Employee!$M$108)))</f>
        <v>0</v>
      </c>
      <c r="Y47" s="263">
        <f t="shared" si="3"/>
        <v>0</v>
      </c>
      <c r="AA47" s="263">
        <f>IF(Employee!$F$128&gt;A47,0,IF(Employee!$F$130&lt;A47,0,IF(Employee!$S$132&lt;=A47,0,IF(Employee!$S$131&lt;Employee!$F$128,0,Employee!$M$131))))</f>
        <v>0</v>
      </c>
      <c r="AB47" s="263">
        <f>IF(Employee!$F$128&gt;A47,0,IF(Employee!$F$130&lt;A47,0,IF(Employee!$S$133&lt;=A47,0,IF(Employee!$S$132&lt;Employee!$F$128,0,Employee!$M$132))))</f>
        <v>0</v>
      </c>
      <c r="AC47" s="263">
        <f>IF(Employee!$F$128&gt;A47,0,IF(Employee!$F$130&lt;A47,0,IF(Employee!$S$134&lt;=A47,0,IF(Employee!$S$133&lt;Employee!$F$128,0,Employee!$M$133))))</f>
        <v>0</v>
      </c>
      <c r="AD47" s="263">
        <f>IF(Employee!$F$128&gt;A47,0,IF(Employee!$F$130&lt;A47,0,IF(Employee!$S$134&lt;Employee!$F$128,0,Employee!$M$134)))</f>
        <v>0</v>
      </c>
      <c r="AE47" s="263">
        <f t="shared" si="4"/>
        <v>0</v>
      </c>
    </row>
    <row r="48" spans="1:31" x14ac:dyDescent="0.2">
      <c r="A48" s="263">
        <v>47</v>
      </c>
      <c r="C48" s="263">
        <f>IF(Employee!$F$24&gt;A48,0,IF(Employee!$F$26&lt;A48,0,IF(Employee!$S$28&lt;=A48,0,IF(Employee!$S$27&lt;Employee!$F$24,0,Employee!$M$27))))</f>
        <v>0</v>
      </c>
      <c r="D48" s="263">
        <f>IF(Employee!$F$24&gt;A48,0,IF(Employee!$F$26&lt;A48,0,IF(Employee!$S$29&lt;=A48,0,IF(Employee!$S$28&lt;Employee!$F$24,0,Employee!$M$28))))</f>
        <v>0</v>
      </c>
      <c r="E48" s="263">
        <f>IF(Employee!$F$24&gt;A48,0,IF(Employee!$F$26&lt;A48,0,IF(Employee!$S$30&lt;=A48,0,IF(Employee!$S$29&lt;Employee!$F$24,0,Employee!$M$29))))</f>
        <v>0</v>
      </c>
      <c r="F48" s="263">
        <f>IF(Employee!$F$24&gt;A48,0,IF(Employee!$F$26&lt;A48,0,IF(Employee!$S$30&lt;Employee!$F$24,0,Employee!$M$30)))</f>
        <v>0</v>
      </c>
      <c r="G48" s="263">
        <f t="shared" si="0"/>
        <v>0</v>
      </c>
      <c r="I48" s="263">
        <f>IF(Employee!$F$50&gt;A48,0,IF(Employee!$F$52&lt;A48,0,IF(Employee!$S$54&lt;=A48,0,IF(Employee!$S$53&lt;Employee!$F$50,0,Employee!$M$53))))</f>
        <v>0</v>
      </c>
      <c r="J48" s="263">
        <f>IF(Employee!$F$50&gt;A48,0,IF(Employee!$F$52&lt;A48,0,IF(Employee!$S$55&lt;=A48,0,IF(Employee!$S$54&lt;Employee!$F$50,0,Employee!$M$54))))</f>
        <v>0</v>
      </c>
      <c r="K48" s="263">
        <f>IF(Employee!$F$50&gt;A48,0,IF(Employee!$F$52&lt;A48,0,IF(Employee!$S$56&lt;=A48,0,IF(Employee!$S$55&lt;Employee!$F$50,0,Employee!$M$55))))</f>
        <v>0</v>
      </c>
      <c r="L48" s="263">
        <f>IF(Employee!$F$50&gt;A48,0,IF(Employee!$F$52&lt;A48,0,IF(Employee!$S$56&lt;Employee!$F$50,0,Employee!$M$56)))</f>
        <v>0</v>
      </c>
      <c r="M48" s="263">
        <f t="shared" si="1"/>
        <v>0</v>
      </c>
      <c r="O48" s="263">
        <f>IF(Employee!$F$76&gt;A48,0,IF(Employee!$F$78&lt;A48,0,IF(Employee!$S$80&lt;=A48,0,IF(Employee!$S$79&lt;Employee!$F$76,0,Employee!$M$79))))</f>
        <v>0</v>
      </c>
      <c r="P48" s="263">
        <f>IF(Employee!$F$76&gt;A48,0,IF(Employee!$F$78&lt;A48,0,IF(Employee!$S$81&lt;=A48,0,IF(Employee!$S$80&lt;Employee!$F$76,0,Employee!$M$80))))</f>
        <v>0</v>
      </c>
      <c r="Q48" s="263">
        <f>IF(Employee!$F$76&gt;A48,0,IF(Employee!$F$78&lt;A48,0,IF(Employee!$S$82&lt;=A48,0,IF(Employee!$S$81&lt;Employee!$F$76,0,Employee!$M$81))))</f>
        <v>0</v>
      </c>
      <c r="R48" s="263">
        <f>IF(Employee!$F$76&gt;A48,0,IF(Employee!$F$78&lt;A48,0,IF(Employee!$S$82&lt;Employee!$F$76,0,Employee!$M$82)))</f>
        <v>0</v>
      </c>
      <c r="S48" s="263">
        <f t="shared" si="2"/>
        <v>0</v>
      </c>
      <c r="U48" s="263">
        <f>IF(Employee!$F$102&gt;A48,0,IF(Employee!$F$104&lt;A48,0,IF(Employee!$S$106&lt;=A48,0,IF(Employee!$S$105&lt;Employee!$F$102,0,Employee!$M$105))))</f>
        <v>0</v>
      </c>
      <c r="V48" s="263">
        <f>IF(Employee!$F$102&gt;A48,0,IF(Employee!$F$104&lt;A48,0,IF(Employee!$S$107&lt;=A48,0,IF(Employee!$S$106&lt;Employee!$F$102,0,Employee!$M$106))))</f>
        <v>0</v>
      </c>
      <c r="W48" s="263">
        <f>IF(Employee!$F$102&gt;A48,0,IF(Employee!$F$104&lt;A48,0,IF(Employee!$S$108&lt;=A48,0,IF(Employee!$S$107&lt;Employee!$F$102,0,Employee!$M$107))))</f>
        <v>0</v>
      </c>
      <c r="X48" s="263">
        <f>IF(Employee!$F$102&gt;A48,0,IF(Employee!$F$104&lt;A48,0,IF(Employee!$S$108&lt;Employee!$F$102,0,Employee!$M$108)))</f>
        <v>0</v>
      </c>
      <c r="Y48" s="263">
        <f t="shared" si="3"/>
        <v>0</v>
      </c>
      <c r="AA48" s="263">
        <f>IF(Employee!$F$128&gt;A48,0,IF(Employee!$F$130&lt;A48,0,IF(Employee!$S$132&lt;=A48,0,IF(Employee!$S$131&lt;Employee!$F$128,0,Employee!$M$131))))</f>
        <v>0</v>
      </c>
      <c r="AB48" s="263">
        <f>IF(Employee!$F$128&gt;A48,0,IF(Employee!$F$130&lt;A48,0,IF(Employee!$S$133&lt;=A48,0,IF(Employee!$S$132&lt;Employee!$F$128,0,Employee!$M$132))))</f>
        <v>0</v>
      </c>
      <c r="AC48" s="263">
        <f>IF(Employee!$F$128&gt;A48,0,IF(Employee!$F$130&lt;A48,0,IF(Employee!$S$134&lt;=A48,0,IF(Employee!$S$133&lt;Employee!$F$128,0,Employee!$M$133))))</f>
        <v>0</v>
      </c>
      <c r="AD48" s="263">
        <f>IF(Employee!$F$128&gt;A48,0,IF(Employee!$F$130&lt;A48,0,IF(Employee!$S$134&lt;Employee!$F$128,0,Employee!$M$134)))</f>
        <v>0</v>
      </c>
      <c r="AE48" s="263">
        <f t="shared" si="4"/>
        <v>0</v>
      </c>
    </row>
    <row r="49" spans="1:31" x14ac:dyDescent="0.2">
      <c r="A49" s="263">
        <v>48</v>
      </c>
      <c r="C49" s="263">
        <f>IF(Employee!$F$24&gt;A49,0,IF(Employee!$F$26&lt;A49,0,IF(Employee!$S$28&lt;=A49,0,IF(Employee!$S$27&lt;Employee!$F$24,0,Employee!$M$27))))</f>
        <v>0</v>
      </c>
      <c r="D49" s="263">
        <f>IF(Employee!$F$24&gt;A49,0,IF(Employee!$F$26&lt;A49,0,IF(Employee!$S$29&lt;=A49,0,IF(Employee!$S$28&lt;Employee!$F$24,0,Employee!$M$28))))</f>
        <v>0</v>
      </c>
      <c r="E49" s="263">
        <f>IF(Employee!$F$24&gt;A49,0,IF(Employee!$F$26&lt;A49,0,IF(Employee!$S$30&lt;=A49,0,IF(Employee!$S$29&lt;Employee!$F$24,0,Employee!$M$29))))</f>
        <v>0</v>
      </c>
      <c r="F49" s="263">
        <f>IF(Employee!$F$24&gt;A49,0,IF(Employee!$F$26&lt;A49,0,IF(Employee!$S$30&lt;Employee!$F$24,0,Employee!$M$30)))</f>
        <v>0</v>
      </c>
      <c r="G49" s="263">
        <f t="shared" si="0"/>
        <v>0</v>
      </c>
      <c r="I49" s="263">
        <f>IF(Employee!$F$50&gt;A49,0,IF(Employee!$F$52&lt;A49,0,IF(Employee!$S$54&lt;=A49,0,IF(Employee!$S$53&lt;Employee!$F$50,0,Employee!$M$53))))</f>
        <v>0</v>
      </c>
      <c r="J49" s="263">
        <f>IF(Employee!$F$50&gt;A49,0,IF(Employee!$F$52&lt;A49,0,IF(Employee!$S$55&lt;=A49,0,IF(Employee!$S$54&lt;Employee!$F$50,0,Employee!$M$54))))</f>
        <v>0</v>
      </c>
      <c r="K49" s="263">
        <f>IF(Employee!$F$50&gt;A49,0,IF(Employee!$F$52&lt;A49,0,IF(Employee!$S$56&lt;=A49,0,IF(Employee!$S$55&lt;Employee!$F$50,0,Employee!$M$55))))</f>
        <v>0</v>
      </c>
      <c r="L49" s="263">
        <f>IF(Employee!$F$50&gt;A49,0,IF(Employee!$F$52&lt;A49,0,IF(Employee!$S$56&lt;Employee!$F$50,0,Employee!$M$56)))</f>
        <v>0</v>
      </c>
      <c r="M49" s="263">
        <f t="shared" si="1"/>
        <v>0</v>
      </c>
      <c r="O49" s="263">
        <f>IF(Employee!$F$76&gt;A49,0,IF(Employee!$F$78&lt;A49,0,IF(Employee!$S$80&lt;=A49,0,IF(Employee!$S$79&lt;Employee!$F$76,0,Employee!$M$79))))</f>
        <v>0</v>
      </c>
      <c r="P49" s="263">
        <f>IF(Employee!$F$76&gt;A49,0,IF(Employee!$F$78&lt;A49,0,IF(Employee!$S$81&lt;=A49,0,IF(Employee!$S$80&lt;Employee!$F$76,0,Employee!$M$80))))</f>
        <v>0</v>
      </c>
      <c r="Q49" s="263">
        <f>IF(Employee!$F$76&gt;A49,0,IF(Employee!$F$78&lt;A49,0,IF(Employee!$S$82&lt;=A49,0,IF(Employee!$S$81&lt;Employee!$F$76,0,Employee!$M$81))))</f>
        <v>0</v>
      </c>
      <c r="R49" s="263">
        <f>IF(Employee!$F$76&gt;A49,0,IF(Employee!$F$78&lt;A49,0,IF(Employee!$S$82&lt;Employee!$F$76,0,Employee!$M$82)))</f>
        <v>0</v>
      </c>
      <c r="S49" s="263">
        <f t="shared" si="2"/>
        <v>0</v>
      </c>
      <c r="U49" s="263">
        <f>IF(Employee!$F$102&gt;A49,0,IF(Employee!$F$104&lt;A49,0,IF(Employee!$S$106&lt;=A49,0,IF(Employee!$S$105&lt;Employee!$F$102,0,Employee!$M$105))))</f>
        <v>0</v>
      </c>
      <c r="V49" s="263">
        <f>IF(Employee!$F$102&gt;A49,0,IF(Employee!$F$104&lt;A49,0,IF(Employee!$S$107&lt;=A49,0,IF(Employee!$S$106&lt;Employee!$F$102,0,Employee!$M$106))))</f>
        <v>0</v>
      </c>
      <c r="W49" s="263">
        <f>IF(Employee!$F$102&gt;A49,0,IF(Employee!$F$104&lt;A49,0,IF(Employee!$S$108&lt;=A49,0,IF(Employee!$S$107&lt;Employee!$F$102,0,Employee!$M$107))))</f>
        <v>0</v>
      </c>
      <c r="X49" s="263">
        <f>IF(Employee!$F$102&gt;A49,0,IF(Employee!$F$104&lt;A49,0,IF(Employee!$S$108&lt;Employee!$F$102,0,Employee!$M$108)))</f>
        <v>0</v>
      </c>
      <c r="Y49" s="263">
        <f t="shared" si="3"/>
        <v>0</v>
      </c>
      <c r="AA49" s="263">
        <f>IF(Employee!$F$128&gt;A49,0,IF(Employee!$F$130&lt;A49,0,IF(Employee!$S$132&lt;=A49,0,IF(Employee!$S$131&lt;Employee!$F$128,0,Employee!$M$131))))</f>
        <v>0</v>
      </c>
      <c r="AB49" s="263">
        <f>IF(Employee!$F$128&gt;A49,0,IF(Employee!$F$130&lt;A49,0,IF(Employee!$S$133&lt;=A49,0,IF(Employee!$S$132&lt;Employee!$F$128,0,Employee!$M$132))))</f>
        <v>0</v>
      </c>
      <c r="AC49" s="263">
        <f>IF(Employee!$F$128&gt;A49,0,IF(Employee!$F$130&lt;A49,0,IF(Employee!$S$134&lt;=A49,0,IF(Employee!$S$133&lt;Employee!$F$128,0,Employee!$M$133))))</f>
        <v>0</v>
      </c>
      <c r="AD49" s="263">
        <f>IF(Employee!$F$128&gt;A49,0,IF(Employee!$F$130&lt;A49,0,IF(Employee!$S$134&lt;Employee!$F$128,0,Employee!$M$134)))</f>
        <v>0</v>
      </c>
      <c r="AE49" s="263">
        <f t="shared" si="4"/>
        <v>0</v>
      </c>
    </row>
    <row r="50" spans="1:31" x14ac:dyDescent="0.2">
      <c r="A50" s="263">
        <v>49</v>
      </c>
      <c r="C50" s="263">
        <f>IF(Employee!$F$24&gt;A50,0,IF(Employee!$F$26&lt;A50,0,IF(Employee!$S$28&lt;=A50,0,IF(Employee!$S$27&lt;Employee!$F$24,0,Employee!$M$27))))</f>
        <v>0</v>
      </c>
      <c r="D50" s="263">
        <f>IF(Employee!$F$24&gt;A50,0,IF(Employee!$F$26&lt;A50,0,IF(Employee!$S$29&lt;=A50,0,IF(Employee!$S$28&lt;Employee!$F$24,0,Employee!$M$28))))</f>
        <v>0</v>
      </c>
      <c r="E50" s="263">
        <f>IF(Employee!$F$24&gt;A50,0,IF(Employee!$F$26&lt;A50,0,IF(Employee!$S$30&lt;=A50,0,IF(Employee!$S$29&lt;Employee!$F$24,0,Employee!$M$29))))</f>
        <v>0</v>
      </c>
      <c r="F50" s="263">
        <f>IF(Employee!$F$24&gt;A50,0,IF(Employee!$F$26&lt;A50,0,IF(Employee!$S$30&lt;Employee!$F$24,0,Employee!$M$30)))</f>
        <v>0</v>
      </c>
      <c r="G50" s="263">
        <f t="shared" si="0"/>
        <v>0</v>
      </c>
      <c r="I50" s="263">
        <f>IF(Employee!$F$50&gt;A50,0,IF(Employee!$F$52&lt;A50,0,IF(Employee!$S$54&lt;=A50,0,IF(Employee!$S$53&lt;Employee!$F$50,0,Employee!$M$53))))</f>
        <v>0</v>
      </c>
      <c r="J50" s="263">
        <f>IF(Employee!$F$50&gt;A50,0,IF(Employee!$F$52&lt;A50,0,IF(Employee!$S$55&lt;=A50,0,IF(Employee!$S$54&lt;Employee!$F$50,0,Employee!$M$54))))</f>
        <v>0</v>
      </c>
      <c r="K50" s="263">
        <f>IF(Employee!$F$50&gt;A50,0,IF(Employee!$F$52&lt;A50,0,IF(Employee!$S$56&lt;=A50,0,IF(Employee!$S$55&lt;Employee!$F$50,0,Employee!$M$55))))</f>
        <v>0</v>
      </c>
      <c r="L50" s="263">
        <f>IF(Employee!$F$50&gt;A50,0,IF(Employee!$F$52&lt;A50,0,IF(Employee!$S$56&lt;Employee!$F$50,0,Employee!$M$56)))</f>
        <v>0</v>
      </c>
      <c r="M50" s="263">
        <f t="shared" si="1"/>
        <v>0</v>
      </c>
      <c r="O50" s="263">
        <f>IF(Employee!$F$76&gt;A50,0,IF(Employee!$F$78&lt;A50,0,IF(Employee!$S$80&lt;=A50,0,IF(Employee!$S$79&lt;Employee!$F$76,0,Employee!$M$79))))</f>
        <v>0</v>
      </c>
      <c r="P50" s="263">
        <f>IF(Employee!$F$76&gt;A50,0,IF(Employee!$F$78&lt;A50,0,IF(Employee!$S$81&lt;=A50,0,IF(Employee!$S$80&lt;Employee!$F$76,0,Employee!$M$80))))</f>
        <v>0</v>
      </c>
      <c r="Q50" s="263">
        <f>IF(Employee!$F$76&gt;A50,0,IF(Employee!$F$78&lt;A50,0,IF(Employee!$S$82&lt;=A50,0,IF(Employee!$S$81&lt;Employee!$F$76,0,Employee!$M$81))))</f>
        <v>0</v>
      </c>
      <c r="R50" s="263">
        <f>IF(Employee!$F$76&gt;A50,0,IF(Employee!$F$78&lt;A50,0,IF(Employee!$S$82&lt;Employee!$F$76,0,Employee!$M$82)))</f>
        <v>0</v>
      </c>
      <c r="S50" s="263">
        <f t="shared" si="2"/>
        <v>0</v>
      </c>
      <c r="U50" s="263">
        <f>IF(Employee!$F$102&gt;A50,0,IF(Employee!$F$104&lt;A50,0,IF(Employee!$S$106&lt;=A50,0,IF(Employee!$S$105&lt;Employee!$F$102,0,Employee!$M$105))))</f>
        <v>0</v>
      </c>
      <c r="V50" s="263">
        <f>IF(Employee!$F$102&gt;A50,0,IF(Employee!$F$104&lt;A50,0,IF(Employee!$S$107&lt;=A50,0,IF(Employee!$S$106&lt;Employee!$F$102,0,Employee!$M$106))))</f>
        <v>0</v>
      </c>
      <c r="W50" s="263">
        <f>IF(Employee!$F$102&gt;A50,0,IF(Employee!$F$104&lt;A50,0,IF(Employee!$S$108&lt;=A50,0,IF(Employee!$S$107&lt;Employee!$F$102,0,Employee!$M$107))))</f>
        <v>0</v>
      </c>
      <c r="X50" s="263">
        <f>IF(Employee!$F$102&gt;A50,0,IF(Employee!$F$104&lt;A50,0,IF(Employee!$S$108&lt;Employee!$F$102,0,Employee!$M$108)))</f>
        <v>0</v>
      </c>
      <c r="Y50" s="263">
        <f t="shared" si="3"/>
        <v>0</v>
      </c>
      <c r="AA50" s="263">
        <f>IF(Employee!$F$128&gt;A50,0,IF(Employee!$F$130&lt;A50,0,IF(Employee!$S$132&lt;=A50,0,IF(Employee!$S$131&lt;Employee!$F$128,0,Employee!$M$131))))</f>
        <v>0</v>
      </c>
      <c r="AB50" s="263">
        <f>IF(Employee!$F$128&gt;A50,0,IF(Employee!$F$130&lt;A50,0,IF(Employee!$S$133&lt;=A50,0,IF(Employee!$S$132&lt;Employee!$F$128,0,Employee!$M$132))))</f>
        <v>0</v>
      </c>
      <c r="AC50" s="263">
        <f>IF(Employee!$F$128&gt;A50,0,IF(Employee!$F$130&lt;A50,0,IF(Employee!$S$134&lt;=A50,0,IF(Employee!$S$133&lt;Employee!$F$128,0,Employee!$M$133))))</f>
        <v>0</v>
      </c>
      <c r="AD50" s="263">
        <f>IF(Employee!$F$128&gt;A50,0,IF(Employee!$F$130&lt;A50,0,IF(Employee!$S$134&lt;Employee!$F$128,0,Employee!$M$134)))</f>
        <v>0</v>
      </c>
      <c r="AE50" s="263">
        <f t="shared" si="4"/>
        <v>0</v>
      </c>
    </row>
    <row r="51" spans="1:31" x14ac:dyDescent="0.2">
      <c r="A51" s="263">
        <v>50</v>
      </c>
      <c r="C51" s="263">
        <f>IF(Employee!$F$24&gt;A51,0,IF(Employee!$F$26&lt;A51,0,IF(Employee!$S$28&lt;=A51,0,IF(Employee!$S$27&lt;Employee!$F$24,0,Employee!$M$27))))</f>
        <v>0</v>
      </c>
      <c r="D51" s="263">
        <f>IF(Employee!$F$24&gt;A51,0,IF(Employee!$F$26&lt;A51,0,IF(Employee!$S$29&lt;=A51,0,IF(Employee!$S$28&lt;Employee!$F$24,0,Employee!$M$28))))</f>
        <v>0</v>
      </c>
      <c r="E51" s="263">
        <f>IF(Employee!$F$24&gt;A51,0,IF(Employee!$F$26&lt;A51,0,IF(Employee!$S$30&lt;=A51,0,IF(Employee!$S$29&lt;Employee!$F$24,0,Employee!$M$29))))</f>
        <v>0</v>
      </c>
      <c r="F51" s="263">
        <f>IF(Employee!$F$24&gt;A51,0,IF(Employee!$F$26&lt;A51,0,IF(Employee!$S$30&lt;Employee!$F$24,0,Employee!$M$30)))</f>
        <v>0</v>
      </c>
      <c r="G51" s="263">
        <f t="shared" si="0"/>
        <v>0</v>
      </c>
      <c r="I51" s="263">
        <f>IF(Employee!$F$50&gt;A51,0,IF(Employee!$F$52&lt;A51,0,IF(Employee!$S$54&lt;=A51,0,IF(Employee!$S$53&lt;Employee!$F$50,0,Employee!$M$53))))</f>
        <v>0</v>
      </c>
      <c r="J51" s="263">
        <f>IF(Employee!$F$50&gt;A51,0,IF(Employee!$F$52&lt;A51,0,IF(Employee!$S$55&lt;=A51,0,IF(Employee!$S$54&lt;Employee!$F$50,0,Employee!$M$54))))</f>
        <v>0</v>
      </c>
      <c r="K51" s="263">
        <f>IF(Employee!$F$50&gt;A51,0,IF(Employee!$F$52&lt;A51,0,IF(Employee!$S$56&lt;=A51,0,IF(Employee!$S$55&lt;Employee!$F$50,0,Employee!$M$55))))</f>
        <v>0</v>
      </c>
      <c r="L51" s="263">
        <f>IF(Employee!$F$50&gt;A51,0,IF(Employee!$F$52&lt;A51,0,IF(Employee!$S$56&lt;Employee!$F$50,0,Employee!$M$56)))</f>
        <v>0</v>
      </c>
      <c r="M51" s="263">
        <f t="shared" si="1"/>
        <v>0</v>
      </c>
      <c r="O51" s="263">
        <f>IF(Employee!$F$76&gt;A51,0,IF(Employee!$F$78&lt;A51,0,IF(Employee!$S$80&lt;=A51,0,IF(Employee!$S$79&lt;Employee!$F$76,0,Employee!$M$79))))</f>
        <v>0</v>
      </c>
      <c r="P51" s="263">
        <f>IF(Employee!$F$76&gt;A51,0,IF(Employee!$F$78&lt;A51,0,IF(Employee!$S$81&lt;=A51,0,IF(Employee!$S$80&lt;Employee!$F$76,0,Employee!$M$80))))</f>
        <v>0</v>
      </c>
      <c r="Q51" s="263">
        <f>IF(Employee!$F$76&gt;A51,0,IF(Employee!$F$78&lt;A51,0,IF(Employee!$S$82&lt;=A51,0,IF(Employee!$S$81&lt;Employee!$F$76,0,Employee!$M$81))))</f>
        <v>0</v>
      </c>
      <c r="R51" s="263">
        <f>IF(Employee!$F$76&gt;A51,0,IF(Employee!$F$78&lt;A51,0,IF(Employee!$S$82&lt;Employee!$F$76,0,Employee!$M$82)))</f>
        <v>0</v>
      </c>
      <c r="S51" s="263">
        <f t="shared" si="2"/>
        <v>0</v>
      </c>
      <c r="U51" s="263">
        <f>IF(Employee!$F$102&gt;A51,0,IF(Employee!$F$104&lt;A51,0,IF(Employee!$S$106&lt;=A51,0,IF(Employee!$S$105&lt;Employee!$F$102,0,Employee!$M$105))))</f>
        <v>0</v>
      </c>
      <c r="V51" s="263">
        <f>IF(Employee!$F$102&gt;A51,0,IF(Employee!$F$104&lt;A51,0,IF(Employee!$S$107&lt;=A51,0,IF(Employee!$S$106&lt;Employee!$F$102,0,Employee!$M$106))))</f>
        <v>0</v>
      </c>
      <c r="W51" s="263">
        <f>IF(Employee!$F$102&gt;A51,0,IF(Employee!$F$104&lt;A51,0,IF(Employee!$S$108&lt;=A51,0,IF(Employee!$S$107&lt;Employee!$F$102,0,Employee!$M$107))))</f>
        <v>0</v>
      </c>
      <c r="X51" s="263">
        <f>IF(Employee!$F$102&gt;A51,0,IF(Employee!$F$104&lt;A51,0,IF(Employee!$S$108&lt;Employee!$F$102,0,Employee!$M$108)))</f>
        <v>0</v>
      </c>
      <c r="Y51" s="263">
        <f t="shared" si="3"/>
        <v>0</v>
      </c>
      <c r="AA51" s="263">
        <f>IF(Employee!$F$128&gt;A51,0,IF(Employee!$F$130&lt;A51,0,IF(Employee!$S$132&lt;=A51,0,IF(Employee!$S$131&lt;Employee!$F$128,0,Employee!$M$131))))</f>
        <v>0</v>
      </c>
      <c r="AB51" s="263">
        <f>IF(Employee!$F$128&gt;A51,0,IF(Employee!$F$130&lt;A51,0,IF(Employee!$S$133&lt;=A51,0,IF(Employee!$S$132&lt;Employee!$F$128,0,Employee!$M$132))))</f>
        <v>0</v>
      </c>
      <c r="AC51" s="263">
        <f>IF(Employee!$F$128&gt;A51,0,IF(Employee!$F$130&lt;A51,0,IF(Employee!$S$134&lt;=A51,0,IF(Employee!$S$133&lt;Employee!$F$128,0,Employee!$M$133))))</f>
        <v>0</v>
      </c>
      <c r="AD51" s="263">
        <f>IF(Employee!$F$128&gt;A51,0,IF(Employee!$F$130&lt;A51,0,IF(Employee!$S$134&lt;Employee!$F$128,0,Employee!$M$134)))</f>
        <v>0</v>
      </c>
      <c r="AE51" s="263">
        <f t="shared" si="4"/>
        <v>0</v>
      </c>
    </row>
    <row r="52" spans="1:31" x14ac:dyDescent="0.2">
      <c r="A52" s="263">
        <v>51</v>
      </c>
      <c r="C52" s="263">
        <f>IF(Employee!$F$24&gt;A52,0,IF(Employee!$F$26&lt;A52,0,IF(Employee!$S$28&lt;=A52,0,IF(Employee!$S$27&lt;Employee!$F$24,0,Employee!$M$27))))</f>
        <v>0</v>
      </c>
      <c r="D52" s="263">
        <f>IF(Employee!$F$24&gt;A52,0,IF(Employee!$F$26&lt;A52,0,IF(Employee!$S$29&lt;=A52,0,IF(Employee!$S$28&lt;Employee!$F$24,0,Employee!$M$28))))</f>
        <v>0</v>
      </c>
      <c r="E52" s="263">
        <f>IF(Employee!$F$24&gt;A52,0,IF(Employee!$F$26&lt;A52,0,IF(Employee!$S$30&lt;=A52,0,IF(Employee!$S$29&lt;Employee!$F$24,0,Employee!$M$29))))</f>
        <v>0</v>
      </c>
      <c r="F52" s="263">
        <f>IF(Employee!$F$24&gt;A52,0,IF(Employee!$F$26&lt;A52,0,IF(Employee!$S$30&lt;Employee!$F$24,0,Employee!$M$30)))</f>
        <v>0</v>
      </c>
      <c r="G52" s="263">
        <f t="shared" si="0"/>
        <v>0</v>
      </c>
      <c r="I52" s="263">
        <f>IF(Employee!$F$50&gt;A52,0,IF(Employee!$F$52&lt;A52,0,IF(Employee!$S$54&lt;=A52,0,IF(Employee!$S$53&lt;Employee!$F$50,0,Employee!$M$53))))</f>
        <v>0</v>
      </c>
      <c r="J52" s="263">
        <f>IF(Employee!$F$50&gt;A52,0,IF(Employee!$F$52&lt;A52,0,IF(Employee!$S$55&lt;=A52,0,IF(Employee!$S$54&lt;Employee!$F$50,0,Employee!$M$54))))</f>
        <v>0</v>
      </c>
      <c r="K52" s="263">
        <f>IF(Employee!$F$50&gt;A52,0,IF(Employee!$F$52&lt;A52,0,IF(Employee!$S$56&lt;=A52,0,IF(Employee!$S$55&lt;Employee!$F$50,0,Employee!$M$55))))</f>
        <v>0</v>
      </c>
      <c r="L52" s="263">
        <f>IF(Employee!$F$50&gt;A52,0,IF(Employee!$F$52&lt;A52,0,IF(Employee!$S$56&lt;Employee!$F$50,0,Employee!$M$56)))</f>
        <v>0</v>
      </c>
      <c r="M52" s="263">
        <f t="shared" si="1"/>
        <v>0</v>
      </c>
      <c r="O52" s="263">
        <f>IF(Employee!$F$76&gt;A52,0,IF(Employee!$F$78&lt;A52,0,IF(Employee!$S$80&lt;=A52,0,IF(Employee!$S$79&lt;Employee!$F$76,0,Employee!$M$79))))</f>
        <v>0</v>
      </c>
      <c r="P52" s="263">
        <f>IF(Employee!$F$76&gt;A52,0,IF(Employee!$F$78&lt;A52,0,IF(Employee!$S$81&lt;=A52,0,IF(Employee!$S$80&lt;Employee!$F$76,0,Employee!$M$80))))</f>
        <v>0</v>
      </c>
      <c r="Q52" s="263">
        <f>IF(Employee!$F$76&gt;A52,0,IF(Employee!$F$78&lt;A52,0,IF(Employee!$S$82&lt;=A52,0,IF(Employee!$S$81&lt;Employee!$F$76,0,Employee!$M$81))))</f>
        <v>0</v>
      </c>
      <c r="R52" s="263">
        <f>IF(Employee!$F$76&gt;A52,0,IF(Employee!$F$78&lt;A52,0,IF(Employee!$S$82&lt;Employee!$F$76,0,Employee!$M$82)))</f>
        <v>0</v>
      </c>
      <c r="S52" s="263">
        <f t="shared" si="2"/>
        <v>0</v>
      </c>
      <c r="U52" s="263">
        <f>IF(Employee!$F$102&gt;A52,0,IF(Employee!$F$104&lt;A52,0,IF(Employee!$S$106&lt;=A52,0,IF(Employee!$S$105&lt;Employee!$F$102,0,Employee!$M$105))))</f>
        <v>0</v>
      </c>
      <c r="V52" s="263">
        <f>IF(Employee!$F$102&gt;A52,0,IF(Employee!$F$104&lt;A52,0,IF(Employee!$S$107&lt;=A52,0,IF(Employee!$S$106&lt;Employee!$F$102,0,Employee!$M$106))))</f>
        <v>0</v>
      </c>
      <c r="W52" s="263">
        <f>IF(Employee!$F$102&gt;A52,0,IF(Employee!$F$104&lt;A52,0,IF(Employee!$S$108&lt;=A52,0,IF(Employee!$S$107&lt;Employee!$F$102,0,Employee!$M$107))))</f>
        <v>0</v>
      </c>
      <c r="X52" s="263">
        <f>IF(Employee!$F$102&gt;A52,0,IF(Employee!$F$104&lt;A52,0,IF(Employee!$S$108&lt;Employee!$F$102,0,Employee!$M$108)))</f>
        <v>0</v>
      </c>
      <c r="Y52" s="263">
        <f t="shared" si="3"/>
        <v>0</v>
      </c>
      <c r="AA52" s="263">
        <f>IF(Employee!$F$128&gt;A52,0,IF(Employee!$F$130&lt;A52,0,IF(Employee!$S$132&lt;=A52,0,IF(Employee!$S$131&lt;Employee!$F$128,0,Employee!$M$131))))</f>
        <v>0</v>
      </c>
      <c r="AB52" s="263">
        <f>IF(Employee!$F$128&gt;A52,0,IF(Employee!$F$130&lt;A52,0,IF(Employee!$S$133&lt;=A52,0,IF(Employee!$S$132&lt;Employee!$F$128,0,Employee!$M$132))))</f>
        <v>0</v>
      </c>
      <c r="AC52" s="263">
        <f>IF(Employee!$F$128&gt;A52,0,IF(Employee!$F$130&lt;A52,0,IF(Employee!$S$134&lt;=A52,0,IF(Employee!$S$133&lt;Employee!$F$128,0,Employee!$M$133))))</f>
        <v>0</v>
      </c>
      <c r="AD52" s="263">
        <f>IF(Employee!$F$128&gt;A52,0,IF(Employee!$F$130&lt;A52,0,IF(Employee!$S$134&lt;Employee!$F$128,0,Employee!$M$134)))</f>
        <v>0</v>
      </c>
      <c r="AE52" s="263">
        <f t="shared" si="4"/>
        <v>0</v>
      </c>
    </row>
    <row r="53" spans="1:31" x14ac:dyDescent="0.2">
      <c r="A53" s="263">
        <v>52</v>
      </c>
      <c r="C53" s="263">
        <f>IF(Employee!$F$24&gt;A53,0,IF(Employee!$F$26&lt;A53,0,IF(Employee!$S$28&lt;=A53,0,IF(Employee!$S$27&lt;Employee!$F$24,0,Employee!$M$27))))</f>
        <v>0</v>
      </c>
      <c r="D53" s="263">
        <f>IF(Employee!$F$24&gt;A53,0,IF(Employee!$F$26&lt;A53,0,IF(Employee!$S$29&lt;=A53,0,IF(Employee!$S$28&lt;Employee!$F$24,0,Employee!$M$28))))</f>
        <v>0</v>
      </c>
      <c r="E53" s="263">
        <f>IF(Employee!$F$24&gt;A53,0,IF(Employee!$F$26&lt;A53,0,IF(Employee!$S$30&lt;=A53,0,IF(Employee!$S$29&lt;Employee!$F$24,0,Employee!$M$29))))</f>
        <v>0</v>
      </c>
      <c r="F53" s="263">
        <f>IF(Employee!$F$24&gt;A53,0,IF(Employee!$F$26&lt;A53,0,IF(Employee!$S$30&lt;Employee!$F$24,0,Employee!$M$30)))</f>
        <v>0</v>
      </c>
      <c r="G53" s="263">
        <f t="shared" si="0"/>
        <v>0</v>
      </c>
      <c r="I53" s="263">
        <f>IF(Employee!$F$50&gt;A53,0,IF(Employee!$F$52&lt;A53,0,IF(Employee!$S$54&lt;=A53,0,IF(Employee!$S$53&lt;Employee!$F$50,0,Employee!$M$53))))</f>
        <v>0</v>
      </c>
      <c r="J53" s="263">
        <f>IF(Employee!$F$50&gt;A53,0,IF(Employee!$F$52&lt;A53,0,IF(Employee!$S$55&lt;=A53,0,IF(Employee!$S$54&lt;Employee!$F$50,0,Employee!$M$54))))</f>
        <v>0</v>
      </c>
      <c r="K53" s="263">
        <f>IF(Employee!$F$50&gt;A53,0,IF(Employee!$F$52&lt;A53,0,IF(Employee!$S$56&lt;=A53,0,IF(Employee!$S$55&lt;Employee!$F$50,0,Employee!$M$55))))</f>
        <v>0</v>
      </c>
      <c r="L53" s="263">
        <f>IF(Employee!$F$50&gt;A53,0,IF(Employee!$F$52&lt;A53,0,IF(Employee!$S$56&lt;Employee!$F$50,0,Employee!$M$56)))</f>
        <v>0</v>
      </c>
      <c r="M53" s="263">
        <f t="shared" si="1"/>
        <v>0</v>
      </c>
      <c r="O53" s="263">
        <f>IF(Employee!$F$76&gt;A53,0,IF(Employee!$F$78&lt;A53,0,IF(Employee!$S$80&lt;=A53,0,IF(Employee!$S$79&lt;Employee!$F$76,0,Employee!$M$79))))</f>
        <v>0</v>
      </c>
      <c r="P53" s="263">
        <f>IF(Employee!$F$76&gt;A53,0,IF(Employee!$F$78&lt;A53,0,IF(Employee!$S$81&lt;=A53,0,IF(Employee!$S$80&lt;Employee!$F$76,0,Employee!$M$80))))</f>
        <v>0</v>
      </c>
      <c r="Q53" s="263">
        <f>IF(Employee!$F$76&gt;A53,0,IF(Employee!$F$78&lt;A53,0,IF(Employee!$S$82&lt;=A53,0,IF(Employee!$S$81&lt;Employee!$F$76,0,Employee!$M$81))))</f>
        <v>0</v>
      </c>
      <c r="R53" s="263">
        <f>IF(Employee!$F$76&gt;A53,0,IF(Employee!$F$78&lt;A53,0,IF(Employee!$S$82&lt;Employee!$F$76,0,Employee!$M$82)))</f>
        <v>0</v>
      </c>
      <c r="S53" s="263">
        <f t="shared" si="2"/>
        <v>0</v>
      </c>
      <c r="U53" s="263">
        <f>IF(Employee!$F$102&gt;A53,0,IF(Employee!$F$104&lt;A53,0,IF(Employee!$S$106&lt;=A53,0,IF(Employee!$S$105&lt;Employee!$F$102,0,Employee!$M$105))))</f>
        <v>0</v>
      </c>
      <c r="V53" s="263">
        <f>IF(Employee!$F$102&gt;A53,0,IF(Employee!$F$104&lt;A53,0,IF(Employee!$S$107&lt;=A53,0,IF(Employee!$S$106&lt;Employee!$F$102,0,Employee!$M$106))))</f>
        <v>0</v>
      </c>
      <c r="W53" s="263">
        <f>IF(Employee!$F$102&gt;A53,0,IF(Employee!$F$104&lt;A53,0,IF(Employee!$S$108&lt;=A53,0,IF(Employee!$S$107&lt;Employee!$F$102,0,Employee!$M$107))))</f>
        <v>0</v>
      </c>
      <c r="X53" s="263">
        <f>IF(Employee!$F$102&gt;A53,0,IF(Employee!$F$104&lt;A53,0,IF(Employee!$S$108&lt;Employee!$F$102,0,Employee!$M$108)))</f>
        <v>0</v>
      </c>
      <c r="Y53" s="263">
        <f t="shared" si="3"/>
        <v>0</v>
      </c>
      <c r="AA53" s="263">
        <f>IF(Employee!$F$128&gt;A53,0,IF(Employee!$F$130&lt;A53,0,IF(Employee!$S$132&lt;=A53,0,IF(Employee!$S$131&lt;Employee!$F$128,0,Employee!$M$131))))</f>
        <v>0</v>
      </c>
      <c r="AB53" s="263">
        <f>IF(Employee!$F$128&gt;A53,0,IF(Employee!$F$130&lt;A53,0,IF(Employee!$S$133&lt;=A53,0,IF(Employee!$S$132&lt;Employee!$F$128,0,Employee!$M$132))))</f>
        <v>0</v>
      </c>
      <c r="AC53" s="263">
        <f>IF(Employee!$F$128&gt;A53,0,IF(Employee!$F$130&lt;A53,0,IF(Employee!$S$134&lt;=A53,0,IF(Employee!$S$133&lt;Employee!$F$128,0,Employee!$M$133))))</f>
        <v>0</v>
      </c>
      <c r="AD53" s="263">
        <f>IF(Employee!$F$128&gt;A53,0,IF(Employee!$F$130&lt;A53,0,IF(Employee!$S$134&lt;Employee!$F$128,0,Employee!$M$134)))</f>
        <v>0</v>
      </c>
      <c r="AE53" s="263">
        <f t="shared" si="4"/>
        <v>0</v>
      </c>
    </row>
    <row r="54" spans="1:31" x14ac:dyDescent="0.2">
      <c r="A54" s="263">
        <v>53</v>
      </c>
      <c r="C54" s="263">
        <f>IF(Employee!$F$24&gt;A54,0,IF(Employee!$F$26&lt;A54,0,IF(Employee!$S$28&lt;=A54,0,IF(Employee!$S$27&lt;Employee!$F$24,0,Employee!$M$27))))</f>
        <v>0</v>
      </c>
      <c r="D54" s="263">
        <f>IF(Employee!$F$24&gt;A54,0,IF(Employee!$F$26&lt;A54,0,IF(Employee!$S$29&lt;=A54,0,IF(Employee!$S$28&lt;Employee!$F$24,0,Employee!$M$28))))</f>
        <v>0</v>
      </c>
      <c r="E54" s="263">
        <f>IF(Employee!$F$24&gt;A54,0,IF(Employee!$F$26&lt;A54,0,IF(Employee!$S$30&lt;=A54,0,IF(Employee!$S$29&lt;Employee!$F$24,0,Employee!$M$29))))</f>
        <v>0</v>
      </c>
      <c r="F54" s="263">
        <f>IF(Employee!$F$24&gt;A54,0,IF(Employee!$F$26&lt;A54,0,IF(Employee!$S$30&lt;Employee!$F$24,0,Employee!$M$30)))</f>
        <v>0</v>
      </c>
      <c r="G54" s="263">
        <f t="shared" si="0"/>
        <v>0</v>
      </c>
      <c r="I54" s="263">
        <f>IF(Employee!$F$50&gt;A54,0,IF(Employee!$F$52&lt;A54,0,IF(Employee!$S$54&lt;=A54,0,IF(Employee!$S$53&lt;Employee!$F$50,0,Employee!$M$53))))</f>
        <v>0</v>
      </c>
      <c r="J54" s="263">
        <f>IF(Employee!$F$50&gt;A54,0,IF(Employee!$F$52&lt;A54,0,IF(Employee!$S$55&lt;=A54,0,IF(Employee!$S$54&lt;Employee!$F$50,0,Employee!$M$54))))</f>
        <v>0</v>
      </c>
      <c r="K54" s="263">
        <f>IF(Employee!$F$50&gt;A54,0,IF(Employee!$F$52&lt;A54,0,IF(Employee!$S$56&lt;=A54,0,IF(Employee!$S$55&lt;Employee!$F$50,0,Employee!$M$55))))</f>
        <v>0</v>
      </c>
      <c r="L54" s="263">
        <f>IF(Employee!$F$50&gt;A54,0,IF(Employee!$F$52&lt;A54,0,IF(Employee!$S$56&lt;Employee!$F$50,0,Employee!$M$56)))</f>
        <v>0</v>
      </c>
      <c r="M54" s="263">
        <f t="shared" si="1"/>
        <v>0</v>
      </c>
      <c r="O54" s="263">
        <f>IF(Employee!$F$76&gt;A54,0,IF(Employee!$F$78&lt;A54,0,IF(Employee!$S$80&lt;=A54,0,IF(Employee!$S$79&lt;Employee!$F$76,0,Employee!$M$79))))</f>
        <v>0</v>
      </c>
      <c r="P54" s="263">
        <f>IF(Employee!$F$76&gt;A54,0,IF(Employee!$F$78&lt;A54,0,IF(Employee!$S$81&lt;=A54,0,IF(Employee!$S$80&lt;Employee!$F$76,0,Employee!$M$80))))</f>
        <v>0</v>
      </c>
      <c r="Q54" s="263">
        <f>IF(Employee!$F$76&gt;A54,0,IF(Employee!$F$78&lt;A54,0,IF(Employee!$S$82&lt;=A54,0,IF(Employee!$S$81&lt;Employee!$F$76,0,Employee!$M$81))))</f>
        <v>0</v>
      </c>
      <c r="R54" s="263">
        <f>IF(Employee!$F$76&gt;A54,0,IF(Employee!$F$78&lt;A54,0,IF(Employee!$S$82&lt;Employee!$F$76,0,Employee!$M$82)))</f>
        <v>0</v>
      </c>
      <c r="S54" s="263">
        <f t="shared" si="2"/>
        <v>0</v>
      </c>
      <c r="U54" s="263">
        <f>IF(Employee!$F$102&gt;A54,0,IF(Employee!$F$104&lt;A54,0,IF(Employee!$S$106&lt;=A54,0,IF(Employee!$S$105&lt;Employee!$F$102,0,Employee!$M$105))))</f>
        <v>0</v>
      </c>
      <c r="V54" s="263">
        <f>IF(Employee!$F$102&gt;A54,0,IF(Employee!$F$104&lt;A54,0,IF(Employee!$S$107&lt;=A54,0,IF(Employee!$S$106&lt;Employee!$F$102,0,Employee!$M$106))))</f>
        <v>0</v>
      </c>
      <c r="W54" s="263">
        <f>IF(Employee!$F$102&gt;A54,0,IF(Employee!$F$104&lt;A54,0,IF(Employee!$S$108&lt;=A54,0,IF(Employee!$S$107&lt;Employee!$F$102,0,Employee!$M$107))))</f>
        <v>0</v>
      </c>
      <c r="X54" s="263">
        <f>IF(Employee!$F$102&gt;A54,0,IF(Employee!$F$104&lt;A54,0,IF(Employee!$S$108&lt;Employee!$F$102,0,Employee!$M$108)))</f>
        <v>0</v>
      </c>
      <c r="Y54" s="263">
        <f t="shared" si="3"/>
        <v>0</v>
      </c>
      <c r="AA54" s="263">
        <f>IF(Employee!$F$128&gt;A54,0,IF(Employee!$F$130&lt;A54,0,IF(Employee!$S$132&lt;=A54,0,IF(Employee!$S$131&lt;Employee!$F$128,0,Employee!$M$131))))</f>
        <v>0</v>
      </c>
      <c r="AB54" s="263">
        <f>IF(Employee!$F$128&gt;A54,0,IF(Employee!$F$130&lt;A54,0,IF(Employee!$S$133&lt;=A54,0,IF(Employee!$S$132&lt;Employee!$F$128,0,Employee!$M$132))))</f>
        <v>0</v>
      </c>
      <c r="AC54" s="263">
        <f>IF(Employee!$F$128&gt;A54,0,IF(Employee!$F$130&lt;A54,0,IF(Employee!$S$134&lt;=A54,0,IF(Employee!$S$133&lt;Employee!$F$128,0,Employee!$M$133))))</f>
        <v>0</v>
      </c>
      <c r="AD54" s="263">
        <f>IF(Employee!$F$128&gt;A54,0,IF(Employee!$F$130&lt;A54,0,IF(Employee!$S$134&lt;Employee!$F$128,0,Employee!$M$134)))</f>
        <v>0</v>
      </c>
      <c r="AE54" s="263">
        <f t="shared" si="4"/>
        <v>0</v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U67"/>
  <sheetViews>
    <sheetView workbookViewId="0">
      <pane ySplit="6" topLeftCell="A7" activePane="bottomLeft" state="frozen"/>
      <selection pane="bottomLeft" activeCell="AO1" sqref="AD1:AO65536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9.140625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241" customFormat="1" ht="14.25" customHeight="1" thickTop="1" x14ac:dyDescent="0.2">
      <c r="A1" s="434"/>
      <c r="B1" s="358" t="s">
        <v>113</v>
      </c>
      <c r="C1" s="359"/>
      <c r="D1" s="359"/>
      <c r="E1" s="359"/>
      <c r="F1" s="360"/>
      <c r="G1" s="383">
        <f>SUM(AQ60:AT60)+SUM(AR62:AT62)</f>
        <v>0</v>
      </c>
      <c r="H1" s="384"/>
      <c r="I1" s="418" t="s">
        <v>4</v>
      </c>
      <c r="J1" s="419"/>
      <c r="K1" s="419"/>
      <c r="L1" s="420"/>
      <c r="M1" s="237">
        <f t="shared" ref="M1:R1" si="0">M16+M26+M36+M46+M56</f>
        <v>0</v>
      </c>
      <c r="N1" s="237">
        <f t="shared" si="0"/>
        <v>0</v>
      </c>
      <c r="O1" s="237">
        <f t="shared" si="0"/>
        <v>0</v>
      </c>
      <c r="P1" s="237">
        <f t="shared" si="0"/>
        <v>0</v>
      </c>
      <c r="Q1" s="237">
        <f t="shared" si="0"/>
        <v>0</v>
      </c>
      <c r="R1" s="237">
        <f t="shared" si="0"/>
        <v>0</v>
      </c>
      <c r="S1" s="238"/>
      <c r="T1" s="237">
        <f>T16+T26+T36+T46+T56</f>
        <v>0</v>
      </c>
      <c r="U1" s="406"/>
      <c r="V1" s="366" t="s">
        <v>36</v>
      </c>
      <c r="W1" s="367"/>
      <c r="X1" s="367"/>
      <c r="Y1" s="367"/>
      <c r="Z1" s="367"/>
      <c r="AA1" s="367"/>
      <c r="AB1" s="367"/>
      <c r="AC1" s="368"/>
      <c r="AD1" s="239"/>
      <c r="AE1" s="372" t="s">
        <v>59</v>
      </c>
      <c r="AF1" s="373"/>
      <c r="AG1" s="373"/>
      <c r="AH1" s="373"/>
      <c r="AI1" s="373"/>
      <c r="AJ1" s="373"/>
      <c r="AK1" s="373"/>
      <c r="AL1" s="373"/>
      <c r="AM1" s="373"/>
      <c r="AN1" s="373"/>
      <c r="AO1" s="239"/>
      <c r="AP1" s="240"/>
      <c r="AQ1" s="382" t="s">
        <v>103</v>
      </c>
      <c r="AR1" s="382"/>
      <c r="AS1" s="382"/>
      <c r="AT1" s="382"/>
      <c r="AU1" s="240"/>
    </row>
    <row r="2" spans="1:47" s="241" customFormat="1" ht="14.25" customHeight="1" thickBot="1" x14ac:dyDescent="0.25">
      <c r="A2" s="434"/>
      <c r="B2" s="361"/>
      <c r="C2" s="362"/>
      <c r="D2" s="362"/>
      <c r="E2" s="362"/>
      <c r="F2" s="363"/>
      <c r="G2" s="383"/>
      <c r="H2" s="384"/>
      <c r="I2" s="385" t="s">
        <v>156</v>
      </c>
      <c r="J2" s="385"/>
      <c r="K2" s="385"/>
      <c r="L2" s="386"/>
      <c r="M2" s="237">
        <f>M65</f>
        <v>0</v>
      </c>
      <c r="N2" s="237">
        <f t="shared" ref="N2:T2" si="1">N65</f>
        <v>0</v>
      </c>
      <c r="O2" s="237">
        <f t="shared" si="1"/>
        <v>0</v>
      </c>
      <c r="P2" s="237">
        <f t="shared" si="1"/>
        <v>0</v>
      </c>
      <c r="Q2" s="237">
        <f t="shared" si="1"/>
        <v>0</v>
      </c>
      <c r="R2" s="237">
        <f t="shared" si="1"/>
        <v>0</v>
      </c>
      <c r="S2" s="237">
        <f t="shared" si="1"/>
        <v>0</v>
      </c>
      <c r="T2" s="237">
        <f t="shared" si="1"/>
        <v>0</v>
      </c>
      <c r="U2" s="406"/>
      <c r="V2" s="369"/>
      <c r="W2" s="370"/>
      <c r="X2" s="370"/>
      <c r="Y2" s="370"/>
      <c r="Z2" s="370"/>
      <c r="AA2" s="370"/>
      <c r="AB2" s="370"/>
      <c r="AC2" s="371"/>
      <c r="AD2" s="239"/>
      <c r="AE2" s="369"/>
      <c r="AF2" s="370"/>
      <c r="AG2" s="370"/>
      <c r="AH2" s="370"/>
      <c r="AI2" s="370"/>
      <c r="AJ2" s="370"/>
      <c r="AK2" s="370"/>
      <c r="AL2" s="370"/>
      <c r="AM2" s="370"/>
      <c r="AN2" s="370"/>
      <c r="AO2" s="239"/>
      <c r="AP2" s="240"/>
      <c r="AQ2" s="370"/>
      <c r="AR2" s="370"/>
      <c r="AS2" s="370"/>
      <c r="AT2" s="370"/>
      <c r="AU2" s="240"/>
    </row>
    <row r="3" spans="1:47" s="13" customFormat="1" ht="15" customHeight="1" thickTop="1" x14ac:dyDescent="0.2">
      <c r="A3" s="417"/>
      <c r="B3" s="421" t="s">
        <v>158</v>
      </c>
      <c r="C3" s="421" t="s">
        <v>80</v>
      </c>
      <c r="D3" s="421" t="s">
        <v>6</v>
      </c>
      <c r="E3" s="387" t="s">
        <v>72</v>
      </c>
      <c r="F3" s="430" t="s">
        <v>0</v>
      </c>
      <c r="G3" s="135" t="s">
        <v>74</v>
      </c>
      <c r="H3" s="393" t="s">
        <v>84</v>
      </c>
      <c r="I3" s="393" t="s">
        <v>78</v>
      </c>
      <c r="J3" s="393" t="s">
        <v>79</v>
      </c>
      <c r="K3" s="390" t="s">
        <v>83</v>
      </c>
      <c r="L3" s="390" t="s">
        <v>56</v>
      </c>
      <c r="M3" s="408" t="s">
        <v>81</v>
      </c>
      <c r="N3" s="393" t="s">
        <v>1</v>
      </c>
      <c r="O3" s="410" t="s">
        <v>37</v>
      </c>
      <c r="P3" s="393" t="s">
        <v>85</v>
      </c>
      <c r="Q3" s="410" t="s">
        <v>2</v>
      </c>
      <c r="R3" s="408" t="s">
        <v>82</v>
      </c>
      <c r="S3" s="53"/>
      <c r="T3" s="410" t="s">
        <v>38</v>
      </c>
      <c r="U3" s="407"/>
      <c r="V3" s="404" t="s">
        <v>5</v>
      </c>
      <c r="W3" s="404" t="s">
        <v>1</v>
      </c>
      <c r="X3" s="404" t="s">
        <v>37</v>
      </c>
      <c r="Y3" s="411" t="s">
        <v>32</v>
      </c>
      <c r="Z3" s="404" t="s">
        <v>2</v>
      </c>
      <c r="AA3" s="404" t="s">
        <v>3</v>
      </c>
      <c r="AB3" s="53"/>
      <c r="AC3" s="404" t="s">
        <v>38</v>
      </c>
      <c r="AD3" s="96"/>
      <c r="AE3" s="374" t="s">
        <v>60</v>
      </c>
      <c r="AF3" s="374" t="s">
        <v>61</v>
      </c>
      <c r="AG3" s="374" t="s">
        <v>199</v>
      </c>
      <c r="AH3" s="374" t="s">
        <v>202</v>
      </c>
      <c r="AI3" s="426" t="s">
        <v>70</v>
      </c>
      <c r="AJ3" s="374" t="s">
        <v>62</v>
      </c>
      <c r="AK3" s="355" t="s">
        <v>68</v>
      </c>
      <c r="AL3" s="355" t="s">
        <v>200</v>
      </c>
      <c r="AM3" s="355" t="s">
        <v>201</v>
      </c>
      <c r="AN3" s="426" t="s">
        <v>71</v>
      </c>
      <c r="AO3" s="96"/>
      <c r="AP3" s="211"/>
      <c r="AQ3" s="355" t="s">
        <v>99</v>
      </c>
      <c r="AR3" s="355" t="s">
        <v>100</v>
      </c>
      <c r="AS3" s="355" t="s">
        <v>101</v>
      </c>
      <c r="AT3" s="355" t="s">
        <v>102</v>
      </c>
      <c r="AU3" s="211"/>
    </row>
    <row r="4" spans="1:47" s="14" customFormat="1" ht="15" customHeight="1" x14ac:dyDescent="0.2">
      <c r="A4" s="417"/>
      <c r="B4" s="422"/>
      <c r="C4" s="422"/>
      <c r="D4" s="422"/>
      <c r="E4" s="388"/>
      <c r="F4" s="405"/>
      <c r="G4" s="136" t="s">
        <v>75</v>
      </c>
      <c r="H4" s="394"/>
      <c r="I4" s="414"/>
      <c r="J4" s="414"/>
      <c r="K4" s="391"/>
      <c r="L4" s="391"/>
      <c r="M4" s="409"/>
      <c r="N4" s="394"/>
      <c r="O4" s="405"/>
      <c r="P4" s="394"/>
      <c r="Q4" s="405"/>
      <c r="R4" s="409"/>
      <c r="S4" s="53"/>
      <c r="T4" s="405"/>
      <c r="U4" s="407"/>
      <c r="V4" s="405"/>
      <c r="W4" s="405"/>
      <c r="X4" s="405"/>
      <c r="Y4" s="412"/>
      <c r="Z4" s="405"/>
      <c r="AA4" s="405"/>
      <c r="AB4" s="53"/>
      <c r="AC4" s="405"/>
      <c r="AD4" s="96"/>
      <c r="AE4" s="375"/>
      <c r="AF4" s="375"/>
      <c r="AG4" s="375"/>
      <c r="AH4" s="375"/>
      <c r="AI4" s="427"/>
      <c r="AJ4" s="375"/>
      <c r="AK4" s="357"/>
      <c r="AL4" s="356"/>
      <c r="AM4" s="356"/>
      <c r="AN4" s="427"/>
      <c r="AO4" s="96"/>
      <c r="AP4" s="211"/>
      <c r="AQ4" s="356"/>
      <c r="AR4" s="356"/>
      <c r="AS4" s="356"/>
      <c r="AT4" s="356"/>
      <c r="AU4" s="211"/>
    </row>
    <row r="5" spans="1:47" s="14" customFormat="1" ht="15" customHeight="1" x14ac:dyDescent="0.2">
      <c r="A5" s="417"/>
      <c r="B5" s="422"/>
      <c r="C5" s="422"/>
      <c r="D5" s="422"/>
      <c r="E5" s="388"/>
      <c r="F5" s="405"/>
      <c r="G5" s="136" t="s">
        <v>76</v>
      </c>
      <c r="H5" s="394"/>
      <c r="I5" s="414"/>
      <c r="J5" s="414"/>
      <c r="K5" s="391"/>
      <c r="L5" s="391"/>
      <c r="M5" s="409"/>
      <c r="N5" s="394"/>
      <c r="O5" s="405"/>
      <c r="P5" s="394"/>
      <c r="Q5" s="405"/>
      <c r="R5" s="409"/>
      <c r="S5" s="53"/>
      <c r="T5" s="405"/>
      <c r="U5" s="407"/>
      <c r="V5" s="405"/>
      <c r="W5" s="405"/>
      <c r="X5" s="405"/>
      <c r="Y5" s="412"/>
      <c r="Z5" s="405"/>
      <c r="AA5" s="405"/>
      <c r="AB5" s="53"/>
      <c r="AC5" s="405"/>
      <c r="AD5" s="96"/>
      <c r="AE5" s="375"/>
      <c r="AF5" s="375"/>
      <c r="AG5" s="375"/>
      <c r="AH5" s="375"/>
      <c r="AI5" s="427"/>
      <c r="AJ5" s="375"/>
      <c r="AK5" s="357"/>
      <c r="AL5" s="356"/>
      <c r="AM5" s="356"/>
      <c r="AN5" s="427"/>
      <c r="AO5" s="96"/>
      <c r="AP5" s="211"/>
      <c r="AQ5" s="356"/>
      <c r="AR5" s="356"/>
      <c r="AS5" s="356"/>
      <c r="AT5" s="356"/>
      <c r="AU5" s="211"/>
    </row>
    <row r="6" spans="1:47" s="15" customFormat="1" ht="15" customHeight="1" x14ac:dyDescent="0.2">
      <c r="A6" s="417"/>
      <c r="B6" s="423"/>
      <c r="C6" s="423"/>
      <c r="D6" s="423"/>
      <c r="E6" s="389"/>
      <c r="F6" s="405"/>
      <c r="G6" s="137" t="s">
        <v>77</v>
      </c>
      <c r="H6" s="395"/>
      <c r="I6" s="415"/>
      <c r="J6" s="415"/>
      <c r="K6" s="392"/>
      <c r="L6" s="392"/>
      <c r="M6" s="409"/>
      <c r="N6" s="395"/>
      <c r="O6" s="405"/>
      <c r="P6" s="395"/>
      <c r="Q6" s="405"/>
      <c r="R6" s="409"/>
      <c r="S6" s="52"/>
      <c r="T6" s="405"/>
      <c r="U6" s="407"/>
      <c r="V6" s="405"/>
      <c r="W6" s="405"/>
      <c r="X6" s="405"/>
      <c r="Y6" s="413"/>
      <c r="Z6" s="405"/>
      <c r="AA6" s="405"/>
      <c r="AB6" s="52"/>
      <c r="AC6" s="405"/>
      <c r="AD6" s="97"/>
      <c r="AE6" s="375"/>
      <c r="AF6" s="375"/>
      <c r="AG6" s="375"/>
      <c r="AH6" s="375"/>
      <c r="AI6" s="427"/>
      <c r="AJ6" s="375"/>
      <c r="AK6" s="357"/>
      <c r="AL6" s="356"/>
      <c r="AM6" s="356"/>
      <c r="AN6" s="427"/>
      <c r="AO6" s="97"/>
      <c r="AP6" s="212"/>
      <c r="AQ6" s="357"/>
      <c r="AR6" s="357"/>
      <c r="AS6" s="357"/>
      <c r="AT6" s="357"/>
      <c r="AU6" s="212"/>
    </row>
    <row r="7" spans="1:47" s="54" customFormat="1" ht="24" customHeight="1" thickBot="1" x14ac:dyDescent="0.25">
      <c r="A7" s="160"/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218"/>
      <c r="V7" s="84"/>
      <c r="W7" s="84"/>
      <c r="X7" s="84"/>
      <c r="Y7" s="219"/>
      <c r="Z7" s="84"/>
      <c r="AA7" s="84"/>
      <c r="AB7" s="85"/>
      <c r="AC7" s="84"/>
      <c r="AD7" s="97"/>
      <c r="AE7" s="94"/>
      <c r="AF7" s="94"/>
      <c r="AG7" s="267">
        <f>Admin!N$21/100</f>
        <v>0.2</v>
      </c>
      <c r="AH7" s="267">
        <f>(Admin!N$22-Admin!N$21)/100</f>
        <v>0.2</v>
      </c>
      <c r="AI7" s="94"/>
      <c r="AJ7" s="94"/>
      <c r="AK7" s="94"/>
      <c r="AL7" s="267">
        <f>Admin!N$21/100</f>
        <v>0.2</v>
      </c>
      <c r="AM7" s="267">
        <f>(Admin!N$22-Admin!N$21)/100</f>
        <v>0.2</v>
      </c>
      <c r="AN7" s="94"/>
      <c r="AO7" s="97"/>
      <c r="AP7" s="212"/>
      <c r="AQ7" s="94"/>
      <c r="AR7" s="94"/>
      <c r="AS7" s="94"/>
      <c r="AT7" s="94"/>
      <c r="AU7" s="212"/>
    </row>
    <row r="8" spans="1:47" ht="18" customHeight="1" thickTop="1" thickBot="1" x14ac:dyDescent="0.25">
      <c r="A8" s="41"/>
      <c r="B8" s="396" t="s">
        <v>34</v>
      </c>
      <c r="C8" s="397"/>
      <c r="D8" s="397"/>
      <c r="E8" s="398"/>
      <c r="F8" s="42"/>
      <c r="G8" s="110"/>
      <c r="H8" s="111"/>
      <c r="I8" s="111"/>
      <c r="J8" s="111"/>
      <c r="K8" s="58"/>
      <c r="L8" s="58"/>
      <c r="M8" s="55"/>
      <c r="N8" s="43"/>
      <c r="O8" s="378" t="s">
        <v>39</v>
      </c>
      <c r="P8" s="379"/>
      <c r="Q8" s="380"/>
      <c r="R8" s="376"/>
      <c r="S8" s="377"/>
      <c r="T8" s="377"/>
      <c r="U8" s="44"/>
      <c r="AD8" s="98"/>
      <c r="AO8" s="98"/>
      <c r="AP8" s="63"/>
      <c r="AU8" s="63"/>
    </row>
    <row r="9" spans="1:47" ht="18" customHeight="1" thickTop="1" thickBot="1" x14ac:dyDescent="0.25">
      <c r="A9" s="45"/>
      <c r="B9" s="399" t="s">
        <v>9</v>
      </c>
      <c r="C9" s="397"/>
      <c r="D9" s="398"/>
      <c r="E9" s="206">
        <v>5</v>
      </c>
      <c r="F9" s="63"/>
      <c r="G9" s="63"/>
      <c r="H9" s="399" t="s">
        <v>39</v>
      </c>
      <c r="I9" s="397"/>
      <c r="J9" s="398"/>
      <c r="K9" s="272">
        <f>Admin!B30</f>
        <v>39937</v>
      </c>
      <c r="L9" s="271" t="s">
        <v>208</v>
      </c>
      <c r="M9" s="273">
        <f>Admin!B36</f>
        <v>39943</v>
      </c>
      <c r="N9" s="28"/>
      <c r="O9" s="401" t="s">
        <v>109</v>
      </c>
      <c r="P9" s="402"/>
      <c r="Q9" s="402"/>
      <c r="R9" s="403"/>
      <c r="S9" s="46"/>
      <c r="T9" s="217"/>
      <c r="U9" s="48"/>
      <c r="AD9" s="98"/>
      <c r="AO9" s="98"/>
      <c r="AP9" s="63"/>
      <c r="AU9" s="63"/>
    </row>
    <row r="10" spans="1:47" ht="18" customHeight="1" thickTop="1" x14ac:dyDescent="0.2">
      <c r="A10" s="45"/>
      <c r="B10" s="220"/>
      <c r="C10" s="221"/>
      <c r="D10" s="222"/>
      <c r="E10" s="221"/>
      <c r="F10" s="221"/>
      <c r="G10" s="221"/>
      <c r="H10" s="56"/>
      <c r="I10" s="56"/>
      <c r="J10" s="56"/>
      <c r="K10" s="59"/>
      <c r="L10" s="59"/>
      <c r="M10" s="56"/>
      <c r="N10" s="114"/>
      <c r="O10" s="56"/>
      <c r="P10" s="56"/>
      <c r="Q10" s="56"/>
      <c r="R10" s="56"/>
      <c r="S10" s="46"/>
      <c r="T10" s="56"/>
      <c r="U10" s="48"/>
      <c r="AD10" s="98"/>
      <c r="AO10" s="98"/>
      <c r="AP10" s="63"/>
      <c r="AU10" s="63"/>
    </row>
    <row r="11" spans="1:47" ht="18" customHeight="1" x14ac:dyDescent="0.2">
      <c r="A11" s="45"/>
      <c r="B11" s="143" t="str">
        <f>IF(E11=" "," ",IF(Employee!F$24&gt;E$9," ",IF(Employee!F$26&lt;E$9," ",Employee!D$30)))</f>
        <v xml:space="preserve"> </v>
      </c>
      <c r="C11" s="109" t="str">
        <f>IF(E11=Employee!D$29,LOOKUP(E$9,Nitable!A:A,Nitable!B:B)," ")</f>
        <v xml:space="preserve"> </v>
      </c>
      <c r="D11" s="109" t="str">
        <f>IF(E11=Employee!D$29,LOOKUP(E$9,Taxcode!A:A,Taxcode!G:G)," ")</f>
        <v xml:space="preserve"> </v>
      </c>
      <c r="E11" s="144" t="str">
        <f>IF(Employee!D$28="m"," ",IF(Employee!F$24&gt;E$9," ",IF(Employee!F$26&lt;E$9," ",Employee!D$29)))</f>
        <v xml:space="preserve"> </v>
      </c>
      <c r="F11" s="147" t="str">
        <f>IF(E11=" "," ",IF(Employee!F$24&gt;E$9," ",IF(Employee!F$26&lt;E$9," ",Employee!D$15)))</f>
        <v xml:space="preserve"> </v>
      </c>
      <c r="G11" s="162"/>
      <c r="H11" s="123">
        <f>IF(T$9="Y",'Apr09'!H41,0)</f>
        <v>0</v>
      </c>
      <c r="I11" s="115">
        <f>IF(T$9="Y",'Apr09'!I41,0)</f>
        <v>0</v>
      </c>
      <c r="J11" s="115">
        <f>IF(T$9="Y",'Apr09'!J41,0)</f>
        <v>0</v>
      </c>
      <c r="K11" s="115">
        <f>IF(T$9="Y",'Apr09'!K41,I11*J11)</f>
        <v>0</v>
      </c>
      <c r="L11" s="154">
        <f>IF(T$9="Y",'Apr09'!L41,0)</f>
        <v>0</v>
      </c>
      <c r="M11" s="140" t="str">
        <f>IF(E11=" "," ",IF(T$9="Y",'Apr09'!M41,IF((H11+K11+L11)&gt;0,H11+K11+L11," ")))</f>
        <v xml:space="preserve"> </v>
      </c>
      <c r="N11" s="117" t="str">
        <f>IF(M11=" "," ",IF(M11=0," ",IF(Employee!O$24="W1",AN11,AI11-'Apr09'!W41)))</f>
        <v xml:space="preserve"> </v>
      </c>
      <c r="O11" s="128" t="str">
        <f>IF(M11=" "," ",IF(M11=0," ",IF(Employee!P$17&gt;E$9,0,IF(C11="A",WNI!E23,IF(C11="B",WNI!F23,IF(C11="C",WNI!G23,IF(C11="J",WNI!H23," ")))))))</f>
        <v xml:space="preserve"> </v>
      </c>
      <c r="P11" s="117"/>
      <c r="Q11" s="117"/>
      <c r="R11" s="133" t="str">
        <f>IF(M11=" "," ",IF(M11=0," ",M11-SUM(N11:Q11)))</f>
        <v xml:space="preserve"> </v>
      </c>
      <c r="S11" s="121"/>
      <c r="T11" s="118" t="str">
        <f>IF(M11=" "," ",IF(M11=0," ",WNI!I23))</f>
        <v xml:space="preserve"> </v>
      </c>
      <c r="U11" s="50"/>
      <c r="V11" s="61">
        <f>IF(Employee!H$34=E$9,Employee!D$34+SUM(M11)+'Apr09'!V41,SUM(M11)+'Apr09'!V41)</f>
        <v>0</v>
      </c>
      <c r="W11" s="61">
        <f>IF(Employee!H$34=E$9,Employee!D$35+SUM(N11)+'Apr09'!W41,SUM(N11)+'Apr09'!W41)</f>
        <v>0</v>
      </c>
      <c r="X11" s="61">
        <f>IF(O11=" ",'Apr09'!X41,O11+'Apr09'!X41)</f>
        <v>0</v>
      </c>
      <c r="Y11" s="61">
        <f>IF(P11=" ",'Apr09'!Y41,P11+'Apr09'!Y41)</f>
        <v>0</v>
      </c>
      <c r="Z11" s="61">
        <f>IF(Q11=" ",'Apr09'!Z41,Q11+'Apr09'!Z41)</f>
        <v>0</v>
      </c>
      <c r="AA11" s="61">
        <f>IF(R11=" ",'Apr09'!AA41,R11+'Apr09'!AA41)</f>
        <v>0</v>
      </c>
      <c r="AB11" s="62"/>
      <c r="AC11" s="61">
        <f>IF(T11=" ",'Apr09'!AC41,T11+'Apr09'!AC41)</f>
        <v>0</v>
      </c>
      <c r="AD11" s="98"/>
      <c r="AE11" s="112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8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45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IF(E12=Employee!D$55,LOOKUP(E$9,Taxcode!A:A,Taxcode!M:M)," ")</f>
        <v xml:space="preserve"> </v>
      </c>
      <c r="E12" s="146" t="str">
        <f>IF(Employee!D$54="m"," ",IF(Employee!F$50&gt;E$9," ",IF(Employee!F$52&lt;E$9," ",Employee!D$55)))</f>
        <v xml:space="preserve"> </v>
      </c>
      <c r="F12" s="148" t="str">
        <f>IF(E12=" "," ",IF(Employee!F$50&gt;E$9," ",IF(Employee!F$52&lt;E$9," ",Employee!D$41)))</f>
        <v xml:space="preserve"> </v>
      </c>
      <c r="G12" s="162"/>
      <c r="H12" s="124">
        <f>IF(T$9="Y",'Apr09'!H42,0)</f>
        <v>0</v>
      </c>
      <c r="I12" s="119">
        <f>IF(T$9="Y",'Apr09'!I42,0)</f>
        <v>0</v>
      </c>
      <c r="J12" s="119">
        <f>IF(T$9="Y",'Apr09'!J42,0)</f>
        <v>0</v>
      </c>
      <c r="K12" s="119">
        <f>IF(T$9="Y",'Apr09'!K42,I12*J12)</f>
        <v>0</v>
      </c>
      <c r="L12" s="155">
        <f>IF(T$9="Y",'Apr09'!L42,0)</f>
        <v>0</v>
      </c>
      <c r="M12" s="141" t="str">
        <f>IF(E12=" "," ",IF(T$9="Y",'Apr09'!M42,IF((H12+K12+L12)&gt;0,H12+K12+L12," ")))</f>
        <v xml:space="preserve"> </v>
      </c>
      <c r="N12" s="121" t="str">
        <f>IF(M12=" "," ",IF(M12=0," ",IF(Employee!O$50="W1",AN12,AI12-'Apr09'!W42)))</f>
        <v xml:space="preserve"> </v>
      </c>
      <c r="O12" s="130" t="str">
        <f>IF(M12=" "," ",IF(M12=0," ",IF(Employee!P$43&gt;E$9,0,IF(C12="A",WNI!E24,IF(C12="B",WNI!F24,IF(C12="C",WNI!G24,IF(C12="J",WNI!H24," ")))))))</f>
        <v xml:space="preserve"> </v>
      </c>
      <c r="P12" s="121"/>
      <c r="Q12" s="121"/>
      <c r="R12" s="134" t="str">
        <f>IF(M12=" "," ",IF(M12=0," ",M12-SUM(N12:Q12)))</f>
        <v xml:space="preserve"> </v>
      </c>
      <c r="S12" s="121"/>
      <c r="T12" s="122" t="str">
        <f>IF(M12=" "," ",IF(M12=0," ",WNI!I24))</f>
        <v xml:space="preserve"> </v>
      </c>
      <c r="U12" s="50"/>
      <c r="V12" s="61">
        <f>IF(Employee!H$60=E$9,Employee!D$60+SUM(M12)+'Apr09'!V42,SUM(M12)+'Apr09'!V42)</f>
        <v>0</v>
      </c>
      <c r="W12" s="61">
        <f>IF(Employee!H$60=E$9,Employee!D$61+SUM(N12)+'Apr09'!W42,SUM(N12)+'Apr09'!W42)</f>
        <v>0</v>
      </c>
      <c r="X12" s="61">
        <f>IF(O12=" ",'Apr09'!X42,O12+'Apr09'!X42)</f>
        <v>0</v>
      </c>
      <c r="Y12" s="61">
        <f>IF(P12=" ",'Apr09'!Y42,P12+'Apr09'!Y42)</f>
        <v>0</v>
      </c>
      <c r="Z12" s="61">
        <f>IF(Q12=" ",'Apr09'!Z42,Q12+'Apr09'!Z42)</f>
        <v>0</v>
      </c>
      <c r="AA12" s="61">
        <f>IF(R12=" ",'Apr09'!AA42,R12+'Apr09'!AA42)</f>
        <v>0</v>
      </c>
      <c r="AB12" s="62"/>
      <c r="AC12" s="61">
        <f>IF(T12=" ",'Apr09'!AC42,T12+'Apr09'!AC42)</f>
        <v>0</v>
      </c>
      <c r="AD12" s="98"/>
      <c r="AE12" s="112">
        <f>IF(E12=" ",0,IF(D12="BR",0,IF(D12="D",0,IF(D12="NT",V12,LOOKUP(D12,Free!A:A,Free!B:B)*E$9/52))))</f>
        <v>0</v>
      </c>
      <c r="AF12" s="95">
        <f>IF(E12=" ",0,V12-AE12)</f>
        <v>0</v>
      </c>
      <c r="AG12" s="95">
        <f>AF12*AG$7</f>
        <v>0</v>
      </c>
      <c r="AH12" s="95">
        <f>IF(D12="D",AF12*AH$7,IF(AF12&gt;LOOKUP(E$9,HR!A:A,HR!B:B),(AF12-LOOKUP(E$9,HR!A:A,HR!B:B))*AH$7,0))</f>
        <v>0</v>
      </c>
      <c r="AI12" s="95">
        <f>IF(AF12&lt;1,0,AG12+AH12)</f>
        <v>0</v>
      </c>
      <c r="AJ12" s="95">
        <f>IF(E12=" ",0,IF(D12="BR",0,IF(D12="D",0,IF(D12="NT",M12,LOOKUP(D12,Free!A:A,Free!B:B)*1/52))))</f>
        <v>0</v>
      </c>
      <c r="AK12" s="95">
        <f>IF(E12=" ",0,SUM(M12)-AJ12)</f>
        <v>0</v>
      </c>
      <c r="AL12" s="95">
        <f>AK12*AL$7</f>
        <v>0</v>
      </c>
      <c r="AM12" s="95">
        <f>IF(D12="D",AK12*AM$7,IF(AK12&gt;LOOKUP(1,HR!A:A,HR!B:B),(AK12-LOOKUP(1,HR!A:A,HR!B:B))*AH$7,0))</f>
        <v>0</v>
      </c>
      <c r="AN12" s="95">
        <f>IF(AK12&lt;1,0,AL12+AM12)</f>
        <v>0</v>
      </c>
      <c r="AO12" s="98"/>
      <c r="AP12" s="63"/>
      <c r="AQ12" s="95">
        <f>IF(G12="SSP",H12,0)</f>
        <v>0</v>
      </c>
      <c r="AR12" s="95">
        <f>IF(G12="SMP",H12,0)</f>
        <v>0</v>
      </c>
      <c r="AS12" s="95">
        <f>IF(G12="SPP",H12,0)</f>
        <v>0</v>
      </c>
      <c r="AT12" s="95">
        <f>IF(G12="SAP",H12,0)</f>
        <v>0</v>
      </c>
      <c r="AU12" s="63"/>
    </row>
    <row r="13" spans="1:47" ht="18" customHeight="1" x14ac:dyDescent="0.2">
      <c r="A13" s="45"/>
      <c r="B13" s="145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IF(E13=Employee!D$81,LOOKUP(E$9,Taxcode!A:A,Taxcode!S:S)," ")</f>
        <v xml:space="preserve"> </v>
      </c>
      <c r="E13" s="146" t="str">
        <f>IF(Employee!D$80="m"," ",IF(Employee!F$76&gt;E$9," ",IF(Employee!F$78&lt;E$9," ",Employee!D$81)))</f>
        <v xml:space="preserve"> </v>
      </c>
      <c r="F13" s="148" t="str">
        <f>IF(E13=" "," ",IF(Employee!F$76&gt;E$9," ",IF(Employee!F$78&lt;E$9," ",Employee!D$67)))</f>
        <v xml:space="preserve"> </v>
      </c>
      <c r="G13" s="162"/>
      <c r="H13" s="124">
        <f>IF(T$9="Y",'Apr09'!H43,0)</f>
        <v>0</v>
      </c>
      <c r="I13" s="119">
        <f>IF(T$9="Y",'Apr09'!I43,0)</f>
        <v>0</v>
      </c>
      <c r="J13" s="119">
        <f>IF(T$9="Y",'Apr09'!J43,0)</f>
        <v>0</v>
      </c>
      <c r="K13" s="119">
        <f>IF(T$9="Y",'Apr09'!K43,I13*J13)</f>
        <v>0</v>
      </c>
      <c r="L13" s="155">
        <f>IF(T$9="Y",'Apr09'!L43,0)</f>
        <v>0</v>
      </c>
      <c r="M13" s="141" t="str">
        <f>IF(E13=" "," ",IF(T$9="Y",'Apr09'!M43,IF((H13+K13+L13)&gt;0,H13+K13+L13," ")))</f>
        <v xml:space="preserve"> </v>
      </c>
      <c r="N13" s="121" t="str">
        <f>IF(M13=" "," ",IF(M13=0," ",IF(Employee!O$76="W1",AN13,AI13-'Apr09'!W43)))</f>
        <v xml:space="preserve"> </v>
      </c>
      <c r="O13" s="130" t="str">
        <f>IF(M13=" "," ",IF(M13=0," ",IF(Employee!P$69&gt;E$9,0,IF(C13="A",WNI!E25,IF(C13="B",WNI!F25,IF(C13="C",WNI!G25,IF(C13="J",WNI!H25," ")))))))</f>
        <v xml:space="preserve"> </v>
      </c>
      <c r="P13" s="121"/>
      <c r="Q13" s="121"/>
      <c r="R13" s="134" t="str">
        <f>IF(M13=" "," ",IF(M13=0," ",M13-SUM(N13:Q13)))</f>
        <v xml:space="preserve"> </v>
      </c>
      <c r="S13" s="121"/>
      <c r="T13" s="122" t="str">
        <f>IF(M13=" "," ",IF(M13=0," ",WNI!I25))</f>
        <v xml:space="preserve"> </v>
      </c>
      <c r="U13" s="50"/>
      <c r="V13" s="61">
        <f>IF(Employee!H$86=E$9,Employee!D$86+SUM(M13)+'Apr09'!V43,SUM(M13)+'Apr09'!V43)</f>
        <v>0</v>
      </c>
      <c r="W13" s="61">
        <f>IF(Employee!H$86=E$9,Employee!D$87+SUM(N13)+'Apr09'!W43,SUM(N13)+'Apr09'!W43)</f>
        <v>0</v>
      </c>
      <c r="X13" s="61">
        <f>IF(O13=" ",'Apr09'!X43,O13+'Apr09'!X43)</f>
        <v>0</v>
      </c>
      <c r="Y13" s="61">
        <f>IF(P13=" ",'Apr09'!Y43,P13+'Apr09'!Y43)</f>
        <v>0</v>
      </c>
      <c r="Z13" s="61">
        <f>IF(Q13=" ",'Apr09'!Z43,Q13+'Apr09'!Z43)</f>
        <v>0</v>
      </c>
      <c r="AA13" s="61">
        <f>IF(R13=" ",'Apr09'!AA43,R13+'Apr09'!AA43)</f>
        <v>0</v>
      </c>
      <c r="AB13" s="62"/>
      <c r="AC13" s="61">
        <f>IF(T13=" ",'Apr09'!AC43,T13+'Apr09'!AC43)</f>
        <v>0</v>
      </c>
      <c r="AD13" s="98"/>
      <c r="AE13" s="112">
        <f>IF(E13=" ",0,IF(D13="BR",0,IF(D13="D",0,IF(D13="NT",V13,LOOKUP(D13,Free!A:A,Free!B:B)*E$9/52))))</f>
        <v>0</v>
      </c>
      <c r="AF13" s="95">
        <f>IF(E13=" ",0,V13-AE13)</f>
        <v>0</v>
      </c>
      <c r="AG13" s="95">
        <f>AF13*AG$7</f>
        <v>0</v>
      </c>
      <c r="AH13" s="95">
        <f>IF(D13="D",AF13*AH$7,IF(AF13&gt;LOOKUP(E$9,HR!A:A,HR!B:B),(AF13-LOOKUP(E$9,HR!A:A,HR!B:B))*AH$7,0))</f>
        <v>0</v>
      </c>
      <c r="AI13" s="95">
        <f>IF(AF13&lt;1,0,AG13+AH13)</f>
        <v>0</v>
      </c>
      <c r="AJ13" s="95">
        <f>IF(E13=" ",0,IF(D13="BR",0,IF(D13="D",0,IF(D13="NT",M13,LOOKUP(D13,Free!A:A,Free!B:B)*1/52))))</f>
        <v>0</v>
      </c>
      <c r="AK13" s="95">
        <f>IF(E13=" ",0,SUM(M13)-AJ13)</f>
        <v>0</v>
      </c>
      <c r="AL13" s="95">
        <f>AK13*AL$7</f>
        <v>0</v>
      </c>
      <c r="AM13" s="95">
        <f>IF(D13="D",AK13*AM$7,IF(AK13&gt;LOOKUP(1,HR!A:A,HR!B:B),(AK13-LOOKUP(1,HR!A:A,HR!B:B))*AH$7,0))</f>
        <v>0</v>
      </c>
      <c r="AN13" s="95">
        <f>IF(AK13&lt;1,0,AL13+AM13)</f>
        <v>0</v>
      </c>
      <c r="AO13" s="98"/>
      <c r="AP13" s="63"/>
      <c r="AQ13" s="95">
        <f>IF(G13="SSP",H13,0)</f>
        <v>0</v>
      </c>
      <c r="AR13" s="95">
        <f>IF(G13="SMP",H13,0)</f>
        <v>0</v>
      </c>
      <c r="AS13" s="95">
        <f>IF(G13="SPP",H13,0)</f>
        <v>0</v>
      </c>
      <c r="AT13" s="95">
        <f>IF(G13="SAP",H13,0)</f>
        <v>0</v>
      </c>
      <c r="AU13" s="63"/>
    </row>
    <row r="14" spans="1:47" ht="18" customHeight="1" x14ac:dyDescent="0.2">
      <c r="A14" s="45"/>
      <c r="B14" s="145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IF(E14=Employee!D$107,LOOKUP(E$9,Taxcode!A:A,Taxcode!Y:Y)," ")</f>
        <v xml:space="preserve"> </v>
      </c>
      <c r="E14" s="146" t="str">
        <f>IF(Employee!D$106="m"," ",IF(Employee!F$102&gt;E$9," ",IF(Employee!F$104&lt;E$9," ",Employee!D$107)))</f>
        <v xml:space="preserve"> </v>
      </c>
      <c r="F14" s="148" t="str">
        <f>IF(E14=" "," ",IF(Employee!F$102&gt;E$9," ",IF(Employee!F$104&lt;E$9," ",Employee!D$93)))</f>
        <v xml:space="preserve"> </v>
      </c>
      <c r="G14" s="162"/>
      <c r="H14" s="124">
        <f>IF(T$9="Y",'Apr09'!H44,0)</f>
        <v>0</v>
      </c>
      <c r="I14" s="119">
        <f>IF(T$9="Y",'Apr09'!I44,0)</f>
        <v>0</v>
      </c>
      <c r="J14" s="119">
        <f>IF(T$9="Y",'Apr09'!J44,0)</f>
        <v>0</v>
      </c>
      <c r="K14" s="119">
        <f>IF(T$9="Y",'Apr09'!K44,I14*J14)</f>
        <v>0</v>
      </c>
      <c r="L14" s="155">
        <f>IF(T$9="Y",'Apr09'!L44,0)</f>
        <v>0</v>
      </c>
      <c r="M14" s="141" t="str">
        <f>IF(E14=" "," ",IF(T$9="Y",'Apr09'!M44,IF((H14+K14+L14)&gt;0,H14+K14+L14," ")))</f>
        <v xml:space="preserve"> </v>
      </c>
      <c r="N14" s="121" t="str">
        <f>IF(M14=" "," ",IF(M14=0," ",IF(Employee!O$102="W1",AN14,AI14-'Apr09'!W44)))</f>
        <v xml:space="preserve"> </v>
      </c>
      <c r="O14" s="130" t="str">
        <f>IF(M14=" "," ",IF(M14=0," ",IF(Employee!P$95&gt;E$9,0,IF(C14="A",WNI!E26,IF(C14="B",WNI!F26,IF(C14="C",WNI!G26,IF(C14="J",WNI!H26," ")))))))</f>
        <v xml:space="preserve"> </v>
      </c>
      <c r="P14" s="121"/>
      <c r="Q14" s="121"/>
      <c r="R14" s="134" t="str">
        <f>IF(M14=" "," ",IF(M14=0," ",M14-SUM(N14:Q14)))</f>
        <v xml:space="preserve"> </v>
      </c>
      <c r="S14" s="121"/>
      <c r="T14" s="122" t="str">
        <f>IF(M14=" "," ",IF(M14=0," ",WNI!I26))</f>
        <v xml:space="preserve"> </v>
      </c>
      <c r="U14" s="50"/>
      <c r="V14" s="61">
        <f>IF(Employee!H$112=E$9,Employee!D$112+SUM(M14)+'Apr09'!V44,SUM(M14)+'Apr09'!V44)</f>
        <v>0</v>
      </c>
      <c r="W14" s="61">
        <f>IF(Employee!H$112=E$9,Employee!D$113+SUM(N14)+'Apr09'!W44,SUM(N14)+'Apr09'!W44)</f>
        <v>0</v>
      </c>
      <c r="X14" s="61">
        <f>IF(O14=" ",'Apr09'!X44,O14+'Apr09'!X44)</f>
        <v>0</v>
      </c>
      <c r="Y14" s="61">
        <f>IF(P14=" ",'Apr09'!Y44,P14+'Apr09'!Y44)</f>
        <v>0</v>
      </c>
      <c r="Z14" s="61">
        <f>IF(Q14=" ",'Apr09'!Z44,Q14+'Apr09'!Z44)</f>
        <v>0</v>
      </c>
      <c r="AA14" s="61">
        <f>IF(R14=" ",'Apr09'!AA44,R14+'Apr09'!AA44)</f>
        <v>0</v>
      </c>
      <c r="AB14" s="62"/>
      <c r="AC14" s="61">
        <f>IF(T14=" ",'Apr09'!AC44,T14+'Apr09'!AC44)</f>
        <v>0</v>
      </c>
      <c r="AD14" s="98"/>
      <c r="AE14" s="112">
        <f>IF(E14=" ",0,IF(D14="BR",0,IF(D14="D",0,IF(D14="NT",V14,LOOKUP(D14,Free!A:A,Free!B:B)*E$9/52))))</f>
        <v>0</v>
      </c>
      <c r="AF14" s="95">
        <f>IF(E14=" ",0,V14-AE14)</f>
        <v>0</v>
      </c>
      <c r="AG14" s="95">
        <f>AF14*AG$7</f>
        <v>0</v>
      </c>
      <c r="AH14" s="95">
        <f>IF(D14="D",AF14*AH$7,IF(AF14&gt;LOOKUP(E$9,HR!A:A,HR!B:B),(AF14-LOOKUP(E$9,HR!A:A,HR!B:B))*AH$7,0))</f>
        <v>0</v>
      </c>
      <c r="AI14" s="95">
        <f>IF(AF14&lt;1,0,AG14+AH14)</f>
        <v>0</v>
      </c>
      <c r="AJ14" s="95">
        <f>IF(E14=" ",0,IF(D14="BR",0,IF(D14="D",0,IF(D14="NT",M14,LOOKUP(D14,Free!A:A,Free!B:B)*1/52))))</f>
        <v>0</v>
      </c>
      <c r="AK14" s="95">
        <f>IF(E14=" ",0,SUM(M14)-AJ14)</f>
        <v>0</v>
      </c>
      <c r="AL14" s="95">
        <f>AK14*AL$7</f>
        <v>0</v>
      </c>
      <c r="AM14" s="95">
        <f>IF(D14="D",AK14*AM$7,IF(AK14&gt;LOOKUP(1,HR!A:A,HR!B:B),(AK14-LOOKUP(1,HR!A:A,HR!B:B))*AH$7,0))</f>
        <v>0</v>
      </c>
      <c r="AN14" s="95">
        <f>IF(AK14&lt;1,0,AL14+AM14)</f>
        <v>0</v>
      </c>
      <c r="AO14" s="98"/>
      <c r="AP14" s="63"/>
      <c r="AQ14" s="95">
        <f>IF(G14="SSP",H14,0)</f>
        <v>0</v>
      </c>
      <c r="AR14" s="95">
        <f>IF(G14="SMP",H14,0)</f>
        <v>0</v>
      </c>
      <c r="AS14" s="95">
        <f>IF(G14="SPP",H14,0)</f>
        <v>0</v>
      </c>
      <c r="AT14" s="95">
        <f>IF(G14="SAP",H14,0)</f>
        <v>0</v>
      </c>
      <c r="AU14" s="63"/>
    </row>
    <row r="15" spans="1:47" ht="18" customHeight="1" thickBot="1" x14ac:dyDescent="0.25">
      <c r="A15" s="45"/>
      <c r="B15" s="145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IF(E15=Employee!D$133,LOOKUP(E$9,Taxcode!A:A,Taxcode!AE:AE)," ")</f>
        <v xml:space="preserve"> </v>
      </c>
      <c r="E15" s="146" t="str">
        <f>IF(Employee!D$132="m"," ",IF(Employee!F$128&gt;E$9," ",IF(Employee!F$130&lt;E$9," ",Employee!D$133)))</f>
        <v xml:space="preserve"> </v>
      </c>
      <c r="F15" s="148" t="str">
        <f>IF(E15=" "," ",IF(Employee!F$128&gt;E$9," ",IF(Employee!F$130&lt;E$9," ",Employee!D$119)))</f>
        <v xml:space="preserve"> </v>
      </c>
      <c r="G15" s="162"/>
      <c r="H15" s="124">
        <f>IF(T$9="Y",'Apr09'!H45,0)</f>
        <v>0</v>
      </c>
      <c r="I15" s="119">
        <f>IF(T$9="Y",'Apr09'!I45,0)</f>
        <v>0</v>
      </c>
      <c r="J15" s="119">
        <f>IF(T$9="Y",'Apr09'!J45,0)</f>
        <v>0</v>
      </c>
      <c r="K15" s="119">
        <f>IF(T$9="Y",'Apr09'!K45,I15*J15)</f>
        <v>0</v>
      </c>
      <c r="L15" s="155">
        <f>IF(T$9="Y",'Apr09'!L45,0)</f>
        <v>0</v>
      </c>
      <c r="M15" s="141" t="str">
        <f>IF(E15=" "," ",IF(T$9="Y",'Apr09'!M45,IF((H15+K15+L15)&gt;0,H15+K15+L15," ")))</f>
        <v xml:space="preserve"> </v>
      </c>
      <c r="N15" s="121" t="str">
        <f>IF(M15=" "," ",IF(M15=0," ",IF(Employee!O$128="W1",AN15,AI15-'Apr09'!W45)))</f>
        <v xml:space="preserve"> </v>
      </c>
      <c r="O15" s="130" t="str">
        <f>IF(M15=" "," ",IF(M15=0," ",IF(Employee!P$121&gt;E$9,0,IF(C15="A",WNI!E27,IF(C15="B",WNI!F27,IF(C15="C",WNI!G27,IF(C15="J",WNI!H27," ")))))))</f>
        <v xml:space="preserve"> </v>
      </c>
      <c r="P15" s="121"/>
      <c r="Q15" s="121"/>
      <c r="R15" s="134" t="str">
        <f>IF(M15=" "," ",IF(M15=0," ",M15-SUM(N15:Q15)))</f>
        <v xml:space="preserve"> </v>
      </c>
      <c r="S15" s="121"/>
      <c r="T15" s="266" t="str">
        <f>IF(M15=" "," ",IF(M15=0," ",WNI!I27))</f>
        <v xml:space="preserve"> </v>
      </c>
      <c r="U15" s="50"/>
      <c r="V15" s="61">
        <f>IF(Employee!H$138=E$9,Employee!D$138+SUM(M15)+'Apr09'!V45,SUM(M15)+'Apr09'!V45)</f>
        <v>0</v>
      </c>
      <c r="W15" s="61">
        <f>IF(Employee!H$138=E$9,Employee!D$139+SUM(N15)+'Apr09'!W45,SUM(N15)+'Apr09'!W45)</f>
        <v>0</v>
      </c>
      <c r="X15" s="61">
        <f>IF(O15=" ",'Apr09'!X45,O15+'Apr09'!X45)</f>
        <v>0</v>
      </c>
      <c r="Y15" s="61">
        <f>IF(P15=" ",'Apr09'!Y45,P15+'Apr09'!Y45)</f>
        <v>0</v>
      </c>
      <c r="Z15" s="61">
        <f>IF(Q15=" ",'Apr09'!Z45,Q15+'Apr09'!Z45)</f>
        <v>0</v>
      </c>
      <c r="AA15" s="61">
        <f>IF(R15=" ",'Apr09'!AA45,R15+'Apr09'!AA45)</f>
        <v>0</v>
      </c>
      <c r="AB15" s="62"/>
      <c r="AC15" s="61">
        <f>IF(T15=" ",'Apr09'!AC45,T15+'Apr09'!AC45)</f>
        <v>0</v>
      </c>
      <c r="AD15" s="98"/>
      <c r="AE15" s="112">
        <f>IF(E15=" ",0,IF(D15="BR",0,IF(D15="D",0,IF(D15="NT",V15,LOOKUP(D15,Free!A:A,Free!B:B)*E$9/52))))</f>
        <v>0</v>
      </c>
      <c r="AF15" s="95">
        <f>IF(E15=" ",0,V15-AE15)</f>
        <v>0</v>
      </c>
      <c r="AG15" s="95">
        <f>AF15*AG$7</f>
        <v>0</v>
      </c>
      <c r="AH15" s="95">
        <f>IF(D15="D",AF15*AH$7,IF(AF15&gt;LOOKUP(E$9,HR!A:A,HR!B:B),(AF15-LOOKUP(E$9,HR!A:A,HR!B:B))*AH$7,0))</f>
        <v>0</v>
      </c>
      <c r="AI15" s="95">
        <f>IF(AF15&lt;1,0,AG15+AH15)</f>
        <v>0</v>
      </c>
      <c r="AJ15" s="95">
        <f>IF(E15=" ",0,IF(D15="BR",0,IF(D15="D",0,IF(D15="NT",M15,LOOKUP(D15,Free!A:A,Free!B:B)*1/52))))</f>
        <v>0</v>
      </c>
      <c r="AK15" s="95">
        <f>IF(E15=" ",0,SUM(M15)-AJ15)</f>
        <v>0</v>
      </c>
      <c r="AL15" s="95">
        <f>AK15*AL$7</f>
        <v>0</v>
      </c>
      <c r="AM15" s="95">
        <f>IF(D15="D",AK15*AM$7,IF(AK15&gt;LOOKUP(1,HR!A:A,HR!B:B),(AK15-LOOKUP(1,HR!A:A,HR!B:B))*AH$7,0))</f>
        <v>0</v>
      </c>
      <c r="AN15" s="95">
        <f>IF(AK15&lt;1,0,AL15+AM15)</f>
        <v>0</v>
      </c>
      <c r="AO15" s="98"/>
      <c r="AP15" s="63"/>
      <c r="AQ15" s="95">
        <f>IF(G15="SSP",H15,0)</f>
        <v>0</v>
      </c>
      <c r="AR15" s="95">
        <f>IF(G15="SMP",H15,0)</f>
        <v>0</v>
      </c>
      <c r="AS15" s="95">
        <f>IF(G15="SPP",H15,0)</f>
        <v>0</v>
      </c>
      <c r="AT15" s="95">
        <f>IF(G15="SAP",H15,0)</f>
        <v>0</v>
      </c>
      <c r="AU15" s="63"/>
    </row>
    <row r="16" spans="1:47" ht="18" customHeight="1" thickTop="1" thickBot="1" x14ac:dyDescent="0.25">
      <c r="A16" s="49"/>
      <c r="B16" s="153"/>
      <c r="C16" s="151"/>
      <c r="D16" s="151"/>
      <c r="E16" s="152"/>
      <c r="F16" s="400" t="s">
        <v>7</v>
      </c>
      <c r="G16" s="397"/>
      <c r="H16" s="131"/>
      <c r="I16" s="132"/>
      <c r="J16" s="132"/>
      <c r="K16" s="168"/>
      <c r="L16" s="168"/>
      <c r="M16" s="159">
        <f t="shared" ref="M16:R16" si="2">SUM(M11:M15)</f>
        <v>0</v>
      </c>
      <c r="N16" s="159">
        <f t="shared" si="2"/>
        <v>0</v>
      </c>
      <c r="O16" s="159">
        <f t="shared" si="2"/>
        <v>0</v>
      </c>
      <c r="P16" s="159">
        <f t="shared" si="2"/>
        <v>0</v>
      </c>
      <c r="Q16" s="159">
        <f t="shared" si="2"/>
        <v>0</v>
      </c>
      <c r="R16" s="159">
        <f t="shared" si="2"/>
        <v>0</v>
      </c>
      <c r="S16" s="121"/>
      <c r="T16" s="159">
        <f>SUM(T11:T15)</f>
        <v>0</v>
      </c>
      <c r="U16" s="51"/>
      <c r="V16" s="61"/>
      <c r="AD16" s="98"/>
      <c r="AE16" s="112"/>
      <c r="AO16" s="98"/>
      <c r="AP16" s="63"/>
      <c r="AU16" s="63"/>
    </row>
    <row r="17" spans="1:47" s="54" customFormat="1" ht="24" customHeight="1" thickBot="1" x14ac:dyDescent="0.25">
      <c r="A17" s="138"/>
      <c r="B17" s="381"/>
      <c r="C17" s="381"/>
      <c r="D17" s="381"/>
      <c r="E17" s="381"/>
      <c r="F17" s="381"/>
      <c r="G17" s="381"/>
      <c r="H17" s="381"/>
      <c r="I17" s="381"/>
      <c r="J17" s="381"/>
      <c r="K17" s="381"/>
      <c r="L17" s="381"/>
      <c r="M17" s="381"/>
      <c r="N17" s="381"/>
      <c r="O17" s="381"/>
      <c r="P17" s="381"/>
      <c r="Q17" s="381"/>
      <c r="R17" s="381"/>
      <c r="S17" s="381"/>
      <c r="T17" s="381"/>
      <c r="U17" s="218"/>
      <c r="V17" s="84"/>
      <c r="W17" s="84"/>
      <c r="X17" s="84"/>
      <c r="Y17" s="219"/>
      <c r="Z17" s="84"/>
      <c r="AA17" s="84"/>
      <c r="AB17" s="85"/>
      <c r="AC17" s="84"/>
      <c r="AD17" s="97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7"/>
      <c r="AP17" s="212"/>
      <c r="AQ17" s="94"/>
      <c r="AR17" s="94"/>
      <c r="AS17" s="94"/>
      <c r="AT17" s="94"/>
      <c r="AU17" s="212"/>
    </row>
    <row r="18" spans="1:47" ht="18" customHeight="1" thickTop="1" thickBot="1" x14ac:dyDescent="0.25">
      <c r="A18" s="41"/>
      <c r="B18" s="396" t="s">
        <v>34</v>
      </c>
      <c r="C18" s="397"/>
      <c r="D18" s="397"/>
      <c r="E18" s="398"/>
      <c r="F18" s="42"/>
      <c r="G18" s="42"/>
      <c r="H18" s="55"/>
      <c r="I18" s="55"/>
      <c r="J18" s="55"/>
      <c r="K18" s="58"/>
      <c r="L18" s="58"/>
      <c r="M18" s="55"/>
      <c r="N18" s="43"/>
      <c r="O18" s="378" t="s">
        <v>39</v>
      </c>
      <c r="P18" s="379"/>
      <c r="Q18" s="380"/>
      <c r="R18" s="376"/>
      <c r="S18" s="377"/>
      <c r="T18" s="377"/>
      <c r="U18" s="44"/>
      <c r="AD18" s="98"/>
      <c r="AE18" s="112"/>
      <c r="AO18" s="98"/>
      <c r="AP18" s="63"/>
      <c r="AU18" s="63"/>
    </row>
    <row r="19" spans="1:47" ht="18" customHeight="1" thickTop="1" thickBot="1" x14ac:dyDescent="0.25">
      <c r="A19" s="45"/>
      <c r="B19" s="399" t="s">
        <v>9</v>
      </c>
      <c r="C19" s="397"/>
      <c r="D19" s="398"/>
      <c r="E19" s="206">
        <v>6</v>
      </c>
      <c r="F19" s="63"/>
      <c r="G19" s="63"/>
      <c r="H19" s="399" t="s">
        <v>39</v>
      </c>
      <c r="I19" s="397"/>
      <c r="J19" s="398"/>
      <c r="K19" s="272">
        <f>Admin!B37</f>
        <v>39944</v>
      </c>
      <c r="L19" s="271" t="s">
        <v>208</v>
      </c>
      <c r="M19" s="273">
        <f>Admin!B43</f>
        <v>39950</v>
      </c>
      <c r="N19" s="28"/>
      <c r="O19" s="401" t="s">
        <v>109</v>
      </c>
      <c r="P19" s="402"/>
      <c r="Q19" s="402"/>
      <c r="R19" s="403"/>
      <c r="S19" s="46"/>
      <c r="T19" s="217"/>
      <c r="U19" s="48"/>
      <c r="AD19" s="98"/>
      <c r="AE19" s="112"/>
      <c r="AO19" s="98"/>
      <c r="AP19" s="63"/>
      <c r="AU19" s="63"/>
    </row>
    <row r="20" spans="1:47" ht="18" customHeight="1" thickTop="1" x14ac:dyDescent="0.2">
      <c r="A20" s="45"/>
      <c r="B20" s="93"/>
      <c r="C20" s="223"/>
      <c r="D20" s="149"/>
      <c r="E20" s="223"/>
      <c r="F20" s="224"/>
      <c r="G20" s="223"/>
      <c r="H20" s="56"/>
      <c r="I20" s="56"/>
      <c r="J20" s="56"/>
      <c r="K20" s="59"/>
      <c r="L20" s="59"/>
      <c r="M20" s="56"/>
      <c r="N20" s="114"/>
      <c r="O20" s="56"/>
      <c r="P20" s="56"/>
      <c r="Q20" s="56"/>
      <c r="R20" s="56"/>
      <c r="S20" s="46"/>
      <c r="T20" s="56"/>
      <c r="U20" s="48"/>
      <c r="AD20" s="98"/>
      <c r="AE20" s="112"/>
      <c r="AO20" s="98"/>
      <c r="AP20" s="63"/>
      <c r="AU20" s="63"/>
    </row>
    <row r="21" spans="1:47" ht="18" customHeight="1" x14ac:dyDescent="0.2">
      <c r="A21" s="45"/>
      <c r="B21" s="143" t="str">
        <f>IF(E21=" "," ",IF(Employee!F$24&gt;E$19," ",IF(Employee!F$26&lt;E$19," ",Employee!D$30)))</f>
        <v xml:space="preserve"> </v>
      </c>
      <c r="C21" s="109" t="str">
        <f>IF(E21=Employee!D$29,LOOKUP(E$19,Nitable!A:A,Nitable!B:B)," ")</f>
        <v xml:space="preserve"> </v>
      </c>
      <c r="D21" s="109" t="str">
        <f>IF(E21=Employee!D$29,LOOKUP(E$19,Taxcode!A:A,Taxcode!G:G)," ")</f>
        <v xml:space="preserve"> </v>
      </c>
      <c r="E21" s="144" t="str">
        <f>IF(Employee!D$28="m"," ",IF(Employee!F$24&gt;E$19," ",IF(Employee!F$26&lt;E$19," ",Employee!D$29)))</f>
        <v xml:space="preserve"> </v>
      </c>
      <c r="F21" s="126" t="str">
        <f>IF(E21=" "," ",IF(Employee!F$24&gt;E$19," ",IF(Employee!F$26&lt;E$19," ",Employee!D$15)))</f>
        <v xml:space="preserve"> </v>
      </c>
      <c r="G21" s="161"/>
      <c r="H21" s="123">
        <f>IF(T$19="Y",H11,0)</f>
        <v>0</v>
      </c>
      <c r="I21" s="115">
        <f>IF(T$19="Y",I11,0)</f>
        <v>0</v>
      </c>
      <c r="J21" s="115">
        <f>IF(T$19="Y",J11,0)</f>
        <v>0</v>
      </c>
      <c r="K21" s="115">
        <f>IF(T$19="Y",K11,I21*J21)</f>
        <v>0</v>
      </c>
      <c r="L21" s="115">
        <f>IF(T$19="Y",L11,0)</f>
        <v>0</v>
      </c>
      <c r="M21" s="127" t="str">
        <f>IF(E21=" "," ",IF(T$19="Y",M11,IF((H21+K21+L21)&gt;0,H21+K21+L21," ")))</f>
        <v xml:space="preserve"> </v>
      </c>
      <c r="N21" s="117" t="str">
        <f>IF(M21=" "," ",IF(M21=0," ",IF(Employee!O$24="W1",AN21,AI21-W11)))</f>
        <v xml:space="preserve"> </v>
      </c>
      <c r="O21" s="128" t="str">
        <f>IF(M21=" "," ",IF(M21=0," ",IF(Employee!P$17&gt;E$19,0,IF(C21="A",WNI!E28,IF(C21="B",WNI!F28,IF(C21="C",WNI!G28,IF(C21="J",WNI!H28," ")))))))</f>
        <v xml:space="preserve"> </v>
      </c>
      <c r="P21" s="117"/>
      <c r="Q21" s="117"/>
      <c r="R21" s="133" t="str">
        <f>IF(M21=" "," ",IF(M21=0," ",M21-SUM(N21:Q21)))</f>
        <v xml:space="preserve"> </v>
      </c>
      <c r="S21" s="121"/>
      <c r="T21" s="118" t="str">
        <f>IF(M21=" "," ",IF(M21=0," ",WNI!I28))</f>
        <v xml:space="preserve"> </v>
      </c>
      <c r="U21" s="50"/>
      <c r="V21" s="61">
        <f>IF(Employee!H$34=E$19,Employee!D$34+SUM(M21)+V11,SUM(M21)+V11)</f>
        <v>0</v>
      </c>
      <c r="W21" s="61">
        <f>IF(Employee!H$34=E$19,Employee!D$35+SUM(N21)+W11,SUM(N21)+W11)</f>
        <v>0</v>
      </c>
      <c r="X21" s="61">
        <f>IF(O21=" ",X11,O21+X11)</f>
        <v>0</v>
      </c>
      <c r="Y21" s="61">
        <f t="shared" ref="Y21:Z25" si="3">IF(P21=0,Y11,P21+Y11)</f>
        <v>0</v>
      </c>
      <c r="Z21" s="61">
        <f t="shared" si="3"/>
        <v>0</v>
      </c>
      <c r="AA21" s="61">
        <f>IF(R21=" ",AA11,AA11+R21)</f>
        <v>0</v>
      </c>
      <c r="AC21" s="61">
        <f>IF(T21=" ",AC11,T21+AC11)</f>
        <v>0</v>
      </c>
      <c r="AD21" s="98"/>
      <c r="AE21" s="112">
        <f>IF(E21=" ",0,IF(D21="BR",0,IF(D21="D",0,IF(D21="NT",V21,LOOKUP(D21,Free!A:A,Free!B:B)*E$19/52))))</f>
        <v>0</v>
      </c>
      <c r="AF21" s="95">
        <f>IF(E21=" ",0,V21-AE21)</f>
        <v>0</v>
      </c>
      <c r="AG21" s="95">
        <f>AF21*AG$7</f>
        <v>0</v>
      </c>
      <c r="AH21" s="95">
        <f>IF(D21="D",AF21*AH$7,IF(AF21&gt;LOOKUP(E$19,HR!A:A,HR!B:B),(AF21-LOOKUP(E$19,HR!A:A,HR!B:B))*AH$7,0))</f>
        <v>0</v>
      </c>
      <c r="AI21" s="95">
        <f>IF(AF21&lt;1,0,AG21+AH21)</f>
        <v>0</v>
      </c>
      <c r="AJ21" s="95">
        <f>IF(E21=" ",0,IF(D21="BR",0,IF(D21="D",0,IF(D21="NT",M21,LOOKUP(D21,Free!A:A,Free!B:B)*1/52))))</f>
        <v>0</v>
      </c>
      <c r="AK21" s="95">
        <f>IF(E21=" ",0,SUM(M21)-AJ21)</f>
        <v>0</v>
      </c>
      <c r="AL21" s="95">
        <f>AK21*AL$7</f>
        <v>0</v>
      </c>
      <c r="AM21" s="95">
        <f>IF(D21="D",AK21*AM$7,IF(AK21&gt;LOOKUP(1,HR!A:A,HR!B:B),(AK21-LOOKUP(1,HR!A:A,HR!B:B))*AH$7,0))</f>
        <v>0</v>
      </c>
      <c r="AN21" s="95">
        <f>IF(AK21&lt;1,0,AL21+AM21)</f>
        <v>0</v>
      </c>
      <c r="AO21" s="98"/>
      <c r="AP21" s="63"/>
      <c r="AQ21" s="95">
        <f>IF(G21="SSP",H21,0)</f>
        <v>0</v>
      </c>
      <c r="AR21" s="95">
        <f>IF(G21="SMP",H21,0)</f>
        <v>0</v>
      </c>
      <c r="AS21" s="95">
        <f>IF(G21="SPP",H21,0)</f>
        <v>0</v>
      </c>
      <c r="AT21" s="95">
        <f>IF(G21="SAP",H21,0)</f>
        <v>0</v>
      </c>
      <c r="AU21" s="63"/>
    </row>
    <row r="22" spans="1:47" ht="18" customHeight="1" x14ac:dyDescent="0.2">
      <c r="A22" s="45"/>
      <c r="B22" s="145" t="str">
        <f>IF(E22=" "," ",IF(Employee!F$50&gt;E$19," ",IF(Employee!F$52&lt;E$19," ",Employee!D$56)))</f>
        <v xml:space="preserve"> </v>
      </c>
      <c r="C22" s="32" t="str">
        <f>IF(E22=Employee!D$55,LOOKUP(E$19,Nitable!A:A,Nitable!E:E)," ")</f>
        <v xml:space="preserve"> </v>
      </c>
      <c r="D22" s="32" t="str">
        <f>IF(E22=Employee!D$55,LOOKUP(E$19,Taxcode!A:A,Taxcode!M:M)," ")</f>
        <v xml:space="preserve"> </v>
      </c>
      <c r="E22" s="146" t="str">
        <f>IF(Employee!D$54="m"," ",IF(Employee!F$50&gt;E$19," ",IF(Employee!F$52&lt;E$19," ",Employee!D$55)))</f>
        <v xml:space="preserve"> </v>
      </c>
      <c r="F22" s="39" t="str">
        <f>IF(E22=" "," ",IF(Employee!F$50&gt;E$19," ",IF(Employee!F$52&lt;E$19," ",Employee!D$41)))</f>
        <v xml:space="preserve"> </v>
      </c>
      <c r="G22" s="161"/>
      <c r="H22" s="124">
        <f>IF(T$19="Y",H12,0)</f>
        <v>0</v>
      </c>
      <c r="I22" s="119">
        <f>IF(T$19="Y",I12,0)</f>
        <v>0</v>
      </c>
      <c r="J22" s="119">
        <f>IF(T$19="Y",J12,0)</f>
        <v>0</v>
      </c>
      <c r="K22" s="119">
        <f>IF(T$19="Y",K12,I22*J22)</f>
        <v>0</v>
      </c>
      <c r="L22" s="119">
        <f>IF(T$19="Y",L12,0)</f>
        <v>0</v>
      </c>
      <c r="M22" s="129" t="str">
        <f>IF(E22=" "," ",IF(T$19="Y",M12,IF((H22+K22+L22)&gt;0,H22+K22+L22," ")))</f>
        <v xml:space="preserve"> </v>
      </c>
      <c r="N22" s="121" t="str">
        <f>IF(M22=" "," ",IF(M22=0," ",IF(Employee!O$50="W1",AN22,AI22-W12)))</f>
        <v xml:space="preserve"> </v>
      </c>
      <c r="O22" s="130" t="str">
        <f>IF(M22=" "," ",IF(M22=0," ",IF(Employee!P$43&gt;E$19,0,IF(C22="A",WNI!E29,IF(C22="B",WNI!F29,IF(C22="C",WNI!G29,IF(C22="J",WNI!H29," ")))))))</f>
        <v xml:space="preserve"> </v>
      </c>
      <c r="P22" s="121"/>
      <c r="Q22" s="121"/>
      <c r="R22" s="134" t="str">
        <f>IF(M22=" "," ",IF(M22=0," ",M22-SUM(N22:Q22)))</f>
        <v xml:space="preserve"> </v>
      </c>
      <c r="S22" s="121"/>
      <c r="T22" s="122" t="str">
        <f>IF(M22=" "," ",IF(M22=0," ",WNI!I29))</f>
        <v xml:space="preserve"> </v>
      </c>
      <c r="U22" s="50"/>
      <c r="V22" s="61">
        <f>IF(Employee!H$60=E$19,Employee!D$60+SUM(M22)+V12,SUM(M22)+V12)</f>
        <v>0</v>
      </c>
      <c r="W22" s="61">
        <f>IF(Employee!H$60=E$19,Employee!D$61+SUM(N22)+W12,SUM(N22)+W12)</f>
        <v>0</v>
      </c>
      <c r="X22" s="61">
        <f>IF(O22=" ",X12,O22+X12)</f>
        <v>0</v>
      </c>
      <c r="Y22" s="61">
        <f t="shared" si="3"/>
        <v>0</v>
      </c>
      <c r="Z22" s="61">
        <f t="shared" si="3"/>
        <v>0</v>
      </c>
      <c r="AA22" s="61">
        <f>IF(R22=" ",AA12,AA12+R22)</f>
        <v>0</v>
      </c>
      <c r="AC22" s="61">
        <f>IF(T22=" ",AC12,T22+AC12)</f>
        <v>0</v>
      </c>
      <c r="AD22" s="98"/>
      <c r="AE22" s="112">
        <f>IF(E22=" ",0,IF(D22="BR",0,IF(D22="D",0,IF(D22="NT",V22,LOOKUP(D22,Free!A:A,Free!B:B)*E$19/52))))</f>
        <v>0</v>
      </c>
      <c r="AF22" s="95">
        <f>IF(E22=" ",0,V22-AE22)</f>
        <v>0</v>
      </c>
      <c r="AG22" s="95">
        <f>AF22*AG$7</f>
        <v>0</v>
      </c>
      <c r="AH22" s="95">
        <f>IF(D22="D",AF22*AH$7,IF(AF22&gt;LOOKUP(E$19,HR!A:A,HR!B:B),(AF22-LOOKUP(E$19,HR!A:A,HR!B:B))*AH$7,0))</f>
        <v>0</v>
      </c>
      <c r="AI22" s="95">
        <f>IF(AF22&lt;1,0,AG22+AH22)</f>
        <v>0</v>
      </c>
      <c r="AJ22" s="95">
        <f>IF(E22=" ",0,IF(D22="BR",0,IF(D22="D",0,IF(D22="NT",M22,LOOKUP(D22,Free!A:A,Free!B:B)*1/52))))</f>
        <v>0</v>
      </c>
      <c r="AK22" s="95">
        <f>IF(E22=" ",0,SUM(M22)-AJ22)</f>
        <v>0</v>
      </c>
      <c r="AL22" s="95">
        <f>AK22*AL$7</f>
        <v>0</v>
      </c>
      <c r="AM22" s="95">
        <f>IF(D22="D",AK22*AM$7,IF(AK22&gt;LOOKUP(1,HR!A:A,HR!B:B),(AK22-LOOKUP(1,HR!A:A,HR!B:B))*AH$7,0))</f>
        <v>0</v>
      </c>
      <c r="AN22" s="95">
        <f>IF(AK22&lt;1,0,AL22+AM22)</f>
        <v>0</v>
      </c>
      <c r="AO22" s="98"/>
      <c r="AP22" s="63"/>
      <c r="AQ22" s="95">
        <f>IF(G22="SSP",H22,0)</f>
        <v>0</v>
      </c>
      <c r="AR22" s="95">
        <f>IF(G22="SMP",H22,0)</f>
        <v>0</v>
      </c>
      <c r="AS22" s="95">
        <f>IF(G22="SPP",H22,0)</f>
        <v>0</v>
      </c>
      <c r="AT22" s="95">
        <f>IF(G22="SAP",H22,0)</f>
        <v>0</v>
      </c>
      <c r="AU22" s="63"/>
    </row>
    <row r="23" spans="1:47" ht="18" customHeight="1" x14ac:dyDescent="0.2">
      <c r="A23" s="45"/>
      <c r="B23" s="145" t="str">
        <f>IF(E23=" "," ",IF(Employee!F$76&gt;E$19," ",IF(Employee!F$78&lt;E$19," ",Employee!D$82)))</f>
        <v xml:space="preserve"> </v>
      </c>
      <c r="C23" s="32" t="str">
        <f>IF(E23=Employee!D$81,LOOKUP(E$19,Nitable!A:A,Nitable!H:H)," ")</f>
        <v xml:space="preserve"> </v>
      </c>
      <c r="D23" s="32" t="str">
        <f>IF(E23=Employee!D$81,LOOKUP(E$19,Taxcode!A:A,Taxcode!S:S)," ")</f>
        <v xml:space="preserve"> </v>
      </c>
      <c r="E23" s="146" t="str">
        <f>IF(Employee!D$80="m"," ",IF(Employee!F$76&gt;E$19," ",IF(Employee!F$78&lt;E$19," ",Employee!D$81)))</f>
        <v xml:space="preserve"> </v>
      </c>
      <c r="F23" s="39" t="str">
        <f>IF(E23=" "," ",IF(Employee!F$76&gt;E$19," ",IF(Employee!F$78&lt;E$19," ",Employee!D$67)))</f>
        <v xml:space="preserve"> </v>
      </c>
      <c r="G23" s="161"/>
      <c r="H23" s="124">
        <f>IF(T$19="Y",H13,0)</f>
        <v>0</v>
      </c>
      <c r="I23" s="119">
        <f>IF(T$19="Y",I13,0)</f>
        <v>0</v>
      </c>
      <c r="J23" s="119">
        <f>IF(T$19="Y",J13,0)</f>
        <v>0</v>
      </c>
      <c r="K23" s="119">
        <f>IF(T$19="Y",K13,I23*J23)</f>
        <v>0</v>
      </c>
      <c r="L23" s="119">
        <f>IF(T$19="Y",L13,0)</f>
        <v>0</v>
      </c>
      <c r="M23" s="129" t="str">
        <f>IF(E23=" "," ",IF(T$19="Y",M13,IF((H23+K23+L23)&gt;0,H23+K23+L23," ")))</f>
        <v xml:space="preserve"> </v>
      </c>
      <c r="N23" s="121" t="str">
        <f>IF(M23=" "," ",IF(M23=0," ",IF(Employee!O$76="W1",AN23,AI23-W13)))</f>
        <v xml:space="preserve"> </v>
      </c>
      <c r="O23" s="130" t="str">
        <f>IF(M23=" "," ",IF(M23=0," ",IF(Employee!P$69&gt;E$19,0,IF(C23="A",WNI!E30,IF(C23="B",WNI!F30,IF(C23="C",WNI!G30,IF(C23="J",WNI!H30," ")))))))</f>
        <v xml:space="preserve"> </v>
      </c>
      <c r="P23" s="121"/>
      <c r="Q23" s="121"/>
      <c r="R23" s="134" t="str">
        <f>IF(M23=" "," ",IF(M23=0," ",M23-SUM(N23:Q23)))</f>
        <v xml:space="preserve"> </v>
      </c>
      <c r="S23" s="121"/>
      <c r="T23" s="122" t="str">
        <f>IF(M23=" "," ",IF(M23=0," ",WNI!I30))</f>
        <v xml:space="preserve"> </v>
      </c>
      <c r="U23" s="50"/>
      <c r="V23" s="61">
        <f>IF(Employee!H$86=E$19,Employee!D$86+SUM(M23)+V13,SUM(M23)+V13)</f>
        <v>0</v>
      </c>
      <c r="W23" s="61">
        <f>IF(Employee!H$86=E$19,Employee!D$87+SUM(N23)+W13,SUM(N23)+W13)</f>
        <v>0</v>
      </c>
      <c r="X23" s="61">
        <f>IF(O23=" ",X13,O23+X13)</f>
        <v>0</v>
      </c>
      <c r="Y23" s="61">
        <f t="shared" si="3"/>
        <v>0</v>
      </c>
      <c r="Z23" s="61">
        <f t="shared" si="3"/>
        <v>0</v>
      </c>
      <c r="AA23" s="61">
        <f>IF(R23=" ",AA13,AA13+R23)</f>
        <v>0</v>
      </c>
      <c r="AC23" s="61">
        <f>IF(T23=" ",AC13,T23+AC13)</f>
        <v>0</v>
      </c>
      <c r="AD23" s="98"/>
      <c r="AE23" s="112">
        <f>IF(E23=" ",0,IF(D23="BR",0,IF(D23="D",0,IF(D23="NT",V23,LOOKUP(D23,Free!A:A,Free!B:B)*E$19/52))))</f>
        <v>0</v>
      </c>
      <c r="AF23" s="95">
        <f>IF(E23=" ",0,V23-AE23)</f>
        <v>0</v>
      </c>
      <c r="AG23" s="95">
        <f>AF23*AG$7</f>
        <v>0</v>
      </c>
      <c r="AH23" s="95">
        <f>IF(D23="D",AF23*AH$7,IF(AF23&gt;LOOKUP(E$19,HR!A:A,HR!B:B),(AF23-LOOKUP(E$19,HR!A:A,HR!B:B))*AH$7,0))</f>
        <v>0</v>
      </c>
      <c r="AI23" s="95">
        <f>IF(AF23&lt;1,0,AG23+AH23)</f>
        <v>0</v>
      </c>
      <c r="AJ23" s="95">
        <f>IF(E23=" ",0,IF(D23="BR",0,IF(D23="D",0,IF(D23="NT",M23,LOOKUP(D23,Free!A:A,Free!B:B)*1/52))))</f>
        <v>0</v>
      </c>
      <c r="AK23" s="95">
        <f>IF(E23=" ",0,SUM(M23)-AJ23)</f>
        <v>0</v>
      </c>
      <c r="AL23" s="95">
        <f>AK23*AL$7</f>
        <v>0</v>
      </c>
      <c r="AM23" s="95">
        <f>IF(D23="D",AK23*AM$7,IF(AK23&gt;LOOKUP(1,HR!A:A,HR!B:B),(AK23-LOOKUP(1,HR!A:A,HR!B:B))*AH$7,0))</f>
        <v>0</v>
      </c>
      <c r="AN23" s="95">
        <f>IF(AK23&lt;1,0,AL23+AM23)</f>
        <v>0</v>
      </c>
      <c r="AO23" s="98"/>
      <c r="AP23" s="63"/>
      <c r="AQ23" s="95">
        <f>IF(G23="SSP",H23,0)</f>
        <v>0</v>
      </c>
      <c r="AR23" s="95">
        <f>IF(G23="SMP",H23,0)</f>
        <v>0</v>
      </c>
      <c r="AS23" s="95">
        <f>IF(G23="SPP",H23,0)</f>
        <v>0</v>
      </c>
      <c r="AT23" s="95">
        <f>IF(G23="SAP",H23,0)</f>
        <v>0</v>
      </c>
      <c r="AU23" s="63"/>
    </row>
    <row r="24" spans="1:47" ht="18" customHeight="1" x14ac:dyDescent="0.2">
      <c r="A24" s="45"/>
      <c r="B24" s="145" t="str">
        <f>IF(E24=" "," ",IF(Employee!F$102&gt;E$19," ",IF(Employee!F$104&lt;E$19," ",Employee!D$108)))</f>
        <v xml:space="preserve"> </v>
      </c>
      <c r="C24" s="32" t="str">
        <f>IF(E24=Employee!D$107,LOOKUP(E$19,Nitable!A:A,Nitable!K:K)," ")</f>
        <v xml:space="preserve"> </v>
      </c>
      <c r="D24" s="32" t="str">
        <f>IF(E24=Employee!D$107,LOOKUP(E$19,Taxcode!A:A,Taxcode!Y:Y)," ")</f>
        <v xml:space="preserve"> </v>
      </c>
      <c r="E24" s="146" t="str">
        <f>IF(Employee!D$106="m"," ",IF(Employee!F$102&gt;E$19," ",IF(Employee!F$104&lt;E$19," ",Employee!D$107)))</f>
        <v xml:space="preserve"> </v>
      </c>
      <c r="F24" s="39" t="str">
        <f>IF(E24=" "," ",IF(Employee!F$102&gt;E$19," ",IF(Employee!F$104&lt;E$19," ",Employee!D$93)))</f>
        <v xml:space="preserve"> </v>
      </c>
      <c r="G24" s="161"/>
      <c r="H24" s="124">
        <f>IF(T$19="Y",H14,0)</f>
        <v>0</v>
      </c>
      <c r="I24" s="119">
        <f>IF(T$19="Y",I14,0)</f>
        <v>0</v>
      </c>
      <c r="J24" s="119">
        <f>IF(T$19="Y",J14,0)</f>
        <v>0</v>
      </c>
      <c r="K24" s="119">
        <f>IF(T$19="Y",K14,I24*J24)</f>
        <v>0</v>
      </c>
      <c r="L24" s="119">
        <f>IF(T$19="Y",L14,0)</f>
        <v>0</v>
      </c>
      <c r="M24" s="129" t="str">
        <f>IF(E24=" "," ",IF(T$19="Y",M14,IF((H24+K24+L24)&gt;0,H24+K24+L24," ")))</f>
        <v xml:space="preserve"> </v>
      </c>
      <c r="N24" s="121" t="str">
        <f>IF(M24=" "," ",IF(M24=0," ",IF(Employee!O$102="W1",AN24,AI24-W14)))</f>
        <v xml:space="preserve"> </v>
      </c>
      <c r="O24" s="130" t="str">
        <f>IF(M24=" "," ",IF(M24=0," ",IF(Employee!P$95&gt;E$19,0,IF(C24="A",WNI!E31,IF(C24="B",WNI!F31,IF(C24="C",WNI!G31,IF(C24="J",WNI!H31," ")))))))</f>
        <v xml:space="preserve"> </v>
      </c>
      <c r="P24" s="121"/>
      <c r="Q24" s="121"/>
      <c r="R24" s="134" t="str">
        <f>IF(M24=" "," ",IF(M24=0," ",M24-SUM(N24:Q24)))</f>
        <v xml:space="preserve"> </v>
      </c>
      <c r="S24" s="121"/>
      <c r="T24" s="122" t="str">
        <f>IF(M24=" "," ",IF(M24=0," ",WNI!I31))</f>
        <v xml:space="preserve"> </v>
      </c>
      <c r="U24" s="50"/>
      <c r="V24" s="61">
        <f>IF(Employee!H$112=E$19,Employee!D$112+SUM(M24)+V14,SUM(M24)+V14)</f>
        <v>0</v>
      </c>
      <c r="W24" s="61">
        <f>IF(Employee!H$112=E$19,Employee!D$113+SUM(N24)+W14,SUM(N24)+W14)</f>
        <v>0</v>
      </c>
      <c r="X24" s="61">
        <f>IF(O24=" ",X14,O24+X14)</f>
        <v>0</v>
      </c>
      <c r="Y24" s="61">
        <f t="shared" si="3"/>
        <v>0</v>
      </c>
      <c r="Z24" s="61">
        <f t="shared" si="3"/>
        <v>0</v>
      </c>
      <c r="AA24" s="61">
        <f>IF(R24=" ",AA14,AA14+R24)</f>
        <v>0</v>
      </c>
      <c r="AC24" s="61">
        <f>IF(T24=" ",AC14,T24+AC14)</f>
        <v>0</v>
      </c>
      <c r="AD24" s="98"/>
      <c r="AE24" s="112">
        <f>IF(E24=" ",0,IF(D24="BR",0,IF(D24="D",0,IF(D24="NT",V24,LOOKUP(D24,Free!A:A,Free!B:B)*E$19/52))))</f>
        <v>0</v>
      </c>
      <c r="AF24" s="95">
        <f>IF(E24=" ",0,V24-AE24)</f>
        <v>0</v>
      </c>
      <c r="AG24" s="95">
        <f>AF24*AG$7</f>
        <v>0</v>
      </c>
      <c r="AH24" s="95">
        <f>IF(D24="D",AF24*AH$7,IF(AF24&gt;LOOKUP(E$19,HR!A:A,HR!B:B),(AF24-LOOKUP(E$19,HR!A:A,HR!B:B))*AH$7,0))</f>
        <v>0</v>
      </c>
      <c r="AI24" s="95">
        <f>IF(AF24&lt;1,0,AG24+AH24)</f>
        <v>0</v>
      </c>
      <c r="AJ24" s="95">
        <f>IF(E24=" ",0,IF(D24="BR",0,IF(D24="D",0,IF(D24="NT",M24,LOOKUP(D24,Free!A:A,Free!B:B)*1/52))))</f>
        <v>0</v>
      </c>
      <c r="AK24" s="95">
        <f>IF(E24=" ",0,SUM(M24)-AJ24)</f>
        <v>0</v>
      </c>
      <c r="AL24" s="95">
        <f>AK24*AL$7</f>
        <v>0</v>
      </c>
      <c r="AM24" s="95">
        <f>IF(D24="D",AK24*AM$7,IF(AK24&gt;LOOKUP(1,HR!A:A,HR!B:B),(AK24-LOOKUP(1,HR!A:A,HR!B:B))*AH$7,0))</f>
        <v>0</v>
      </c>
      <c r="AN24" s="95">
        <f>IF(AK24&lt;1,0,AL24+AM24)</f>
        <v>0</v>
      </c>
      <c r="AO24" s="98"/>
      <c r="AP24" s="63"/>
      <c r="AQ24" s="95">
        <f>IF(G24="SSP",H24,0)</f>
        <v>0</v>
      </c>
      <c r="AR24" s="95">
        <f>IF(G24="SMP",H24,0)</f>
        <v>0</v>
      </c>
      <c r="AS24" s="95">
        <f>IF(G24="SPP",H24,0)</f>
        <v>0</v>
      </c>
      <c r="AT24" s="95">
        <f>IF(G24="SAP",H24,0)</f>
        <v>0</v>
      </c>
      <c r="AU24" s="63"/>
    </row>
    <row r="25" spans="1:47" ht="18" customHeight="1" thickBot="1" x14ac:dyDescent="0.25">
      <c r="A25" s="45"/>
      <c r="B25" s="145" t="str">
        <f>IF(E25=" "," ",IF(Employee!F$128&gt;E$19," ",IF(Employee!F$130&lt;E$19," ",Employee!D$134)))</f>
        <v xml:space="preserve"> </v>
      </c>
      <c r="C25" s="32" t="str">
        <f>IF(E25=Employee!D$133,LOOKUP(E$19,Nitable!A:A,Nitable!N:N)," ")</f>
        <v xml:space="preserve"> </v>
      </c>
      <c r="D25" s="32" t="str">
        <f>IF(E25=Employee!D$133,LOOKUP(E$19,Taxcode!A:A,Taxcode!AE:AE)," ")</f>
        <v xml:space="preserve"> </v>
      </c>
      <c r="E25" s="146" t="str">
        <f>IF(Employee!D$132="m"," ",IF(Employee!F$128&gt;E$19," ",IF(Employee!F$130&lt;E$19," ",Employee!D$133)))</f>
        <v xml:space="preserve"> </v>
      </c>
      <c r="F25" s="39" t="str">
        <f>IF(E25=" "," ",IF(Employee!F$128&gt;E$19," ",IF(Employee!F$130&lt;E$19," ",Employee!D$119)))</f>
        <v xml:space="preserve"> </v>
      </c>
      <c r="G25" s="161"/>
      <c r="H25" s="124">
        <f>IF(T$19="Y",H15,0)</f>
        <v>0</v>
      </c>
      <c r="I25" s="119">
        <f>IF(T$19="Y",I15,0)</f>
        <v>0</v>
      </c>
      <c r="J25" s="119">
        <f>IF(T$19="Y",J15,0)</f>
        <v>0</v>
      </c>
      <c r="K25" s="119">
        <f>IF(T$19="Y",K15,I25*J25)</f>
        <v>0</v>
      </c>
      <c r="L25" s="119">
        <f>IF(T$19="Y",L15,0)</f>
        <v>0</v>
      </c>
      <c r="M25" s="129" t="str">
        <f>IF(E25=" "," ",IF(T$19="Y",M15,IF((H25+K25+L25)&gt;0,H25+K25+L25," ")))</f>
        <v xml:space="preserve"> </v>
      </c>
      <c r="N25" s="121" t="str">
        <f>IF(M25=" "," ",IF(M25=0," ",IF(Employee!O$128="W1",AN25,AI25-W15)))</f>
        <v xml:space="preserve"> </v>
      </c>
      <c r="O25" s="130" t="str">
        <f>IF(M25=" "," ",IF(M25=0," ",IF(Employee!P$121&gt;E$19,0,IF(C25="A",WNI!E32,IF(C25="B",WNI!F32,IF(C25="C",WNI!G32,IF(C25="J",WNI!H32," ")))))))</f>
        <v xml:space="preserve"> </v>
      </c>
      <c r="P25" s="121"/>
      <c r="Q25" s="121"/>
      <c r="R25" s="134" t="str">
        <f>IF(M25=" "," ",IF(M25=0," ",M25-SUM(N25:Q25)))</f>
        <v xml:space="preserve"> </v>
      </c>
      <c r="S25" s="121"/>
      <c r="T25" s="266" t="str">
        <f>IF(M25=" "," ",IF(M25=0," ",WNI!I32))</f>
        <v xml:space="preserve"> </v>
      </c>
      <c r="U25" s="50"/>
      <c r="V25" s="61">
        <f>IF(Employee!H$138=E$19,Employee!D$138+SUM(M25)+V15,SUM(M25)+V15)</f>
        <v>0</v>
      </c>
      <c r="W25" s="61">
        <f>IF(Employee!H$138=E$19,Employee!D$139+SUM(N25)+W15,SUM(N25)+W15)</f>
        <v>0</v>
      </c>
      <c r="X25" s="61">
        <f>IF(O25=" ",X15,O25+X15)</f>
        <v>0</v>
      </c>
      <c r="Y25" s="61">
        <f t="shared" si="3"/>
        <v>0</v>
      </c>
      <c r="Z25" s="61">
        <f t="shared" si="3"/>
        <v>0</v>
      </c>
      <c r="AA25" s="61">
        <f>IF(R25=" ",AA15,AA15+R25)</f>
        <v>0</v>
      </c>
      <c r="AC25" s="61">
        <f>IF(T25=" ",AC15,T25+AC15)</f>
        <v>0</v>
      </c>
      <c r="AD25" s="98"/>
      <c r="AE25" s="112">
        <f>IF(E25=" ",0,IF(D25="BR",0,IF(D25="D",0,IF(D25="NT",V25,LOOKUP(D25,Free!A:A,Free!B:B)*E$19/52))))</f>
        <v>0</v>
      </c>
      <c r="AF25" s="95">
        <f>IF(E25=" ",0,V25-AE25)</f>
        <v>0</v>
      </c>
      <c r="AG25" s="95">
        <f>AF25*AG$7</f>
        <v>0</v>
      </c>
      <c r="AH25" s="95">
        <f>IF(D25="D",AF25*AH$7,IF(AF25&gt;LOOKUP(E$19,HR!A:A,HR!B:B),(AF25-LOOKUP(E$19,HR!A:A,HR!B:B))*AH$7,0))</f>
        <v>0</v>
      </c>
      <c r="AI25" s="95">
        <f>IF(AF25&lt;1,0,AG25+AH25)</f>
        <v>0</v>
      </c>
      <c r="AJ25" s="95">
        <f>IF(E25=" ",0,IF(D25="BR",0,IF(D25="D",0,IF(D25="NT",M25,LOOKUP(D25,Free!A:A,Free!B:B)*1/52))))</f>
        <v>0</v>
      </c>
      <c r="AK25" s="95">
        <f>IF(E25=" ",0,SUM(M25)-AJ25)</f>
        <v>0</v>
      </c>
      <c r="AL25" s="95">
        <f>AK25*AL$7</f>
        <v>0</v>
      </c>
      <c r="AM25" s="95">
        <f>IF(D25="D",AK25*AM$7,IF(AK25&gt;LOOKUP(1,HR!A:A,HR!B:B),(AK25-LOOKUP(1,HR!A:A,HR!B:B))*AH$7,0))</f>
        <v>0</v>
      </c>
      <c r="AN25" s="95">
        <f>IF(AK25&lt;1,0,AL25+AM25)</f>
        <v>0</v>
      </c>
      <c r="AO25" s="98"/>
      <c r="AP25" s="63"/>
      <c r="AQ25" s="95">
        <f>IF(G25="SSP",H25,0)</f>
        <v>0</v>
      </c>
      <c r="AR25" s="95">
        <f>IF(G25="SMP",H25,0)</f>
        <v>0</v>
      </c>
      <c r="AS25" s="95">
        <f>IF(G25="SPP",H25,0)</f>
        <v>0</v>
      </c>
      <c r="AT25" s="95">
        <f>IF(G25="SAP",H25,0)</f>
        <v>0</v>
      </c>
      <c r="AU25" s="63"/>
    </row>
    <row r="26" spans="1:47" ht="18" customHeight="1" thickTop="1" thickBot="1" x14ac:dyDescent="0.25">
      <c r="A26" s="49"/>
      <c r="B26" s="153"/>
      <c r="C26" s="151"/>
      <c r="D26" s="151"/>
      <c r="E26" s="152"/>
      <c r="F26" s="400" t="s">
        <v>7</v>
      </c>
      <c r="G26" s="398"/>
      <c r="H26" s="156"/>
      <c r="I26" s="157"/>
      <c r="J26" s="157"/>
      <c r="K26" s="158"/>
      <c r="L26" s="158"/>
      <c r="M26" s="159">
        <f t="shared" ref="M26:R26" si="4">SUM(M21:M25)</f>
        <v>0</v>
      </c>
      <c r="N26" s="159">
        <f t="shared" si="4"/>
        <v>0</v>
      </c>
      <c r="O26" s="159">
        <f t="shared" si="4"/>
        <v>0</v>
      </c>
      <c r="P26" s="159">
        <f t="shared" si="4"/>
        <v>0</v>
      </c>
      <c r="Q26" s="159">
        <f t="shared" si="4"/>
        <v>0</v>
      </c>
      <c r="R26" s="159">
        <f t="shared" si="4"/>
        <v>0</v>
      </c>
      <c r="S26" s="121"/>
      <c r="T26" s="159">
        <f>SUM(T21:T25)</f>
        <v>0</v>
      </c>
      <c r="U26" s="51"/>
      <c r="V26" s="61"/>
      <c r="AD26" s="98"/>
      <c r="AE26" s="112"/>
      <c r="AO26" s="98"/>
      <c r="AP26" s="63"/>
      <c r="AU26" s="63"/>
    </row>
    <row r="27" spans="1:47" s="54" customFormat="1" ht="24" customHeight="1" thickBot="1" x14ac:dyDescent="0.25">
      <c r="A27" s="138"/>
      <c r="B27" s="381"/>
      <c r="C27" s="381"/>
      <c r="D27" s="381"/>
      <c r="E27" s="381"/>
      <c r="F27" s="381"/>
      <c r="G27" s="381"/>
      <c r="H27" s="381"/>
      <c r="I27" s="381"/>
      <c r="J27" s="381"/>
      <c r="K27" s="381"/>
      <c r="L27" s="381"/>
      <c r="M27" s="381"/>
      <c r="N27" s="381"/>
      <c r="O27" s="381"/>
      <c r="P27" s="381"/>
      <c r="Q27" s="381"/>
      <c r="R27" s="381"/>
      <c r="S27" s="381"/>
      <c r="T27" s="381"/>
      <c r="U27" s="218"/>
      <c r="V27" s="84"/>
      <c r="W27" s="84"/>
      <c r="X27" s="84"/>
      <c r="Y27" s="219"/>
      <c r="Z27" s="84"/>
      <c r="AA27" s="84"/>
      <c r="AB27" s="85"/>
      <c r="AC27" s="84"/>
      <c r="AD27" s="97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7"/>
      <c r="AP27" s="212"/>
      <c r="AQ27" s="94"/>
      <c r="AR27" s="94"/>
      <c r="AS27" s="94"/>
      <c r="AT27" s="94"/>
      <c r="AU27" s="212"/>
    </row>
    <row r="28" spans="1:47" ht="18" customHeight="1" thickTop="1" thickBot="1" x14ac:dyDescent="0.25">
      <c r="A28" s="41"/>
      <c r="B28" s="396" t="s">
        <v>34</v>
      </c>
      <c r="C28" s="397"/>
      <c r="D28" s="397"/>
      <c r="E28" s="398"/>
      <c r="F28" s="42"/>
      <c r="G28" s="42"/>
      <c r="H28" s="55"/>
      <c r="I28" s="55"/>
      <c r="J28" s="55"/>
      <c r="K28" s="58"/>
      <c r="L28" s="58"/>
      <c r="M28" s="55"/>
      <c r="N28" s="43"/>
      <c r="O28" s="378" t="s">
        <v>39</v>
      </c>
      <c r="P28" s="379"/>
      <c r="Q28" s="380"/>
      <c r="R28" s="376"/>
      <c r="S28" s="377"/>
      <c r="T28" s="377"/>
      <c r="U28" s="44"/>
      <c r="AD28" s="98"/>
      <c r="AE28" s="112"/>
      <c r="AO28" s="98"/>
      <c r="AP28" s="63"/>
      <c r="AU28" s="63"/>
    </row>
    <row r="29" spans="1:47" ht="18" customHeight="1" thickTop="1" thickBot="1" x14ac:dyDescent="0.25">
      <c r="A29" s="45"/>
      <c r="B29" s="399" t="s">
        <v>9</v>
      </c>
      <c r="C29" s="397"/>
      <c r="D29" s="398"/>
      <c r="E29" s="206">
        <v>7</v>
      </c>
      <c r="F29" s="63"/>
      <c r="G29" s="63"/>
      <c r="H29" s="399" t="s">
        <v>39</v>
      </c>
      <c r="I29" s="397"/>
      <c r="J29" s="398"/>
      <c r="K29" s="272">
        <f>Admin!B44</f>
        <v>39951</v>
      </c>
      <c r="L29" s="271" t="s">
        <v>208</v>
      </c>
      <c r="M29" s="273">
        <f>Admin!B49</f>
        <v>39956</v>
      </c>
      <c r="N29" s="28"/>
      <c r="O29" s="401" t="s">
        <v>109</v>
      </c>
      <c r="P29" s="402"/>
      <c r="Q29" s="402"/>
      <c r="R29" s="403"/>
      <c r="S29" s="46"/>
      <c r="T29" s="217"/>
      <c r="U29" s="48"/>
      <c r="AD29" s="98"/>
      <c r="AE29" s="112"/>
      <c r="AO29" s="98"/>
      <c r="AP29" s="63"/>
      <c r="AU29" s="63"/>
    </row>
    <row r="30" spans="1:47" ht="18" customHeight="1" thickTop="1" x14ac:dyDescent="0.2">
      <c r="A30" s="45"/>
      <c r="B30" s="91"/>
      <c r="C30" s="32"/>
      <c r="D30" s="32"/>
      <c r="E30" s="47"/>
      <c r="F30" s="46"/>
      <c r="G30" s="46"/>
      <c r="H30" s="56"/>
      <c r="I30" s="56"/>
      <c r="J30" s="56"/>
      <c r="K30" s="59"/>
      <c r="L30" s="59"/>
      <c r="M30" s="56"/>
      <c r="N30" s="114"/>
      <c r="O30" s="56"/>
      <c r="P30" s="56"/>
      <c r="Q30" s="56"/>
      <c r="R30" s="56"/>
      <c r="S30" s="46"/>
      <c r="T30" s="56"/>
      <c r="U30" s="48"/>
      <c r="AD30" s="98"/>
      <c r="AE30" s="112"/>
      <c r="AO30" s="98"/>
      <c r="AP30" s="63"/>
      <c r="AU30" s="63"/>
    </row>
    <row r="31" spans="1:47" ht="18" customHeight="1" x14ac:dyDescent="0.2">
      <c r="A31" s="45"/>
      <c r="B31" s="143" t="str">
        <f>IF(E31=" "," ",IF(Employee!F$24&gt;E$29," ",IF(Employee!F$26&lt;E$29," ",Employee!D$30)))</f>
        <v xml:space="preserve"> </v>
      </c>
      <c r="C31" s="109" t="str">
        <f>IF(E31=Employee!D$29,LOOKUP(E$29,Nitable!A:A,Nitable!B:B)," ")</f>
        <v xml:space="preserve"> </v>
      </c>
      <c r="D31" s="109" t="str">
        <f>IF(E31=Employee!D$29,LOOKUP(E$29,Taxcode!A:A,Taxcode!G:G)," ")</f>
        <v xml:space="preserve"> </v>
      </c>
      <c r="E31" s="144" t="str">
        <f>IF(Employee!D$28="m"," ",IF(Employee!F$24&gt;E$29," ",IF(Employee!F$26&lt;E$29," ",Employee!D$29)))</f>
        <v xml:space="preserve"> </v>
      </c>
      <c r="F31" s="126" t="str">
        <f>IF(E31=" "," ",IF(Employee!F$24&gt;E$29," ",IF(Employee!F$26&lt;E$29," ",Employee!D$15)))</f>
        <v xml:space="preserve"> </v>
      </c>
      <c r="G31" s="162"/>
      <c r="H31" s="123">
        <f>IF(T$29="Y",H21,0)</f>
        <v>0</v>
      </c>
      <c r="I31" s="115">
        <f>IF(T$29="Y",I21,0)</f>
        <v>0</v>
      </c>
      <c r="J31" s="115">
        <f>IF(T$29="Y",J21,0)</f>
        <v>0</v>
      </c>
      <c r="K31" s="115">
        <f>IF(T$29="Y",K21,I31*J31)</f>
        <v>0</v>
      </c>
      <c r="L31" s="154">
        <f>IF(T$29="Y",L21,0)</f>
        <v>0</v>
      </c>
      <c r="M31" s="140" t="str">
        <f>IF(E31=" "," ",IF(T$29="Y",M21,IF((H31+K31+L31)&gt;0,H31+K31+L31," ")))</f>
        <v xml:space="preserve"> </v>
      </c>
      <c r="N31" s="117" t="str">
        <f>IF(M31=" "," ",IF(M31=0," ",IF(Employee!O$24="W1",AN31,AI31-W21)))</f>
        <v xml:space="preserve"> </v>
      </c>
      <c r="O31" s="128" t="str">
        <f>IF(M31=" "," ",IF(M31=0," ",IF(Employee!P$17&gt;E$29,0,IF(C31="A",WNI!E33,IF(C31="B",WNI!F33,IF(C31="C",WNI!G33,IF(C31="J",WNI!H33," ")))))))</f>
        <v xml:space="preserve"> </v>
      </c>
      <c r="P31" s="117"/>
      <c r="Q31" s="117"/>
      <c r="R31" s="133" t="str">
        <f>IF(M31=" "," ",IF(M31=0," ",M31-SUM(N31:Q31)))</f>
        <v xml:space="preserve"> </v>
      </c>
      <c r="S31" s="121"/>
      <c r="T31" s="118" t="str">
        <f>IF(M31=" "," ",IF(M31=0," ",WNI!I33))</f>
        <v xml:space="preserve"> </v>
      </c>
      <c r="U31" s="50"/>
      <c r="V31" s="61">
        <f>IF(Employee!H$34=E$29,Employee!D$34+SUM(M31)+V21,SUM(M31)+V21)</f>
        <v>0</v>
      </c>
      <c r="W31" s="61">
        <f>IF(Employee!H$34=E$29,Employee!D$35+SUM(N31)+W21,SUM(N31)+W21)</f>
        <v>0</v>
      </c>
      <c r="X31" s="61">
        <f>IF(O31=" ",X21,O31+X21)</f>
        <v>0</v>
      </c>
      <c r="Y31" s="61">
        <f t="shared" ref="Y31:Z35" si="5">IF(P31=0,Y21,P31+Y21)</f>
        <v>0</v>
      </c>
      <c r="Z31" s="61">
        <f t="shared" si="5"/>
        <v>0</v>
      </c>
      <c r="AA31" s="61">
        <f>IF(R31=" ",AA21,AA21+R31)</f>
        <v>0</v>
      </c>
      <c r="AC31" s="61">
        <f>IF(T31=" ",AC21,T31+AC21)</f>
        <v>0</v>
      </c>
      <c r="AD31" s="98"/>
      <c r="AE31" s="112">
        <f>IF(E31=" ",0,IF(D31="BR",0,IF(D31="D",0,IF(D31="NT",V31,LOOKUP(D31,Free!A:A,Free!B:B)*E$29/52))))</f>
        <v>0</v>
      </c>
      <c r="AF31" s="95">
        <f>IF(E31=" ",0,V31-AE31)</f>
        <v>0</v>
      </c>
      <c r="AG31" s="95">
        <f>AF31*AG$7</f>
        <v>0</v>
      </c>
      <c r="AH31" s="95">
        <f>IF(D31="D",AF31*AH$7,IF(AF31&gt;LOOKUP(E$29,HR!A:A,HR!B:B),(AF31-LOOKUP(E$29,HR!A:A,HR!B:B))*AH$7,0))</f>
        <v>0</v>
      </c>
      <c r="AI31" s="95">
        <f>IF(AF31&lt;1,0,AG31+AH31)</f>
        <v>0</v>
      </c>
      <c r="AJ31" s="95">
        <f>IF(E31=" ",0,IF(D31="BR",0,IF(D31="D",0,IF(D31="NT",M31,LOOKUP(D31,Free!A:A,Free!B:B)*1/52))))</f>
        <v>0</v>
      </c>
      <c r="AK31" s="95">
        <f>IF(E31=" ",0,SUM(M31)-AJ31)</f>
        <v>0</v>
      </c>
      <c r="AL31" s="95">
        <f>AK31*AL$7</f>
        <v>0</v>
      </c>
      <c r="AM31" s="95">
        <f>IF(D31="D",AK31*AM$7,IF(AK31&gt;LOOKUP(1,HR!A:A,HR!B:B),(AK31-LOOKUP(1,HR!A:A,HR!B:B))*AH$7,0))</f>
        <v>0</v>
      </c>
      <c r="AN31" s="95">
        <f>IF(AK31&lt;1,0,AL31+AM31)</f>
        <v>0</v>
      </c>
      <c r="AO31" s="98"/>
      <c r="AP31" s="63"/>
      <c r="AQ31" s="95">
        <f>IF(G31="SSP",H31,0)</f>
        <v>0</v>
      </c>
      <c r="AR31" s="95">
        <f>IF(G31="SMP",H31,0)</f>
        <v>0</v>
      </c>
      <c r="AS31" s="95">
        <f>IF(G31="SPP",H31,0)</f>
        <v>0</v>
      </c>
      <c r="AT31" s="95">
        <f>IF(G31="SAP",H31,0)</f>
        <v>0</v>
      </c>
      <c r="AU31" s="63"/>
    </row>
    <row r="32" spans="1:47" ht="18" customHeight="1" x14ac:dyDescent="0.2">
      <c r="A32" s="45"/>
      <c r="B32" s="145" t="str">
        <f>IF(E32=" "," ",IF(Employee!F$50&gt;E$29," ",IF(Employee!F$52&lt;E$29," ",Employee!D$56)))</f>
        <v xml:space="preserve"> </v>
      </c>
      <c r="C32" s="32" t="str">
        <f>IF(E32=Employee!D$55,LOOKUP(E$29,Nitable!A:A,Nitable!E:E)," ")</f>
        <v xml:space="preserve"> </v>
      </c>
      <c r="D32" s="32" t="str">
        <f>IF(E32=Employee!D$55,LOOKUP(E$29,Taxcode!A:A,Taxcode!M:M)," ")</f>
        <v xml:space="preserve"> </v>
      </c>
      <c r="E32" s="146" t="str">
        <f>IF(Employee!D$54="m"," ",IF(Employee!F$50&gt;E$29," ",IF(Employee!F$52&lt;E$29," ",Employee!D$55)))</f>
        <v xml:space="preserve"> </v>
      </c>
      <c r="F32" s="39" t="str">
        <f>IF(E32=" "," ",IF(Employee!F$50&gt;E$29," ",IF(Employee!F$52&lt;E$29," ",Employee!D$41)))</f>
        <v xml:space="preserve"> </v>
      </c>
      <c r="G32" s="162"/>
      <c r="H32" s="124">
        <f>IF(T$29="Y",H22,0)</f>
        <v>0</v>
      </c>
      <c r="I32" s="119">
        <f>IF(T$29="Y",I22,0)</f>
        <v>0</v>
      </c>
      <c r="J32" s="119">
        <f>IF(T$29="Y",J22,0)</f>
        <v>0</v>
      </c>
      <c r="K32" s="119">
        <f>IF(T$29="Y",K22,I32*J32)</f>
        <v>0</v>
      </c>
      <c r="L32" s="155">
        <f>IF(T$29="Y",L22,0)</f>
        <v>0</v>
      </c>
      <c r="M32" s="141" t="str">
        <f>IF(E32=" "," ",IF(T$29="Y",M22,IF((H32+K32+L32)&gt;0,H32+K32+L32," ")))</f>
        <v xml:space="preserve"> </v>
      </c>
      <c r="N32" s="121" t="str">
        <f>IF(M32=" "," ",IF(M32=0," ",IF(Employee!O$50="W1",AN32,AI32-W22)))</f>
        <v xml:space="preserve"> </v>
      </c>
      <c r="O32" s="130" t="str">
        <f>IF(M32=" "," ",IF(M32=0," ",IF(Employee!P$43&gt;E$29,0,IF(C32="A",WNI!E34,IF(C32="B",WNI!F34,IF(C32="C",WNI!G34,IF(C32="J",WNI!H34," ")))))))</f>
        <v xml:space="preserve"> </v>
      </c>
      <c r="P32" s="121"/>
      <c r="Q32" s="121"/>
      <c r="R32" s="134" t="str">
        <f>IF(M32=" "," ",IF(M32=0," ",M32-SUM(N32:Q32)))</f>
        <v xml:space="preserve"> </v>
      </c>
      <c r="S32" s="121"/>
      <c r="T32" s="122" t="str">
        <f>IF(M32=" "," ",IF(M32=0," ",WNI!I34))</f>
        <v xml:space="preserve"> </v>
      </c>
      <c r="U32" s="50"/>
      <c r="V32" s="61">
        <f>IF(Employee!H$60=E$29,Employee!D$60+SUM(M32)+V22,SUM(M32)+V22)</f>
        <v>0</v>
      </c>
      <c r="W32" s="61">
        <f>IF(Employee!H$60=E$29,Employee!D$61+SUM(N32)+W22,SUM(N32)+W22)</f>
        <v>0</v>
      </c>
      <c r="X32" s="61">
        <f>IF(O32=" ",X22,O32+X22)</f>
        <v>0</v>
      </c>
      <c r="Y32" s="61">
        <f t="shared" si="5"/>
        <v>0</v>
      </c>
      <c r="Z32" s="61">
        <f t="shared" si="5"/>
        <v>0</v>
      </c>
      <c r="AA32" s="61">
        <f>IF(R32=" ",AA22,AA22+R32)</f>
        <v>0</v>
      </c>
      <c r="AC32" s="61">
        <f>IF(T32=" ",AC22,T32+AC22)</f>
        <v>0</v>
      </c>
      <c r="AD32" s="98"/>
      <c r="AE32" s="112">
        <f>IF(E32=" ",0,IF(D32="BR",0,IF(D32="D",0,IF(D32="NT",V32,LOOKUP(D32,Free!A:A,Free!B:B)*E$29/52))))</f>
        <v>0</v>
      </c>
      <c r="AF32" s="95">
        <f>IF(E32=" ",0,V32-AE32)</f>
        <v>0</v>
      </c>
      <c r="AG32" s="95">
        <f>AF32*AG$7</f>
        <v>0</v>
      </c>
      <c r="AH32" s="95">
        <f>IF(D32="D",AF32*AH$7,IF(AF32&gt;LOOKUP(E$29,HR!A:A,HR!B:B),(AF32-LOOKUP(E$29,HR!A:A,HR!B:B))*AH$7,0))</f>
        <v>0</v>
      </c>
      <c r="AI32" s="95">
        <f>IF(AF32&lt;1,0,AG32+AH32)</f>
        <v>0</v>
      </c>
      <c r="AJ32" s="95">
        <f>IF(E32=" ",0,IF(D32="BR",0,IF(D32="D",0,IF(D32="NT",M32,LOOKUP(D32,Free!A:A,Free!B:B)*1/52))))</f>
        <v>0</v>
      </c>
      <c r="AK32" s="95">
        <f>IF(E32=" ",0,SUM(M32)-AJ32)</f>
        <v>0</v>
      </c>
      <c r="AL32" s="95">
        <f>AK32*AL$7</f>
        <v>0</v>
      </c>
      <c r="AM32" s="95">
        <f>IF(D32="D",AK32*AM$7,IF(AK32&gt;LOOKUP(1,HR!A:A,HR!B:B),(AK32-LOOKUP(1,HR!A:A,HR!B:B))*AH$7,0))</f>
        <v>0</v>
      </c>
      <c r="AN32" s="95">
        <f>IF(AK32&lt;1,0,AL32+AM32)</f>
        <v>0</v>
      </c>
      <c r="AO32" s="98"/>
      <c r="AP32" s="63"/>
      <c r="AQ32" s="95">
        <f>IF(G32="SSP",H32,0)</f>
        <v>0</v>
      </c>
      <c r="AR32" s="95">
        <f>IF(G32="SMP",H32,0)</f>
        <v>0</v>
      </c>
      <c r="AS32" s="95">
        <f>IF(G32="SPP",H32,0)</f>
        <v>0</v>
      </c>
      <c r="AT32" s="95">
        <f>IF(G32="SAP",H32,0)</f>
        <v>0</v>
      </c>
      <c r="AU32" s="63"/>
    </row>
    <row r="33" spans="1:47" ht="18" customHeight="1" x14ac:dyDescent="0.2">
      <c r="A33" s="45"/>
      <c r="B33" s="145" t="str">
        <f>IF(E33=" "," ",IF(Employee!F$76&gt;E$29," ",IF(Employee!F$78&lt;E$29," ",Employee!D$82)))</f>
        <v xml:space="preserve"> </v>
      </c>
      <c r="C33" s="32" t="str">
        <f>IF(E33=Employee!D$81,LOOKUP(E$29,Nitable!A:A,Nitable!H:H)," ")</f>
        <v xml:space="preserve"> </v>
      </c>
      <c r="D33" s="32" t="str">
        <f>IF(E33=Employee!D$81,LOOKUP(E$29,Taxcode!A:A,Taxcode!S:S)," ")</f>
        <v xml:space="preserve"> </v>
      </c>
      <c r="E33" s="146" t="str">
        <f>IF(Employee!D$80="m"," ",IF(Employee!F$76&gt;E$29," ",IF(Employee!F$78&lt;E$29," ",Employee!D$81)))</f>
        <v xml:space="preserve"> </v>
      </c>
      <c r="F33" s="39" t="str">
        <f>IF(E33=" "," ",IF(Employee!F$76&gt;E$29," ",IF(Employee!F$78&lt;E$29," ",Employee!D$67)))</f>
        <v xml:space="preserve"> </v>
      </c>
      <c r="G33" s="162"/>
      <c r="H33" s="124">
        <f>IF(T$29="Y",H23,0)</f>
        <v>0</v>
      </c>
      <c r="I33" s="119">
        <f>IF(T$29="Y",I23,0)</f>
        <v>0</v>
      </c>
      <c r="J33" s="119">
        <f>IF(T$29="Y",J23,0)</f>
        <v>0</v>
      </c>
      <c r="K33" s="119">
        <f>IF(T$29="Y",K23,I33*J33)</f>
        <v>0</v>
      </c>
      <c r="L33" s="155">
        <f>IF(T$29="Y",L23,0)</f>
        <v>0</v>
      </c>
      <c r="M33" s="141" t="str">
        <f>IF(E33=" "," ",IF(T$29="Y",M23,IF((H33+K33+L33)&gt;0,H33+K33+L33," ")))</f>
        <v xml:space="preserve"> </v>
      </c>
      <c r="N33" s="121" t="str">
        <f>IF(M33=" "," ",IF(M33=0," ",IF(Employee!O$76="W1",AN33,AI33-W23)))</f>
        <v xml:space="preserve"> </v>
      </c>
      <c r="O33" s="130" t="str">
        <f>IF(M33=" "," ",IF(M33=0," ",IF(Employee!P$69&gt;E$29,0,IF(C33="A",WNI!E35,IF(C33="B",WNI!F35,IF(C33="C",WNI!G35,IF(C33="J",WNI!H35," ")))))))</f>
        <v xml:space="preserve"> </v>
      </c>
      <c r="P33" s="121"/>
      <c r="Q33" s="121"/>
      <c r="R33" s="134" t="str">
        <f>IF(M33=" "," ",IF(M33=0," ",M33-SUM(N33:Q33)))</f>
        <v xml:space="preserve"> </v>
      </c>
      <c r="S33" s="121"/>
      <c r="T33" s="122" t="str">
        <f>IF(M33=" "," ",IF(M33=0," ",WNI!I35))</f>
        <v xml:space="preserve"> </v>
      </c>
      <c r="U33" s="50"/>
      <c r="V33" s="61">
        <f>IF(Employee!H$86=E$29,Employee!D$86+SUM(M33)+V23,SUM(M33)+V23)</f>
        <v>0</v>
      </c>
      <c r="W33" s="61">
        <f>IF(Employee!H$86=E$29,Employee!D$87+SUM(N33)+W23,SUM(N33)+W23)</f>
        <v>0</v>
      </c>
      <c r="X33" s="61">
        <f>IF(O33=" ",X23,O33+X23)</f>
        <v>0</v>
      </c>
      <c r="Y33" s="61">
        <f t="shared" si="5"/>
        <v>0</v>
      </c>
      <c r="Z33" s="61">
        <f t="shared" si="5"/>
        <v>0</v>
      </c>
      <c r="AA33" s="61">
        <f>IF(R33=" ",AA23,AA23+R33)</f>
        <v>0</v>
      </c>
      <c r="AC33" s="61">
        <f>IF(T33=" ",AC23,T33+AC23)</f>
        <v>0</v>
      </c>
      <c r="AD33" s="98"/>
      <c r="AE33" s="112">
        <f>IF(E33=" ",0,IF(D33="BR",0,IF(D33="D",0,IF(D33="NT",V33,LOOKUP(D33,Free!A:A,Free!B:B)*E$29/52))))</f>
        <v>0</v>
      </c>
      <c r="AF33" s="95">
        <f>IF(E33=" ",0,V33-AE33)</f>
        <v>0</v>
      </c>
      <c r="AG33" s="95">
        <f>AF33*AG$7</f>
        <v>0</v>
      </c>
      <c r="AH33" s="95">
        <f>IF(D33="D",AF33*AH$7,IF(AF33&gt;LOOKUP(E$29,HR!A:A,HR!B:B),(AF33-LOOKUP(E$29,HR!A:A,HR!B:B))*AH$7,0))</f>
        <v>0</v>
      </c>
      <c r="AI33" s="95">
        <f>IF(AF33&lt;1,0,AG33+AH33)</f>
        <v>0</v>
      </c>
      <c r="AJ33" s="95">
        <f>IF(E33=" ",0,IF(D33="BR",0,IF(D33="D",0,IF(D33="NT",M33,LOOKUP(D33,Free!A:A,Free!B:B)*1/52))))</f>
        <v>0</v>
      </c>
      <c r="AK33" s="95">
        <f>IF(E33=" ",0,SUM(M33)-AJ33)</f>
        <v>0</v>
      </c>
      <c r="AL33" s="95">
        <f>AK33*AL$7</f>
        <v>0</v>
      </c>
      <c r="AM33" s="95">
        <f>IF(D33="D",AK33*AM$7,IF(AK33&gt;LOOKUP(1,HR!A:A,HR!B:B),(AK33-LOOKUP(1,HR!A:A,HR!B:B))*AH$7,0))</f>
        <v>0</v>
      </c>
      <c r="AN33" s="95">
        <f>IF(AK33&lt;1,0,AL33+AM33)</f>
        <v>0</v>
      </c>
      <c r="AO33" s="98"/>
      <c r="AP33" s="63"/>
      <c r="AQ33" s="95">
        <f>IF(G33="SSP",H33,0)</f>
        <v>0</v>
      </c>
      <c r="AR33" s="95">
        <f>IF(G33="SMP",H33,0)</f>
        <v>0</v>
      </c>
      <c r="AS33" s="95">
        <f>IF(G33="SPP",H33,0)</f>
        <v>0</v>
      </c>
      <c r="AT33" s="95">
        <f>IF(G33="SAP",H33,0)</f>
        <v>0</v>
      </c>
      <c r="AU33" s="63"/>
    </row>
    <row r="34" spans="1:47" ht="18" customHeight="1" x14ac:dyDescent="0.2">
      <c r="A34" s="45"/>
      <c r="B34" s="145" t="str">
        <f>IF(E34=" "," ",IF(Employee!F$102&gt;E$29," ",IF(Employee!F$104&lt;E$29," ",Employee!D$108)))</f>
        <v xml:space="preserve"> </v>
      </c>
      <c r="C34" s="32" t="str">
        <f>IF(E34=Employee!D$107,LOOKUP(E$29,Nitable!A:A,Nitable!K:K)," ")</f>
        <v xml:space="preserve"> </v>
      </c>
      <c r="D34" s="32" t="str">
        <f>IF(E34=Employee!D$107,LOOKUP(E$29,Taxcode!A:A,Taxcode!Y:Y)," ")</f>
        <v xml:space="preserve"> </v>
      </c>
      <c r="E34" s="146" t="str">
        <f>IF(Employee!D$106="m"," ",IF(Employee!F$102&gt;E$29," ",IF(Employee!F$104&lt;E$29," ",Employee!D$107)))</f>
        <v xml:space="preserve"> </v>
      </c>
      <c r="F34" s="39" t="str">
        <f>IF(E34=" "," ",IF(Employee!F$102&gt;E$29," ",IF(Employee!F$104&lt;E$29," ",Employee!D$93)))</f>
        <v xml:space="preserve"> </v>
      </c>
      <c r="G34" s="162"/>
      <c r="H34" s="124">
        <f>IF(T$29="Y",H24,0)</f>
        <v>0</v>
      </c>
      <c r="I34" s="119">
        <f>IF(T$29="Y",I24,0)</f>
        <v>0</v>
      </c>
      <c r="J34" s="119">
        <f>IF(T$29="Y",J24,0)</f>
        <v>0</v>
      </c>
      <c r="K34" s="119">
        <f>IF(T$29="Y",K24,I34*J34)</f>
        <v>0</v>
      </c>
      <c r="L34" s="155">
        <f>IF(T$29="Y",L24,0)</f>
        <v>0</v>
      </c>
      <c r="M34" s="141" t="str">
        <f>IF(E34=" "," ",IF(T$29="Y",M24,IF((H34+K34+L34)&gt;0,H34+K34+L34," ")))</f>
        <v xml:space="preserve"> </v>
      </c>
      <c r="N34" s="121" t="str">
        <f>IF(M34=" "," ",IF(M34=0," ",IF(Employee!O$102="W1",AN34,AI34-W24)))</f>
        <v xml:space="preserve"> </v>
      </c>
      <c r="O34" s="130" t="str">
        <f>IF(M34=" "," ",IF(M34=0," ",IF(Employee!P$95&gt;E$29,0,IF(C34="A",WNI!E36,IF(C34="B",WNI!F36,IF(C34="C",WNI!G36,IF(C34="J",WNI!H36," ")))))))</f>
        <v xml:space="preserve"> </v>
      </c>
      <c r="P34" s="121"/>
      <c r="Q34" s="121"/>
      <c r="R34" s="134" t="str">
        <f>IF(M34=" "," ",IF(M34=0," ",M34-SUM(N34:Q34)))</f>
        <v xml:space="preserve"> </v>
      </c>
      <c r="S34" s="121"/>
      <c r="T34" s="122" t="str">
        <f>IF(M34=" "," ",IF(M34=0," ",WNI!I36))</f>
        <v xml:space="preserve"> </v>
      </c>
      <c r="U34" s="50"/>
      <c r="V34" s="61">
        <f>IF(Employee!H$112=E$29,Employee!D$112+SUM(M34)+V24,SUM(M34)+V24)</f>
        <v>0</v>
      </c>
      <c r="W34" s="61">
        <f>IF(Employee!H$112=E$29,Employee!D$113+SUM(N34)+W24,SUM(N34)+W24)</f>
        <v>0</v>
      </c>
      <c r="X34" s="61">
        <f>IF(O34=" ",X24,O34+X24)</f>
        <v>0</v>
      </c>
      <c r="Y34" s="61">
        <f t="shared" si="5"/>
        <v>0</v>
      </c>
      <c r="Z34" s="61">
        <f t="shared" si="5"/>
        <v>0</v>
      </c>
      <c r="AA34" s="61">
        <f>IF(R34=" ",AA24,AA24+R34)</f>
        <v>0</v>
      </c>
      <c r="AC34" s="61">
        <f>IF(T34=" ",AC24,T34+AC24)</f>
        <v>0</v>
      </c>
      <c r="AD34" s="98"/>
      <c r="AE34" s="112">
        <f>IF(E34=" ",0,IF(D34="BR",0,IF(D34="D",0,IF(D34="NT",V34,LOOKUP(D34,Free!A:A,Free!B:B)*E$29/52))))</f>
        <v>0</v>
      </c>
      <c r="AF34" s="95">
        <f>IF(E34=" ",0,V34-AE34)</f>
        <v>0</v>
      </c>
      <c r="AG34" s="95">
        <f>AF34*AG$7</f>
        <v>0</v>
      </c>
      <c r="AH34" s="95">
        <f>IF(D34="D",AF34*AH$7,IF(AF34&gt;LOOKUP(E$29,HR!A:A,HR!B:B),(AF34-LOOKUP(E$29,HR!A:A,HR!B:B))*AH$7,0))</f>
        <v>0</v>
      </c>
      <c r="AI34" s="95">
        <f>IF(AF34&lt;1,0,AG34+AH34)</f>
        <v>0</v>
      </c>
      <c r="AJ34" s="95">
        <f>IF(E34=" ",0,IF(D34="BR",0,IF(D34="D",0,IF(D34="NT",M34,LOOKUP(D34,Free!A:A,Free!B:B)*1/52))))</f>
        <v>0</v>
      </c>
      <c r="AK34" s="95">
        <f>IF(E34=" ",0,SUM(M34)-AJ34)</f>
        <v>0</v>
      </c>
      <c r="AL34" s="95">
        <f>AK34*AL$7</f>
        <v>0</v>
      </c>
      <c r="AM34" s="95">
        <f>IF(D34="D",AK34*AM$7,IF(AK34&gt;LOOKUP(1,HR!A:A,HR!B:B),(AK34-LOOKUP(1,HR!A:A,HR!B:B))*AH$7,0))</f>
        <v>0</v>
      </c>
      <c r="AN34" s="95">
        <f>IF(AK34&lt;1,0,AL34+AM34)</f>
        <v>0</v>
      </c>
      <c r="AO34" s="98"/>
      <c r="AP34" s="63"/>
      <c r="AQ34" s="95">
        <f>IF(G34="SSP",H34,0)</f>
        <v>0</v>
      </c>
      <c r="AR34" s="95">
        <f>IF(G34="SMP",H34,0)</f>
        <v>0</v>
      </c>
      <c r="AS34" s="95">
        <f>IF(G34="SPP",H34,0)</f>
        <v>0</v>
      </c>
      <c r="AT34" s="95">
        <f>IF(G34="SAP",H34,0)</f>
        <v>0</v>
      </c>
      <c r="AU34" s="63"/>
    </row>
    <row r="35" spans="1:47" ht="18" customHeight="1" thickBot="1" x14ac:dyDescent="0.25">
      <c r="A35" s="45"/>
      <c r="B35" s="145" t="str">
        <f>IF(E35=" "," ",IF(Employee!F$128&gt;E$29," ",IF(Employee!F$130&lt;E$29," ",Employee!D$134)))</f>
        <v xml:space="preserve"> </v>
      </c>
      <c r="C35" s="32" t="str">
        <f>IF(E35=Employee!D$133,LOOKUP(E$29,Nitable!A:A,Nitable!N:N)," ")</f>
        <v xml:space="preserve"> </v>
      </c>
      <c r="D35" s="32" t="str">
        <f>IF(E35=Employee!D$133,LOOKUP(E$29,Taxcode!A:A,Taxcode!AE:AE)," ")</f>
        <v xml:space="preserve"> </v>
      </c>
      <c r="E35" s="146" t="str">
        <f>IF(Employee!D$132="m"," ",IF(Employee!F$128&gt;E$29," ",IF(Employee!F$130&lt;E$29," ",Employee!D$133)))</f>
        <v xml:space="preserve"> </v>
      </c>
      <c r="F35" s="39" t="str">
        <f>IF(E35=" "," ",IF(Employee!F$128&gt;E$29," ",IF(Employee!F$130&lt;E$29," ",Employee!D$119)))</f>
        <v xml:space="preserve"> </v>
      </c>
      <c r="G35" s="162"/>
      <c r="H35" s="124">
        <f>IF(T$29="Y",H25,0)</f>
        <v>0</v>
      </c>
      <c r="I35" s="119">
        <f>IF(T$29="Y",I25,0)</f>
        <v>0</v>
      </c>
      <c r="J35" s="119">
        <f>IF(T$29="Y",J25,0)</f>
        <v>0</v>
      </c>
      <c r="K35" s="119">
        <f>IF(T$29="Y",K25,I35*J35)</f>
        <v>0</v>
      </c>
      <c r="L35" s="155">
        <f>IF(T$29="Y",L25,0)</f>
        <v>0</v>
      </c>
      <c r="M35" s="141" t="str">
        <f>IF(E35=" "," ",IF(T$29="Y",M25,IF((H35+K35+L35)&gt;0,H35+K35+L35," ")))</f>
        <v xml:space="preserve"> </v>
      </c>
      <c r="N35" s="121" t="str">
        <f>IF(M35=" "," ",IF(M35=0," ",IF(Employee!O$128="W1",AN35,AI35-W25)))</f>
        <v xml:space="preserve"> </v>
      </c>
      <c r="O35" s="130" t="str">
        <f>IF(M35=" "," ",IF(M35=0," ",IF(Employee!P$121&gt;E$29,0,IF(C35="A",WNI!E37,IF(C35="B",WNI!F37,IF(C35="C",WNI!G37,IF(C35="J",WNI!H37," ")))))))</f>
        <v xml:space="preserve"> </v>
      </c>
      <c r="P35" s="121"/>
      <c r="Q35" s="121"/>
      <c r="R35" s="134" t="str">
        <f>IF(M35=" "," ",IF(M35=0," ",M35-SUM(N35:Q35)))</f>
        <v xml:space="preserve"> </v>
      </c>
      <c r="S35" s="121"/>
      <c r="T35" s="266" t="str">
        <f>IF(M35=" "," ",IF(M35=0," ",WNI!I37))</f>
        <v xml:space="preserve"> </v>
      </c>
      <c r="U35" s="50"/>
      <c r="V35" s="61">
        <f>IF(Employee!H$138=E$29,Employee!D$138+SUM(M35)+V25,SUM(M35)+V25)</f>
        <v>0</v>
      </c>
      <c r="W35" s="61">
        <f>IF(Employee!H$138=E$29,Employee!D$139+SUM(N35)+W25,SUM(N35)+W25)</f>
        <v>0</v>
      </c>
      <c r="X35" s="61">
        <f>IF(O35=" ",X25,O35+X25)</f>
        <v>0</v>
      </c>
      <c r="Y35" s="61">
        <f t="shared" si="5"/>
        <v>0</v>
      </c>
      <c r="Z35" s="61">
        <f t="shared" si="5"/>
        <v>0</v>
      </c>
      <c r="AA35" s="61">
        <f>IF(R35=" ",AA25,AA25+R35)</f>
        <v>0</v>
      </c>
      <c r="AC35" s="61">
        <f>IF(T35=" ",AC25,T35+AC25)</f>
        <v>0</v>
      </c>
      <c r="AD35" s="98"/>
      <c r="AE35" s="112">
        <f>IF(E35=" ",0,IF(D35="BR",0,IF(D35="D",0,IF(D35="NT",V35,LOOKUP(D35,Free!A:A,Free!B:B)*E$29/52))))</f>
        <v>0</v>
      </c>
      <c r="AF35" s="95">
        <f>IF(E35=" ",0,V35-AE35)</f>
        <v>0</v>
      </c>
      <c r="AG35" s="95">
        <f>AF35*AG$7</f>
        <v>0</v>
      </c>
      <c r="AH35" s="95">
        <f>IF(D35="D",AF35*AH$7,IF(AF35&gt;LOOKUP(E$29,HR!A:A,HR!B:B),(AF35-LOOKUP(E$29,HR!A:A,HR!B:B))*AH$7,0))</f>
        <v>0</v>
      </c>
      <c r="AI35" s="95">
        <f>IF(AF35&lt;1,0,AG35+AH35)</f>
        <v>0</v>
      </c>
      <c r="AJ35" s="95">
        <f>IF(E35=" ",0,IF(D35="BR",0,IF(D35="D",0,IF(D35="NT",M35,LOOKUP(D35,Free!A:A,Free!B:B)*1/52))))</f>
        <v>0</v>
      </c>
      <c r="AK35" s="95">
        <f>IF(E35=" ",0,SUM(M35)-AJ35)</f>
        <v>0</v>
      </c>
      <c r="AL35" s="95">
        <f>AK35*AL$7</f>
        <v>0</v>
      </c>
      <c r="AM35" s="95">
        <f>IF(D35="D",AK35*AM$7,IF(AK35&gt;LOOKUP(1,HR!A:A,HR!B:B),(AK35-LOOKUP(1,HR!A:A,HR!B:B))*AH$7,0))</f>
        <v>0</v>
      </c>
      <c r="AN35" s="95">
        <f>IF(AK35&lt;1,0,AL35+AM35)</f>
        <v>0</v>
      </c>
      <c r="AO35" s="98"/>
      <c r="AP35" s="63"/>
      <c r="AQ35" s="95">
        <f>IF(G35="SSP",H35,0)</f>
        <v>0</v>
      </c>
      <c r="AR35" s="95">
        <f>IF(G35="SMP",H35,0)</f>
        <v>0</v>
      </c>
      <c r="AS35" s="95">
        <f>IF(G35="SPP",H35,0)</f>
        <v>0</v>
      </c>
      <c r="AT35" s="95">
        <f>IF(G35="SAP",H35,0)</f>
        <v>0</v>
      </c>
      <c r="AU35" s="63"/>
    </row>
    <row r="36" spans="1:47" ht="18" customHeight="1" thickTop="1" thickBot="1" x14ac:dyDescent="0.25">
      <c r="A36" s="49"/>
      <c r="B36" s="153"/>
      <c r="C36" s="151"/>
      <c r="D36" s="151"/>
      <c r="E36" s="152"/>
      <c r="F36" s="400" t="s">
        <v>7</v>
      </c>
      <c r="G36" s="398"/>
      <c r="H36" s="156"/>
      <c r="I36" s="157"/>
      <c r="J36" s="157"/>
      <c r="K36" s="158"/>
      <c r="L36" s="158"/>
      <c r="M36" s="159">
        <f t="shared" ref="M36:R36" si="6">SUM(M31:M35)</f>
        <v>0</v>
      </c>
      <c r="N36" s="159">
        <f t="shared" si="6"/>
        <v>0</v>
      </c>
      <c r="O36" s="159">
        <f t="shared" si="6"/>
        <v>0</v>
      </c>
      <c r="P36" s="159">
        <f t="shared" si="6"/>
        <v>0</v>
      </c>
      <c r="Q36" s="159">
        <f t="shared" si="6"/>
        <v>0</v>
      </c>
      <c r="R36" s="159">
        <f t="shared" si="6"/>
        <v>0</v>
      </c>
      <c r="S36" s="121"/>
      <c r="T36" s="159">
        <f>SUM(T31:T35)</f>
        <v>0</v>
      </c>
      <c r="U36" s="51"/>
      <c r="V36" s="61"/>
      <c r="AD36" s="98"/>
      <c r="AE36" s="112"/>
      <c r="AO36" s="98"/>
      <c r="AP36" s="63"/>
      <c r="AU36" s="63"/>
    </row>
    <row r="37" spans="1:47" s="54" customFormat="1" ht="24" customHeight="1" thickBot="1" x14ac:dyDescent="0.25">
      <c r="A37" s="138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81"/>
      <c r="P37" s="381"/>
      <c r="Q37" s="381"/>
      <c r="R37" s="381"/>
      <c r="S37" s="381"/>
      <c r="T37" s="381"/>
      <c r="U37" s="218"/>
      <c r="V37" s="84"/>
      <c r="W37" s="84"/>
      <c r="X37" s="84"/>
      <c r="Y37" s="219"/>
      <c r="Z37" s="84"/>
      <c r="AA37" s="84"/>
      <c r="AB37" s="85"/>
      <c r="AC37" s="84"/>
      <c r="AD37" s="97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7"/>
      <c r="AP37" s="212"/>
      <c r="AQ37" s="94"/>
      <c r="AR37" s="94"/>
      <c r="AS37" s="94"/>
      <c r="AT37" s="94"/>
      <c r="AU37" s="212"/>
    </row>
    <row r="38" spans="1:47" ht="18" customHeight="1" thickTop="1" thickBot="1" x14ac:dyDescent="0.25">
      <c r="A38" s="41"/>
      <c r="B38" s="396" t="s">
        <v>34</v>
      </c>
      <c r="C38" s="397"/>
      <c r="D38" s="397"/>
      <c r="E38" s="398"/>
      <c r="F38" s="42"/>
      <c r="G38" s="42"/>
      <c r="H38" s="43"/>
      <c r="I38" s="43"/>
      <c r="J38" s="43"/>
      <c r="K38" s="58"/>
      <c r="L38" s="58"/>
      <c r="M38" s="55"/>
      <c r="N38" s="43"/>
      <c r="O38" s="378" t="s">
        <v>39</v>
      </c>
      <c r="P38" s="379"/>
      <c r="Q38" s="380"/>
      <c r="R38" s="376"/>
      <c r="S38" s="377"/>
      <c r="T38" s="377"/>
      <c r="U38" s="44"/>
      <c r="AD38" s="98"/>
      <c r="AE38" s="112"/>
      <c r="AO38" s="98"/>
      <c r="AP38" s="63"/>
      <c r="AU38" s="63"/>
    </row>
    <row r="39" spans="1:47" ht="18" customHeight="1" thickTop="1" thickBot="1" x14ac:dyDescent="0.25">
      <c r="A39" s="45"/>
      <c r="B39" s="399" t="s">
        <v>9</v>
      </c>
      <c r="C39" s="397"/>
      <c r="D39" s="398"/>
      <c r="E39" s="206">
        <v>8</v>
      </c>
      <c r="F39" s="63"/>
      <c r="G39" s="63"/>
      <c r="H39" s="399" t="s">
        <v>39</v>
      </c>
      <c r="I39" s="397"/>
      <c r="J39" s="398"/>
      <c r="K39" s="272">
        <f>Admin!B51</f>
        <v>39958</v>
      </c>
      <c r="L39" s="271" t="s">
        <v>208</v>
      </c>
      <c r="M39" s="273">
        <f>Admin!B57</f>
        <v>39964</v>
      </c>
      <c r="N39" s="28"/>
      <c r="O39" s="401" t="s">
        <v>109</v>
      </c>
      <c r="P39" s="402"/>
      <c r="Q39" s="402"/>
      <c r="R39" s="403"/>
      <c r="S39" s="46"/>
      <c r="T39" s="217"/>
      <c r="U39" s="48"/>
      <c r="AD39" s="98"/>
      <c r="AE39" s="112"/>
      <c r="AO39" s="98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4"/>
      <c r="O40" s="56"/>
      <c r="P40" s="56"/>
      <c r="Q40" s="56"/>
      <c r="R40" s="56"/>
      <c r="S40" s="46"/>
      <c r="T40" s="56"/>
      <c r="U40" s="48"/>
      <c r="AD40" s="98"/>
      <c r="AE40" s="112"/>
      <c r="AO40" s="98"/>
      <c r="AP40" s="63"/>
      <c r="AU40" s="63"/>
    </row>
    <row r="41" spans="1:47" ht="18" customHeight="1" x14ac:dyDescent="0.2">
      <c r="A41" s="45"/>
      <c r="B41" s="143" t="str">
        <f>IF(E41=" "," ",IF(Employee!F$24&gt;E$39," ",IF(Employee!F$26&lt;E$39," ",Employee!D$30)))</f>
        <v xml:space="preserve"> </v>
      </c>
      <c r="C41" s="109" t="str">
        <f>IF(E41=Employee!D$29,LOOKUP(E$39,Nitable!A:A,Nitable!B:B)," ")</f>
        <v xml:space="preserve"> </v>
      </c>
      <c r="D41" s="109" t="str">
        <f>IF(E41=Employee!D$29,LOOKUP(E$39,Taxcode!A:A,Taxcode!G:G)," ")</f>
        <v xml:space="preserve"> </v>
      </c>
      <c r="E41" s="150" t="str">
        <f>IF(Employee!D$28="m"," ",IF(Employee!F$24&gt;E$39," ",IF(Employee!F$26&lt;E$39," ",Employee!D$29)))</f>
        <v xml:space="preserve"> </v>
      </c>
      <c r="F41" s="147" t="str">
        <f>IF(E41=" "," ",IF(Employee!F$24&gt;E$39," ",IF(Employee!F$26&lt;E$39," ",Employee!D$15)))</f>
        <v xml:space="preserve"> </v>
      </c>
      <c r="G41" s="162"/>
      <c r="H41" s="123">
        <f>IF(T$39="Y",H31,0)</f>
        <v>0</v>
      </c>
      <c r="I41" s="115">
        <f>IF(T$39="Y",I31,0)</f>
        <v>0</v>
      </c>
      <c r="J41" s="115">
        <f>IF(T$39="Y",J31,0)</f>
        <v>0</v>
      </c>
      <c r="K41" s="115">
        <f>IF(T$39="Y",K31,I41*J41)</f>
        <v>0</v>
      </c>
      <c r="L41" s="115">
        <f>IF(T$39="Y",L31,0)</f>
        <v>0</v>
      </c>
      <c r="M41" s="127" t="str">
        <f>IF(E41=" "," ",IF(T$39="Y",M31,IF((H41+K41+L41)&gt;0,H41+K41+L41," ")))</f>
        <v xml:space="preserve"> </v>
      </c>
      <c r="N41" s="117" t="str">
        <f>IF(M41=" "," ",IF(M41=0," ",IF(Employee!O$24="W1",AN41,AI41-W31)))</f>
        <v xml:space="preserve"> </v>
      </c>
      <c r="O41" s="128" t="str">
        <f>IF(M41=" "," ",IF(M41=0," ",IF(Employee!P$17&gt;E$39,0,IF(C41="A",WNI!E38,IF(C41="B",WNI!F38,IF(C41="C",WNI!G38,IF(C41="J",WNI!H38," ")))))))</f>
        <v xml:space="preserve"> </v>
      </c>
      <c r="P41" s="117"/>
      <c r="Q41" s="117"/>
      <c r="R41" s="133" t="str">
        <f>IF(M41=" "," ",IF(M41=0," ",M41-SUM(N41:Q41)))</f>
        <v xml:space="preserve"> </v>
      </c>
      <c r="S41" s="121"/>
      <c r="T41" s="118" t="str">
        <f>IF(M41=" "," ",IF(M41=0," ",WNI!I38))</f>
        <v xml:space="preserve"> </v>
      </c>
      <c r="U41" s="50"/>
      <c r="V41" s="61">
        <f>IF(Employee!H$34=E$39,Employee!D$34+SUM(M41)+V31,SUM(M41)+V31)</f>
        <v>0</v>
      </c>
      <c r="W41" s="61">
        <f>IF(Employee!H$34=E$39,Employee!D$35+SUM(N41)+W31,SUM(N41)+W31)</f>
        <v>0</v>
      </c>
      <c r="X41" s="61">
        <f>IF(O41=" ",X31,O41+X31)</f>
        <v>0</v>
      </c>
      <c r="Y41" s="61">
        <f t="shared" ref="Y41:Z45" si="7">IF(P41=0,Y31,P41+Y31)</f>
        <v>0</v>
      </c>
      <c r="Z41" s="61">
        <f t="shared" si="7"/>
        <v>0</v>
      </c>
      <c r="AA41" s="61">
        <f>IF(R41=" ",AA31,AA31+R41)</f>
        <v>0</v>
      </c>
      <c r="AC41" s="61">
        <f>IF(T41=" ",AC31,T41+AC31)</f>
        <v>0</v>
      </c>
      <c r="AD41" s="98"/>
      <c r="AE41" s="112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8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45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IF(E42=Employee!D$55,LOOKUP(E$39,Taxcode!A:A,Taxcode!M:M)," ")</f>
        <v xml:space="preserve"> </v>
      </c>
      <c r="E42" s="142" t="str">
        <f>IF(Employee!D$54="m"," ",IF(Employee!F$50&gt;E$39," ",IF(Employee!F$52&lt;E$39," ",Employee!D$55)))</f>
        <v xml:space="preserve"> </v>
      </c>
      <c r="F42" s="148" t="str">
        <f>IF(E42=" "," ",IF(Employee!F$50&gt;E$39," ",IF(Employee!F$52&lt;E$39," ",Employee!D$41)))</f>
        <v xml:space="preserve"> </v>
      </c>
      <c r="G42" s="162"/>
      <c r="H42" s="124">
        <f>IF(T$39="Y",H32,0)</f>
        <v>0</v>
      </c>
      <c r="I42" s="119">
        <f>IF(T$39="Y",I32,0)</f>
        <v>0</v>
      </c>
      <c r="J42" s="119">
        <f>IF(T$39="Y",J32,0)</f>
        <v>0</v>
      </c>
      <c r="K42" s="119">
        <f>IF(T$39="Y",K32,I42*J42)</f>
        <v>0</v>
      </c>
      <c r="L42" s="119">
        <f>IF(T$39="Y",L32,0)</f>
        <v>0</v>
      </c>
      <c r="M42" s="129" t="str">
        <f>IF(E42=" "," ",IF(T$39="Y",M32,IF((H42+K42+L42)&gt;0,H42+K42+L42," ")))</f>
        <v xml:space="preserve"> </v>
      </c>
      <c r="N42" s="121" t="str">
        <f>IF(M42=" "," ",IF(M42=0," ",IF(Employee!O$50="W1",AN42,AI42-W32)))</f>
        <v xml:space="preserve"> </v>
      </c>
      <c r="O42" s="130" t="str">
        <f>IF(M42=" "," ",IF(M42=0," ",IF(Employee!P$43&gt;E$39,0,IF(C42="A",WNI!E39,IF(C42="B",WNI!F39,IF(C42="C",WNI!G39,IF(C42="J",WNI!H39," ")))))))</f>
        <v xml:space="preserve"> </v>
      </c>
      <c r="P42" s="121"/>
      <c r="Q42" s="121"/>
      <c r="R42" s="134" t="str">
        <f>IF(M42=" "," ",IF(M42=0," ",M42-SUM(N42:Q42)))</f>
        <v xml:space="preserve"> </v>
      </c>
      <c r="S42" s="121"/>
      <c r="T42" s="122" t="str">
        <f>IF(M42=" "," ",IF(M42=0," ",WNI!I39))</f>
        <v xml:space="preserve"> </v>
      </c>
      <c r="U42" s="50"/>
      <c r="V42" s="61">
        <f>IF(Employee!H$60=E$39,Employee!D$60+SUM(M42)+V32,SUM(M42)+V32)</f>
        <v>0</v>
      </c>
      <c r="W42" s="61">
        <f>IF(Employee!H$60=E$39,Employee!D$61+SUM(N42)+W32,SUM(N42)+W32)</f>
        <v>0</v>
      </c>
      <c r="X42" s="61">
        <f>IF(O42=" ",X32,O42+X32)</f>
        <v>0</v>
      </c>
      <c r="Y42" s="61">
        <f t="shared" si="7"/>
        <v>0</v>
      </c>
      <c r="Z42" s="61">
        <f t="shared" si="7"/>
        <v>0</v>
      </c>
      <c r="AA42" s="61">
        <f>IF(R42=" ",AA32,AA32+R42)</f>
        <v>0</v>
      </c>
      <c r="AC42" s="61">
        <f>IF(T42=" ",AC32,T42+AC32)</f>
        <v>0</v>
      </c>
      <c r="AD42" s="98"/>
      <c r="AE42" s="112">
        <f>IF(E42=" ",0,IF(D42="BR",0,IF(D42="D",0,IF(D42="NT",V42,LOOKUP(D42,Free!A:A,Free!B:B)*E$39/52))))</f>
        <v>0</v>
      </c>
      <c r="AF42" s="95">
        <f>IF(E42=" ",0,V42-AE42)</f>
        <v>0</v>
      </c>
      <c r="AG42" s="95">
        <f>AF42*AG$7</f>
        <v>0</v>
      </c>
      <c r="AH42" s="95">
        <f>IF(D42="D",AF42*AH$7,IF(AF42&gt;LOOKUP(E$39,HR!A:A,HR!B:B),(AF42-LOOKUP(E$39,HR!A:A,HR!B:B))*AH$7,0))</f>
        <v>0</v>
      </c>
      <c r="AI42" s="95">
        <f>IF(AF42&lt;1,0,AG42+AH42)</f>
        <v>0</v>
      </c>
      <c r="AJ42" s="95">
        <f>IF(E42=" ",0,IF(D42="BR",0,IF(D42="D",0,IF(D42="NT",M42,LOOKUP(D42,Free!A:A,Free!B:B)*1/52))))</f>
        <v>0</v>
      </c>
      <c r="AK42" s="95">
        <f>IF(E42=" ",0,SUM(M42)-AJ42)</f>
        <v>0</v>
      </c>
      <c r="AL42" s="95">
        <f>AK42*AL$7</f>
        <v>0</v>
      </c>
      <c r="AM42" s="95">
        <f>IF(D42="D",AK42*AM$7,IF(AK42&gt;LOOKUP(1,HR!A:A,HR!B:B),(AK42-LOOKUP(1,HR!A:A,HR!B:B))*AH$7,0))</f>
        <v>0</v>
      </c>
      <c r="AN42" s="95">
        <f>IF(AK42&lt;1,0,AL42+AM42)</f>
        <v>0</v>
      </c>
      <c r="AO42" s="98"/>
      <c r="AP42" s="63"/>
      <c r="AQ42" s="95">
        <f>IF(G42="SSP",H42,0)</f>
        <v>0</v>
      </c>
      <c r="AR42" s="95">
        <f>IF(G42="SMP",H42,0)</f>
        <v>0</v>
      </c>
      <c r="AS42" s="95">
        <f>IF(G42="SPP",H42,0)</f>
        <v>0</v>
      </c>
      <c r="AT42" s="95">
        <f>IF(G42="SAP",H42,0)</f>
        <v>0</v>
      </c>
      <c r="AU42" s="63"/>
    </row>
    <row r="43" spans="1:47" ht="18" customHeight="1" x14ac:dyDescent="0.2">
      <c r="A43" s="45"/>
      <c r="B43" s="145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IF(E43=Employee!D$81,LOOKUP(E$39,Taxcode!A:A,Taxcode!S:S)," ")</f>
        <v xml:space="preserve"> </v>
      </c>
      <c r="E43" s="142" t="str">
        <f>IF(Employee!D$80="m"," ",IF(Employee!F$76&gt;E$39," ",IF(Employee!F$78&lt;E$39," ",Employee!D$81)))</f>
        <v xml:space="preserve"> </v>
      </c>
      <c r="F43" s="148" t="str">
        <f>IF(E43=" "," ",IF(Employee!F$76&gt;E$39," ",IF(Employee!F$78&lt;E$39," ",Employee!D$67)))</f>
        <v xml:space="preserve"> </v>
      </c>
      <c r="G43" s="162"/>
      <c r="H43" s="124">
        <f>IF(T$39="Y",H33,0)</f>
        <v>0</v>
      </c>
      <c r="I43" s="119">
        <f>IF(T$39="Y",I33,0)</f>
        <v>0</v>
      </c>
      <c r="J43" s="119">
        <f>IF(T$39="Y",J33,0)</f>
        <v>0</v>
      </c>
      <c r="K43" s="119">
        <f>IF(T$39="Y",K33,I43*J43)</f>
        <v>0</v>
      </c>
      <c r="L43" s="119">
        <f>IF(T$39="Y",L33,0)</f>
        <v>0</v>
      </c>
      <c r="M43" s="129" t="str">
        <f>IF(E43=" "," ",IF(T$39="Y",M33,IF((H43+K43+L43)&gt;0,H43+K43+L43," ")))</f>
        <v xml:space="preserve"> </v>
      </c>
      <c r="N43" s="121" t="str">
        <f>IF(M43=" "," ",IF(M43=0," ",IF(Employee!O$76="W1",AN43,AI43-W33)))</f>
        <v xml:space="preserve"> </v>
      </c>
      <c r="O43" s="130" t="str">
        <f>IF(M43=" "," ",IF(M43=0," ",IF(Employee!P$69&gt;E$39,0,IF(C43="A",WNI!E40,IF(C43="B",WNI!F40,IF(C43="C",WNI!G40,IF(C43="J",WNI!H40," ")))))))</f>
        <v xml:space="preserve"> </v>
      </c>
      <c r="P43" s="121"/>
      <c r="Q43" s="121"/>
      <c r="R43" s="134" t="str">
        <f>IF(M43=" "," ",IF(M43=0," ",M43-SUM(N43:Q43)))</f>
        <v xml:space="preserve"> </v>
      </c>
      <c r="S43" s="121"/>
      <c r="T43" s="122" t="str">
        <f>IF(M43=" "," ",IF(M43=0," ",WNI!I40))</f>
        <v xml:space="preserve"> </v>
      </c>
      <c r="U43" s="50"/>
      <c r="V43" s="61">
        <f>IF(Employee!H$86=E$39,Employee!D$86+SUM(M43)+V33,SUM(M43)+V33)</f>
        <v>0</v>
      </c>
      <c r="W43" s="61">
        <f>IF(Employee!H$86=E$39,Employee!D$87+SUM(N43)+W33,SUM(N43)+W33)</f>
        <v>0</v>
      </c>
      <c r="X43" s="61">
        <f>IF(O43=" ",X33,O43+X33)</f>
        <v>0</v>
      </c>
      <c r="Y43" s="61">
        <f t="shared" si="7"/>
        <v>0</v>
      </c>
      <c r="Z43" s="61">
        <f t="shared" si="7"/>
        <v>0</v>
      </c>
      <c r="AA43" s="61">
        <f>IF(R43=" ",AA33,AA33+R43)</f>
        <v>0</v>
      </c>
      <c r="AC43" s="61">
        <f>IF(T43=" ",AC33,T43+AC33)</f>
        <v>0</v>
      </c>
      <c r="AD43" s="98"/>
      <c r="AE43" s="112">
        <f>IF(E43=" ",0,IF(D43="BR",0,IF(D43="D",0,IF(D43="NT",V43,LOOKUP(D43,Free!A:A,Free!B:B)*E$39/52))))</f>
        <v>0</v>
      </c>
      <c r="AF43" s="95">
        <f>IF(E43=" ",0,V43-AE43)</f>
        <v>0</v>
      </c>
      <c r="AG43" s="95">
        <f>AF43*AG$7</f>
        <v>0</v>
      </c>
      <c r="AH43" s="95">
        <f>IF(D43="D",AF43*AH$7,IF(AF43&gt;LOOKUP(E$39,HR!A:A,HR!B:B),(AF43-LOOKUP(E$39,HR!A:A,HR!B:B))*AH$7,0))</f>
        <v>0</v>
      </c>
      <c r="AI43" s="95">
        <f>IF(AF43&lt;1,0,AG43+AH43)</f>
        <v>0</v>
      </c>
      <c r="AJ43" s="95">
        <f>IF(E43=" ",0,IF(D43="BR",0,IF(D43="D",0,IF(D43="NT",M43,LOOKUP(D43,Free!A:A,Free!B:B)*1/52))))</f>
        <v>0</v>
      </c>
      <c r="AK43" s="95">
        <f>IF(E43=" ",0,SUM(M43)-AJ43)</f>
        <v>0</v>
      </c>
      <c r="AL43" s="95">
        <f>AK43*AL$7</f>
        <v>0</v>
      </c>
      <c r="AM43" s="95">
        <f>IF(D43="D",AK43*AM$7,IF(AK43&gt;LOOKUP(1,HR!A:A,HR!B:B),(AK43-LOOKUP(1,HR!A:A,HR!B:B))*AH$7,0))</f>
        <v>0</v>
      </c>
      <c r="AN43" s="95">
        <f>IF(AK43&lt;1,0,AL43+AM43)</f>
        <v>0</v>
      </c>
      <c r="AO43" s="98"/>
      <c r="AP43" s="63"/>
      <c r="AQ43" s="95">
        <f>IF(G43="SSP",H43,0)</f>
        <v>0</v>
      </c>
      <c r="AR43" s="95">
        <f>IF(G43="SMP",H43,0)</f>
        <v>0</v>
      </c>
      <c r="AS43" s="95">
        <f>IF(G43="SPP",H43,0)</f>
        <v>0</v>
      </c>
      <c r="AT43" s="95">
        <f>IF(G43="SAP",H43,0)</f>
        <v>0</v>
      </c>
      <c r="AU43" s="63"/>
    </row>
    <row r="44" spans="1:47" ht="18" customHeight="1" x14ac:dyDescent="0.2">
      <c r="A44" s="45"/>
      <c r="B44" s="145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IF(E44=Employee!D$107,LOOKUP(E$39,Taxcode!A:A,Taxcode!Y:Y)," ")</f>
        <v xml:space="preserve"> </v>
      </c>
      <c r="E44" s="142" t="str">
        <f>IF(Employee!D$106="m"," ",IF(Employee!F$102&gt;E$39," ",IF(Employee!F$104&lt;E$39," ",Employee!D$107)))</f>
        <v xml:space="preserve"> </v>
      </c>
      <c r="F44" s="148" t="str">
        <f>IF(E44=" "," ",IF(Employee!F$102&gt;E$39," ",IF(Employee!F$104&lt;E$39," ",Employee!D$93)))</f>
        <v xml:space="preserve"> </v>
      </c>
      <c r="G44" s="162"/>
      <c r="H44" s="124">
        <f>IF(T$39="Y",H34,0)</f>
        <v>0</v>
      </c>
      <c r="I44" s="119">
        <f>IF(T$39="Y",I34,0)</f>
        <v>0</v>
      </c>
      <c r="J44" s="119">
        <f>IF(T$39="Y",J34,0)</f>
        <v>0</v>
      </c>
      <c r="K44" s="119">
        <f>IF(T$39="Y",K34,I44*J44)</f>
        <v>0</v>
      </c>
      <c r="L44" s="119">
        <f>IF(T$39="Y",L34,0)</f>
        <v>0</v>
      </c>
      <c r="M44" s="129" t="str">
        <f>IF(E44=" "," ",IF(T$39="Y",M34,IF((H44+K44+L44)&gt;0,H44+K44+L44," ")))</f>
        <v xml:space="preserve"> </v>
      </c>
      <c r="N44" s="121" t="str">
        <f>IF(M44=" "," ",IF(M44=0," ",IF(Employee!O$102="W1",AN44,AI44-W34)))</f>
        <v xml:space="preserve"> </v>
      </c>
      <c r="O44" s="130" t="str">
        <f>IF(M44=" "," ",IF(M44=0," ",IF(Employee!P$95&gt;E$39,0,IF(C44="A",WNI!E41,IF(C44="B",WNI!F41,IF(C44="C",WNI!G41,IF(C44="J",WNI!H41," ")))))))</f>
        <v xml:space="preserve"> </v>
      </c>
      <c r="P44" s="121"/>
      <c r="Q44" s="121"/>
      <c r="R44" s="134" t="str">
        <f>IF(M44=" "," ",IF(M44=0," ",M44-SUM(N44:Q44)))</f>
        <v xml:space="preserve"> </v>
      </c>
      <c r="S44" s="121"/>
      <c r="T44" s="122" t="str">
        <f>IF(M44=" "," ",IF(M44=0," ",WNI!I41))</f>
        <v xml:space="preserve"> </v>
      </c>
      <c r="U44" s="50"/>
      <c r="V44" s="61">
        <f>IF(Employee!H$112=E$39,Employee!D$112+SUM(M44)+V34,SUM(M44)+V34)</f>
        <v>0</v>
      </c>
      <c r="W44" s="61">
        <f>IF(Employee!H$112=E$39,Employee!D$113+SUM(N44)+W34,SUM(N44)+W34)</f>
        <v>0</v>
      </c>
      <c r="X44" s="61">
        <f>IF(O44=" ",X34,O44+X34)</f>
        <v>0</v>
      </c>
      <c r="Y44" s="61">
        <f t="shared" si="7"/>
        <v>0</v>
      </c>
      <c r="Z44" s="61">
        <f t="shared" si="7"/>
        <v>0</v>
      </c>
      <c r="AA44" s="61">
        <f>IF(R44=" ",AA34,AA34+R44)</f>
        <v>0</v>
      </c>
      <c r="AC44" s="61">
        <f>IF(T44=" ",AC34,T44+AC34)</f>
        <v>0</v>
      </c>
      <c r="AD44" s="98"/>
      <c r="AE44" s="112">
        <f>IF(E44=" ",0,IF(D44="BR",0,IF(D44="D",0,IF(D44="NT",V44,LOOKUP(D44,Free!A:A,Free!B:B)*E$39/52))))</f>
        <v>0</v>
      </c>
      <c r="AF44" s="95">
        <f>IF(E44=" ",0,V44-AE44)</f>
        <v>0</v>
      </c>
      <c r="AG44" s="95">
        <f>AF44*AG$7</f>
        <v>0</v>
      </c>
      <c r="AH44" s="95">
        <f>IF(D44="D",AF44*AH$7,IF(AF44&gt;LOOKUP(E$39,HR!A:A,HR!B:B),(AF44-LOOKUP(E$39,HR!A:A,HR!B:B))*AH$7,0))</f>
        <v>0</v>
      </c>
      <c r="AI44" s="95">
        <f>IF(AF44&lt;1,0,AG44+AH44)</f>
        <v>0</v>
      </c>
      <c r="AJ44" s="95">
        <f>IF(E44=" ",0,IF(D44="BR",0,IF(D44="D",0,IF(D44="NT",M44,LOOKUP(D44,Free!A:A,Free!B:B)*1/52))))</f>
        <v>0</v>
      </c>
      <c r="AK44" s="95">
        <f>IF(E44=" ",0,SUM(M44)-AJ44)</f>
        <v>0</v>
      </c>
      <c r="AL44" s="95">
        <f>AK44*AL$7</f>
        <v>0</v>
      </c>
      <c r="AM44" s="95">
        <f>IF(D44="D",AK44*AM$7,IF(AK44&gt;LOOKUP(1,HR!A:A,HR!B:B),(AK44-LOOKUP(1,HR!A:A,HR!B:B))*AH$7,0))</f>
        <v>0</v>
      </c>
      <c r="AN44" s="95">
        <f>IF(AK44&lt;1,0,AL44+AM44)</f>
        <v>0</v>
      </c>
      <c r="AO44" s="98"/>
      <c r="AP44" s="63"/>
      <c r="AQ44" s="95">
        <f>IF(G44="SSP",H44,0)</f>
        <v>0</v>
      </c>
      <c r="AR44" s="95">
        <f>IF(G44="SMP",H44,0)</f>
        <v>0</v>
      </c>
      <c r="AS44" s="95">
        <f>IF(G44="SPP",H44,0)</f>
        <v>0</v>
      </c>
      <c r="AT44" s="95">
        <f>IF(G44="SAP",H44,0)</f>
        <v>0</v>
      </c>
      <c r="AU44" s="63"/>
    </row>
    <row r="45" spans="1:47" ht="18" customHeight="1" thickBot="1" x14ac:dyDescent="0.25">
      <c r="A45" s="45"/>
      <c r="B45" s="145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IF(E45=Employee!D$133,LOOKUP(E$39,Taxcode!A:A,Taxcode!AE:AE)," ")</f>
        <v xml:space="preserve"> </v>
      </c>
      <c r="E45" s="142" t="str">
        <f>IF(Employee!D$132="m"," ",IF(Employee!F$128&gt;E$39," ",IF(Employee!F$130&lt;E$39," ",Employee!D$133)))</f>
        <v xml:space="preserve"> </v>
      </c>
      <c r="F45" s="148" t="str">
        <f>IF(E45=" "," ",IF(Employee!F$128&gt;E$39," ",IF(Employee!F$130&lt;E$39," ",Employee!D$119)))</f>
        <v xml:space="preserve"> </v>
      </c>
      <c r="G45" s="162"/>
      <c r="H45" s="124">
        <f>IF(T$39="Y",H35,0)</f>
        <v>0</v>
      </c>
      <c r="I45" s="119">
        <f>IF(T$39="Y",I35,0)</f>
        <v>0</v>
      </c>
      <c r="J45" s="119">
        <f>IF(T$39="Y",J35,0)</f>
        <v>0</v>
      </c>
      <c r="K45" s="119">
        <f>IF(T$39="Y",K35,I45*J45)</f>
        <v>0</v>
      </c>
      <c r="L45" s="119">
        <f>IF(T$39="Y",L35,0)</f>
        <v>0</v>
      </c>
      <c r="M45" s="129" t="str">
        <f>IF(E45=" "," ",IF(T$39="Y",M35,IF((H45+K45+L45)&gt;0,H45+K45+L45," ")))</f>
        <v xml:space="preserve"> </v>
      </c>
      <c r="N45" s="121" t="str">
        <f>IF(M45=" "," ",IF(M45=0," ",IF(Employee!O$128="W1",AN45,AI45-W35)))</f>
        <v xml:space="preserve"> </v>
      </c>
      <c r="O45" s="130" t="str">
        <f>IF(M45=" "," ",IF(M45=0," ",IF(Employee!P$121&gt;E$39,0,IF(C45="A",WNI!E42,IF(C45="B",WNI!F42,IF(C45="C",WNI!G42,IF(C45="J",WNI!H42," ")))))))</f>
        <v xml:space="preserve"> </v>
      </c>
      <c r="P45" s="121"/>
      <c r="Q45" s="121"/>
      <c r="R45" s="134" t="str">
        <f>IF(M45=" "," ",IF(M45=0," ",M45-SUM(N45:Q45)))</f>
        <v xml:space="preserve"> </v>
      </c>
      <c r="S45" s="121"/>
      <c r="T45" s="266" t="str">
        <f>IF(M45=" "," ",IF(M45=0," ",WNI!I42))</f>
        <v xml:space="preserve"> </v>
      </c>
      <c r="U45" s="50"/>
      <c r="V45" s="61">
        <f>IF(Employee!H$138=E$39,Employee!D$138+SUM(M45)+V35,SUM(M45)+V35)</f>
        <v>0</v>
      </c>
      <c r="W45" s="61">
        <f>IF(Employee!H$138=E$39,Employee!D$139+SUM(N45)+W35,SUM(N45)+W35)</f>
        <v>0</v>
      </c>
      <c r="X45" s="61">
        <f>IF(O45=" ",X35,O45+X35)</f>
        <v>0</v>
      </c>
      <c r="Y45" s="61">
        <f t="shared" si="7"/>
        <v>0</v>
      </c>
      <c r="Z45" s="61">
        <f t="shared" si="7"/>
        <v>0</v>
      </c>
      <c r="AA45" s="61">
        <f>IF(R45=" ",AA35,AA35+R45)</f>
        <v>0</v>
      </c>
      <c r="AC45" s="61">
        <f>IF(T45=" ",AC35,T45+AC35)</f>
        <v>0</v>
      </c>
      <c r="AD45" s="98"/>
      <c r="AE45" s="112">
        <f>IF(E45=" ",0,IF(D45="BR",0,IF(D45="D",0,IF(D45="NT",V45,LOOKUP(D45,Free!A:A,Free!B:B)*E$39/52))))</f>
        <v>0</v>
      </c>
      <c r="AF45" s="95">
        <f>IF(E45=" ",0,V45-AE45)</f>
        <v>0</v>
      </c>
      <c r="AG45" s="95">
        <f>AF45*AG$7</f>
        <v>0</v>
      </c>
      <c r="AH45" s="95">
        <f>IF(D45="D",AF45*AH$7,IF(AF45&gt;LOOKUP(E$39,HR!A:A,HR!B:B),(AF45-LOOKUP(E$39,HR!A:A,HR!B:B))*AH$7,0))</f>
        <v>0</v>
      </c>
      <c r="AI45" s="95">
        <f>IF(AF45&lt;1,0,AG45+AH45)</f>
        <v>0</v>
      </c>
      <c r="AJ45" s="95">
        <f>IF(E45=" ",0,IF(D45="BR",0,IF(D45="D",0,IF(D45="NT",M45,LOOKUP(D45,Free!A:A,Free!B:B)*1/52))))</f>
        <v>0</v>
      </c>
      <c r="AK45" s="95">
        <f>IF(E45=" ",0,SUM(M45)-AJ45)</f>
        <v>0</v>
      </c>
      <c r="AL45" s="95">
        <f>AK45*AL$7</f>
        <v>0</v>
      </c>
      <c r="AM45" s="95">
        <f>IF(D45="D",AK45*AM$7,IF(AK45&gt;LOOKUP(1,HR!A:A,HR!B:B),(AK45-LOOKUP(1,HR!A:A,HR!B:B))*AH$7,0))</f>
        <v>0</v>
      </c>
      <c r="AN45" s="95">
        <f>IF(AK45&lt;1,0,AL45+AM45)</f>
        <v>0</v>
      </c>
      <c r="AO45" s="98"/>
      <c r="AP45" s="63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3"/>
    </row>
    <row r="46" spans="1:47" ht="18" customHeight="1" thickTop="1" thickBot="1" x14ac:dyDescent="0.25">
      <c r="A46" s="49"/>
      <c r="B46" s="153"/>
      <c r="C46" s="151"/>
      <c r="D46" s="151"/>
      <c r="E46" s="152"/>
      <c r="F46" s="400" t="s">
        <v>7</v>
      </c>
      <c r="G46" s="398"/>
      <c r="H46" s="156"/>
      <c r="I46" s="157"/>
      <c r="J46" s="157"/>
      <c r="K46" s="158"/>
      <c r="L46" s="158"/>
      <c r="M46" s="159">
        <f t="shared" ref="M46:R46" si="8">SUM(M41:M45)</f>
        <v>0</v>
      </c>
      <c r="N46" s="159">
        <f t="shared" si="8"/>
        <v>0</v>
      </c>
      <c r="O46" s="159">
        <f t="shared" si="8"/>
        <v>0</v>
      </c>
      <c r="P46" s="159">
        <f t="shared" si="8"/>
        <v>0</v>
      </c>
      <c r="Q46" s="159">
        <f t="shared" si="8"/>
        <v>0</v>
      </c>
      <c r="R46" s="159">
        <f t="shared" si="8"/>
        <v>0</v>
      </c>
      <c r="S46" s="121"/>
      <c r="T46" s="159">
        <f>SUM(T41:T45)</f>
        <v>0</v>
      </c>
      <c r="U46" s="51"/>
      <c r="V46" s="61"/>
      <c r="AD46" s="98"/>
      <c r="AO46" s="98"/>
      <c r="AP46" s="63"/>
      <c r="AU46" s="63"/>
    </row>
    <row r="47" spans="1:47" s="54" customFormat="1" ht="24" customHeight="1" thickBot="1" x14ac:dyDescent="0.25">
      <c r="A47" s="138"/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218"/>
      <c r="V47" s="84"/>
      <c r="W47" s="84"/>
      <c r="X47" s="84"/>
      <c r="Y47" s="219"/>
      <c r="Z47" s="84"/>
      <c r="AA47" s="84"/>
      <c r="AB47" s="85"/>
      <c r="AC47" s="84"/>
      <c r="AD47" s="97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7"/>
      <c r="AP47" s="212"/>
      <c r="AQ47" s="94"/>
      <c r="AR47" s="94"/>
      <c r="AS47" s="94"/>
      <c r="AT47" s="94"/>
      <c r="AU47" s="212"/>
    </row>
    <row r="48" spans="1:47" ht="18" customHeight="1" thickTop="1" thickBot="1" x14ac:dyDescent="0.25">
      <c r="A48" s="41"/>
      <c r="B48" s="396" t="s">
        <v>35</v>
      </c>
      <c r="C48" s="397"/>
      <c r="D48" s="397"/>
      <c r="E48" s="398"/>
      <c r="F48" s="42"/>
      <c r="G48" s="42"/>
      <c r="H48" s="55"/>
      <c r="I48" s="55"/>
      <c r="J48" s="55"/>
      <c r="K48" s="58"/>
      <c r="L48" s="58"/>
      <c r="M48" s="55"/>
      <c r="N48" s="43"/>
      <c r="O48" s="378" t="s">
        <v>39</v>
      </c>
      <c r="P48" s="379"/>
      <c r="Q48" s="380"/>
      <c r="R48" s="376"/>
      <c r="S48" s="377"/>
      <c r="T48" s="377"/>
      <c r="U48" s="44"/>
      <c r="AD48" s="98"/>
      <c r="AO48" s="98"/>
      <c r="AP48" s="63"/>
      <c r="AU48" s="63"/>
    </row>
    <row r="49" spans="1:47" ht="18" customHeight="1" thickTop="1" thickBot="1" x14ac:dyDescent="0.25">
      <c r="A49" s="45"/>
      <c r="B49" s="399" t="s">
        <v>10</v>
      </c>
      <c r="C49" s="397"/>
      <c r="D49" s="398"/>
      <c r="E49" s="206">
        <v>2</v>
      </c>
      <c r="F49" s="63"/>
      <c r="G49" s="63"/>
      <c r="H49" s="399" t="s">
        <v>39</v>
      </c>
      <c r="I49" s="397"/>
      <c r="J49" s="398"/>
      <c r="K49" s="272">
        <f>Admin!B32</f>
        <v>39939</v>
      </c>
      <c r="L49" s="271" t="s">
        <v>208</v>
      </c>
      <c r="M49" s="273">
        <f>Admin!B62</f>
        <v>39969</v>
      </c>
      <c r="N49" s="28"/>
      <c r="O49" s="401" t="s">
        <v>110</v>
      </c>
      <c r="P49" s="402"/>
      <c r="Q49" s="402"/>
      <c r="R49" s="403"/>
      <c r="S49" s="46"/>
      <c r="T49" s="166"/>
      <c r="U49" s="48"/>
      <c r="AD49" s="98"/>
      <c r="AO49" s="98"/>
      <c r="AP49" s="63"/>
      <c r="AU49" s="63"/>
    </row>
    <row r="50" spans="1:47" ht="18" customHeight="1" thickTop="1" x14ac:dyDescent="0.2">
      <c r="A50" s="45"/>
      <c r="B50" s="91"/>
      <c r="C50" s="32"/>
      <c r="D50" s="32"/>
      <c r="E50" s="47"/>
      <c r="F50" s="46"/>
      <c r="G50" s="46"/>
      <c r="H50" s="56"/>
      <c r="I50" s="56"/>
      <c r="J50" s="56"/>
      <c r="K50" s="59"/>
      <c r="L50" s="59"/>
      <c r="M50" s="56"/>
      <c r="N50" s="114"/>
      <c r="O50" s="56"/>
      <c r="P50" s="56"/>
      <c r="Q50" s="56"/>
      <c r="R50" s="56"/>
      <c r="S50" s="46"/>
      <c r="T50" s="56"/>
      <c r="U50" s="48"/>
      <c r="AD50" s="98"/>
      <c r="AI50" s="112"/>
      <c r="AO50" s="98"/>
      <c r="AP50" s="63"/>
      <c r="AU50" s="63"/>
    </row>
    <row r="51" spans="1:47" ht="18" customHeight="1" x14ac:dyDescent="0.2">
      <c r="A51" s="45"/>
      <c r="B51" s="143" t="str">
        <f>IF(E51=" "," ",IF(Employee!F$24&gt;E$49," ",IF(Employee!F$26&lt;E$49," ",Employee!D$30)))</f>
        <v xml:space="preserve"> </v>
      </c>
      <c r="C51" s="109" t="str">
        <f>IF(E51=Employee!D$29,LOOKUP(E$49,Nitable!A:A,Nitable!C:C)," ")</f>
        <v xml:space="preserve"> </v>
      </c>
      <c r="D51" s="109" t="str">
        <f>IF(E51=Employee!D$29,LOOKUP(E$49,Taxcode!A:A,Taxcode!G:G)," ")</f>
        <v xml:space="preserve"> </v>
      </c>
      <c r="E51" s="150" t="str">
        <f>IF(Employee!D$28="w"," ",IF(Employee!F$24&gt;E$49," ",IF(Employee!F$26&lt;E$49," ",Employee!D$29)))</f>
        <v xml:space="preserve"> </v>
      </c>
      <c r="F51" s="147" t="str">
        <f>IF(E51=" "," ",IF(Employee!F$24&gt;E$49," ",IF(Employee!F$26&lt;E$49," ",Employee!D$15)))</f>
        <v xml:space="preserve"> </v>
      </c>
      <c r="G51" s="162"/>
      <c r="H51" s="123">
        <f>IF(T$49="Y",'Apr09'!H51,0)</f>
        <v>0</v>
      </c>
      <c r="I51" s="115">
        <f>IF(T$49="Y",'Apr09'!I51,0)</f>
        <v>0</v>
      </c>
      <c r="J51" s="115">
        <f>IF(T$49="Y",'Apr09'!J51,0)</f>
        <v>0</v>
      </c>
      <c r="K51" s="115">
        <f>IF(T$49="Y",'Apr09'!K51,I51*J51)</f>
        <v>0</v>
      </c>
      <c r="L51" s="154">
        <f>IF(T$49="Y",'Apr09'!L51,0)</f>
        <v>0</v>
      </c>
      <c r="M51" s="127" t="str">
        <f>IF(E51=" "," ",IF(T$49="Y",'Apr09'!M51,IF((H51+K51+L51)&gt;0,H51+K51+L51," ")))</f>
        <v xml:space="preserve"> </v>
      </c>
      <c r="N51" s="227" t="str">
        <f>IF(M51=" "," ",IF(M51=0," ",IF(Employee!O$24="M1",AN51,AI51-'Apr09'!W51)))</f>
        <v xml:space="preserve"> </v>
      </c>
      <c r="O51" s="128" t="str">
        <f>IF(M51=" "," ",IF(M51=0," ",IF(Employee!P$17&gt;E$49,0,IF(C51="A",MNI!E8,IF(C51="B",MNI!F8,IF(C51="C",MNI!G8,IF(C51="J",MNI!H8," ")))))))</f>
        <v xml:space="preserve"> </v>
      </c>
      <c r="P51" s="117"/>
      <c r="Q51" s="117"/>
      <c r="R51" s="133" t="str">
        <f>IF(M51=" "," ",IF(M51=0," ",M51-SUM(N51:Q51)))</f>
        <v xml:space="preserve"> </v>
      </c>
      <c r="S51" s="121"/>
      <c r="T51" s="118" t="str">
        <f>IF(M51=" "," ",IF(M51=0," ",MNI!I8))</f>
        <v xml:space="preserve"> </v>
      </c>
      <c r="U51" s="50"/>
      <c r="V51" s="61">
        <f>IF(Employee!H$35=E$49,Employee!D$34+SUM(M51)+'Apr09'!V51,SUM(M51)+'Apr09'!V51)</f>
        <v>0</v>
      </c>
      <c r="W51" s="61">
        <f>IF(Employee!H$35=E$49,Employee!D$35+SUM(N51)+'Apr09'!W51,SUM(N51)+'Apr09'!W51)</f>
        <v>0</v>
      </c>
      <c r="X51" s="61">
        <f>IF(O51=" ",'Apr09'!X51,O51+'Apr09'!X51)</f>
        <v>0</v>
      </c>
      <c r="Y51" s="61">
        <f>IF(P51=" ",'Apr09'!Y51,P51+'Apr09'!Y51)</f>
        <v>0</v>
      </c>
      <c r="Z51" s="61">
        <f>IF(Q51=" ",'Apr09'!Z51,Q51+'Apr09'!Z51)</f>
        <v>0</v>
      </c>
      <c r="AA51" s="61">
        <f>IF(R51=" ",'Apr09'!AA51,R51+'Apr09'!AA51)</f>
        <v>0</v>
      </c>
      <c r="AB51" s="62"/>
      <c r="AC51" s="61">
        <f>IF(T51=" ",'Apr09'!AC51,T51+'Apr09'!AC51)</f>
        <v>0</v>
      </c>
      <c r="AD51" s="98"/>
      <c r="AE51" s="112">
        <f>IF(E51=" ",0,IF(D51="BR",0,IF(D51="D",0,IF(D51="NT",V51,LOOKUP(D51,Free!A:A,Free!C:C)*E$49/12))))</f>
        <v>0</v>
      </c>
      <c r="AF51" s="95">
        <f>IF(E51=" ",0,V51-AE51)</f>
        <v>0</v>
      </c>
      <c r="AG51" s="95">
        <f>AF51*AG$7</f>
        <v>0</v>
      </c>
      <c r="AH51" s="95">
        <f>IF(D51="D",AF51*AH$7,IF(AF51&gt;LOOKUP(E$49,HR!A:A,HR!C:C),(AF51-LOOKUP(E$49,HR!A:A,HR!C:C))*AH$7,0))</f>
        <v>0</v>
      </c>
      <c r="AI51" s="95">
        <f>IF(AF51&lt;1,0,AG51+AH51)</f>
        <v>0</v>
      </c>
      <c r="AJ51" s="95">
        <f>IF(E51=" ",0,IF(D51="BR",0,IF(D51="D",0,IF(D51="NT",M51,LOOKUP(D51,Free!A:A,Free!C:C)*1/12))))</f>
        <v>0</v>
      </c>
      <c r="AK51" s="95">
        <f>IF(E51=" ",0,SUM(M51)-AJ51)</f>
        <v>0</v>
      </c>
      <c r="AL51" s="95">
        <f>AK51*AL$7</f>
        <v>0</v>
      </c>
      <c r="AM51" s="95">
        <f>IF(D51="D",AK51*AM$7,IF(AK51&gt;LOOKUP(1,HR!A:A,HR!C:C),(AK51-LOOKUP(1,HR!A:A,HR!C:C))*AH$7,0))</f>
        <v>0</v>
      </c>
      <c r="AN51" s="95">
        <f>IF(AK51&lt;1,0,AL51+AM51)</f>
        <v>0</v>
      </c>
      <c r="AO51" s="98"/>
      <c r="AP51" s="63"/>
      <c r="AQ51" s="95">
        <f>IF(G51="SSP",H51,0)</f>
        <v>0</v>
      </c>
      <c r="AR51" s="95">
        <f>IF(G51="SMP",H51,0)</f>
        <v>0</v>
      </c>
      <c r="AS51" s="95">
        <f>IF(G51="SPP",H51,0)</f>
        <v>0</v>
      </c>
      <c r="AT51" s="95">
        <f>IF(G51="SAP",H51,0)</f>
        <v>0</v>
      </c>
      <c r="AU51" s="63"/>
    </row>
    <row r="52" spans="1:47" ht="18" customHeight="1" x14ac:dyDescent="0.2">
      <c r="A52" s="45"/>
      <c r="B52" s="145" t="str">
        <f>IF(E52=" "," ",IF(Employee!F$50&gt;E$49," ",IF(Employee!F$52&lt;E$49," ",Employee!D$56)))</f>
        <v xml:space="preserve"> </v>
      </c>
      <c r="C52" s="32" t="str">
        <f>IF(E52=Employee!D$55,LOOKUP(E$49,Nitable!A:A,Nitable!F:F)," ")</f>
        <v xml:space="preserve"> </v>
      </c>
      <c r="D52" s="32" t="str">
        <f>IF(E52=Employee!D$55,LOOKUP(E$49,Taxcode!A:A,Taxcode!M:M)," ")</f>
        <v xml:space="preserve"> </v>
      </c>
      <c r="E52" s="142" t="str">
        <f>IF(Employee!D$54="w"," ",IF(Employee!F$50&gt;E$49," ",IF(Employee!F$52&lt;E$49," ",Employee!D$55)))</f>
        <v xml:space="preserve"> </v>
      </c>
      <c r="F52" s="148" t="str">
        <f>IF(E52=" "," ",IF(Employee!F$50&gt;E$49," ",IF(Employee!F$52&lt;E$49," ",Employee!D$41)))</f>
        <v xml:space="preserve"> </v>
      </c>
      <c r="G52" s="162"/>
      <c r="H52" s="124">
        <f>IF(T$49="Y",'Apr09'!H52,0)</f>
        <v>0</v>
      </c>
      <c r="I52" s="119">
        <f>IF(T$49="Y",'Apr09'!I52,0)</f>
        <v>0</v>
      </c>
      <c r="J52" s="119">
        <f>IF(T$49="Y",'Apr09'!J52,0)</f>
        <v>0</v>
      </c>
      <c r="K52" s="119">
        <f>IF(T$49="Y",'Apr09'!K52,I52*J52)</f>
        <v>0</v>
      </c>
      <c r="L52" s="155">
        <f>IF(T$49="Y",'Apr09'!L52,0)</f>
        <v>0</v>
      </c>
      <c r="M52" s="129" t="str">
        <f>IF(E52=" "," ",IF(T$49="Y",'Apr09'!M52,IF((H52+K52+L52)&gt;0,H52+K52+L52," ")))</f>
        <v xml:space="preserve"> </v>
      </c>
      <c r="N52" s="229" t="str">
        <f>IF(M52=" "," ",IF(M52=0," ",IF(Employee!O$50="M1",AN52,AI52-'Apr09'!W52)))</f>
        <v xml:space="preserve"> </v>
      </c>
      <c r="O52" s="130" t="str">
        <f>IF(M52=" "," ",IF(M52=0," ",IF(Employee!P$43&gt;E$49,0,IF(C52="A",MNI!E9,IF(C52="B",MNI!F9,IF(C52="C",MNI!G9,IF(C52="J",MNI!H9," ")))))))</f>
        <v xml:space="preserve"> </v>
      </c>
      <c r="P52" s="121"/>
      <c r="Q52" s="121"/>
      <c r="R52" s="134" t="str">
        <f>IF(M52=" "," ",IF(M52=0," ",M52-SUM(N52:Q52)))</f>
        <v xml:space="preserve"> </v>
      </c>
      <c r="S52" s="121"/>
      <c r="T52" s="122" t="str">
        <f>IF(M52=" "," ",IF(M52=0," ",MNI!I9))</f>
        <v xml:space="preserve"> </v>
      </c>
      <c r="U52" s="50"/>
      <c r="V52" s="61">
        <f>IF(Employee!H$61=E$49,Employee!D$60+SUM(M52)+'Apr09'!V52,SUM(M52)+'Apr09'!V52)</f>
        <v>0</v>
      </c>
      <c r="W52" s="61">
        <f>IF(Employee!H$61=E$49,Employee!D$61+SUM(N52)+'Apr09'!W52,SUM(N52)+'Apr09'!W52)</f>
        <v>0</v>
      </c>
      <c r="X52" s="61">
        <f>IF(O52=" ",'Apr09'!X52,O52+'Apr09'!X52)</f>
        <v>0</v>
      </c>
      <c r="Y52" s="61">
        <f>IF(P52=" ",'Apr09'!Y52,P52+'Apr09'!Y52)</f>
        <v>0</v>
      </c>
      <c r="Z52" s="61">
        <f>IF(Q52=" ",'Apr09'!Z52,Q52+'Apr09'!Z52)</f>
        <v>0</v>
      </c>
      <c r="AA52" s="61">
        <f>IF(R52=" ",'Apr09'!AA52,R52+'Apr09'!AA52)</f>
        <v>0</v>
      </c>
      <c r="AB52" s="62"/>
      <c r="AC52" s="61">
        <f>IF(T52=" ",'Apr09'!AC52,T52+'Apr09'!AC52)</f>
        <v>0</v>
      </c>
      <c r="AD52" s="98"/>
      <c r="AE52" s="112">
        <f>IF(E52=" ",0,IF(D52="BR",0,IF(D52="D",0,IF(D52="NT",V52,LOOKUP(D52,Free!A:A,Free!C:C)*E$49/12))))</f>
        <v>0</v>
      </c>
      <c r="AF52" s="95">
        <f>IF(E52=" ",0,V52-AE52)</f>
        <v>0</v>
      </c>
      <c r="AG52" s="95">
        <f>AF52*AG$7</f>
        <v>0</v>
      </c>
      <c r="AH52" s="95">
        <f>IF(D52="D",AF52*AH$7,IF(AF52&gt;LOOKUP(E$49,HR!A:A,HR!C:C),(AF52-LOOKUP(E$49,HR!A:A,HR!C:C))*AH$7,0))</f>
        <v>0</v>
      </c>
      <c r="AI52" s="95">
        <f>IF(AF52&lt;1,0,AG52+AH52)</f>
        <v>0</v>
      </c>
      <c r="AJ52" s="95">
        <f>IF(E52=" ",0,IF(D52="BR",0,IF(D52="D",0,IF(D52="NT",M52,LOOKUP(D52,Free!A:A,Free!C:C)*1/12))))</f>
        <v>0</v>
      </c>
      <c r="AK52" s="95">
        <f>IF(E52=" ",0,SUM(M52)-AJ52)</f>
        <v>0</v>
      </c>
      <c r="AL52" s="95">
        <f>AK52*AL$7</f>
        <v>0</v>
      </c>
      <c r="AM52" s="95">
        <f>IF(D52="D",AK52*AM$7,IF(AK52&gt;LOOKUP(1,HR!A:A,HR!C:C),(AK52-LOOKUP(1,HR!A:A,HR!C:C))*AH$7,0))</f>
        <v>0</v>
      </c>
      <c r="AN52" s="95">
        <f>IF(AK52&lt;1,0,AL52+AM52)</f>
        <v>0</v>
      </c>
      <c r="AO52" s="98"/>
      <c r="AP52" s="63"/>
      <c r="AQ52" s="95">
        <f>IF(G52="SSP",H52,0)</f>
        <v>0</v>
      </c>
      <c r="AR52" s="95">
        <f>IF(G52="SMP",H52,0)</f>
        <v>0</v>
      </c>
      <c r="AS52" s="95">
        <f>IF(G52="SPP",H52,0)</f>
        <v>0</v>
      </c>
      <c r="AT52" s="95">
        <f>IF(G52="SAP",H52,0)</f>
        <v>0</v>
      </c>
      <c r="AU52" s="63"/>
    </row>
    <row r="53" spans="1:47" ht="18" customHeight="1" x14ac:dyDescent="0.2">
      <c r="A53" s="45"/>
      <c r="B53" s="145" t="str">
        <f>IF(E53=" "," ",IF(Employee!F$76&gt;E$49," ",IF(Employee!F$78&lt;E$49," ",Employee!D$82)))</f>
        <v xml:space="preserve"> </v>
      </c>
      <c r="C53" s="32" t="str">
        <f>IF(E53=Employee!D$81,LOOKUP(E$49,Nitable!A:A,Nitable!I:I)," ")</f>
        <v xml:space="preserve"> </v>
      </c>
      <c r="D53" s="32" t="str">
        <f>IF(E53=Employee!D$81,LOOKUP(E$49,Taxcode!A:A,Taxcode!S:S)," ")</f>
        <v xml:space="preserve"> </v>
      </c>
      <c r="E53" s="142" t="str">
        <f>IF(Employee!D$80="w"," ",IF(Employee!F$76&gt;E$49," ",IF(Employee!F$78&lt;E$49," ",Employee!D$81)))</f>
        <v xml:space="preserve"> </v>
      </c>
      <c r="F53" s="148" t="str">
        <f>IF(E53=" "," ",IF(Employee!F$76&gt;E$49," ",IF(Employee!F$78&lt;E$49," ",Employee!D$67)))</f>
        <v xml:space="preserve"> </v>
      </c>
      <c r="G53" s="162"/>
      <c r="H53" s="124">
        <f>IF(T$49="Y",'Apr09'!H53,0)</f>
        <v>0</v>
      </c>
      <c r="I53" s="119">
        <f>IF(T$49="Y",'Apr09'!I53,0)</f>
        <v>0</v>
      </c>
      <c r="J53" s="119">
        <f>IF(T$49="Y",'Apr09'!J53,0)</f>
        <v>0</v>
      </c>
      <c r="K53" s="119">
        <f>IF(T$49="Y",'Apr09'!K53,I53*J53)</f>
        <v>0</v>
      </c>
      <c r="L53" s="155">
        <f>IF(T$49="Y",'Apr09'!L53,0)</f>
        <v>0</v>
      </c>
      <c r="M53" s="129" t="str">
        <f>IF(E53=" "," ",IF(T$49="Y",'Apr09'!M53,IF((H53+K53+L53)&gt;0,H53+K53+L53," ")))</f>
        <v xml:space="preserve"> </v>
      </c>
      <c r="N53" s="229" t="str">
        <f>IF(M53=" "," ",IF(M53=0," ",IF(Employee!O$76="M1",AN53,AI53-'Apr09'!W53)))</f>
        <v xml:space="preserve"> </v>
      </c>
      <c r="O53" s="130" t="str">
        <f>IF(M53=" "," ",IF(M53=0," ",IF(Employee!P$69&gt;E$49,0,IF(C53="A",MNI!E10,IF(C53="B",MNI!F10,IF(C53="C",MNI!G10,IF(C53="J",MNI!H10," ")))))))</f>
        <v xml:space="preserve"> </v>
      </c>
      <c r="P53" s="121"/>
      <c r="Q53" s="121"/>
      <c r="R53" s="134" t="str">
        <f>IF(M53=" "," ",IF(M53=0," ",M53-SUM(N53:Q53)))</f>
        <v xml:space="preserve"> </v>
      </c>
      <c r="S53" s="121"/>
      <c r="T53" s="122" t="str">
        <f>IF(M53=" "," ",IF(M53=0," ",MNI!I10))</f>
        <v xml:space="preserve"> </v>
      </c>
      <c r="U53" s="50"/>
      <c r="V53" s="61">
        <f>IF(Employee!H$87=E$49,Employee!D$86+SUM(M53)+'Apr09'!V53,SUM(M53)+'Apr09'!V53)</f>
        <v>0</v>
      </c>
      <c r="W53" s="61">
        <f>IF(Employee!H$87=E$49,Employee!D$7+SUM(N53)+'Apr09'!W53,SUM(N53)+'Apr09'!W53)</f>
        <v>0</v>
      </c>
      <c r="X53" s="61">
        <f>IF(O53=" ",'Apr09'!X53,O53+'Apr09'!X53)</f>
        <v>0</v>
      </c>
      <c r="Y53" s="61">
        <f>IF(P53=" ",'Apr09'!Y53,P53+'Apr09'!Y53)</f>
        <v>0</v>
      </c>
      <c r="Z53" s="61">
        <f>IF(Q53=" ",'Apr09'!Z53,Q53+'Apr09'!Z53)</f>
        <v>0</v>
      </c>
      <c r="AA53" s="61">
        <f>IF(R53=" ",'Apr09'!AA53,R53+'Apr09'!AA53)</f>
        <v>0</v>
      </c>
      <c r="AB53" s="62"/>
      <c r="AC53" s="61">
        <f>IF(T53=" ",'Apr09'!AC53,T53+'Apr09'!AC53)</f>
        <v>0</v>
      </c>
      <c r="AD53" s="98"/>
      <c r="AE53" s="112">
        <f>IF(E53=" ",0,IF(D53="BR",0,IF(D53="D",0,IF(D53="NT",V53,LOOKUP(D53,Free!A:A,Free!C:C)*E$49/12))))</f>
        <v>0</v>
      </c>
      <c r="AF53" s="95">
        <f>IF(E53=" ",0,V53-AE53)</f>
        <v>0</v>
      </c>
      <c r="AG53" s="95">
        <f>AF53*AG$7</f>
        <v>0</v>
      </c>
      <c r="AH53" s="95">
        <f>IF(D53="D",AF53*AH$7,IF(AF53&gt;LOOKUP(E$49,HR!A:A,HR!C:C),(AF53-LOOKUP(E$49,HR!A:A,HR!C:C))*AH$7,0))</f>
        <v>0</v>
      </c>
      <c r="AI53" s="95">
        <f>IF(AF53&lt;1,0,AG53+AH53)</f>
        <v>0</v>
      </c>
      <c r="AJ53" s="95">
        <f>IF(E53=" ",0,IF(D53="BR",0,IF(D53="D",0,IF(D53="NT",M53,LOOKUP(D53,Free!A:A,Free!C:C)*1/12))))</f>
        <v>0</v>
      </c>
      <c r="AK53" s="95">
        <f>IF(E53=" ",0,SUM(M53)-AJ53)</f>
        <v>0</v>
      </c>
      <c r="AL53" s="95">
        <f>AK53*AL$7</f>
        <v>0</v>
      </c>
      <c r="AM53" s="95">
        <f>IF(D53="D",AK53*AM$7,IF(AK53&gt;LOOKUP(1,HR!A:A,HR!C:C),(AK53-LOOKUP(1,HR!A:A,HR!C:C))*AH$7,0))</f>
        <v>0</v>
      </c>
      <c r="AN53" s="95">
        <f>IF(AK53&lt;1,0,AL53+AM53)</f>
        <v>0</v>
      </c>
      <c r="AO53" s="98"/>
      <c r="AP53" s="63"/>
      <c r="AQ53" s="95">
        <f>IF(G53="SSP",H53,0)</f>
        <v>0</v>
      </c>
      <c r="AR53" s="95">
        <f>IF(G53="SMP",H53,0)</f>
        <v>0</v>
      </c>
      <c r="AS53" s="95">
        <f>IF(G53="SPP",H53,0)</f>
        <v>0</v>
      </c>
      <c r="AT53" s="95">
        <f>IF(G53="SAP",H53,0)</f>
        <v>0</v>
      </c>
      <c r="AU53" s="63"/>
    </row>
    <row r="54" spans="1:47" ht="18" customHeight="1" x14ac:dyDescent="0.2">
      <c r="A54" s="45"/>
      <c r="B54" s="145" t="str">
        <f>IF(E54=" "," ",IF(Employee!F$102&gt;E$49," ",IF(Employee!F$104&lt;E$49," ",Employee!D$108)))</f>
        <v xml:space="preserve"> </v>
      </c>
      <c r="C54" s="32" t="str">
        <f>IF(E54=Employee!D$107,LOOKUP(E$49,Nitable!A:A,Nitable!L:L)," ")</f>
        <v xml:space="preserve"> </v>
      </c>
      <c r="D54" s="32" t="str">
        <f>IF(E54=Employee!D$107,LOOKUP(E$49,Taxcode!A:A,Taxcode!Y:Y)," ")</f>
        <v xml:space="preserve"> </v>
      </c>
      <c r="E54" s="142" t="str">
        <f>IF(Employee!D$106="w"," ",IF(Employee!F$102&gt;E$49," ",IF(Employee!F$104&lt;E$49," ",Employee!D$107)))</f>
        <v xml:space="preserve"> </v>
      </c>
      <c r="F54" s="148" t="str">
        <f>IF(E54=" "," ",IF(Employee!F$102&gt;E$49," ",IF(Employee!F$104&lt;E$49," ",Employee!D$93)))</f>
        <v xml:space="preserve"> </v>
      </c>
      <c r="G54" s="162"/>
      <c r="H54" s="124">
        <f>IF(T$49="Y",'Apr09'!H54,0)</f>
        <v>0</v>
      </c>
      <c r="I54" s="119">
        <f>IF(T$49="Y",'Apr09'!I54,0)</f>
        <v>0</v>
      </c>
      <c r="J54" s="119">
        <f>IF(T$49="Y",'Apr09'!J54,0)</f>
        <v>0</v>
      </c>
      <c r="K54" s="119">
        <f>IF(T$49="Y",'Apr09'!K54,I54*J54)</f>
        <v>0</v>
      </c>
      <c r="L54" s="155">
        <f>IF(T$49="Y",'Apr09'!L54,0)</f>
        <v>0</v>
      </c>
      <c r="M54" s="129" t="str">
        <f>IF(E54=" "," ",IF(T$49="Y",'Apr09'!M54,IF((H54+K54+L54)&gt;0,H54+K54+L54," ")))</f>
        <v xml:space="preserve"> </v>
      </c>
      <c r="N54" s="229" t="str">
        <f>IF(M54=" "," ",IF(M54=0," ",IF(Employee!O$102="M1",AN54,AI54-'Apr09'!W54)))</f>
        <v xml:space="preserve"> </v>
      </c>
      <c r="O54" s="130" t="str">
        <f>IF(M54=" "," ",IF(M54=0," ",IF(Employee!P$95&gt;E$49,0,IF(C54="A",MNI!E11,IF(C54="B",MNI!F11,IF(C54="C",MNI!G11,IF(C54="J",MNI!H116," ")))))))</f>
        <v xml:space="preserve"> </v>
      </c>
      <c r="P54" s="121"/>
      <c r="Q54" s="121"/>
      <c r="R54" s="134" t="str">
        <f>IF(M54=" "," ",IF(M54=0," ",M54-SUM(N54:Q54)))</f>
        <v xml:space="preserve"> </v>
      </c>
      <c r="S54" s="121"/>
      <c r="T54" s="122" t="str">
        <f>IF(M54=" "," ",IF(M54=0," ",MNI!I11))</f>
        <v xml:space="preserve"> </v>
      </c>
      <c r="U54" s="50"/>
      <c r="V54" s="61">
        <f>IF(Employee!H$113=E$49,Employee!D$112+SUM(M54)+'Apr09'!V54,SUM(M54)+'Apr09'!V54)</f>
        <v>0</v>
      </c>
      <c r="W54" s="61">
        <f>IF(Employee!H$113=E$49,Employee!D$113+SUM(N54)+'Apr09'!W54,SUM(N54)+'Apr09'!W54)</f>
        <v>0</v>
      </c>
      <c r="X54" s="61">
        <f>IF(O54=" ",'Apr09'!X54,O54+'Apr09'!X54)</f>
        <v>0</v>
      </c>
      <c r="Y54" s="61">
        <f>IF(P54=" ",'Apr09'!Y54,P54+'Apr09'!Y54)</f>
        <v>0</v>
      </c>
      <c r="Z54" s="61">
        <f>IF(Q54=" ",'Apr09'!Z54,Q54+'Apr09'!Z54)</f>
        <v>0</v>
      </c>
      <c r="AA54" s="61">
        <f>IF(R54=" ",'Apr09'!AA54,R54+'Apr09'!AA54)</f>
        <v>0</v>
      </c>
      <c r="AB54" s="62"/>
      <c r="AC54" s="61">
        <f>IF(T54=" ",'Apr09'!AC54,T54+'Apr09'!AC54)</f>
        <v>0</v>
      </c>
      <c r="AD54" s="98"/>
      <c r="AE54" s="112">
        <f>IF(E54=" ",0,IF(D54="BR",0,IF(D54="D",0,IF(D54="NT",V54,LOOKUP(D54,Free!A:A,Free!C:C)*E$49/12))))</f>
        <v>0</v>
      </c>
      <c r="AF54" s="95">
        <f>IF(E54=" ",0,V54-AE54)</f>
        <v>0</v>
      </c>
      <c r="AG54" s="95">
        <f>AF54*AG$7</f>
        <v>0</v>
      </c>
      <c r="AH54" s="95">
        <f>IF(D54="D",AF54*AH$7,IF(AF54&gt;LOOKUP(E$49,HR!A:A,HR!C:C),(AF54-LOOKUP(E$49,HR!A:A,HR!C:C))*AH$7,0))</f>
        <v>0</v>
      </c>
      <c r="AI54" s="95">
        <f>IF(AF54&lt;1,0,AG54+AH54)</f>
        <v>0</v>
      </c>
      <c r="AJ54" s="95">
        <f>IF(E54=" ",0,IF(D54="BR",0,IF(D54="D",0,IF(D54="NT",M54,LOOKUP(D54,Free!A:A,Free!C:C)*1/12))))</f>
        <v>0</v>
      </c>
      <c r="AK54" s="95">
        <f>IF(E54=" ",0,SUM(M54)-AJ54)</f>
        <v>0</v>
      </c>
      <c r="AL54" s="95">
        <f>AK54*AL$7</f>
        <v>0</v>
      </c>
      <c r="AM54" s="95">
        <f>IF(D54="D",AK54*AM$7,IF(AK54&gt;LOOKUP(1,HR!A:A,HR!C:C),(AK54-LOOKUP(1,HR!A:A,HR!C:C))*AH$7,0))</f>
        <v>0</v>
      </c>
      <c r="AN54" s="95">
        <f>IF(AK54&lt;1,0,AL54+AM54)</f>
        <v>0</v>
      </c>
      <c r="AO54" s="98"/>
      <c r="AP54" s="63"/>
      <c r="AQ54" s="95">
        <f>IF(G54="SSP",H54,0)</f>
        <v>0</v>
      </c>
      <c r="AR54" s="95">
        <f>IF(G54="SMP",H54,0)</f>
        <v>0</v>
      </c>
      <c r="AS54" s="95">
        <f>IF(G54="SPP",H54,0)</f>
        <v>0</v>
      </c>
      <c r="AT54" s="95">
        <f>IF(G54="SAP",H54,0)</f>
        <v>0</v>
      </c>
      <c r="AU54" s="63"/>
    </row>
    <row r="55" spans="1:47" ht="18" customHeight="1" thickBot="1" x14ac:dyDescent="0.25">
      <c r="A55" s="45"/>
      <c r="B55" s="145" t="str">
        <f>IF(E55=" "," ",IF(Employee!F$128&gt;E$49," ",IF(Employee!F$130&lt;E$49," ",Employee!D$134)))</f>
        <v xml:space="preserve"> </v>
      </c>
      <c r="C55" s="32" t="str">
        <f>IF(E55=Employee!D$133,LOOKUP(E$49,Nitable!A:A,Nitable!O:O)," ")</f>
        <v xml:space="preserve"> </v>
      </c>
      <c r="D55" s="32" t="str">
        <f>IF(E55=Employee!D$133,LOOKUP(E$49,Taxcode!A:A,Taxcode!AE:AE)," ")</f>
        <v xml:space="preserve"> </v>
      </c>
      <c r="E55" s="142" t="str">
        <f>IF(Employee!D$132="w"," ",IF(Employee!F$128&gt;E$49," ",IF(Employee!F$130&lt;E$49," ",Employee!D$133)))</f>
        <v xml:space="preserve"> </v>
      </c>
      <c r="F55" s="148" t="str">
        <f>IF(E55=" "," ",IF(Employee!F$128&gt;E$49," ",IF(Employee!F$130&lt;E$49," ",Employee!D$119)))</f>
        <v xml:space="preserve"> </v>
      </c>
      <c r="G55" s="162"/>
      <c r="H55" s="124">
        <f>IF(T$49="Y",'Apr09'!H55,0)</f>
        <v>0</v>
      </c>
      <c r="I55" s="119">
        <f>IF(T$49="Y",'Apr09'!I55,0)</f>
        <v>0</v>
      </c>
      <c r="J55" s="119">
        <f>IF(T$49="Y",'Apr09'!J55,0)</f>
        <v>0</v>
      </c>
      <c r="K55" s="119">
        <f>IF(T$49="Y",'Apr09'!K55,I55*J55)</f>
        <v>0</v>
      </c>
      <c r="L55" s="155">
        <f>IF(T$49="Y",'Apr09'!L55,0)</f>
        <v>0</v>
      </c>
      <c r="M55" s="129" t="str">
        <f>IF(E55=" "," ",IF(T$49="Y",'Apr09'!M55,IF((H55+K55+L55)&gt;0,H55+K55+L55," ")))</f>
        <v xml:space="preserve"> </v>
      </c>
      <c r="N55" s="229" t="str">
        <f>IF(M55=" "," ",IF(M55=0," ",IF(Employee!O$128="M1",AN55,AI55-'Apr09'!W55)))</f>
        <v xml:space="preserve"> </v>
      </c>
      <c r="O55" s="130" t="str">
        <f>IF(M55=" "," ",IF(M55=0," ",IF(Employee!P$121&gt;E$49,0,IF(C55="A",MNI!E12,IF(C55="B",MNI!F12,IF(C55="C",MNI!G12,IF(C55="J",MNI!H12," ")))))))</f>
        <v xml:space="preserve"> </v>
      </c>
      <c r="P55" s="121"/>
      <c r="Q55" s="121"/>
      <c r="R55" s="134" t="str">
        <f>IF(M55=" "," ",IF(M55=0," ",M55-SUM(N55:Q55)))</f>
        <v xml:space="preserve"> </v>
      </c>
      <c r="S55" s="121"/>
      <c r="T55" s="266" t="str">
        <f>IF(M55=" "," ",IF(M55=0," ",MNI!I12))</f>
        <v xml:space="preserve"> </v>
      </c>
      <c r="U55" s="50"/>
      <c r="V55" s="61">
        <f>IF(Employee!H$139=E$49,Employee!D$138+SUM(M55)+'Apr09'!V55,SUM(M55)+'Apr09'!V55)</f>
        <v>0</v>
      </c>
      <c r="W55" s="61">
        <f>IF(Employee!H$139=E$49,Employee!D$139+SUM(N55)+'Apr09'!W55,SUM(N55)+'Apr09'!W55)</f>
        <v>0</v>
      </c>
      <c r="X55" s="61">
        <f>IF(O55=" ",'Apr09'!X55,O55+'Apr09'!X55)</f>
        <v>0</v>
      </c>
      <c r="Y55" s="61">
        <f>IF(P55=" ",'Apr09'!Y55,P55+'Apr09'!Y55)</f>
        <v>0</v>
      </c>
      <c r="Z55" s="61">
        <f>IF(Q55=" ",'Apr09'!Z55,Q55+'Apr09'!Z55)</f>
        <v>0</v>
      </c>
      <c r="AA55" s="61">
        <f>IF(R55=" ",'Apr09'!AA55,R55+'Apr09'!AA55)</f>
        <v>0</v>
      </c>
      <c r="AB55" s="62"/>
      <c r="AC55" s="61">
        <f>IF(T55=" ",'Apr09'!AC55,T55+'Apr09'!AC55)</f>
        <v>0</v>
      </c>
      <c r="AD55" s="98"/>
      <c r="AE55" s="112">
        <f>IF(E55=" ",0,IF(D55="BR",0,IF(D55="D",0,IF(D55="NT",V55,LOOKUP(D55,Free!A:A,Free!C:C)*E$49/12))))</f>
        <v>0</v>
      </c>
      <c r="AF55" s="95">
        <f>IF(E55=" ",0,V55-AE55)</f>
        <v>0</v>
      </c>
      <c r="AG55" s="95">
        <f>AF55*AG$7</f>
        <v>0</v>
      </c>
      <c r="AH55" s="95">
        <f>IF(D55="D",AF55*AH$7,IF(AF55&gt;LOOKUP(E$49,HR!A:A,HR!C:C),(AF55-LOOKUP(E$49,HR!A:A,HR!C:C))*AH$7,0))</f>
        <v>0</v>
      </c>
      <c r="AI55" s="95">
        <f>IF(AF55&lt;1,0,AG55+AH55)</f>
        <v>0</v>
      </c>
      <c r="AJ55" s="95">
        <f>IF(E55=" ",0,IF(D55="BR",0,IF(D55="D",0,IF(D55="NT",M55,LOOKUP(D55,Free!A:A,Free!C:C)*1/12))))</f>
        <v>0</v>
      </c>
      <c r="AK55" s="95">
        <f>IF(E55=" ",0,SUM(M55)-AJ55)</f>
        <v>0</v>
      </c>
      <c r="AL55" s="95">
        <f>AK55*AL$7</f>
        <v>0</v>
      </c>
      <c r="AM55" s="95">
        <f>IF(D55="D",AK55*AM$7,IF(AK55&gt;LOOKUP(1,HR!A:A,HR!C:C),(AK55-LOOKUP(1,HR!A:A,HR!C:C))*AH$7,0))</f>
        <v>0</v>
      </c>
      <c r="AN55" s="95">
        <f>IF(AK55&lt;1,0,AL55+AM55)</f>
        <v>0</v>
      </c>
      <c r="AO55" s="98"/>
      <c r="AP55" s="63"/>
      <c r="AQ55" s="95">
        <f>IF(G55="SSP",H55,0)</f>
        <v>0</v>
      </c>
      <c r="AR55" s="95">
        <f>IF(G55="SMP",H55,0)</f>
        <v>0</v>
      </c>
      <c r="AS55" s="95">
        <f>IF(G55="SPP",H55,0)</f>
        <v>0</v>
      </c>
      <c r="AT55" s="95">
        <f>IF(G55="SAP",H55,0)</f>
        <v>0</v>
      </c>
      <c r="AU55" s="63"/>
    </row>
    <row r="56" spans="1:47" ht="18" customHeight="1" thickTop="1" thickBot="1" x14ac:dyDescent="0.25">
      <c r="A56" s="49"/>
      <c r="B56" s="153"/>
      <c r="C56" s="151"/>
      <c r="D56" s="151"/>
      <c r="E56" s="152"/>
      <c r="F56" s="400" t="s">
        <v>7</v>
      </c>
      <c r="G56" s="398"/>
      <c r="H56" s="131"/>
      <c r="I56" s="132"/>
      <c r="J56" s="132"/>
      <c r="K56" s="168"/>
      <c r="L56" s="168"/>
      <c r="M56" s="159">
        <f t="shared" ref="M56:R56" si="9">SUM(M51:M55)</f>
        <v>0</v>
      </c>
      <c r="N56" s="159">
        <f t="shared" si="9"/>
        <v>0</v>
      </c>
      <c r="O56" s="159">
        <f t="shared" si="9"/>
        <v>0</v>
      </c>
      <c r="P56" s="159">
        <f t="shared" si="9"/>
        <v>0</v>
      </c>
      <c r="Q56" s="159">
        <f t="shared" si="9"/>
        <v>0</v>
      </c>
      <c r="R56" s="159">
        <f t="shared" si="9"/>
        <v>0</v>
      </c>
      <c r="S56" s="121"/>
      <c r="T56" s="159">
        <f>SUM(T51:T55)</f>
        <v>0</v>
      </c>
      <c r="U56" s="51"/>
      <c r="V56" s="61"/>
      <c r="AD56" s="98"/>
      <c r="AO56" s="98"/>
      <c r="AP56" s="63"/>
      <c r="AU56" s="63"/>
    </row>
    <row r="57" spans="1:47" ht="24" customHeight="1" x14ac:dyDescent="0.2">
      <c r="A57" s="243"/>
      <c r="B57" s="381"/>
      <c r="C57" s="381"/>
      <c r="D57" s="381"/>
      <c r="E57" s="381"/>
      <c r="F57" s="381"/>
      <c r="G57" s="381"/>
      <c r="H57" s="381"/>
      <c r="I57" s="381"/>
      <c r="J57" s="381"/>
      <c r="K57" s="381"/>
      <c r="L57" s="381"/>
      <c r="M57" s="381"/>
      <c r="N57" s="381"/>
      <c r="O57" s="381"/>
      <c r="P57" s="381"/>
      <c r="Q57" s="381"/>
      <c r="R57" s="381"/>
      <c r="S57" s="381"/>
      <c r="T57" s="381"/>
      <c r="U57" s="46"/>
    </row>
    <row r="58" spans="1:47" ht="12.75" customHeight="1" x14ac:dyDescent="0.2">
      <c r="AK58" s="436" t="s">
        <v>104</v>
      </c>
      <c r="AL58" s="341"/>
      <c r="AM58" s="341"/>
      <c r="AN58" s="425"/>
      <c r="AQ58" s="207">
        <f>SUM(AQ11:AQ56)</f>
        <v>0</v>
      </c>
      <c r="AR58" s="207">
        <f>SUM(AR11:AR56)</f>
        <v>0</v>
      </c>
      <c r="AS58" s="207">
        <f>SUM(AS11:AS56)</f>
        <v>0</v>
      </c>
      <c r="AT58" s="207">
        <f>SUM(AT11:AT56)</f>
        <v>0</v>
      </c>
    </row>
    <row r="59" spans="1:47" ht="13.5" customHeight="1" thickBot="1" x14ac:dyDescent="0.25">
      <c r="F59" s="244" t="s">
        <v>157</v>
      </c>
      <c r="G59" s="242"/>
      <c r="H59" s="242"/>
      <c r="M59" s="364" t="s">
        <v>160</v>
      </c>
      <c r="N59" s="365"/>
      <c r="O59" s="365"/>
      <c r="P59" s="365"/>
      <c r="Q59" s="365"/>
      <c r="R59" s="365"/>
      <c r="T59" s="246"/>
    </row>
    <row r="60" spans="1:47" ht="12.75" customHeight="1" x14ac:dyDescent="0.2">
      <c r="F60" s="261" t="str">
        <f>IF(B51="D",Employee!D15," ")</f>
        <v xml:space="preserve"> </v>
      </c>
      <c r="M60" s="248" t="str">
        <f>IF(B51="D",M51," ")</f>
        <v xml:space="preserve"> </v>
      </c>
      <c r="N60" s="249" t="str">
        <f>IF(B51="D",N51," ")</f>
        <v xml:space="preserve"> </v>
      </c>
      <c r="O60" s="249" t="str">
        <f>IF(B51="D",O51," ")</f>
        <v xml:space="preserve"> </v>
      </c>
      <c r="P60" s="249" t="str">
        <f>IF(B51="D",P51," ")</f>
        <v xml:space="preserve"> </v>
      </c>
      <c r="Q60" s="249" t="str">
        <f>IF(B51="D",Q51," ")</f>
        <v xml:space="preserve"> </v>
      </c>
      <c r="R60" s="250" t="str">
        <f>IF(B51="D",R51," ")</f>
        <v xml:space="preserve"> </v>
      </c>
      <c r="S60" s="251"/>
      <c r="T60" s="252" t="str">
        <f>IF(B51="D",T51," ")</f>
        <v xml:space="preserve"> </v>
      </c>
      <c r="AK60" s="435" t="s">
        <v>105</v>
      </c>
      <c r="AL60" s="341"/>
      <c r="AM60" s="341"/>
      <c r="AN60" s="425"/>
      <c r="AQ60" s="209">
        <f>IF((AQ58-(O1+T1)*0.13)&gt;0,AQ58-(Q1+T1)*0.13,0)</f>
        <v>0</v>
      </c>
      <c r="AR60" s="209">
        <f>AR58</f>
        <v>0</v>
      </c>
      <c r="AS60" s="209">
        <f>AS58</f>
        <v>0</v>
      </c>
      <c r="AT60" s="209">
        <f>AT58</f>
        <v>0</v>
      </c>
    </row>
    <row r="61" spans="1:47" x14ac:dyDescent="0.2">
      <c r="F61" s="261" t="str">
        <f>IF(B52="D",Employee!D41," ")</f>
        <v xml:space="preserve"> </v>
      </c>
      <c r="M61" s="253" t="str">
        <f>IF(B52="D",M52," ")</f>
        <v xml:space="preserve"> </v>
      </c>
      <c r="N61" s="254" t="str">
        <f>IF(B52="D",N52," ")</f>
        <v xml:space="preserve"> </v>
      </c>
      <c r="O61" s="254" t="str">
        <f>IF(B52="D",O52," ")</f>
        <v xml:space="preserve"> </v>
      </c>
      <c r="P61" s="254" t="str">
        <f>IF(B52="D",P52," ")</f>
        <v xml:space="preserve"> </v>
      </c>
      <c r="Q61" s="254" t="str">
        <f>IF(B52="D",Q52," ")</f>
        <v xml:space="preserve"> </v>
      </c>
      <c r="R61" s="255" t="str">
        <f>IF(B52="D",R52," ")</f>
        <v xml:space="preserve"> </v>
      </c>
      <c r="S61" s="251"/>
      <c r="T61" s="256" t="str">
        <f>IF(B52="D",T52," ")</f>
        <v xml:space="preserve"> </v>
      </c>
    </row>
    <row r="62" spans="1:47" ht="12.75" customHeight="1" x14ac:dyDescent="0.2">
      <c r="F62" s="261" t="str">
        <f>IF(B53="D",Employee!D67," ")</f>
        <v xml:space="preserve"> </v>
      </c>
      <c r="M62" s="253" t="str">
        <f>IF(B53="D",M53," ")</f>
        <v xml:space="preserve"> </v>
      </c>
      <c r="N62" s="254" t="str">
        <f>IF(B53="D",N53," ")</f>
        <v xml:space="preserve"> </v>
      </c>
      <c r="O62" s="254" t="str">
        <f>IF(B53="D",O53," ")</f>
        <v xml:space="preserve"> </v>
      </c>
      <c r="P62" s="254" t="str">
        <f>IF(B53="D",P53," ")</f>
        <v xml:space="preserve"> </v>
      </c>
      <c r="Q62" s="254" t="str">
        <f>IF(B53="D",Q53," ")</f>
        <v xml:space="preserve"> </v>
      </c>
      <c r="R62" s="255" t="str">
        <f>IF(B53="D",R53," ")</f>
        <v xml:space="preserve"> </v>
      </c>
      <c r="S62" s="251"/>
      <c r="T62" s="256" t="str">
        <f>IF(B53="D",T53," ")</f>
        <v xml:space="preserve"> </v>
      </c>
      <c r="AK62" s="435" t="s">
        <v>106</v>
      </c>
      <c r="AL62" s="341"/>
      <c r="AM62" s="341"/>
      <c r="AN62" s="425"/>
      <c r="AQ62" s="215"/>
      <c r="AR62" s="209">
        <f>AR60*0.045</f>
        <v>0</v>
      </c>
      <c r="AS62" s="209">
        <f>AS60*0.045</f>
        <v>0</v>
      </c>
      <c r="AT62" s="209">
        <f>AT60*0.045</f>
        <v>0</v>
      </c>
    </row>
    <row r="63" spans="1:47" x14ac:dyDescent="0.2">
      <c r="F63" s="261" t="str">
        <f>IF(B54="D",Employee!D93," ")</f>
        <v xml:space="preserve"> </v>
      </c>
      <c r="M63" s="253" t="str">
        <f>IF(B54="D",M54," ")</f>
        <v xml:space="preserve"> </v>
      </c>
      <c r="N63" s="254" t="str">
        <f>IF(B54="D",N54," ")</f>
        <v xml:space="preserve"> </v>
      </c>
      <c r="O63" s="254" t="str">
        <f>IF(B54="D",O54," ")</f>
        <v xml:space="preserve"> </v>
      </c>
      <c r="P63" s="254" t="str">
        <f>IF(B54="D",P54," ")</f>
        <v xml:space="preserve"> </v>
      </c>
      <c r="Q63" s="254" t="str">
        <f>IF(B54="D",Q54," ")</f>
        <v xml:space="preserve"> </v>
      </c>
      <c r="R63" s="255" t="str">
        <f>IF(B54="D",R54," ")</f>
        <v xml:space="preserve"> </v>
      </c>
      <c r="S63" s="251"/>
      <c r="T63" s="256" t="str">
        <f>IF(B54="D",T54," ")</f>
        <v xml:space="preserve"> </v>
      </c>
    </row>
    <row r="64" spans="1:47" ht="13.5" thickBot="1" x14ac:dyDescent="0.25">
      <c r="F64" s="261" t="str">
        <f>IF(B55="D",Employee!D119," ")</f>
        <v xml:space="preserve"> </v>
      </c>
      <c r="M64" s="257" t="str">
        <f>IF(B55="D",M55," ")</f>
        <v xml:space="preserve"> </v>
      </c>
      <c r="N64" s="258" t="str">
        <f>IF(B55="D",N55," ")</f>
        <v xml:space="preserve"> </v>
      </c>
      <c r="O64" s="258" t="str">
        <f>IF(B55="D",O55," ")</f>
        <v xml:space="preserve"> </v>
      </c>
      <c r="P64" s="258" t="str">
        <f>IF(B55="D",P55," ")</f>
        <v xml:space="preserve"> </v>
      </c>
      <c r="Q64" s="258" t="str">
        <f>IF(B55="D",Q55," ")</f>
        <v xml:space="preserve"> </v>
      </c>
      <c r="R64" s="259" t="str">
        <f>IF(B55="D",R55," ")</f>
        <v xml:space="preserve"> </v>
      </c>
      <c r="S64" s="251"/>
      <c r="T64" s="260" t="str">
        <f>IF(B55="D",T55," ")</f>
        <v xml:space="preserve"> </v>
      </c>
    </row>
    <row r="65" spans="6:46" ht="13.5" thickBot="1" x14ac:dyDescent="0.25">
      <c r="F65" s="245" t="s">
        <v>159</v>
      </c>
      <c r="M65" s="247">
        <f t="shared" ref="M65:R65" si="10">SUM(M60:M64)</f>
        <v>0</v>
      </c>
      <c r="N65" s="247">
        <f t="shared" si="10"/>
        <v>0</v>
      </c>
      <c r="O65" s="247">
        <f t="shared" si="10"/>
        <v>0</v>
      </c>
      <c r="P65" s="247">
        <f t="shared" si="10"/>
        <v>0</v>
      </c>
      <c r="Q65" s="247">
        <f t="shared" si="10"/>
        <v>0</v>
      </c>
      <c r="R65" s="247">
        <f t="shared" si="10"/>
        <v>0</v>
      </c>
      <c r="S65" s="251"/>
      <c r="T65" s="247">
        <f>SUM(T60:T64)</f>
        <v>0</v>
      </c>
      <c r="AK65" s="424" t="s">
        <v>107</v>
      </c>
      <c r="AL65" s="341"/>
      <c r="AM65" s="341"/>
      <c r="AN65" s="425"/>
      <c r="AQ65" s="208">
        <f>AQ60+'Apr09'!AQ65</f>
        <v>0</v>
      </c>
      <c r="AR65" s="208">
        <f>AR60+'Apr09'!AR65</f>
        <v>0</v>
      </c>
      <c r="AS65" s="208">
        <f>AS60+'Apr09'!AS65</f>
        <v>0</v>
      </c>
      <c r="AT65" s="208">
        <f>AT60+'Apr09'!AT65</f>
        <v>0</v>
      </c>
    </row>
    <row r="66" spans="6:46" ht="13.5" thickTop="1" x14ac:dyDescent="0.2"/>
    <row r="67" spans="6:46" x14ac:dyDescent="0.2">
      <c r="AK67" s="424" t="s">
        <v>108</v>
      </c>
      <c r="AL67" s="341"/>
      <c r="AM67" s="341"/>
      <c r="AN67" s="425"/>
      <c r="AQ67" s="215"/>
      <c r="AR67" s="208">
        <f>AR62+'Apr09'!AR67</f>
        <v>0</v>
      </c>
      <c r="AS67" s="208">
        <f>AS62+'Apr09'!AS67</f>
        <v>0</v>
      </c>
      <c r="AT67" s="208">
        <f>AT62+'Apr09'!AT67</f>
        <v>0</v>
      </c>
    </row>
  </sheetData>
  <sheetCalcPr fullCalcOnLoad="1"/>
  <mergeCells count="95">
    <mergeCell ref="AK67:AN67"/>
    <mergeCell ref="AK60:AN60"/>
    <mergeCell ref="AK58:AN58"/>
    <mergeCell ref="AK62:AN62"/>
    <mergeCell ref="AK65:AN65"/>
    <mergeCell ref="G1:H1"/>
    <mergeCell ref="I1:L1"/>
    <mergeCell ref="G2:H2"/>
    <mergeCell ref="I2:L2"/>
    <mergeCell ref="F3:F6"/>
    <mergeCell ref="H3:H6"/>
    <mergeCell ref="I3:I6"/>
    <mergeCell ref="W3:W6"/>
    <mergeCell ref="U1:U6"/>
    <mergeCell ref="X3:X6"/>
    <mergeCell ref="A1:A6"/>
    <mergeCell ref="B3:B6"/>
    <mergeCell ref="C3:C6"/>
    <mergeCell ref="D3:D6"/>
    <mergeCell ref="E3:E6"/>
    <mergeCell ref="N3:N6"/>
    <mergeCell ref="O3:O6"/>
    <mergeCell ref="AJ3:AJ6"/>
    <mergeCell ref="K3:K6"/>
    <mergeCell ref="L3:L6"/>
    <mergeCell ref="M3:M6"/>
    <mergeCell ref="P3:P6"/>
    <mergeCell ref="Q3:Q6"/>
    <mergeCell ref="Z3:Z6"/>
    <mergeCell ref="AA3:AA6"/>
    <mergeCell ref="V3:V6"/>
    <mergeCell ref="Y3:Y6"/>
    <mergeCell ref="H9:J9"/>
    <mergeCell ref="O9:R9"/>
    <mergeCell ref="AK3:AK6"/>
    <mergeCell ref="AC3:AC6"/>
    <mergeCell ref="AE3:AE6"/>
    <mergeCell ref="AF3:AF6"/>
    <mergeCell ref="AG3:AG6"/>
    <mergeCell ref="R3:R6"/>
    <mergeCell ref="T3:T6"/>
    <mergeCell ref="J3:J6"/>
    <mergeCell ref="F16:G16"/>
    <mergeCell ref="B17:T17"/>
    <mergeCell ref="B18:E18"/>
    <mergeCell ref="B19:D19"/>
    <mergeCell ref="H19:J19"/>
    <mergeCell ref="O19:R19"/>
    <mergeCell ref="R38:T38"/>
    <mergeCell ref="F26:G26"/>
    <mergeCell ref="B27:T27"/>
    <mergeCell ref="B28:E28"/>
    <mergeCell ref="B29:D29"/>
    <mergeCell ref="H29:J29"/>
    <mergeCell ref="O29:R29"/>
    <mergeCell ref="O28:Q28"/>
    <mergeCell ref="R28:T28"/>
    <mergeCell ref="B57:T57"/>
    <mergeCell ref="F46:G46"/>
    <mergeCell ref="B47:T47"/>
    <mergeCell ref="B48:E48"/>
    <mergeCell ref="B49:D49"/>
    <mergeCell ref="H49:J49"/>
    <mergeCell ref="O49:R49"/>
    <mergeCell ref="O48:Q48"/>
    <mergeCell ref="O18:Q18"/>
    <mergeCell ref="R18:T18"/>
    <mergeCell ref="F56:G56"/>
    <mergeCell ref="F36:G36"/>
    <mergeCell ref="B37:T37"/>
    <mergeCell ref="B38:E38"/>
    <mergeCell ref="B39:D39"/>
    <mergeCell ref="H39:J39"/>
    <mergeCell ref="O39:R39"/>
    <mergeCell ref="O38:Q38"/>
    <mergeCell ref="AQ1:AT2"/>
    <mergeCell ref="AQ3:AQ6"/>
    <mergeCell ref="AR3:AR6"/>
    <mergeCell ref="AS3:AS6"/>
    <mergeCell ref="AT3:AT6"/>
    <mergeCell ref="R8:T8"/>
    <mergeCell ref="AL3:AL6"/>
    <mergeCell ref="AM3:AM6"/>
    <mergeCell ref="AH3:AH6"/>
    <mergeCell ref="AI3:AI6"/>
    <mergeCell ref="M59:R59"/>
    <mergeCell ref="B1:F2"/>
    <mergeCell ref="V1:AC2"/>
    <mergeCell ref="AE1:AN2"/>
    <mergeCell ref="R48:T48"/>
    <mergeCell ref="AN3:AN6"/>
    <mergeCell ref="B7:T7"/>
    <mergeCell ref="B8:E8"/>
    <mergeCell ref="B9:D9"/>
    <mergeCell ref="O8:Q8"/>
  </mergeCells>
  <phoneticPr fontId="4" type="noConversion"/>
  <dataValidations count="1">
    <dataValidation type="list" allowBlank="1" showInputMessage="1" showErrorMessage="1" sqref="G51:G55 G41:G45 G21:G25 G11:G15 G31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U77"/>
  <sheetViews>
    <sheetView workbookViewId="0">
      <pane ySplit="6" topLeftCell="A7" activePane="bottomLeft" state="frozen"/>
      <selection pane="bottomLeft" activeCell="F3" sqref="F3:F6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34"/>
      <c r="B1" s="358" t="s">
        <v>113</v>
      </c>
      <c r="C1" s="359"/>
      <c r="D1" s="359"/>
      <c r="E1" s="359"/>
      <c r="F1" s="360"/>
      <c r="G1" s="444">
        <f>SUM(AQ70:AT70)+SUM(AR72:AT72)</f>
        <v>0</v>
      </c>
      <c r="H1" s="445"/>
      <c r="I1" s="446" t="s">
        <v>4</v>
      </c>
      <c r="J1" s="447"/>
      <c r="K1" s="447"/>
      <c r="L1" s="448"/>
      <c r="M1" s="113">
        <f t="shared" ref="M1:R1" si="0">M16+M26+M36+M46+M56+M66</f>
        <v>0</v>
      </c>
      <c r="N1" s="113">
        <f t="shared" si="0"/>
        <v>0</v>
      </c>
      <c r="O1" s="113">
        <f t="shared" si="0"/>
        <v>0</v>
      </c>
      <c r="P1" s="113">
        <f t="shared" si="0"/>
        <v>0</v>
      </c>
      <c r="Q1" s="113">
        <f t="shared" si="0"/>
        <v>0</v>
      </c>
      <c r="R1" s="113">
        <f t="shared" si="0"/>
        <v>0</v>
      </c>
      <c r="S1" s="139"/>
      <c r="T1" s="113">
        <f>T16+T26+T36+T46+T56+T66</f>
        <v>0</v>
      </c>
      <c r="U1" s="406"/>
      <c r="V1" s="366" t="s">
        <v>36</v>
      </c>
      <c r="W1" s="367"/>
      <c r="X1" s="367"/>
      <c r="Y1" s="367"/>
      <c r="Z1" s="367"/>
      <c r="AA1" s="367"/>
      <c r="AB1" s="367"/>
      <c r="AC1" s="368"/>
      <c r="AD1" s="239"/>
      <c r="AE1" s="372" t="s">
        <v>59</v>
      </c>
      <c r="AF1" s="373"/>
      <c r="AG1" s="373"/>
      <c r="AH1" s="373"/>
      <c r="AI1" s="373"/>
      <c r="AJ1" s="373"/>
      <c r="AK1" s="373"/>
      <c r="AL1" s="373"/>
      <c r="AM1" s="373"/>
      <c r="AN1" s="373"/>
      <c r="AO1" s="239"/>
      <c r="AP1" s="240"/>
      <c r="AQ1" s="382" t="s">
        <v>103</v>
      </c>
      <c r="AR1" s="382"/>
      <c r="AS1" s="382"/>
      <c r="AT1" s="382"/>
      <c r="AU1" s="210"/>
    </row>
    <row r="2" spans="1:47" s="8" customFormat="1" ht="15" customHeight="1" thickBot="1" x14ac:dyDescent="0.25">
      <c r="A2" s="434"/>
      <c r="B2" s="361"/>
      <c r="C2" s="362"/>
      <c r="D2" s="362"/>
      <c r="E2" s="362"/>
      <c r="F2" s="363"/>
      <c r="G2" s="383"/>
      <c r="H2" s="384"/>
      <c r="I2" s="385" t="s">
        <v>156</v>
      </c>
      <c r="J2" s="385"/>
      <c r="K2" s="385"/>
      <c r="L2" s="386"/>
      <c r="M2" s="237">
        <f t="shared" ref="M2:R2" si="1">M75</f>
        <v>0</v>
      </c>
      <c r="N2" s="237">
        <f t="shared" si="1"/>
        <v>0</v>
      </c>
      <c r="O2" s="237">
        <f t="shared" si="1"/>
        <v>0</v>
      </c>
      <c r="P2" s="237">
        <f t="shared" si="1"/>
        <v>0</v>
      </c>
      <c r="Q2" s="237">
        <f t="shared" si="1"/>
        <v>0</v>
      </c>
      <c r="R2" s="237">
        <f t="shared" si="1"/>
        <v>0</v>
      </c>
      <c r="S2" s="237">
        <f>S65</f>
        <v>0</v>
      </c>
      <c r="T2" s="237">
        <f>T75</f>
        <v>0</v>
      </c>
      <c r="U2" s="406"/>
      <c r="V2" s="369"/>
      <c r="W2" s="370"/>
      <c r="X2" s="370"/>
      <c r="Y2" s="370"/>
      <c r="Z2" s="370"/>
      <c r="AA2" s="370"/>
      <c r="AB2" s="370"/>
      <c r="AC2" s="371"/>
      <c r="AD2" s="239"/>
      <c r="AE2" s="369"/>
      <c r="AF2" s="370"/>
      <c r="AG2" s="370"/>
      <c r="AH2" s="370"/>
      <c r="AI2" s="370"/>
      <c r="AJ2" s="370"/>
      <c r="AK2" s="370"/>
      <c r="AL2" s="370"/>
      <c r="AM2" s="370"/>
      <c r="AN2" s="370"/>
      <c r="AO2" s="239"/>
      <c r="AP2" s="240"/>
      <c r="AQ2" s="370"/>
      <c r="AR2" s="370"/>
      <c r="AS2" s="370"/>
      <c r="AT2" s="370"/>
      <c r="AU2" s="210"/>
    </row>
    <row r="3" spans="1:47" s="13" customFormat="1" ht="15" customHeight="1" thickTop="1" x14ac:dyDescent="0.2">
      <c r="A3" s="417"/>
      <c r="B3" s="421" t="s">
        <v>158</v>
      </c>
      <c r="C3" s="421" t="s">
        <v>80</v>
      </c>
      <c r="D3" s="421" t="s">
        <v>6</v>
      </c>
      <c r="E3" s="387" t="s">
        <v>72</v>
      </c>
      <c r="F3" s="430" t="s">
        <v>0</v>
      </c>
      <c r="G3" s="135" t="s">
        <v>74</v>
      </c>
      <c r="H3" s="393" t="s">
        <v>84</v>
      </c>
      <c r="I3" s="393" t="s">
        <v>78</v>
      </c>
      <c r="J3" s="393" t="s">
        <v>79</v>
      </c>
      <c r="K3" s="390" t="s">
        <v>83</v>
      </c>
      <c r="L3" s="390" t="s">
        <v>56</v>
      </c>
      <c r="M3" s="408" t="s">
        <v>81</v>
      </c>
      <c r="N3" s="393" t="s">
        <v>1</v>
      </c>
      <c r="O3" s="410" t="s">
        <v>37</v>
      </c>
      <c r="P3" s="393" t="s">
        <v>85</v>
      </c>
      <c r="Q3" s="410" t="s">
        <v>2</v>
      </c>
      <c r="R3" s="408" t="s">
        <v>82</v>
      </c>
      <c r="S3" s="53"/>
      <c r="T3" s="410" t="s">
        <v>38</v>
      </c>
      <c r="U3" s="407"/>
      <c r="V3" s="404" t="s">
        <v>5</v>
      </c>
      <c r="W3" s="404" t="s">
        <v>1</v>
      </c>
      <c r="X3" s="404" t="s">
        <v>37</v>
      </c>
      <c r="Y3" s="411" t="s">
        <v>32</v>
      </c>
      <c r="Z3" s="404" t="s">
        <v>2</v>
      </c>
      <c r="AA3" s="404" t="s">
        <v>3</v>
      </c>
      <c r="AB3" s="53"/>
      <c r="AC3" s="404" t="s">
        <v>38</v>
      </c>
      <c r="AD3" s="96"/>
      <c r="AE3" s="374" t="s">
        <v>60</v>
      </c>
      <c r="AF3" s="374" t="s">
        <v>61</v>
      </c>
      <c r="AG3" s="374" t="s">
        <v>199</v>
      </c>
      <c r="AH3" s="374" t="s">
        <v>202</v>
      </c>
      <c r="AI3" s="426" t="s">
        <v>70</v>
      </c>
      <c r="AJ3" s="374" t="s">
        <v>62</v>
      </c>
      <c r="AK3" s="355" t="s">
        <v>68</v>
      </c>
      <c r="AL3" s="355" t="s">
        <v>200</v>
      </c>
      <c r="AM3" s="355" t="s">
        <v>201</v>
      </c>
      <c r="AN3" s="426" t="s">
        <v>71</v>
      </c>
      <c r="AO3" s="96"/>
      <c r="AP3" s="211"/>
      <c r="AQ3" s="355" t="s">
        <v>99</v>
      </c>
      <c r="AR3" s="355" t="s">
        <v>100</v>
      </c>
      <c r="AS3" s="355" t="s">
        <v>101</v>
      </c>
      <c r="AT3" s="355" t="s">
        <v>102</v>
      </c>
      <c r="AU3" s="211"/>
    </row>
    <row r="4" spans="1:47" s="14" customFormat="1" ht="15" customHeight="1" x14ac:dyDescent="0.2">
      <c r="A4" s="417"/>
      <c r="B4" s="422"/>
      <c r="C4" s="422"/>
      <c r="D4" s="422"/>
      <c r="E4" s="388"/>
      <c r="F4" s="405"/>
      <c r="G4" s="136" t="s">
        <v>75</v>
      </c>
      <c r="H4" s="394"/>
      <c r="I4" s="414"/>
      <c r="J4" s="414"/>
      <c r="K4" s="391"/>
      <c r="L4" s="391"/>
      <c r="M4" s="409"/>
      <c r="N4" s="394"/>
      <c r="O4" s="405"/>
      <c r="P4" s="394"/>
      <c r="Q4" s="405"/>
      <c r="R4" s="409"/>
      <c r="S4" s="53"/>
      <c r="T4" s="405"/>
      <c r="U4" s="407"/>
      <c r="V4" s="405"/>
      <c r="W4" s="405"/>
      <c r="X4" s="405"/>
      <c r="Y4" s="412"/>
      <c r="Z4" s="405"/>
      <c r="AA4" s="405"/>
      <c r="AB4" s="53"/>
      <c r="AC4" s="405"/>
      <c r="AD4" s="96"/>
      <c r="AE4" s="375"/>
      <c r="AF4" s="375"/>
      <c r="AG4" s="375"/>
      <c r="AH4" s="375"/>
      <c r="AI4" s="427"/>
      <c r="AJ4" s="375"/>
      <c r="AK4" s="357"/>
      <c r="AL4" s="356"/>
      <c r="AM4" s="356"/>
      <c r="AN4" s="427"/>
      <c r="AO4" s="96"/>
      <c r="AP4" s="211"/>
      <c r="AQ4" s="356"/>
      <c r="AR4" s="356"/>
      <c r="AS4" s="356"/>
      <c r="AT4" s="356"/>
      <c r="AU4" s="211"/>
    </row>
    <row r="5" spans="1:47" s="14" customFormat="1" ht="15" customHeight="1" x14ac:dyDescent="0.2">
      <c r="A5" s="417"/>
      <c r="B5" s="422"/>
      <c r="C5" s="422"/>
      <c r="D5" s="422"/>
      <c r="E5" s="388"/>
      <c r="F5" s="405"/>
      <c r="G5" s="136" t="s">
        <v>76</v>
      </c>
      <c r="H5" s="394"/>
      <c r="I5" s="414"/>
      <c r="J5" s="414"/>
      <c r="K5" s="391"/>
      <c r="L5" s="391"/>
      <c r="M5" s="409"/>
      <c r="N5" s="394"/>
      <c r="O5" s="405"/>
      <c r="P5" s="394"/>
      <c r="Q5" s="405"/>
      <c r="R5" s="409"/>
      <c r="S5" s="53"/>
      <c r="T5" s="405"/>
      <c r="U5" s="407"/>
      <c r="V5" s="405"/>
      <c r="W5" s="405"/>
      <c r="X5" s="405"/>
      <c r="Y5" s="412"/>
      <c r="Z5" s="405"/>
      <c r="AA5" s="405"/>
      <c r="AB5" s="53"/>
      <c r="AC5" s="405"/>
      <c r="AD5" s="96"/>
      <c r="AE5" s="375"/>
      <c r="AF5" s="375"/>
      <c r="AG5" s="375"/>
      <c r="AH5" s="375"/>
      <c r="AI5" s="427"/>
      <c r="AJ5" s="375"/>
      <c r="AK5" s="357"/>
      <c r="AL5" s="356"/>
      <c r="AM5" s="356"/>
      <c r="AN5" s="427"/>
      <c r="AO5" s="96"/>
      <c r="AP5" s="211"/>
      <c r="AQ5" s="356"/>
      <c r="AR5" s="356"/>
      <c r="AS5" s="356"/>
      <c r="AT5" s="356"/>
      <c r="AU5" s="211"/>
    </row>
    <row r="6" spans="1:47" s="15" customFormat="1" ht="15" customHeight="1" x14ac:dyDescent="0.2">
      <c r="A6" s="417"/>
      <c r="B6" s="423"/>
      <c r="C6" s="423"/>
      <c r="D6" s="423"/>
      <c r="E6" s="389"/>
      <c r="F6" s="405"/>
      <c r="G6" s="137" t="s">
        <v>77</v>
      </c>
      <c r="H6" s="395"/>
      <c r="I6" s="415"/>
      <c r="J6" s="415"/>
      <c r="K6" s="392"/>
      <c r="L6" s="392"/>
      <c r="M6" s="409"/>
      <c r="N6" s="395"/>
      <c r="O6" s="405"/>
      <c r="P6" s="395"/>
      <c r="Q6" s="405"/>
      <c r="R6" s="409"/>
      <c r="S6" s="52"/>
      <c r="T6" s="405"/>
      <c r="U6" s="407"/>
      <c r="V6" s="405"/>
      <c r="W6" s="405"/>
      <c r="X6" s="405"/>
      <c r="Y6" s="413"/>
      <c r="Z6" s="405"/>
      <c r="AA6" s="405"/>
      <c r="AB6" s="52"/>
      <c r="AC6" s="405"/>
      <c r="AD6" s="97"/>
      <c r="AE6" s="375"/>
      <c r="AF6" s="375"/>
      <c r="AG6" s="375"/>
      <c r="AH6" s="375"/>
      <c r="AI6" s="427"/>
      <c r="AJ6" s="375"/>
      <c r="AK6" s="357"/>
      <c r="AL6" s="356"/>
      <c r="AM6" s="356"/>
      <c r="AN6" s="427"/>
      <c r="AO6" s="97"/>
      <c r="AP6" s="212"/>
      <c r="AQ6" s="357"/>
      <c r="AR6" s="357"/>
      <c r="AS6" s="357"/>
      <c r="AT6" s="357"/>
      <c r="AU6" s="212"/>
    </row>
    <row r="7" spans="1:47" s="54" customFormat="1" ht="24" customHeight="1" thickBot="1" x14ac:dyDescent="0.25">
      <c r="A7" s="160"/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218"/>
      <c r="V7" s="84"/>
      <c r="W7" s="84"/>
      <c r="X7" s="84"/>
      <c r="Y7" s="219"/>
      <c r="Z7" s="84"/>
      <c r="AA7" s="84"/>
      <c r="AB7" s="85"/>
      <c r="AC7" s="84"/>
      <c r="AD7" s="97"/>
      <c r="AE7" s="94"/>
      <c r="AF7" s="94"/>
      <c r="AG7" s="267">
        <f>Admin!N$21/100</f>
        <v>0.2</v>
      </c>
      <c r="AH7" s="267">
        <f>(Admin!N$22-Admin!N$21)/100</f>
        <v>0.2</v>
      </c>
      <c r="AI7" s="94"/>
      <c r="AJ7" s="94"/>
      <c r="AK7" s="94"/>
      <c r="AL7" s="267">
        <f>Admin!N$21/100</f>
        <v>0.2</v>
      </c>
      <c r="AM7" s="267">
        <f>(Admin!N$22-Admin!N$21)/100</f>
        <v>0.2</v>
      </c>
      <c r="AN7" s="94"/>
      <c r="AO7" s="97"/>
      <c r="AP7" s="212"/>
      <c r="AQ7" s="94"/>
      <c r="AR7" s="94"/>
      <c r="AS7" s="94"/>
      <c r="AT7" s="94"/>
      <c r="AU7" s="212"/>
    </row>
    <row r="8" spans="1:47" ht="18" customHeight="1" thickTop="1" thickBot="1" x14ac:dyDescent="0.25">
      <c r="A8" s="41"/>
      <c r="B8" s="396" t="s">
        <v>34</v>
      </c>
      <c r="C8" s="397"/>
      <c r="D8" s="397"/>
      <c r="E8" s="398"/>
      <c r="F8" s="42"/>
      <c r="G8" s="110"/>
      <c r="H8" s="111"/>
      <c r="I8" s="111"/>
      <c r="J8" s="111"/>
      <c r="K8" s="58"/>
      <c r="L8" s="58"/>
      <c r="M8" s="55"/>
      <c r="N8" s="43"/>
      <c r="O8" s="378" t="s">
        <v>39</v>
      </c>
      <c r="P8" s="379"/>
      <c r="Q8" s="380"/>
      <c r="R8" s="376"/>
      <c r="S8" s="377"/>
      <c r="T8" s="377"/>
      <c r="U8" s="44"/>
      <c r="AD8" s="98"/>
      <c r="AO8" s="98"/>
      <c r="AP8" s="63"/>
      <c r="AU8" s="63"/>
    </row>
    <row r="9" spans="1:47" ht="18" customHeight="1" thickTop="1" thickBot="1" x14ac:dyDescent="0.25">
      <c r="A9" s="45"/>
      <c r="B9" s="399" t="s">
        <v>9</v>
      </c>
      <c r="C9" s="397"/>
      <c r="D9" s="398"/>
      <c r="E9" s="206">
        <v>9</v>
      </c>
      <c r="F9" s="63"/>
      <c r="G9" s="63"/>
      <c r="H9" s="399" t="s">
        <v>39</v>
      </c>
      <c r="I9" s="397"/>
      <c r="J9" s="398"/>
      <c r="K9" s="272">
        <f>Admin!B58</f>
        <v>39965</v>
      </c>
      <c r="L9" s="271" t="s">
        <v>208</v>
      </c>
      <c r="M9" s="273">
        <f>Admin!B64</f>
        <v>39971</v>
      </c>
      <c r="N9" s="28"/>
      <c r="O9" s="401" t="s">
        <v>109</v>
      </c>
      <c r="P9" s="402"/>
      <c r="Q9" s="402"/>
      <c r="R9" s="403"/>
      <c r="S9" s="46"/>
      <c r="T9" s="217"/>
      <c r="U9" s="48"/>
      <c r="AD9" s="98"/>
      <c r="AO9" s="98"/>
      <c r="AP9" s="63"/>
      <c r="AU9" s="63"/>
    </row>
    <row r="10" spans="1:47" ht="18" customHeight="1" thickTop="1" x14ac:dyDescent="0.2">
      <c r="A10" s="45"/>
      <c r="B10" s="220"/>
      <c r="C10" s="221"/>
      <c r="D10" s="222"/>
      <c r="E10" s="221"/>
      <c r="F10" s="221"/>
      <c r="G10" s="221"/>
      <c r="H10" s="56"/>
      <c r="I10" s="56"/>
      <c r="J10" s="56"/>
      <c r="K10" s="59"/>
      <c r="L10" s="59"/>
      <c r="M10" s="56"/>
      <c r="N10" s="114"/>
      <c r="O10" s="56"/>
      <c r="P10" s="56"/>
      <c r="Q10" s="56"/>
      <c r="R10" s="56"/>
      <c r="S10" s="46"/>
      <c r="T10" s="56"/>
      <c r="U10" s="48"/>
      <c r="AD10" s="98"/>
      <c r="AF10" s="112"/>
      <c r="AO10" s="98"/>
      <c r="AP10" s="63"/>
      <c r="AU10" s="63"/>
    </row>
    <row r="11" spans="1:47" ht="18" customHeight="1" x14ac:dyDescent="0.2">
      <c r="A11" s="45"/>
      <c r="B11" s="143" t="str">
        <f>IF(E11=" "," ",IF(Employee!F$24&gt;E$9," ",IF(Employee!F$26&lt;E$9," ",Employee!D$30)))</f>
        <v xml:space="preserve"> </v>
      </c>
      <c r="C11" s="109" t="str">
        <f>IF(E11=Employee!D$29,LOOKUP(E$9,Nitable!A:A,Nitable!B:B)," ")</f>
        <v xml:space="preserve"> </v>
      </c>
      <c r="D11" s="109" t="str">
        <f>IF(E11=Employee!D$29,LOOKUP(E$9,Taxcode!A:A,Taxcode!G:G)," ")</f>
        <v xml:space="preserve"> </v>
      </c>
      <c r="E11" s="144" t="str">
        <f>IF(Employee!D$28="m"," ",IF(Employee!F$24&gt;E$9," ",IF(Employee!F$26&lt;E$9," ",Employee!D$29)))</f>
        <v xml:space="preserve"> </v>
      </c>
      <c r="F11" s="147" t="str">
        <f>IF(E11=" "," ",IF(Employee!F$24&gt;E$9," ",IF(Employee!F$26&lt;E$9," ",Employee!D$15)))</f>
        <v xml:space="preserve"> </v>
      </c>
      <c r="G11" s="162"/>
      <c r="H11" s="123">
        <f>IF(T$9="Y",'May09'!H41,0)</f>
        <v>0</v>
      </c>
      <c r="I11" s="115">
        <f>IF(T$9="Y",'May09'!I41,0)</f>
        <v>0</v>
      </c>
      <c r="J11" s="115">
        <f>IF(T$9="Y",'May09'!J41,0)</f>
        <v>0</v>
      </c>
      <c r="K11" s="115">
        <f>IF(T$9="Y",'May09'!K41,I11*J11)</f>
        <v>0</v>
      </c>
      <c r="L11" s="154">
        <f>IF(T$9="Y",'May09'!L41,0)</f>
        <v>0</v>
      </c>
      <c r="M11" s="140" t="str">
        <f>IF(E11=" "," ",IF(T$9="Y",'May09'!M41,IF((H11+K11+L11)&gt;0,H11+K11+L11," ")))</f>
        <v xml:space="preserve"> </v>
      </c>
      <c r="N11" s="117" t="str">
        <f>IF(M11=" "," ",IF(M11=0," ",IF(Employee!O$24="W1",AN11,AI11-'May09'!W41)))</f>
        <v xml:space="preserve"> </v>
      </c>
      <c r="O11" s="128" t="str">
        <f>IF(M11=" "," ",IF(M11=0," ",IF(Employee!P$17&gt;E$9,0,IF(C11="A",WNI!E43,IF(C11="B",WNI!F43,IF(C11="C",WNI!G43,IF(C11="J",WNI!H43," ")))))))</f>
        <v xml:space="preserve"> </v>
      </c>
      <c r="P11" s="117"/>
      <c r="Q11" s="117"/>
      <c r="R11" s="133" t="str">
        <f>IF(M11=" "," ",IF(M11=0," ",M11-SUM(N11:Q11)))</f>
        <v xml:space="preserve"> </v>
      </c>
      <c r="S11" s="121"/>
      <c r="T11" s="118" t="str">
        <f>IF(M11=" "," ",IF(M11=0," ",WNI!I43))</f>
        <v xml:space="preserve"> </v>
      </c>
      <c r="U11" s="50"/>
      <c r="V11" s="61">
        <f>IF(Employee!H$34=E$9,Employee!D$34+SUM(M11)+'May09'!V41,SUM(M11)+'May09'!V41)</f>
        <v>0</v>
      </c>
      <c r="W11" s="61">
        <f>IF(Employee!H$34=E$9,Employee!D$35+SUM(N11)+'May09'!W41,SUM(N11)+'May09'!W41)</f>
        <v>0</v>
      </c>
      <c r="X11" s="61">
        <f>IF(O11=" ",'May09'!X41,O11+'May09'!X41)</f>
        <v>0</v>
      </c>
      <c r="Y11" s="61">
        <f>IF(P11=" ",'May09'!Y41,P11+'May09'!Y41)</f>
        <v>0</v>
      </c>
      <c r="Z11" s="61">
        <f>IF(Q11=" ",'May09'!Z41,Q11+'May09'!Z41)</f>
        <v>0</v>
      </c>
      <c r="AA11" s="61">
        <f>IF(R11=" ",'May09'!AA41,R11+'May09'!AA41)</f>
        <v>0</v>
      </c>
      <c r="AB11" s="62"/>
      <c r="AC11" s="61">
        <f>IF(T11=" ",'May09'!AC41,T11+'May09'!AC41)</f>
        <v>0</v>
      </c>
      <c r="AD11" s="98"/>
      <c r="AE11" s="112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8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45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IF(E12=Employee!D$55,LOOKUP(E$9,Taxcode!A:A,Taxcode!M:M)," ")</f>
        <v xml:space="preserve"> </v>
      </c>
      <c r="E12" s="146" t="str">
        <f>IF(Employee!D$54="m"," ",IF(Employee!F$50&gt;E$9," ",IF(Employee!F$52&lt;E$9," ",Employee!D$55)))</f>
        <v xml:space="preserve"> </v>
      </c>
      <c r="F12" s="148" t="str">
        <f>IF(E12=" "," ",IF(Employee!F$50&gt;E$9," ",IF(Employee!F$52&lt;E$9," ",Employee!D$41)))</f>
        <v xml:space="preserve"> </v>
      </c>
      <c r="G12" s="162"/>
      <c r="H12" s="124">
        <f>IF(T$9="Y",'May09'!H42,0)</f>
        <v>0</v>
      </c>
      <c r="I12" s="119">
        <f>IF(T$9="Y",'May09'!I42,0)</f>
        <v>0</v>
      </c>
      <c r="J12" s="119">
        <f>IF(T$9="Y",'May09'!J42,0)</f>
        <v>0</v>
      </c>
      <c r="K12" s="119">
        <f>IF(T$9="Y",'May09'!K42,I12*J12)</f>
        <v>0</v>
      </c>
      <c r="L12" s="155">
        <f>IF(T$9="Y",'May09'!L42,0)</f>
        <v>0</v>
      </c>
      <c r="M12" s="141" t="str">
        <f>IF(E12=" "," ",IF(T$9="Y",'May09'!M42,IF((H12+K12+L12)&gt;0,H12+K12+L12," ")))</f>
        <v xml:space="preserve"> </v>
      </c>
      <c r="N12" s="121" t="str">
        <f>IF(M12=" "," ",IF(M12=0," ",IF(Employee!O$50="W1",AN12,AI12-'May09'!W42)))</f>
        <v xml:space="preserve"> </v>
      </c>
      <c r="O12" s="130" t="str">
        <f>IF(M12=" "," ",IF(M12=0," ",IF(Employee!P$43&gt;E$9,0,IF(C12="A",WNI!E44,IF(C12="B",WNI!F44,IF(C12="C",WNI!G44,IF(C12="J",WNI!H44," ")))))))</f>
        <v xml:space="preserve"> </v>
      </c>
      <c r="P12" s="121"/>
      <c r="Q12" s="121"/>
      <c r="R12" s="134" t="str">
        <f>IF(M12=" "," ",IF(M12=0," ",M12-SUM(N12:Q12)))</f>
        <v xml:space="preserve"> </v>
      </c>
      <c r="S12" s="121"/>
      <c r="T12" s="122" t="str">
        <f>IF(M12=" "," ",IF(M12=0," ",WNI!I44))</f>
        <v xml:space="preserve"> </v>
      </c>
      <c r="U12" s="50"/>
      <c r="V12" s="61">
        <f>IF(Employee!H$60=E$9,Employee!D$60+SUM(M12)+'May09'!V42,SUM(M12)+'May09'!V42)</f>
        <v>0</v>
      </c>
      <c r="W12" s="61">
        <f>IF(Employee!H$60=E$9,Employee!D$61+SUM(N12)+'May09'!W42,SUM(N12)+'May09'!W42)</f>
        <v>0</v>
      </c>
      <c r="X12" s="61">
        <f>IF(O12=" ",'May09'!X42,O12+'May09'!X42)</f>
        <v>0</v>
      </c>
      <c r="Y12" s="61">
        <f>IF(P12=" ",'May09'!Y42,P12+'May09'!Y42)</f>
        <v>0</v>
      </c>
      <c r="Z12" s="61">
        <f>IF(Q12=" ",'May09'!Z42,Q12+'May09'!Z42)</f>
        <v>0</v>
      </c>
      <c r="AA12" s="61">
        <f>IF(R12=" ",'May09'!AA42,R12+'May09'!AA42)</f>
        <v>0</v>
      </c>
      <c r="AB12" s="62"/>
      <c r="AC12" s="61">
        <f>IF(T12=" ",'May09'!AC42,T12+'May09'!AC42)</f>
        <v>0</v>
      </c>
      <c r="AD12" s="98"/>
      <c r="AE12" s="112">
        <f>IF(E12=" ",0,IF(D12="BR",0,IF(D12="D",0,IF(D12="NT",V12,LOOKUP(D12,Free!A:A,Free!B:B)*E$9/52))))</f>
        <v>0</v>
      </c>
      <c r="AF12" s="95">
        <f>IF(E12=" ",0,V12-AE12)</f>
        <v>0</v>
      </c>
      <c r="AG12" s="95">
        <f>AF12*AG$7</f>
        <v>0</v>
      </c>
      <c r="AH12" s="95">
        <f>IF(D12="D",AF12*AH$7,IF(AF12&gt;LOOKUP(E$9,HR!A:A,HR!B:B),(AF12-LOOKUP(E$9,HR!A:A,HR!B:B))*AH$7,0))</f>
        <v>0</v>
      </c>
      <c r="AI12" s="95">
        <f>IF(AF12&lt;1,0,AG12+AH12)</f>
        <v>0</v>
      </c>
      <c r="AJ12" s="95">
        <f>IF(E12=" ",0,IF(D12="BR",0,IF(D12="D",0,IF(D12="NT",M12,LOOKUP(D12,Free!A:A,Free!B:B)*1/52))))</f>
        <v>0</v>
      </c>
      <c r="AK12" s="95">
        <f>IF(E12=" ",0,SUM(M12)-AJ12)</f>
        <v>0</v>
      </c>
      <c r="AL12" s="95">
        <f>AK12*AL$7</f>
        <v>0</v>
      </c>
      <c r="AM12" s="95">
        <f>IF(D12="D",AK12*AM$7,IF(AK12&gt;LOOKUP(1,HR!A:A,HR!B:B),(AK12-LOOKUP(1,HR!A:A,HR!B:B))*AH$7,0))</f>
        <v>0</v>
      </c>
      <c r="AN12" s="95">
        <f>IF(AK12&lt;1,0,AL12+AM12)</f>
        <v>0</v>
      </c>
      <c r="AO12" s="98"/>
      <c r="AP12" s="63"/>
      <c r="AQ12" s="95">
        <f>IF(G12="SSP",H12,0)</f>
        <v>0</v>
      </c>
      <c r="AR12" s="95">
        <f>IF(G12="SMP",H12,0)</f>
        <v>0</v>
      </c>
      <c r="AS12" s="95">
        <f>IF(G12="SPP",H12,0)</f>
        <v>0</v>
      </c>
      <c r="AT12" s="95">
        <f>IF(G12="SAP",H12,0)</f>
        <v>0</v>
      </c>
      <c r="AU12" s="63"/>
    </row>
    <row r="13" spans="1:47" ht="18" customHeight="1" x14ac:dyDescent="0.2">
      <c r="A13" s="45"/>
      <c r="B13" s="145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IF(E13=Employee!D$81,LOOKUP(E$9,Taxcode!A:A,Taxcode!S:S)," ")</f>
        <v xml:space="preserve"> </v>
      </c>
      <c r="E13" s="146" t="str">
        <f>IF(Employee!D$80="m"," ",IF(Employee!F$76&gt;E$9," ",IF(Employee!F$78&lt;E$9," ",Employee!D$81)))</f>
        <v xml:space="preserve"> </v>
      </c>
      <c r="F13" s="148" t="str">
        <f>IF(E13=" "," ",IF(Employee!F$76&gt;E$9," ",IF(Employee!F$78&lt;E$9," ",Employee!D$67)))</f>
        <v xml:space="preserve"> </v>
      </c>
      <c r="G13" s="162"/>
      <c r="H13" s="124">
        <f>IF(T$9="Y",'May09'!H43,0)</f>
        <v>0</v>
      </c>
      <c r="I13" s="119">
        <f>IF(T$9="Y",'May09'!I43,0)</f>
        <v>0</v>
      </c>
      <c r="J13" s="119">
        <f>IF(T$9="Y",'May09'!J43,0)</f>
        <v>0</v>
      </c>
      <c r="K13" s="119">
        <f>IF(T$9="Y",'May09'!K43,I13*J13)</f>
        <v>0</v>
      </c>
      <c r="L13" s="155">
        <f>IF(T$9="Y",'May09'!L43,0)</f>
        <v>0</v>
      </c>
      <c r="M13" s="141" t="str">
        <f>IF(E13=" "," ",IF(T$9="Y",'May09'!M43,IF((H13+K13+L13)&gt;0,H13+K13+L13," ")))</f>
        <v xml:space="preserve"> </v>
      </c>
      <c r="N13" s="121" t="str">
        <f>IF(M13=" "," ",IF(M13=0," ",IF(Employee!O$76="W1",AN13,AI13-'May09'!W43)))</f>
        <v xml:space="preserve"> </v>
      </c>
      <c r="O13" s="130" t="str">
        <f>IF(M13=" "," ",IF(M13=0," ",IF(Employee!P$69&gt;E$9,0,IF(C13="A",WNI!E45,IF(C13="B",WNI!F45,IF(C13="C",WNI!G45,IF(C13="J",WNI!H45," ")))))))</f>
        <v xml:space="preserve"> </v>
      </c>
      <c r="P13" s="121"/>
      <c r="Q13" s="121"/>
      <c r="R13" s="134" t="str">
        <f>IF(M13=" "," ",IF(M13=0," ",M13-SUM(N13:Q13)))</f>
        <v xml:space="preserve"> </v>
      </c>
      <c r="S13" s="121"/>
      <c r="T13" s="122" t="str">
        <f>IF(M13=" "," ",IF(M13=0," ",WNI!I45))</f>
        <v xml:space="preserve"> </v>
      </c>
      <c r="U13" s="50"/>
      <c r="V13" s="61">
        <f>IF(Employee!H$86=E$9,Employee!D$86+SUM(M13)+'May09'!V43,SUM(M13)+'May09'!V43)</f>
        <v>0</v>
      </c>
      <c r="W13" s="61">
        <f>IF(Employee!H$86=E$9,Employee!D$87+SUM(N13)+'May09'!W43,SUM(N13)+'May09'!W43)</f>
        <v>0</v>
      </c>
      <c r="X13" s="61">
        <f>IF(O13=" ",'May09'!X43,O13+'May09'!X43)</f>
        <v>0</v>
      </c>
      <c r="Y13" s="61">
        <f>IF(P13=" ",'May09'!Y43,P13+'May09'!Y43)</f>
        <v>0</v>
      </c>
      <c r="Z13" s="61">
        <f>IF(Q13=" ",'May09'!Z43,Q13+'May09'!Z43)</f>
        <v>0</v>
      </c>
      <c r="AA13" s="61">
        <f>IF(R13=" ",'May09'!AA43,R13+'May09'!AA43)</f>
        <v>0</v>
      </c>
      <c r="AB13" s="62"/>
      <c r="AC13" s="61">
        <f>IF(T13=" ",'May09'!AC43,T13+'May09'!AC43)</f>
        <v>0</v>
      </c>
      <c r="AD13" s="98"/>
      <c r="AE13" s="112">
        <f>IF(E13=" ",0,IF(D13="BR",0,IF(D13="D",0,IF(D13="NT",V13,LOOKUP(D13,Free!A:A,Free!B:B)*E$9/52))))</f>
        <v>0</v>
      </c>
      <c r="AF13" s="95">
        <f>IF(E13=" ",0,V13-AE13)</f>
        <v>0</v>
      </c>
      <c r="AG13" s="95">
        <f>AF13*AG$7</f>
        <v>0</v>
      </c>
      <c r="AH13" s="95">
        <f>IF(D13="D",AF13*AH$7,IF(AF13&gt;LOOKUP(E$9,HR!A:A,HR!B:B),(AF13-LOOKUP(E$9,HR!A:A,HR!B:B))*AH$7,0))</f>
        <v>0</v>
      </c>
      <c r="AI13" s="95">
        <f>IF(AF13&lt;1,0,AG13+AH13)</f>
        <v>0</v>
      </c>
      <c r="AJ13" s="95">
        <f>IF(E13=" ",0,IF(D13="BR",0,IF(D13="D",0,IF(D13="NT",M13,LOOKUP(D13,Free!A:A,Free!B:B)*1/52))))</f>
        <v>0</v>
      </c>
      <c r="AK13" s="95">
        <f>IF(E13=" ",0,SUM(M13)-AJ13)</f>
        <v>0</v>
      </c>
      <c r="AL13" s="95">
        <f>AK13*AL$7</f>
        <v>0</v>
      </c>
      <c r="AM13" s="95">
        <f>IF(D13="D",AK13*AM$7,IF(AK13&gt;LOOKUP(1,HR!A:A,HR!B:B),(AK13-LOOKUP(1,HR!A:A,HR!B:B))*AH$7,0))</f>
        <v>0</v>
      </c>
      <c r="AN13" s="95">
        <f>IF(AK13&lt;1,0,AL13+AM13)</f>
        <v>0</v>
      </c>
      <c r="AO13" s="98"/>
      <c r="AP13" s="63"/>
      <c r="AQ13" s="95">
        <f>IF(G13="SSP",H13,0)</f>
        <v>0</v>
      </c>
      <c r="AR13" s="95">
        <f>IF(G13="SMP",H13,0)</f>
        <v>0</v>
      </c>
      <c r="AS13" s="95">
        <f>IF(G13="SPP",H13,0)</f>
        <v>0</v>
      </c>
      <c r="AT13" s="95">
        <f>IF(G13="SAP",H13,0)</f>
        <v>0</v>
      </c>
      <c r="AU13" s="63"/>
    </row>
    <row r="14" spans="1:47" ht="18" customHeight="1" x14ac:dyDescent="0.2">
      <c r="A14" s="45"/>
      <c r="B14" s="145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IF(E14=Employee!D$107,LOOKUP(E$9,Taxcode!A:A,Taxcode!Y:Y)," ")</f>
        <v xml:space="preserve"> </v>
      </c>
      <c r="E14" s="146" t="str">
        <f>IF(Employee!D$106="m"," ",IF(Employee!F$102&gt;E$9," ",IF(Employee!F$104&lt;E$9," ",Employee!D$107)))</f>
        <v xml:space="preserve"> </v>
      </c>
      <c r="F14" s="148" t="str">
        <f>IF(E14=" "," ",IF(Employee!F$102&gt;E$9," ",IF(Employee!F$104&lt;E$9," ",Employee!D$93)))</f>
        <v xml:space="preserve"> </v>
      </c>
      <c r="G14" s="162"/>
      <c r="H14" s="124">
        <f>IF(T$9="Y",'May09'!H44,0)</f>
        <v>0</v>
      </c>
      <c r="I14" s="119">
        <f>IF(T$9="Y",'May09'!I44,0)</f>
        <v>0</v>
      </c>
      <c r="J14" s="119">
        <f>IF(T$9="Y",'May09'!J44,0)</f>
        <v>0</v>
      </c>
      <c r="K14" s="119">
        <f>IF(T$9="Y",'May09'!K44,I14*J14)</f>
        <v>0</v>
      </c>
      <c r="L14" s="155">
        <f>IF(T$9="Y",'May09'!L44,0)</f>
        <v>0</v>
      </c>
      <c r="M14" s="141" t="str">
        <f>IF(E14=" "," ",IF(T$9="Y",'May09'!M44,IF((H14+K14+L14)&gt;0,H14+K14+L14," ")))</f>
        <v xml:space="preserve"> </v>
      </c>
      <c r="N14" s="121" t="str">
        <f>IF(M14=" "," ",IF(M14=0," ",IF(Employee!O$102="W1",AN14,AI14-'May09'!W44)))</f>
        <v xml:space="preserve"> </v>
      </c>
      <c r="O14" s="130" t="str">
        <f>IF(M14=" "," ",IF(M14=0," ",IF(Employee!P$95&gt;E$9,0,IF(C14="A",WNI!E46,IF(C14="B",WNI!F46,IF(C14="C",WNI!G46,IF(C14="J",WNI!H46," ")))))))</f>
        <v xml:space="preserve"> </v>
      </c>
      <c r="P14" s="121"/>
      <c r="Q14" s="121"/>
      <c r="R14" s="134" t="str">
        <f>IF(M14=" "," ",IF(M14=0," ",M14-SUM(N14:Q14)))</f>
        <v xml:space="preserve"> </v>
      </c>
      <c r="S14" s="121"/>
      <c r="T14" s="122" t="str">
        <f>IF(M14=" "," ",IF(M14=0," ",WNI!I46))</f>
        <v xml:space="preserve"> </v>
      </c>
      <c r="U14" s="50"/>
      <c r="V14" s="61">
        <f>IF(Employee!H$112=E$9,Employee!D$112+SUM(M14)+'May09'!V44,SUM(M14)+'May09'!V44)</f>
        <v>0</v>
      </c>
      <c r="W14" s="61">
        <f>IF(Employee!H$112=E$9,Employee!D$113+SUM(N14)+'May09'!W44,SUM(N14)+'May09'!W44)</f>
        <v>0</v>
      </c>
      <c r="X14" s="61">
        <f>IF(O14=" ",'May09'!X44,O14+'May09'!X44)</f>
        <v>0</v>
      </c>
      <c r="Y14" s="61">
        <f>IF(P14=" ",'May09'!Y44,P14+'May09'!Y44)</f>
        <v>0</v>
      </c>
      <c r="Z14" s="61">
        <f>IF(Q14=" ",'May09'!Z44,Q14+'May09'!Z44)</f>
        <v>0</v>
      </c>
      <c r="AA14" s="61">
        <f>IF(R14=" ",'May09'!AA44,R14+'May09'!AA44)</f>
        <v>0</v>
      </c>
      <c r="AB14" s="62"/>
      <c r="AC14" s="61">
        <f>IF(T14=" ",'May09'!AC44,T14+'May09'!AC44)</f>
        <v>0</v>
      </c>
      <c r="AD14" s="98"/>
      <c r="AE14" s="112">
        <f>IF(E14=" ",0,IF(D14="BR",0,IF(D14="D",0,IF(D14="NT",V14,LOOKUP(D14,Free!A:A,Free!B:B)*E$9/52))))</f>
        <v>0</v>
      </c>
      <c r="AF14" s="95">
        <f>IF(E14=" ",0,V14-AE14)</f>
        <v>0</v>
      </c>
      <c r="AG14" s="95">
        <f>AF14*AG$7</f>
        <v>0</v>
      </c>
      <c r="AH14" s="95">
        <f>IF(D14="D",AF14*AH$7,IF(AF14&gt;LOOKUP(E$9,HR!A:A,HR!B:B),(AF14-LOOKUP(E$9,HR!A:A,HR!B:B))*AH$7,0))</f>
        <v>0</v>
      </c>
      <c r="AI14" s="95">
        <f>IF(AF14&lt;1,0,AG14+AH14)</f>
        <v>0</v>
      </c>
      <c r="AJ14" s="95">
        <f>IF(E14=" ",0,IF(D14="BR",0,IF(D14="D",0,IF(D14="NT",M14,LOOKUP(D14,Free!A:A,Free!B:B)*1/52))))</f>
        <v>0</v>
      </c>
      <c r="AK14" s="95">
        <f>IF(E14=" ",0,SUM(M14)-AJ14)</f>
        <v>0</v>
      </c>
      <c r="AL14" s="95">
        <f>AK14*AL$7</f>
        <v>0</v>
      </c>
      <c r="AM14" s="95">
        <f>IF(D14="D",AK14*AM$7,IF(AK14&gt;LOOKUP(1,HR!A:A,HR!B:B),(AK14-LOOKUP(1,HR!A:A,HR!B:B))*AH$7,0))</f>
        <v>0</v>
      </c>
      <c r="AN14" s="95">
        <f>IF(AK14&lt;1,0,AL14+AM14)</f>
        <v>0</v>
      </c>
      <c r="AO14" s="98"/>
      <c r="AP14" s="63"/>
      <c r="AQ14" s="95">
        <f>IF(G14="SSP",H14,0)</f>
        <v>0</v>
      </c>
      <c r="AR14" s="95">
        <f>IF(G14="SMP",H14,0)</f>
        <v>0</v>
      </c>
      <c r="AS14" s="95">
        <f>IF(G14="SPP",H14,0)</f>
        <v>0</v>
      </c>
      <c r="AT14" s="95">
        <f>IF(G14="SAP",H14,0)</f>
        <v>0</v>
      </c>
      <c r="AU14" s="63"/>
    </row>
    <row r="15" spans="1:47" ht="18" customHeight="1" thickBot="1" x14ac:dyDescent="0.25">
      <c r="A15" s="45"/>
      <c r="B15" s="145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IF(E15=Employee!D$133,LOOKUP(E$9,Taxcode!A:A,Taxcode!AE:AE)," ")</f>
        <v xml:space="preserve"> </v>
      </c>
      <c r="E15" s="146" t="str">
        <f>IF(Employee!D$132="m"," ",IF(Employee!F$128&gt;E$9," ",IF(Employee!F$130&lt;E$9," ",Employee!D$133)))</f>
        <v xml:space="preserve"> </v>
      </c>
      <c r="F15" s="148" t="str">
        <f>IF(E15=" "," ",IF(Employee!F$128&gt;E$9," ",IF(Employee!F$130&lt;E$9," ",Employee!D$119)))</f>
        <v xml:space="preserve"> </v>
      </c>
      <c r="G15" s="162"/>
      <c r="H15" s="124">
        <f>IF(T$9="Y",'May09'!H45,0)</f>
        <v>0</v>
      </c>
      <c r="I15" s="119">
        <f>IF(T$9="Y",'May09'!I45,0)</f>
        <v>0</v>
      </c>
      <c r="J15" s="119">
        <f>IF(T$9="Y",'May09'!J45,0)</f>
        <v>0</v>
      </c>
      <c r="K15" s="119">
        <f>IF(T$9="Y",'May09'!K45,I15*J15)</f>
        <v>0</v>
      </c>
      <c r="L15" s="155">
        <f>IF(T$9="Y",'May09'!L45,0)</f>
        <v>0</v>
      </c>
      <c r="M15" s="141" t="str">
        <f>IF(E15=" "," ",IF(T$9="Y",'May09'!M45,IF((H15+K15+L15)&gt;0,H15+K15+L15," ")))</f>
        <v xml:space="preserve"> </v>
      </c>
      <c r="N15" s="121" t="str">
        <f>IF(M15=" "," ",IF(M15=0," ",IF(Employee!O$128="W1",AN15,AI15-'May09'!W45)))</f>
        <v xml:space="preserve"> </v>
      </c>
      <c r="O15" s="130" t="str">
        <f>IF(M15=" "," ",IF(M15=0," ",IF(Employee!P$121&gt;E$9,0,IF(C15="A",WNI!E47,IF(C15="B",WNI!F47,IF(C15="C",WNI!G47,IF(C15="J",WNI!H47," ")))))))</f>
        <v xml:space="preserve"> </v>
      </c>
      <c r="P15" s="121"/>
      <c r="Q15" s="121"/>
      <c r="R15" s="134" t="str">
        <f>IF(M15=" "," ",IF(M15=0," ",M15-SUM(N15:Q15)))</f>
        <v xml:space="preserve"> </v>
      </c>
      <c r="S15" s="121"/>
      <c r="T15" s="266" t="str">
        <f>IF(M15=" "," ",IF(M15=0," ",WNI!I47))</f>
        <v xml:space="preserve"> </v>
      </c>
      <c r="U15" s="50"/>
      <c r="V15" s="61">
        <f>IF(Employee!H$138=E$9,Employee!D$138+SUM(M15)+'May09'!V45,SUM(M15)+'May09'!V45)</f>
        <v>0</v>
      </c>
      <c r="W15" s="61">
        <f>IF(Employee!H$138=E$9,Employee!D$139+SUM(N15)+'May09'!W45,SUM(N15)+'May09'!W45)</f>
        <v>0</v>
      </c>
      <c r="X15" s="61">
        <f>IF(O15=" ",'May09'!X45,O15+'May09'!X45)</f>
        <v>0</v>
      </c>
      <c r="Y15" s="61">
        <f>IF(P15=" ",'May09'!Y45,P15+'May09'!Y45)</f>
        <v>0</v>
      </c>
      <c r="Z15" s="61">
        <f>IF(Q15=" ",'May09'!Z45,Q15+'May09'!Z45)</f>
        <v>0</v>
      </c>
      <c r="AA15" s="61">
        <f>IF(R15=" ",'May09'!AA45,R15+'May09'!AA45)</f>
        <v>0</v>
      </c>
      <c r="AB15" s="62"/>
      <c r="AC15" s="61">
        <f>IF(T15=" ",'May09'!AC45,T15+'May09'!AC45)</f>
        <v>0</v>
      </c>
      <c r="AD15" s="98"/>
      <c r="AE15" s="112">
        <f>IF(E15=" ",0,IF(D15="BR",0,IF(D15="D",0,IF(D15="NT",V15,LOOKUP(D15,Free!A:A,Free!B:B)*E$9/52))))</f>
        <v>0</v>
      </c>
      <c r="AF15" s="95">
        <f>IF(E15=" ",0,V15-AE15)</f>
        <v>0</v>
      </c>
      <c r="AG15" s="95">
        <f>AF15*AG$7</f>
        <v>0</v>
      </c>
      <c r="AH15" s="95">
        <f>IF(D15="D",AF15*AH$7,IF(AF15&gt;LOOKUP(E$9,HR!A:A,HR!B:B),(AF15-LOOKUP(E$9,HR!A:A,HR!B:B))*AH$7,0))</f>
        <v>0</v>
      </c>
      <c r="AI15" s="95">
        <f>IF(AF15&lt;1,0,AG15+AH15)</f>
        <v>0</v>
      </c>
      <c r="AJ15" s="95">
        <f>IF(E15=" ",0,IF(D15="BR",0,IF(D15="D",0,IF(D15="NT",M15,LOOKUP(D15,Free!A:A,Free!B:B)*1/52))))</f>
        <v>0</v>
      </c>
      <c r="AK15" s="95">
        <f>IF(E15=" ",0,SUM(M15)-AJ15)</f>
        <v>0</v>
      </c>
      <c r="AL15" s="95">
        <f>AK15*AL$7</f>
        <v>0</v>
      </c>
      <c r="AM15" s="95">
        <f>IF(D15="D",AK15*AM$7,IF(AK15&gt;LOOKUP(1,HR!A:A,HR!B:B),(AK15-LOOKUP(1,HR!A:A,HR!B:B))*AH$7,0))</f>
        <v>0</v>
      </c>
      <c r="AN15" s="95">
        <f>IF(AK15&lt;1,0,AL15+AM15)</f>
        <v>0</v>
      </c>
      <c r="AO15" s="98"/>
      <c r="AP15" s="63"/>
      <c r="AQ15" s="95">
        <f>IF(G15="SSP",H15,0)</f>
        <v>0</v>
      </c>
      <c r="AR15" s="95">
        <f>IF(G15="SMP",H15,0)</f>
        <v>0</v>
      </c>
      <c r="AS15" s="95">
        <f>IF(G15="SPP",H15,0)</f>
        <v>0</v>
      </c>
      <c r="AT15" s="95">
        <f>IF(G15="SAP",H15,0)</f>
        <v>0</v>
      </c>
      <c r="AU15" s="63"/>
    </row>
    <row r="16" spans="1:47" ht="18" customHeight="1" thickTop="1" thickBot="1" x14ac:dyDescent="0.25">
      <c r="A16" s="49"/>
      <c r="B16" s="153"/>
      <c r="C16" s="151"/>
      <c r="D16" s="151"/>
      <c r="E16" s="152"/>
      <c r="F16" s="400" t="s">
        <v>7</v>
      </c>
      <c r="G16" s="397"/>
      <c r="H16" s="131"/>
      <c r="I16" s="132"/>
      <c r="J16" s="132"/>
      <c r="K16" s="168"/>
      <c r="L16" s="168"/>
      <c r="M16" s="159">
        <f t="shared" ref="M16:R16" si="2">SUM(M11:M15)</f>
        <v>0</v>
      </c>
      <c r="N16" s="159">
        <f t="shared" si="2"/>
        <v>0</v>
      </c>
      <c r="O16" s="159">
        <f t="shared" si="2"/>
        <v>0</v>
      </c>
      <c r="P16" s="159">
        <f t="shared" si="2"/>
        <v>0</v>
      </c>
      <c r="Q16" s="159">
        <f t="shared" si="2"/>
        <v>0</v>
      </c>
      <c r="R16" s="159">
        <f t="shared" si="2"/>
        <v>0</v>
      </c>
      <c r="S16" s="121"/>
      <c r="T16" s="159">
        <f>SUM(T11:T15)</f>
        <v>0</v>
      </c>
      <c r="U16" s="51"/>
      <c r="V16" s="61"/>
      <c r="AD16" s="98"/>
      <c r="AE16" s="112"/>
      <c r="AO16" s="98"/>
      <c r="AP16" s="63"/>
      <c r="AU16" s="63"/>
    </row>
    <row r="17" spans="1:47" s="54" customFormat="1" ht="24" customHeight="1" thickBot="1" x14ac:dyDescent="0.25">
      <c r="A17" s="138"/>
      <c r="B17" s="381"/>
      <c r="C17" s="381"/>
      <c r="D17" s="381"/>
      <c r="E17" s="381"/>
      <c r="F17" s="381"/>
      <c r="G17" s="381"/>
      <c r="H17" s="381"/>
      <c r="I17" s="381"/>
      <c r="J17" s="381"/>
      <c r="K17" s="381"/>
      <c r="L17" s="381"/>
      <c r="M17" s="381"/>
      <c r="N17" s="381"/>
      <c r="O17" s="381"/>
      <c r="P17" s="381"/>
      <c r="Q17" s="381"/>
      <c r="R17" s="381"/>
      <c r="S17" s="381"/>
      <c r="T17" s="381"/>
      <c r="U17" s="218"/>
      <c r="V17" s="84"/>
      <c r="W17" s="84"/>
      <c r="X17" s="84"/>
      <c r="Y17" s="219"/>
      <c r="Z17" s="84"/>
      <c r="AA17" s="84"/>
      <c r="AB17" s="85"/>
      <c r="AC17" s="84"/>
      <c r="AD17" s="97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7"/>
      <c r="AP17" s="212"/>
      <c r="AQ17" s="94"/>
      <c r="AR17" s="94"/>
      <c r="AS17" s="94"/>
      <c r="AT17" s="94"/>
      <c r="AU17" s="212"/>
    </row>
    <row r="18" spans="1:47" ht="18" customHeight="1" thickTop="1" thickBot="1" x14ac:dyDescent="0.25">
      <c r="A18" s="41"/>
      <c r="B18" s="396" t="s">
        <v>34</v>
      </c>
      <c r="C18" s="397"/>
      <c r="D18" s="397"/>
      <c r="E18" s="398"/>
      <c r="F18" s="42"/>
      <c r="G18" s="42"/>
      <c r="H18" s="55"/>
      <c r="I18" s="55"/>
      <c r="J18" s="55"/>
      <c r="K18" s="58"/>
      <c r="L18" s="58"/>
      <c r="M18" s="55"/>
      <c r="N18" s="43"/>
      <c r="O18" s="378" t="s">
        <v>39</v>
      </c>
      <c r="P18" s="379"/>
      <c r="Q18" s="380"/>
      <c r="R18" s="376"/>
      <c r="S18" s="377"/>
      <c r="T18" s="377"/>
      <c r="U18" s="44"/>
      <c r="AD18" s="98"/>
      <c r="AE18" s="112"/>
      <c r="AO18" s="98"/>
      <c r="AP18" s="63"/>
      <c r="AU18" s="63"/>
    </row>
    <row r="19" spans="1:47" ht="18" customHeight="1" thickTop="1" thickBot="1" x14ac:dyDescent="0.25">
      <c r="A19" s="45"/>
      <c r="B19" s="399" t="s">
        <v>9</v>
      </c>
      <c r="C19" s="397"/>
      <c r="D19" s="398"/>
      <c r="E19" s="206">
        <v>10</v>
      </c>
      <c r="F19" s="63"/>
      <c r="G19" s="63"/>
      <c r="H19" s="399" t="s">
        <v>39</v>
      </c>
      <c r="I19" s="397"/>
      <c r="J19" s="398"/>
      <c r="K19" s="272">
        <f>Admin!B65</f>
        <v>39972</v>
      </c>
      <c r="L19" s="271" t="s">
        <v>208</v>
      </c>
      <c r="M19" s="273">
        <f>Admin!B71</f>
        <v>39978</v>
      </c>
      <c r="N19" s="28"/>
      <c r="O19" s="401" t="s">
        <v>109</v>
      </c>
      <c r="P19" s="402"/>
      <c r="Q19" s="402"/>
      <c r="R19" s="403"/>
      <c r="S19" s="46"/>
      <c r="T19" s="217"/>
      <c r="U19" s="48"/>
      <c r="AD19" s="98"/>
      <c r="AE19" s="112"/>
      <c r="AO19" s="98"/>
      <c r="AP19" s="63"/>
      <c r="AU19" s="63"/>
    </row>
    <row r="20" spans="1:47" ht="18" customHeight="1" thickTop="1" x14ac:dyDescent="0.2">
      <c r="A20" s="45"/>
      <c r="B20" s="93"/>
      <c r="C20" s="223"/>
      <c r="D20" s="149"/>
      <c r="E20" s="223"/>
      <c r="F20" s="224"/>
      <c r="G20" s="223"/>
      <c r="H20" s="56"/>
      <c r="I20" s="56"/>
      <c r="J20" s="56"/>
      <c r="K20" s="59"/>
      <c r="L20" s="59"/>
      <c r="M20" s="56"/>
      <c r="N20" s="114"/>
      <c r="O20" s="56"/>
      <c r="P20" s="56"/>
      <c r="Q20" s="56"/>
      <c r="R20" s="56"/>
      <c r="S20" s="46"/>
      <c r="T20" s="56"/>
      <c r="U20" s="48"/>
      <c r="AD20" s="98"/>
      <c r="AE20" s="112"/>
      <c r="AO20" s="98"/>
      <c r="AP20" s="63"/>
      <c r="AU20" s="63"/>
    </row>
    <row r="21" spans="1:47" ht="18" customHeight="1" x14ac:dyDescent="0.2">
      <c r="A21" s="45"/>
      <c r="B21" s="143" t="str">
        <f>IF(E21=" "," ",IF(Employee!F$24&gt;E$19," ",IF(Employee!F$26&lt;E$19," ",Employee!D$30)))</f>
        <v xml:space="preserve"> </v>
      </c>
      <c r="C21" s="109" t="str">
        <f>IF(E21=Employee!D$29,LOOKUP(E$19,Nitable!A:A,Nitable!B:B)," ")</f>
        <v xml:space="preserve"> </v>
      </c>
      <c r="D21" s="109" t="str">
        <f>IF(E21=Employee!D$29,LOOKUP(E$19,Taxcode!A:A,Taxcode!G:G)," ")</f>
        <v xml:space="preserve"> </v>
      </c>
      <c r="E21" s="144" t="str">
        <f>IF(Employee!D$28="m"," ",IF(Employee!F$24&gt;E$19," ",IF(Employee!F$26&lt;E$19," ",Employee!D$29)))</f>
        <v xml:space="preserve"> </v>
      </c>
      <c r="F21" s="126" t="str">
        <f>IF(E21=" "," ",IF(Employee!F$24&gt;E$19," ",IF(Employee!F$26&lt;E$19," ",Employee!D$15)))</f>
        <v xml:space="preserve"> </v>
      </c>
      <c r="G21" s="161"/>
      <c r="H21" s="123">
        <f>IF(T$19="Y",H11,0)</f>
        <v>0</v>
      </c>
      <c r="I21" s="115">
        <f>IF(T$19="Y",I11,0)</f>
        <v>0</v>
      </c>
      <c r="J21" s="115">
        <f>IF(T$19="Y",J11,0)</f>
        <v>0</v>
      </c>
      <c r="K21" s="115">
        <f>IF(T$19="Y",K11,I21*J21)</f>
        <v>0</v>
      </c>
      <c r="L21" s="115">
        <f>IF(T$19="Y",L11,0)</f>
        <v>0</v>
      </c>
      <c r="M21" s="127" t="str">
        <f>IF(E21=" "," ",IF(T$19="Y",M11,IF((H21+K21+L21)&gt;0,H21+K21+L21," ")))</f>
        <v xml:space="preserve"> </v>
      </c>
      <c r="N21" s="117" t="str">
        <f>IF(M21=" "," ",IF(M21=0," ",IF(Employee!O$24="W1",AN21,AI21-W11)))</f>
        <v xml:space="preserve"> </v>
      </c>
      <c r="O21" s="128" t="str">
        <f>IF(M21=" "," ",IF(M21=0," ",IF(Employee!P$17&gt;E$19,0,IF(C21="A",WNI!E48,IF(C21="B",WNI!F48,IF(C21="C",WNI!G48,IF(C21="J",WNI!H48," ")))))))</f>
        <v xml:space="preserve"> </v>
      </c>
      <c r="P21" s="117"/>
      <c r="Q21" s="117"/>
      <c r="R21" s="133" t="str">
        <f>IF(M21=" "," ",IF(M21=0," ",M21-SUM(N21:Q21)))</f>
        <v xml:space="preserve"> </v>
      </c>
      <c r="S21" s="121"/>
      <c r="T21" s="118" t="str">
        <f>IF(M21=" "," ",IF(M21=0," ",WNI!I48))</f>
        <v xml:space="preserve"> </v>
      </c>
      <c r="U21" s="50"/>
      <c r="V21" s="61">
        <f>IF(Employee!H$34=E$19,Employee!D$34+SUM(M21)+V11,SUM(M21)+V11)</f>
        <v>0</v>
      </c>
      <c r="W21" s="61">
        <f>IF(Employee!H$34=E$19,Employee!D$35+SUM(N21)+W11,SUM(N21)+W11)</f>
        <v>0</v>
      </c>
      <c r="X21" s="61">
        <f>IF(O21=" ",X11,O21+X11)</f>
        <v>0</v>
      </c>
      <c r="Y21" s="61">
        <f t="shared" ref="Y21:Z25" si="3">IF(P21=0,Y11,P21+Y11)</f>
        <v>0</v>
      </c>
      <c r="Z21" s="61">
        <f t="shared" si="3"/>
        <v>0</v>
      </c>
      <c r="AA21" s="61">
        <f>IF(R21=" ",AA11,AA11+R21)</f>
        <v>0</v>
      </c>
      <c r="AC21" s="61">
        <f>IF(T21=" ",AC11,T21+AC11)</f>
        <v>0</v>
      </c>
      <c r="AD21" s="98"/>
      <c r="AE21" s="112">
        <f>IF(E21=" ",0,IF(D21="BR",0,IF(D21="D",0,IF(D21="NT",V21,LOOKUP(D21,Free!A:A,Free!B:B)*E$19/52))))</f>
        <v>0</v>
      </c>
      <c r="AF21" s="95">
        <f>IF(E21=" ",0,V21-AE21)</f>
        <v>0</v>
      </c>
      <c r="AG21" s="95">
        <f>AF21*AG$7</f>
        <v>0</v>
      </c>
      <c r="AH21" s="95">
        <f>IF(D21="D",AF21*AH$7,IF(AF21&gt;LOOKUP(E$19,HR!A:A,HR!B:B),(AF21-LOOKUP(E$19,HR!A:A,HR!B:B))*AH$7,0))</f>
        <v>0</v>
      </c>
      <c r="AI21" s="95">
        <f>IF(AF21&lt;1,0,AG21+AH21)</f>
        <v>0</v>
      </c>
      <c r="AJ21" s="95">
        <f>IF(E21=" ",0,IF(D21="BR",0,IF(D21="D",0,IF(D21="NT",M21,LOOKUP(D21,Free!A:A,Free!B:B)*1/52))))</f>
        <v>0</v>
      </c>
      <c r="AK21" s="95">
        <f>IF(E21=" ",0,SUM(M21)-AJ21)</f>
        <v>0</v>
      </c>
      <c r="AL21" s="95">
        <f>AK21*AL$7</f>
        <v>0</v>
      </c>
      <c r="AM21" s="95">
        <f>IF(D21="D",AK21*AM$7,IF(AK21&gt;LOOKUP(1,HR!A:A,HR!B:B),(AK21-LOOKUP(1,HR!A:A,HR!B:B))*AH$7,0))</f>
        <v>0</v>
      </c>
      <c r="AN21" s="95">
        <f>IF(AK21&lt;1,0,AL21+AM21)</f>
        <v>0</v>
      </c>
      <c r="AO21" s="98"/>
      <c r="AP21" s="63"/>
      <c r="AQ21" s="95">
        <f>IF(G21="SSP",H21,0)</f>
        <v>0</v>
      </c>
      <c r="AR21" s="95">
        <f>IF(G21="SMP",H21,0)</f>
        <v>0</v>
      </c>
      <c r="AS21" s="95">
        <f>IF(G21="SPP",H21,0)</f>
        <v>0</v>
      </c>
      <c r="AT21" s="95">
        <f>IF(G21="SAP",H21,0)</f>
        <v>0</v>
      </c>
      <c r="AU21" s="63"/>
    </row>
    <row r="22" spans="1:47" ht="18" customHeight="1" x14ac:dyDescent="0.2">
      <c r="A22" s="45"/>
      <c r="B22" s="145" t="str">
        <f>IF(E22=" "," ",IF(Employee!F$50&gt;E$19," ",IF(Employee!F$52&lt;E$19," ",Employee!D$56)))</f>
        <v xml:space="preserve"> </v>
      </c>
      <c r="C22" s="32" t="str">
        <f>IF(E22=Employee!D$55,LOOKUP(E$19,Nitable!A:A,Nitable!E:E)," ")</f>
        <v xml:space="preserve"> </v>
      </c>
      <c r="D22" s="32" t="str">
        <f>IF(E22=Employee!D$55,LOOKUP(E$19,Taxcode!A:A,Taxcode!M:M)," ")</f>
        <v xml:space="preserve"> </v>
      </c>
      <c r="E22" s="146" t="str">
        <f>IF(Employee!D$54="m"," ",IF(Employee!F$50&gt;E$19," ",IF(Employee!F$52&lt;E$19," ",Employee!D$55)))</f>
        <v xml:space="preserve"> </v>
      </c>
      <c r="F22" s="39" t="str">
        <f>IF(E22=" "," ",IF(Employee!F$50&gt;E$19," ",IF(Employee!F$52&lt;E$19," ",Employee!D$41)))</f>
        <v xml:space="preserve"> </v>
      </c>
      <c r="G22" s="161"/>
      <c r="H22" s="124">
        <f>IF(T$19="Y",H12,0)</f>
        <v>0</v>
      </c>
      <c r="I22" s="119">
        <f>IF(T$19="Y",I12,0)</f>
        <v>0</v>
      </c>
      <c r="J22" s="119">
        <f>IF(T$19="Y",J12,0)</f>
        <v>0</v>
      </c>
      <c r="K22" s="119">
        <f>IF(T$19="Y",K12,I22*J22)</f>
        <v>0</v>
      </c>
      <c r="L22" s="119">
        <f>IF(T$19="Y",L12,0)</f>
        <v>0</v>
      </c>
      <c r="M22" s="129" t="str">
        <f>IF(E22=" "," ",IF(T$19="Y",M12,IF((H22+K22+L22)&gt;0,H22+K22+L22," ")))</f>
        <v xml:space="preserve"> </v>
      </c>
      <c r="N22" s="121" t="str">
        <f>IF(M22=" "," ",IF(M22=0," ",IF(Employee!O$50="W1",AN22,AI22-W12)))</f>
        <v xml:space="preserve"> </v>
      </c>
      <c r="O22" s="130" t="str">
        <f>IF(M22=" "," ",IF(M22=0," ",IF(Employee!P$43&gt;E$19,0,IF(C22="A",WNI!E49,IF(C22="B",WNI!F49,IF(C22="C",WNI!G49,IF(C22="J",WNI!H49," ")))))))</f>
        <v xml:space="preserve"> </v>
      </c>
      <c r="P22" s="121"/>
      <c r="Q22" s="121"/>
      <c r="R22" s="134" t="str">
        <f>IF(M22=" "," ",IF(M22=0," ",M22-SUM(N22:Q22)))</f>
        <v xml:space="preserve"> </v>
      </c>
      <c r="S22" s="121"/>
      <c r="T22" s="122" t="str">
        <f>IF(M22=" "," ",IF(M22=0," ",WNI!I49))</f>
        <v xml:space="preserve"> </v>
      </c>
      <c r="U22" s="50"/>
      <c r="V22" s="61">
        <f>IF(Employee!H$60=E$19,Employee!D$60+SUM(M22)+V12,SUM(M22)+V12)</f>
        <v>0</v>
      </c>
      <c r="W22" s="61">
        <f>IF(Employee!H$60=E$19,Employee!D$61+SUM(N22)+W12,SUM(N22)+W12)</f>
        <v>0</v>
      </c>
      <c r="X22" s="61">
        <f>IF(O22=" ",X12,O22+X12)</f>
        <v>0</v>
      </c>
      <c r="Y22" s="61">
        <f t="shared" si="3"/>
        <v>0</v>
      </c>
      <c r="Z22" s="61">
        <f t="shared" si="3"/>
        <v>0</v>
      </c>
      <c r="AA22" s="61">
        <f>IF(R22=" ",AA12,AA12+R22)</f>
        <v>0</v>
      </c>
      <c r="AC22" s="61">
        <f>IF(T22=" ",AC12,T22+AC12)</f>
        <v>0</v>
      </c>
      <c r="AD22" s="98"/>
      <c r="AE22" s="112">
        <f>IF(E22=" ",0,IF(D22="BR",0,IF(D22="D",0,IF(D22="NT",V22,LOOKUP(D22,Free!A:A,Free!B:B)*E$19/52))))</f>
        <v>0</v>
      </c>
      <c r="AF22" s="95">
        <f>IF(E22=" ",0,V22-AE22)</f>
        <v>0</v>
      </c>
      <c r="AG22" s="95">
        <f>AF22*AG$7</f>
        <v>0</v>
      </c>
      <c r="AH22" s="95">
        <f>IF(D22="D",AF22*AH$7,IF(AF22&gt;LOOKUP(E$19,HR!A:A,HR!B:B),(AF22-LOOKUP(E$19,HR!A:A,HR!B:B))*AH$7,0))</f>
        <v>0</v>
      </c>
      <c r="AI22" s="95">
        <f>IF(AF22&lt;1,0,AG22+AH22)</f>
        <v>0</v>
      </c>
      <c r="AJ22" s="95">
        <f>IF(E22=" ",0,IF(D22="BR",0,IF(D22="D",0,IF(D22="NT",M22,LOOKUP(D22,Free!A:A,Free!B:B)*1/52))))</f>
        <v>0</v>
      </c>
      <c r="AK22" s="95">
        <f>IF(E22=" ",0,SUM(M22)-AJ22)</f>
        <v>0</v>
      </c>
      <c r="AL22" s="95">
        <f>AK22*AL$7</f>
        <v>0</v>
      </c>
      <c r="AM22" s="95">
        <f>IF(D22="D",AK22*AM$7,IF(AK22&gt;LOOKUP(1,HR!A:A,HR!B:B),(AK22-LOOKUP(1,HR!A:A,HR!B:B))*AH$7,0))</f>
        <v>0</v>
      </c>
      <c r="AN22" s="95">
        <f>IF(AK22&lt;1,0,AL22+AM22)</f>
        <v>0</v>
      </c>
      <c r="AO22" s="98"/>
      <c r="AP22" s="63"/>
      <c r="AQ22" s="95">
        <f>IF(G22="SSP",H22,0)</f>
        <v>0</v>
      </c>
      <c r="AR22" s="95">
        <f>IF(G22="SMP",H22,0)</f>
        <v>0</v>
      </c>
      <c r="AS22" s="95">
        <f>IF(G22="SPP",H22,0)</f>
        <v>0</v>
      </c>
      <c r="AT22" s="95">
        <f>IF(G22="SAP",H22,0)</f>
        <v>0</v>
      </c>
      <c r="AU22" s="63"/>
    </row>
    <row r="23" spans="1:47" ht="18" customHeight="1" x14ac:dyDescent="0.2">
      <c r="A23" s="45"/>
      <c r="B23" s="145" t="str">
        <f>IF(E23=" "," ",IF(Employee!F$76&gt;E$19," ",IF(Employee!F$78&lt;E$19," ",Employee!D$82)))</f>
        <v xml:space="preserve"> </v>
      </c>
      <c r="C23" s="32" t="str">
        <f>IF(E23=Employee!D$81,LOOKUP(E$19,Nitable!A:A,Nitable!H:H)," ")</f>
        <v xml:space="preserve"> </v>
      </c>
      <c r="D23" s="32" t="str">
        <f>IF(E23=Employee!D$81,LOOKUP(E$19,Taxcode!A:A,Taxcode!S:S)," ")</f>
        <v xml:space="preserve"> </v>
      </c>
      <c r="E23" s="146" t="str">
        <f>IF(Employee!D$80="m"," ",IF(Employee!F$76&gt;E$19," ",IF(Employee!F$78&lt;E$19," ",Employee!D$81)))</f>
        <v xml:space="preserve"> </v>
      </c>
      <c r="F23" s="39" t="str">
        <f>IF(E23=" "," ",IF(Employee!F$76&gt;E$19," ",IF(Employee!F$78&lt;E$19," ",Employee!D$67)))</f>
        <v xml:space="preserve"> </v>
      </c>
      <c r="G23" s="161"/>
      <c r="H23" s="124">
        <f>IF(T$19="Y",H13,0)</f>
        <v>0</v>
      </c>
      <c r="I23" s="119">
        <f>IF(T$19="Y",I13,0)</f>
        <v>0</v>
      </c>
      <c r="J23" s="119">
        <f>IF(T$19="Y",J13,0)</f>
        <v>0</v>
      </c>
      <c r="K23" s="119">
        <f>IF(T$19="Y",K13,I23*J23)</f>
        <v>0</v>
      </c>
      <c r="L23" s="119">
        <f>IF(T$19="Y",L13,0)</f>
        <v>0</v>
      </c>
      <c r="M23" s="129" t="str">
        <f>IF(E23=" "," ",IF(T$19="Y",M13,IF((H23+K23+L23)&gt;0,H23+K23+L23," ")))</f>
        <v xml:space="preserve"> </v>
      </c>
      <c r="N23" s="121" t="str">
        <f>IF(M23=" "," ",IF(M23=0," ",IF(Employee!O$76="W1",AN23,AI23-W13)))</f>
        <v xml:space="preserve"> </v>
      </c>
      <c r="O23" s="130" t="str">
        <f>IF(M23=" "," ",IF(M23=0," ",IF(Employee!P$69&gt;E$19,0,IF(C23="A",WNI!E50,IF(C23="B",WNI!F50,IF(C23="C",WNI!G50,IF(C23="J",WNI!H50," ")))))))</f>
        <v xml:space="preserve"> </v>
      </c>
      <c r="P23" s="121"/>
      <c r="Q23" s="121"/>
      <c r="R23" s="134" t="str">
        <f>IF(M23=" "," ",IF(M23=0," ",M23-SUM(N23:Q23)))</f>
        <v xml:space="preserve"> </v>
      </c>
      <c r="S23" s="121"/>
      <c r="T23" s="122" t="str">
        <f>IF(M23=" "," ",IF(M23=0," ",WNI!I50))</f>
        <v xml:space="preserve"> </v>
      </c>
      <c r="U23" s="50"/>
      <c r="V23" s="61">
        <f>IF(Employee!H$86=E$19,Employee!D$86+SUM(M23)+V13,SUM(M23)+V13)</f>
        <v>0</v>
      </c>
      <c r="W23" s="61">
        <f>IF(Employee!H$86=E$19,Employee!D$87+SUM(N23)+W13,SUM(N23)+W13)</f>
        <v>0</v>
      </c>
      <c r="X23" s="61">
        <f>IF(O23=" ",X13,O23+X13)</f>
        <v>0</v>
      </c>
      <c r="Y23" s="61">
        <f t="shared" si="3"/>
        <v>0</v>
      </c>
      <c r="Z23" s="61">
        <f t="shared" si="3"/>
        <v>0</v>
      </c>
      <c r="AA23" s="61">
        <f>IF(R23=" ",AA13,AA13+R23)</f>
        <v>0</v>
      </c>
      <c r="AC23" s="61">
        <f>IF(T23=" ",AC13,T23+AC13)</f>
        <v>0</v>
      </c>
      <c r="AD23" s="98"/>
      <c r="AE23" s="112">
        <f>IF(E23=" ",0,IF(D23="BR",0,IF(D23="D",0,IF(D23="NT",V23,LOOKUP(D23,Free!A:A,Free!B:B)*E$19/52))))</f>
        <v>0</v>
      </c>
      <c r="AF23" s="95">
        <f>IF(E23=" ",0,V23-AE23)</f>
        <v>0</v>
      </c>
      <c r="AG23" s="95">
        <f>AF23*AG$7</f>
        <v>0</v>
      </c>
      <c r="AH23" s="95">
        <f>IF(D23="D",AF23*AH$7,IF(AF23&gt;LOOKUP(E$19,HR!A:A,HR!B:B),(AF23-LOOKUP(E$19,HR!A:A,HR!B:B))*AH$7,0))</f>
        <v>0</v>
      </c>
      <c r="AI23" s="95">
        <f>IF(AF23&lt;1,0,AG23+AH23)</f>
        <v>0</v>
      </c>
      <c r="AJ23" s="95">
        <f>IF(E23=" ",0,IF(D23="BR",0,IF(D23="D",0,IF(D23="NT",M23,LOOKUP(D23,Free!A:A,Free!B:B)*1/52))))</f>
        <v>0</v>
      </c>
      <c r="AK23" s="95">
        <f>IF(E23=" ",0,SUM(M23)-AJ23)</f>
        <v>0</v>
      </c>
      <c r="AL23" s="95">
        <f>AK23*AL$7</f>
        <v>0</v>
      </c>
      <c r="AM23" s="95">
        <f>IF(D23="D",AK23*AM$7,IF(AK23&gt;LOOKUP(1,HR!A:A,HR!B:B),(AK23-LOOKUP(1,HR!A:A,HR!B:B))*AH$7,0))</f>
        <v>0</v>
      </c>
      <c r="AN23" s="95">
        <f>IF(AK23&lt;1,0,AL23+AM23)</f>
        <v>0</v>
      </c>
      <c r="AO23" s="98"/>
      <c r="AP23" s="63"/>
      <c r="AQ23" s="95">
        <f>IF(G23="SSP",H23,0)</f>
        <v>0</v>
      </c>
      <c r="AR23" s="95">
        <f>IF(G23="SMP",H23,0)</f>
        <v>0</v>
      </c>
      <c r="AS23" s="95">
        <f>IF(G23="SPP",H23,0)</f>
        <v>0</v>
      </c>
      <c r="AT23" s="95">
        <f>IF(G23="SAP",H23,0)</f>
        <v>0</v>
      </c>
      <c r="AU23" s="63"/>
    </row>
    <row r="24" spans="1:47" ht="18" customHeight="1" x14ac:dyDescent="0.2">
      <c r="A24" s="45"/>
      <c r="B24" s="145" t="str">
        <f>IF(E24=" "," ",IF(Employee!F$102&gt;E$19," ",IF(Employee!F$104&lt;E$19," ",Employee!D$108)))</f>
        <v xml:space="preserve"> </v>
      </c>
      <c r="C24" s="32" t="str">
        <f>IF(E24=Employee!D$107,LOOKUP(E$19,Nitable!A:A,Nitable!K:K)," ")</f>
        <v xml:space="preserve"> </v>
      </c>
      <c r="D24" s="32" t="str">
        <f>IF(E24=Employee!D$107,LOOKUP(E$19,Taxcode!A:A,Taxcode!Y:Y)," ")</f>
        <v xml:space="preserve"> </v>
      </c>
      <c r="E24" s="146" t="str">
        <f>IF(Employee!D$106="m"," ",IF(Employee!F$102&gt;E$19," ",IF(Employee!F$104&lt;E$19," ",Employee!D$107)))</f>
        <v xml:space="preserve"> </v>
      </c>
      <c r="F24" s="39" t="str">
        <f>IF(E24=" "," ",IF(Employee!F$102&gt;E$19," ",IF(Employee!F$104&lt;E$19," ",Employee!D$93)))</f>
        <v xml:space="preserve"> </v>
      </c>
      <c r="G24" s="161"/>
      <c r="H24" s="124">
        <f>IF(T$19="Y",H14,0)</f>
        <v>0</v>
      </c>
      <c r="I24" s="119">
        <f>IF(T$19="Y",I14,0)</f>
        <v>0</v>
      </c>
      <c r="J24" s="119">
        <f>IF(T$19="Y",J14,0)</f>
        <v>0</v>
      </c>
      <c r="K24" s="119">
        <f>IF(T$19="Y",K14,I24*J24)</f>
        <v>0</v>
      </c>
      <c r="L24" s="119">
        <f>IF(T$19="Y",L14,0)</f>
        <v>0</v>
      </c>
      <c r="M24" s="129" t="str">
        <f>IF(E24=" "," ",IF(T$19="Y",M14,IF((H24+K24+L24)&gt;0,H24+K24+L24," ")))</f>
        <v xml:space="preserve"> </v>
      </c>
      <c r="N24" s="121" t="str">
        <f>IF(M24=" "," ",IF(M24=0," ",IF(Employee!O$102="W1",AN24,AI24-W14)))</f>
        <v xml:space="preserve"> </v>
      </c>
      <c r="O24" s="130" t="str">
        <f>IF(M24=" "," ",IF(M24=0," ",IF(Employee!P$95&gt;E$19,0,IF(C24="A",WNI!E51,IF(C24="B",WNI!F51,IF(C24="C",WNI!G51,IF(C24="J",WNI!H51," ")))))))</f>
        <v xml:space="preserve"> </v>
      </c>
      <c r="P24" s="121"/>
      <c r="Q24" s="121"/>
      <c r="R24" s="134" t="str">
        <f>IF(M24=" "," ",IF(M24=0," ",M24-SUM(N24:Q24)))</f>
        <v xml:space="preserve"> </v>
      </c>
      <c r="S24" s="121"/>
      <c r="T24" s="122" t="str">
        <f>IF(M24=" "," ",IF(M24=0," ",WNI!I51))</f>
        <v xml:space="preserve"> </v>
      </c>
      <c r="U24" s="50"/>
      <c r="V24" s="61">
        <f>IF(Employee!H$112=E$19,Employee!D$112+SUM(M24)+V14,SUM(M24)+V14)</f>
        <v>0</v>
      </c>
      <c r="W24" s="61">
        <f>IF(Employee!H$112=E$19,Employee!D$113+SUM(N24)+W14,SUM(N24)+W14)</f>
        <v>0</v>
      </c>
      <c r="X24" s="61">
        <f>IF(O24=" ",X14,O24+X14)</f>
        <v>0</v>
      </c>
      <c r="Y24" s="61">
        <f t="shared" si="3"/>
        <v>0</v>
      </c>
      <c r="Z24" s="61">
        <f t="shared" si="3"/>
        <v>0</v>
      </c>
      <c r="AA24" s="61">
        <f>IF(R24=" ",AA14,AA14+R24)</f>
        <v>0</v>
      </c>
      <c r="AC24" s="61">
        <f>IF(T24=" ",AC14,T24+AC14)</f>
        <v>0</v>
      </c>
      <c r="AD24" s="98"/>
      <c r="AE24" s="112">
        <f>IF(E24=" ",0,IF(D24="BR",0,IF(D24="D",0,IF(D24="NT",V24,LOOKUP(D24,Free!A:A,Free!B:B)*E$19/52))))</f>
        <v>0</v>
      </c>
      <c r="AF24" s="95">
        <f>IF(E24=" ",0,V24-AE24)</f>
        <v>0</v>
      </c>
      <c r="AG24" s="95">
        <f>AF24*AG$7</f>
        <v>0</v>
      </c>
      <c r="AH24" s="95">
        <f>IF(D24="D",AF24*AH$7,IF(AF24&gt;LOOKUP(E$19,HR!A:A,HR!B:B),(AF24-LOOKUP(E$19,HR!A:A,HR!B:B))*AH$7,0))</f>
        <v>0</v>
      </c>
      <c r="AI24" s="95">
        <f>IF(AF24&lt;1,0,AG24+AH24)</f>
        <v>0</v>
      </c>
      <c r="AJ24" s="95">
        <f>IF(E24=" ",0,IF(D24="BR",0,IF(D24="D",0,IF(D24="NT",M24,LOOKUP(D24,Free!A:A,Free!B:B)*1/52))))</f>
        <v>0</v>
      </c>
      <c r="AK24" s="95">
        <f>IF(E24=" ",0,SUM(M24)-AJ24)</f>
        <v>0</v>
      </c>
      <c r="AL24" s="95">
        <f>AK24*AL$7</f>
        <v>0</v>
      </c>
      <c r="AM24" s="95">
        <f>IF(D24="D",AK24*AM$7,IF(AK24&gt;LOOKUP(1,HR!A:A,HR!B:B),(AK24-LOOKUP(1,HR!A:A,HR!B:B))*AH$7,0))</f>
        <v>0</v>
      </c>
      <c r="AN24" s="95">
        <f>IF(AK24&lt;1,0,AL24+AM24)</f>
        <v>0</v>
      </c>
      <c r="AO24" s="98"/>
      <c r="AP24" s="63"/>
      <c r="AQ24" s="95">
        <f>IF(G24="SSP",H24,0)</f>
        <v>0</v>
      </c>
      <c r="AR24" s="95">
        <f>IF(G24="SMP",H24,0)</f>
        <v>0</v>
      </c>
      <c r="AS24" s="95">
        <f>IF(G24="SPP",H24,0)</f>
        <v>0</v>
      </c>
      <c r="AT24" s="95">
        <f>IF(G24="SAP",H24,0)</f>
        <v>0</v>
      </c>
      <c r="AU24" s="63"/>
    </row>
    <row r="25" spans="1:47" ht="18" customHeight="1" thickBot="1" x14ac:dyDescent="0.25">
      <c r="A25" s="45"/>
      <c r="B25" s="145" t="str">
        <f>IF(E25=" "," ",IF(Employee!F$128&gt;E$19," ",IF(Employee!F$130&lt;E$19," ",Employee!D$134)))</f>
        <v xml:space="preserve"> </v>
      </c>
      <c r="C25" s="32" t="str">
        <f>IF(E25=Employee!D$133,LOOKUP(E$19,Nitable!A:A,Nitable!N:N)," ")</f>
        <v xml:space="preserve"> </v>
      </c>
      <c r="D25" s="32" t="str">
        <f>IF(E25=Employee!D$133,LOOKUP(E$19,Taxcode!A:A,Taxcode!AE:AE)," ")</f>
        <v xml:space="preserve"> </v>
      </c>
      <c r="E25" s="146" t="str">
        <f>IF(Employee!D$132="m"," ",IF(Employee!F$128&gt;E$19," ",IF(Employee!F$130&lt;E$19," ",Employee!D$133)))</f>
        <v xml:space="preserve"> </v>
      </c>
      <c r="F25" s="39" t="str">
        <f>IF(E25=" "," ",IF(Employee!F$128&gt;E$19," ",IF(Employee!F$130&lt;E$19," ",Employee!D$119)))</f>
        <v xml:space="preserve"> </v>
      </c>
      <c r="G25" s="161"/>
      <c r="H25" s="124">
        <f>IF(T$19="Y",H15,0)</f>
        <v>0</v>
      </c>
      <c r="I25" s="119">
        <f>IF(T$19="Y",I15,0)</f>
        <v>0</v>
      </c>
      <c r="J25" s="119">
        <f>IF(T$19="Y",J15,0)</f>
        <v>0</v>
      </c>
      <c r="K25" s="119">
        <f>IF(T$19="Y",K15,I25*J25)</f>
        <v>0</v>
      </c>
      <c r="L25" s="119">
        <f>IF(T$19="Y",L15,0)</f>
        <v>0</v>
      </c>
      <c r="M25" s="129" t="str">
        <f>IF(E25=" "," ",IF(T$19="Y",M15,IF((H25+K25+L25)&gt;0,H25+K25+L25," ")))</f>
        <v xml:space="preserve"> </v>
      </c>
      <c r="N25" s="121" t="str">
        <f>IF(M25=" "," ",IF(M25=0," ",IF(Employee!O$128="W1",AN25,AI25-W15)))</f>
        <v xml:space="preserve"> </v>
      </c>
      <c r="O25" s="130" t="str">
        <f>IF(M25=" "," ",IF(M25=0," ",IF(Employee!P$121&gt;E$19,0,IF(C25="A",WNI!E52,IF(C25="B",WNI!F52,IF(C25="C",WNI!G52,IF(C25="J",WNI!H52," ")))))))</f>
        <v xml:space="preserve"> </v>
      </c>
      <c r="P25" s="121"/>
      <c r="Q25" s="121"/>
      <c r="R25" s="134" t="str">
        <f>IF(M25=" "," ",IF(M25=0," ",M25-SUM(N25:Q25)))</f>
        <v xml:space="preserve"> </v>
      </c>
      <c r="S25" s="121"/>
      <c r="T25" s="266" t="str">
        <f>IF(M25=" "," ",IF(M25=0," ",WNI!I52))</f>
        <v xml:space="preserve"> </v>
      </c>
      <c r="U25" s="50"/>
      <c r="V25" s="61">
        <f>IF(Employee!H$138=E$19,Employee!D$138+SUM(M25)+V15,SUM(M25)+V15)</f>
        <v>0</v>
      </c>
      <c r="W25" s="61">
        <f>IF(Employee!H$138=E$19,Employee!D$139+SUM(N25)+W15,SUM(N25)+W15)</f>
        <v>0</v>
      </c>
      <c r="X25" s="61">
        <f>IF(O25=" ",X15,O25+X15)</f>
        <v>0</v>
      </c>
      <c r="Y25" s="61">
        <f t="shared" si="3"/>
        <v>0</v>
      </c>
      <c r="Z25" s="61">
        <f t="shared" si="3"/>
        <v>0</v>
      </c>
      <c r="AA25" s="61">
        <f>IF(R25=" ",AA15,AA15+R25)</f>
        <v>0</v>
      </c>
      <c r="AC25" s="61">
        <f>IF(T25=" ",AC15,T25+AC15)</f>
        <v>0</v>
      </c>
      <c r="AD25" s="98"/>
      <c r="AE25" s="112">
        <f>IF(E25=" ",0,IF(D25="BR",0,IF(D25="D",0,IF(D25="NT",V25,LOOKUP(D25,Free!A:A,Free!B:B)*E$19/52))))</f>
        <v>0</v>
      </c>
      <c r="AF25" s="95">
        <f>IF(E25=" ",0,V25-AE25)</f>
        <v>0</v>
      </c>
      <c r="AG25" s="95">
        <f>AF25*AG$7</f>
        <v>0</v>
      </c>
      <c r="AH25" s="95">
        <f>IF(D25="D",AF25*AH$7,IF(AF25&gt;LOOKUP(E$19,HR!A:A,HR!B:B),(AF25-LOOKUP(E$19,HR!A:A,HR!B:B))*AH$7,0))</f>
        <v>0</v>
      </c>
      <c r="AI25" s="95">
        <f>IF(AF25&lt;1,0,AG25+AH25)</f>
        <v>0</v>
      </c>
      <c r="AJ25" s="95">
        <f>IF(E25=" ",0,IF(D25="BR",0,IF(D25="D",0,IF(D25="NT",M25,LOOKUP(D25,Free!A:A,Free!B:B)*1/52))))</f>
        <v>0</v>
      </c>
      <c r="AK25" s="95">
        <f>IF(E25=" ",0,SUM(M25)-AJ25)</f>
        <v>0</v>
      </c>
      <c r="AL25" s="95">
        <f>AK25*AL$7</f>
        <v>0</v>
      </c>
      <c r="AM25" s="95">
        <f>IF(D25="D",AK25*AM$7,IF(AK25&gt;LOOKUP(1,HR!A:A,HR!B:B),(AK25-LOOKUP(1,HR!A:A,HR!B:B))*AH$7,0))</f>
        <v>0</v>
      </c>
      <c r="AN25" s="95">
        <f>IF(AK25&lt;1,0,AL25+AM25)</f>
        <v>0</v>
      </c>
      <c r="AO25" s="98"/>
      <c r="AP25" s="63"/>
      <c r="AQ25" s="95">
        <f>IF(G25="SSP",H25,0)</f>
        <v>0</v>
      </c>
      <c r="AR25" s="95">
        <f>IF(G25="SMP",H25,0)</f>
        <v>0</v>
      </c>
      <c r="AS25" s="95">
        <f>IF(G25="SPP",H25,0)</f>
        <v>0</v>
      </c>
      <c r="AT25" s="95">
        <f>IF(G25="SAP",H25,0)</f>
        <v>0</v>
      </c>
      <c r="AU25" s="63"/>
    </row>
    <row r="26" spans="1:47" ht="18" customHeight="1" thickTop="1" thickBot="1" x14ac:dyDescent="0.25">
      <c r="A26" s="49"/>
      <c r="B26" s="153"/>
      <c r="C26" s="151"/>
      <c r="D26" s="151"/>
      <c r="E26" s="152"/>
      <c r="F26" s="400" t="s">
        <v>7</v>
      </c>
      <c r="G26" s="398"/>
      <c r="H26" s="156"/>
      <c r="I26" s="157"/>
      <c r="J26" s="157"/>
      <c r="K26" s="158"/>
      <c r="L26" s="158"/>
      <c r="M26" s="159">
        <f t="shared" ref="M26:R26" si="4">SUM(M21:M25)</f>
        <v>0</v>
      </c>
      <c r="N26" s="159">
        <f t="shared" si="4"/>
        <v>0</v>
      </c>
      <c r="O26" s="159">
        <f t="shared" si="4"/>
        <v>0</v>
      </c>
      <c r="P26" s="159">
        <f t="shared" si="4"/>
        <v>0</v>
      </c>
      <c r="Q26" s="159">
        <f t="shared" si="4"/>
        <v>0</v>
      </c>
      <c r="R26" s="159">
        <f t="shared" si="4"/>
        <v>0</v>
      </c>
      <c r="S26" s="121"/>
      <c r="T26" s="159">
        <f>SUM(T21:T25)</f>
        <v>0</v>
      </c>
      <c r="U26" s="51"/>
      <c r="V26" s="61"/>
      <c r="AD26" s="98"/>
      <c r="AE26" s="112"/>
      <c r="AO26" s="98"/>
      <c r="AP26" s="63"/>
      <c r="AU26" s="63"/>
    </row>
    <row r="27" spans="1:47" s="54" customFormat="1" ht="24" customHeight="1" thickBot="1" x14ac:dyDescent="0.25">
      <c r="A27" s="138"/>
      <c r="B27" s="381"/>
      <c r="C27" s="381"/>
      <c r="D27" s="381"/>
      <c r="E27" s="381"/>
      <c r="F27" s="381"/>
      <c r="G27" s="381"/>
      <c r="H27" s="381"/>
      <c r="I27" s="381"/>
      <c r="J27" s="381"/>
      <c r="K27" s="381"/>
      <c r="L27" s="381"/>
      <c r="M27" s="381"/>
      <c r="N27" s="381"/>
      <c r="O27" s="381"/>
      <c r="P27" s="381"/>
      <c r="Q27" s="381"/>
      <c r="R27" s="381"/>
      <c r="S27" s="381"/>
      <c r="T27" s="381"/>
      <c r="U27" s="218"/>
      <c r="V27" s="84"/>
      <c r="W27" s="84"/>
      <c r="X27" s="84"/>
      <c r="Y27" s="219"/>
      <c r="Z27" s="84"/>
      <c r="AA27" s="84"/>
      <c r="AB27" s="85"/>
      <c r="AC27" s="84"/>
      <c r="AD27" s="97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7"/>
      <c r="AP27" s="212"/>
      <c r="AQ27" s="94"/>
      <c r="AR27" s="94"/>
      <c r="AS27" s="94"/>
      <c r="AT27" s="94"/>
      <c r="AU27" s="212"/>
    </row>
    <row r="28" spans="1:47" ht="18" customHeight="1" thickTop="1" thickBot="1" x14ac:dyDescent="0.25">
      <c r="A28" s="41"/>
      <c r="B28" s="396" t="s">
        <v>34</v>
      </c>
      <c r="C28" s="397"/>
      <c r="D28" s="397"/>
      <c r="E28" s="398"/>
      <c r="F28" s="42"/>
      <c r="G28" s="42"/>
      <c r="H28" s="55"/>
      <c r="I28" s="55"/>
      <c r="J28" s="55"/>
      <c r="K28" s="58"/>
      <c r="L28" s="58"/>
      <c r="M28" s="55"/>
      <c r="N28" s="43"/>
      <c r="O28" s="378" t="s">
        <v>39</v>
      </c>
      <c r="P28" s="379"/>
      <c r="Q28" s="380"/>
      <c r="R28" s="376"/>
      <c r="S28" s="377"/>
      <c r="T28" s="377"/>
      <c r="U28" s="44"/>
      <c r="AD28" s="98"/>
      <c r="AE28" s="112"/>
      <c r="AO28" s="98"/>
      <c r="AP28" s="63"/>
      <c r="AU28" s="63"/>
    </row>
    <row r="29" spans="1:47" ht="18" customHeight="1" thickTop="1" thickBot="1" x14ac:dyDescent="0.25">
      <c r="A29" s="45"/>
      <c r="B29" s="399" t="s">
        <v>9</v>
      </c>
      <c r="C29" s="397"/>
      <c r="D29" s="398"/>
      <c r="E29" s="206">
        <v>11</v>
      </c>
      <c r="F29" s="63"/>
      <c r="G29" s="63"/>
      <c r="H29" s="399" t="s">
        <v>39</v>
      </c>
      <c r="I29" s="397"/>
      <c r="J29" s="398"/>
      <c r="K29" s="272">
        <f>Admin!B72</f>
        <v>39979</v>
      </c>
      <c r="L29" s="271" t="s">
        <v>208</v>
      </c>
      <c r="M29" s="273">
        <f>Admin!B78</f>
        <v>39985</v>
      </c>
      <c r="N29" s="28"/>
      <c r="O29" s="401" t="s">
        <v>109</v>
      </c>
      <c r="P29" s="402"/>
      <c r="Q29" s="402"/>
      <c r="R29" s="403"/>
      <c r="S29" s="46"/>
      <c r="T29" s="217"/>
      <c r="U29" s="48"/>
      <c r="AD29" s="98"/>
      <c r="AE29" s="112"/>
      <c r="AO29" s="98"/>
      <c r="AP29" s="63"/>
      <c r="AU29" s="63"/>
    </row>
    <row r="30" spans="1:47" ht="18" customHeight="1" thickTop="1" x14ac:dyDescent="0.2">
      <c r="A30" s="45"/>
      <c r="B30" s="91"/>
      <c r="C30" s="32"/>
      <c r="D30" s="32"/>
      <c r="E30" s="47"/>
      <c r="F30" s="46"/>
      <c r="G30" s="46"/>
      <c r="H30" s="56"/>
      <c r="I30" s="56"/>
      <c r="J30" s="56"/>
      <c r="K30" s="59"/>
      <c r="L30" s="59"/>
      <c r="M30" s="56"/>
      <c r="N30" s="114"/>
      <c r="O30" s="56"/>
      <c r="P30" s="56"/>
      <c r="Q30" s="56"/>
      <c r="R30" s="56"/>
      <c r="S30" s="46"/>
      <c r="T30" s="56"/>
      <c r="U30" s="48"/>
      <c r="AD30" s="98"/>
      <c r="AE30" s="112"/>
      <c r="AO30" s="98"/>
      <c r="AP30" s="63"/>
      <c r="AU30" s="63"/>
    </row>
    <row r="31" spans="1:47" ht="18" customHeight="1" x14ac:dyDescent="0.2">
      <c r="A31" s="45"/>
      <c r="B31" s="143" t="str">
        <f>IF(E31=" "," ",IF(Employee!F$24&gt;E$29," ",IF(Employee!F$26&lt;E$29," ",Employee!D$30)))</f>
        <v xml:space="preserve"> </v>
      </c>
      <c r="C31" s="109" t="str">
        <f>IF(E31=Employee!D$29,LOOKUP(E$29,Nitable!A:A,Nitable!B:B)," ")</f>
        <v xml:space="preserve"> </v>
      </c>
      <c r="D31" s="109" t="str">
        <f>IF(E31=Employee!D$29,LOOKUP(E$29,Taxcode!A:A,Taxcode!G:G)," ")</f>
        <v xml:space="preserve"> </v>
      </c>
      <c r="E31" s="144" t="str">
        <f>IF(Employee!D$28="m"," ",IF(Employee!F$24&gt;E$29," ",IF(Employee!F$26&lt;E$29," ",Employee!D$29)))</f>
        <v xml:space="preserve"> </v>
      </c>
      <c r="F31" s="126" t="str">
        <f>IF(E31=" "," ",IF(Employee!F$24&gt;E$29," ",IF(Employee!F$26&lt;E$29," ",Employee!D$15)))</f>
        <v xml:space="preserve"> </v>
      </c>
      <c r="G31" s="162"/>
      <c r="H31" s="123">
        <f>IF(T$29="Y",H21,0)</f>
        <v>0</v>
      </c>
      <c r="I31" s="115">
        <f>IF(T$29="Y",I21,0)</f>
        <v>0</v>
      </c>
      <c r="J31" s="115">
        <f>IF(T$29="Y",J21,0)</f>
        <v>0</v>
      </c>
      <c r="K31" s="115">
        <f>IF(T$29="Y",K21,I31*J31)</f>
        <v>0</v>
      </c>
      <c r="L31" s="154">
        <f>IF(T$29="Y",L21,0)</f>
        <v>0</v>
      </c>
      <c r="M31" s="140" t="str">
        <f>IF(E31=" "," ",IF(T$29="Y",M21,IF((H31+K31+L31)&gt;0,H31+K31+L31," ")))</f>
        <v xml:space="preserve"> </v>
      </c>
      <c r="N31" s="117" t="str">
        <f>IF(M31=" "," ",IF(M31=0," ",IF(Employee!O$24="W1",AN31,AI31-W21)))</f>
        <v xml:space="preserve"> </v>
      </c>
      <c r="O31" s="128" t="str">
        <f>IF(M31=" "," ",IF(M31=0," ",IF(Employee!P$17&gt;E$29,0,IF(C31="A",WNI!E53,IF(C31="B",WNI!F53,IF(C31="C",WNI!G53,IF(C31="J",WNI!H53," ")))))))</f>
        <v xml:space="preserve"> </v>
      </c>
      <c r="P31" s="117"/>
      <c r="Q31" s="117"/>
      <c r="R31" s="133" t="str">
        <f>IF(M31=" "," ",IF(M31=0," ",M31-SUM(N31:Q31)))</f>
        <v xml:space="preserve"> </v>
      </c>
      <c r="S31" s="121"/>
      <c r="T31" s="118" t="str">
        <f>IF(M31=" "," ",IF(M31=0," ",WNI!I53))</f>
        <v xml:space="preserve"> </v>
      </c>
      <c r="U31" s="50"/>
      <c r="V31" s="61">
        <f>IF(Employee!H$34=E$29,Employee!D$34+SUM(M31)+V21,SUM(M31)+V21)</f>
        <v>0</v>
      </c>
      <c r="W31" s="61">
        <f>IF(Employee!H$34=E$29,Employee!D$35+SUM(N31)+W21,SUM(N31)+W21)</f>
        <v>0</v>
      </c>
      <c r="X31" s="61">
        <f>IF(O31=" ",X21,O31+X21)</f>
        <v>0</v>
      </c>
      <c r="Y31" s="61">
        <f t="shared" ref="Y31:Z35" si="5">IF(P31=0,Y21,P31+Y21)</f>
        <v>0</v>
      </c>
      <c r="Z31" s="61">
        <f t="shared" si="5"/>
        <v>0</v>
      </c>
      <c r="AA31" s="61">
        <f>IF(R31=" ",AA21,AA21+R31)</f>
        <v>0</v>
      </c>
      <c r="AC31" s="61">
        <f>IF(T31=" ",AC21,T31+AC21)</f>
        <v>0</v>
      </c>
      <c r="AD31" s="98"/>
      <c r="AE31" s="112">
        <f>IF(E31=" ",0,IF(D31="BR",0,IF(D31="D",0,IF(D31="NT",V31,LOOKUP(D31,Free!A:A,Free!B:B)*E$29/52))))</f>
        <v>0</v>
      </c>
      <c r="AF31" s="95">
        <f>IF(E31=" ",0,V31-AE31)</f>
        <v>0</v>
      </c>
      <c r="AG31" s="95">
        <f>AF31*AG$7</f>
        <v>0</v>
      </c>
      <c r="AH31" s="95">
        <f>IF(D31="D",AF31*AH$7,IF(AF31&gt;LOOKUP(E$29,HR!A:A,HR!B:B),(AF31-LOOKUP(E$29,HR!A:A,HR!B:B))*AH$7,0))</f>
        <v>0</v>
      </c>
      <c r="AI31" s="95">
        <f>IF(AF31&lt;1,0,AG31+AH31)</f>
        <v>0</v>
      </c>
      <c r="AJ31" s="95">
        <f>IF(E31=" ",0,IF(D31="BR",0,IF(D31="D",0,IF(D31="NT",M31,LOOKUP(D31,Free!A:A,Free!B:B)*1/52))))</f>
        <v>0</v>
      </c>
      <c r="AK31" s="95">
        <f>IF(E31=" ",0,SUM(M31)-AJ31)</f>
        <v>0</v>
      </c>
      <c r="AL31" s="95">
        <f>AK31*AL$7</f>
        <v>0</v>
      </c>
      <c r="AM31" s="95">
        <f>IF(D31="D",AK31*AM$7,IF(AK31&gt;LOOKUP(1,HR!A:A,HR!B:B),(AK31-LOOKUP(1,HR!A:A,HR!B:B))*AH$7,0))</f>
        <v>0</v>
      </c>
      <c r="AN31" s="95">
        <f>IF(AK31&lt;1,0,AL31+AM31)</f>
        <v>0</v>
      </c>
      <c r="AO31" s="98"/>
      <c r="AP31" s="63"/>
      <c r="AQ31" s="95">
        <f>IF(G31="SSP",H31,0)</f>
        <v>0</v>
      </c>
      <c r="AR31" s="95">
        <f>IF(G31="SMP",H31,0)</f>
        <v>0</v>
      </c>
      <c r="AS31" s="95">
        <f>IF(G31="SPP",H31,0)</f>
        <v>0</v>
      </c>
      <c r="AT31" s="95">
        <f>IF(G31="SAP",H31,0)</f>
        <v>0</v>
      </c>
      <c r="AU31" s="63"/>
    </row>
    <row r="32" spans="1:47" ht="18" customHeight="1" x14ac:dyDescent="0.2">
      <c r="A32" s="45"/>
      <c r="B32" s="145" t="str">
        <f>IF(E32=" "," ",IF(Employee!F$50&gt;E$29," ",IF(Employee!F$52&lt;E$29," ",Employee!D$56)))</f>
        <v xml:space="preserve"> </v>
      </c>
      <c r="C32" s="32" t="str">
        <f>IF(E32=Employee!D$55,LOOKUP(E$29,Nitable!A:A,Nitable!E:E)," ")</f>
        <v xml:space="preserve"> </v>
      </c>
      <c r="D32" s="32" t="str">
        <f>IF(E32=Employee!D$55,LOOKUP(E$29,Taxcode!A:A,Taxcode!M:M)," ")</f>
        <v xml:space="preserve"> </v>
      </c>
      <c r="E32" s="146" t="str">
        <f>IF(Employee!D$54="m"," ",IF(Employee!F$50&gt;E$29," ",IF(Employee!F$52&lt;E$29," ",Employee!D$55)))</f>
        <v xml:space="preserve"> </v>
      </c>
      <c r="F32" s="39" t="str">
        <f>IF(E32=" "," ",IF(Employee!F$50&gt;E$29," ",IF(Employee!F$52&lt;E$29," ",Employee!D$41)))</f>
        <v xml:space="preserve"> </v>
      </c>
      <c r="G32" s="162"/>
      <c r="H32" s="124">
        <f>IF(T$29="Y",H22,0)</f>
        <v>0</v>
      </c>
      <c r="I32" s="119">
        <f>IF(T$29="Y",I22,0)</f>
        <v>0</v>
      </c>
      <c r="J32" s="119">
        <f>IF(T$29="Y",J22,0)</f>
        <v>0</v>
      </c>
      <c r="K32" s="119">
        <f>IF(T$29="Y",K22,I32*J32)</f>
        <v>0</v>
      </c>
      <c r="L32" s="155">
        <f>IF(T$29="Y",L22,0)</f>
        <v>0</v>
      </c>
      <c r="M32" s="141" t="str">
        <f>IF(E32=" "," ",IF(T$29="Y",M22,IF((H32+K32+L32)&gt;0,H32+K32+L32," ")))</f>
        <v xml:space="preserve"> </v>
      </c>
      <c r="N32" s="121" t="str">
        <f>IF(M32=" "," ",IF(M32=0," ",IF(Employee!O$50="W1",AN32,AI32-W22)))</f>
        <v xml:space="preserve"> </v>
      </c>
      <c r="O32" s="130" t="str">
        <f>IF(M32=" "," ",IF(M32=0," ",IF(Employee!P$43&gt;E$29,0,IF(C32="A",WNI!E54,IF(C32="B",WNI!F54,IF(C32="C",WNI!G54,IF(C32="J",WNI!H54," ")))))))</f>
        <v xml:space="preserve"> </v>
      </c>
      <c r="P32" s="121"/>
      <c r="Q32" s="121"/>
      <c r="R32" s="134" t="str">
        <f>IF(M32=" "," ",IF(M32=0," ",M32-SUM(N32:Q32)))</f>
        <v xml:space="preserve"> </v>
      </c>
      <c r="S32" s="121"/>
      <c r="T32" s="122" t="str">
        <f>IF(M32=" "," ",IF(M32=0," ",WNI!I54))</f>
        <v xml:space="preserve"> </v>
      </c>
      <c r="U32" s="50"/>
      <c r="V32" s="61">
        <f>IF(Employee!H$60=E$29,Employee!D$60+SUM(M32)+V22,SUM(M32)+V22)</f>
        <v>0</v>
      </c>
      <c r="W32" s="61">
        <f>IF(Employee!H$60=E$29,Employee!D$61+SUM(N32)+W22,SUM(N32)+W22)</f>
        <v>0</v>
      </c>
      <c r="X32" s="61">
        <f>IF(O32=" ",X22,O32+X22)</f>
        <v>0</v>
      </c>
      <c r="Y32" s="61">
        <f t="shared" si="5"/>
        <v>0</v>
      </c>
      <c r="Z32" s="61">
        <f t="shared" si="5"/>
        <v>0</v>
      </c>
      <c r="AA32" s="61">
        <f>IF(R32=" ",AA22,AA22+R32)</f>
        <v>0</v>
      </c>
      <c r="AC32" s="61">
        <f>IF(T32=" ",AC22,T32+AC22)</f>
        <v>0</v>
      </c>
      <c r="AD32" s="98"/>
      <c r="AE32" s="112">
        <f>IF(E32=" ",0,IF(D32="BR",0,IF(D32="D",0,IF(D32="NT",V32,LOOKUP(D32,Free!A:A,Free!B:B)*E$29/52))))</f>
        <v>0</v>
      </c>
      <c r="AF32" s="95">
        <f>IF(E32=" ",0,V32-AE32)</f>
        <v>0</v>
      </c>
      <c r="AG32" s="95">
        <f>AF32*AG$7</f>
        <v>0</v>
      </c>
      <c r="AH32" s="95">
        <f>IF(D32="D",AF32*AH$7,IF(AF32&gt;LOOKUP(E$29,HR!A:A,HR!B:B),(AF32-LOOKUP(E$29,HR!A:A,HR!B:B))*AH$7,0))</f>
        <v>0</v>
      </c>
      <c r="AI32" s="95">
        <f>IF(AF32&lt;1,0,AG32+AH32)</f>
        <v>0</v>
      </c>
      <c r="AJ32" s="95">
        <f>IF(E32=" ",0,IF(D32="BR",0,IF(D32="D",0,IF(D32="NT",M32,LOOKUP(D32,Free!A:A,Free!B:B)*1/52))))</f>
        <v>0</v>
      </c>
      <c r="AK32" s="95">
        <f>IF(E32=" ",0,SUM(M32)-AJ32)</f>
        <v>0</v>
      </c>
      <c r="AL32" s="95">
        <f>AK32*AL$7</f>
        <v>0</v>
      </c>
      <c r="AM32" s="95">
        <f>IF(D32="D",AK32*AM$7,IF(AK32&gt;LOOKUP(1,HR!A:A,HR!B:B),(AK32-LOOKUP(1,HR!A:A,HR!B:B))*AH$7,0))</f>
        <v>0</v>
      </c>
      <c r="AN32" s="95">
        <f>IF(AK32&lt;1,0,AL32+AM32)</f>
        <v>0</v>
      </c>
      <c r="AO32" s="98"/>
      <c r="AP32" s="63"/>
      <c r="AQ32" s="95">
        <f>IF(G32="SSP",H32,0)</f>
        <v>0</v>
      </c>
      <c r="AR32" s="95">
        <f>IF(G32="SMP",H32,0)</f>
        <v>0</v>
      </c>
      <c r="AS32" s="95">
        <f>IF(G32="SPP",H32,0)</f>
        <v>0</v>
      </c>
      <c r="AT32" s="95">
        <f>IF(G32="SAP",H32,0)</f>
        <v>0</v>
      </c>
      <c r="AU32" s="63"/>
    </row>
    <row r="33" spans="1:47" ht="18" customHeight="1" x14ac:dyDescent="0.2">
      <c r="A33" s="45"/>
      <c r="B33" s="145" t="str">
        <f>IF(E33=" "," ",IF(Employee!F$76&gt;E$29," ",IF(Employee!F$78&lt;E$29," ",Employee!D$82)))</f>
        <v xml:space="preserve"> </v>
      </c>
      <c r="C33" s="32" t="str">
        <f>IF(E33=Employee!D$81,LOOKUP(E$29,Nitable!A:A,Nitable!H:H)," ")</f>
        <v xml:space="preserve"> </v>
      </c>
      <c r="D33" s="32" t="str">
        <f>IF(E33=Employee!D$81,LOOKUP(E$29,Taxcode!A:A,Taxcode!S:S)," ")</f>
        <v xml:space="preserve"> </v>
      </c>
      <c r="E33" s="146" t="str">
        <f>IF(Employee!D$80="m"," ",IF(Employee!F$76&gt;E$29," ",IF(Employee!F$78&lt;E$29," ",Employee!D$81)))</f>
        <v xml:space="preserve"> </v>
      </c>
      <c r="F33" s="39" t="str">
        <f>IF(E33=" "," ",IF(Employee!F$76&gt;E$29," ",IF(Employee!F$78&lt;E$29," ",Employee!D$67)))</f>
        <v xml:space="preserve"> </v>
      </c>
      <c r="G33" s="162"/>
      <c r="H33" s="124">
        <f>IF(T$29="Y",H23,0)</f>
        <v>0</v>
      </c>
      <c r="I33" s="119">
        <f>IF(T$29="Y",I23,0)</f>
        <v>0</v>
      </c>
      <c r="J33" s="119">
        <f>IF(T$29="Y",J23,0)</f>
        <v>0</v>
      </c>
      <c r="K33" s="119">
        <f>IF(T$29="Y",K23,I33*J33)</f>
        <v>0</v>
      </c>
      <c r="L33" s="155">
        <f>IF(T$29="Y",L23,0)</f>
        <v>0</v>
      </c>
      <c r="M33" s="141" t="str">
        <f>IF(E33=" "," ",IF(T$29="Y",M23,IF((H33+K33+L33)&gt;0,H33+K33+L33," ")))</f>
        <v xml:space="preserve"> </v>
      </c>
      <c r="N33" s="121" t="str">
        <f>IF(M33=" "," ",IF(M33=0," ",IF(Employee!O$76="W1",AN33,AI33-W23)))</f>
        <v xml:space="preserve"> </v>
      </c>
      <c r="O33" s="130" t="str">
        <f>IF(M33=" "," ",IF(M33=0," ",IF(Employee!P$69&gt;E$29,0,IF(C33="A",WNI!E55,IF(C33="B",WNI!F55,IF(C33="C",WNI!G55,IF(C33="J",WNI!H55," ")))))))</f>
        <v xml:space="preserve"> </v>
      </c>
      <c r="P33" s="121"/>
      <c r="Q33" s="121"/>
      <c r="R33" s="134" t="str">
        <f>IF(M33=" "," ",IF(M33=0," ",M33-SUM(N33:Q33)))</f>
        <v xml:space="preserve"> </v>
      </c>
      <c r="S33" s="121"/>
      <c r="T33" s="122" t="str">
        <f>IF(M33=" "," ",IF(M33=0," ",WNI!I55))</f>
        <v xml:space="preserve"> </v>
      </c>
      <c r="U33" s="50"/>
      <c r="V33" s="61">
        <f>IF(Employee!H$86=E$29,Employee!D$86+SUM(M33)+V23,SUM(M33)+V23)</f>
        <v>0</v>
      </c>
      <c r="W33" s="61">
        <f>IF(Employee!H$86=E$29,Employee!D$87+SUM(N33)+W23,SUM(N33)+W23)</f>
        <v>0</v>
      </c>
      <c r="X33" s="61">
        <f>IF(O33=" ",X23,O33+X23)</f>
        <v>0</v>
      </c>
      <c r="Y33" s="61">
        <f t="shared" si="5"/>
        <v>0</v>
      </c>
      <c r="Z33" s="61">
        <f t="shared" si="5"/>
        <v>0</v>
      </c>
      <c r="AA33" s="61">
        <f>IF(R33=" ",AA23,AA23+R33)</f>
        <v>0</v>
      </c>
      <c r="AC33" s="61">
        <f>IF(T33=" ",AC23,T33+AC23)</f>
        <v>0</v>
      </c>
      <c r="AD33" s="98"/>
      <c r="AE33" s="112">
        <f>IF(E33=" ",0,IF(D33="BR",0,IF(D33="D",0,IF(D33="NT",V33,LOOKUP(D33,Free!A:A,Free!B:B)*E$29/52))))</f>
        <v>0</v>
      </c>
      <c r="AF33" s="95">
        <f>IF(E33=" ",0,V33-AE33)</f>
        <v>0</v>
      </c>
      <c r="AG33" s="95">
        <f>AF33*AG$7</f>
        <v>0</v>
      </c>
      <c r="AH33" s="95">
        <f>IF(D33="D",AF33*AH$7,IF(AF33&gt;LOOKUP(E$29,HR!A:A,HR!B:B),(AF33-LOOKUP(E$29,HR!A:A,HR!B:B))*AH$7,0))</f>
        <v>0</v>
      </c>
      <c r="AI33" s="95">
        <f>IF(AF33&lt;1,0,AG33+AH33)</f>
        <v>0</v>
      </c>
      <c r="AJ33" s="95">
        <f>IF(E33=" ",0,IF(D33="BR",0,IF(D33="D",0,IF(D33="NT",M33,LOOKUP(D33,Free!A:A,Free!B:B)*1/52))))</f>
        <v>0</v>
      </c>
      <c r="AK33" s="95">
        <f>IF(E33=" ",0,SUM(M33)-AJ33)</f>
        <v>0</v>
      </c>
      <c r="AL33" s="95">
        <f>AK33*AL$7</f>
        <v>0</v>
      </c>
      <c r="AM33" s="95">
        <f>IF(D33="D",AK33*AM$7,IF(AK33&gt;LOOKUP(1,HR!A:A,HR!B:B),(AK33-LOOKUP(1,HR!A:A,HR!B:B))*AH$7,0))</f>
        <v>0</v>
      </c>
      <c r="AN33" s="95">
        <f>IF(AK33&lt;1,0,AL33+AM33)</f>
        <v>0</v>
      </c>
      <c r="AO33" s="98"/>
      <c r="AP33" s="63"/>
      <c r="AQ33" s="95">
        <f>IF(G33="SSP",H33,0)</f>
        <v>0</v>
      </c>
      <c r="AR33" s="95">
        <f>IF(G33="SMP",H33,0)</f>
        <v>0</v>
      </c>
      <c r="AS33" s="95">
        <f>IF(G33="SPP",H33,0)</f>
        <v>0</v>
      </c>
      <c r="AT33" s="95">
        <f>IF(G33="SAP",H33,0)</f>
        <v>0</v>
      </c>
      <c r="AU33" s="63"/>
    </row>
    <row r="34" spans="1:47" ht="18" customHeight="1" x14ac:dyDescent="0.2">
      <c r="A34" s="45"/>
      <c r="B34" s="145" t="str">
        <f>IF(E34=" "," ",IF(Employee!F$102&gt;E$29," ",IF(Employee!F$104&lt;E$29," ",Employee!D$108)))</f>
        <v xml:space="preserve"> </v>
      </c>
      <c r="C34" s="32" t="str">
        <f>IF(E34=Employee!D$107,LOOKUP(E$29,Nitable!A:A,Nitable!K:K)," ")</f>
        <v xml:space="preserve"> </v>
      </c>
      <c r="D34" s="32" t="str">
        <f>IF(E34=Employee!D$107,LOOKUP(E$29,Taxcode!A:A,Taxcode!Y:Y)," ")</f>
        <v xml:space="preserve"> </v>
      </c>
      <c r="E34" s="146" t="str">
        <f>IF(Employee!D$106="m"," ",IF(Employee!F$102&gt;E$29," ",IF(Employee!F$104&lt;E$29," ",Employee!D$107)))</f>
        <v xml:space="preserve"> </v>
      </c>
      <c r="F34" s="39" t="str">
        <f>IF(E34=" "," ",IF(Employee!F$102&gt;E$29," ",IF(Employee!F$104&lt;E$29," ",Employee!D$93)))</f>
        <v xml:space="preserve"> </v>
      </c>
      <c r="G34" s="162"/>
      <c r="H34" s="124">
        <f>IF(T$29="Y",H24,0)</f>
        <v>0</v>
      </c>
      <c r="I34" s="119">
        <f>IF(T$29="Y",I24,0)</f>
        <v>0</v>
      </c>
      <c r="J34" s="119">
        <f>IF(T$29="Y",J24,0)</f>
        <v>0</v>
      </c>
      <c r="K34" s="119">
        <f>IF(T$29="Y",K24,I34*J34)</f>
        <v>0</v>
      </c>
      <c r="L34" s="155">
        <f>IF(T$29="Y",L24,0)</f>
        <v>0</v>
      </c>
      <c r="M34" s="141" t="str">
        <f>IF(E34=" "," ",IF(T$29="Y",M24,IF((H34+K34+L34)&gt;0,H34+K34+L34," ")))</f>
        <v xml:space="preserve"> </v>
      </c>
      <c r="N34" s="121" t="str">
        <f>IF(M34=" "," ",IF(M34=0," ",IF(Employee!O$102="W1",AN34,AI34-W24)))</f>
        <v xml:space="preserve"> </v>
      </c>
      <c r="O34" s="130" t="str">
        <f>IF(M34=" "," ",IF(M34=0," ",IF(Employee!P$95&gt;E$29,0,IF(C34="A",WNI!E56,IF(C34="B",WNI!F56,IF(C34="C",WNI!G56,IF(C34="J",WNI!H56," ")))))))</f>
        <v xml:space="preserve"> </v>
      </c>
      <c r="P34" s="121"/>
      <c r="Q34" s="121"/>
      <c r="R34" s="134" t="str">
        <f>IF(M34=" "," ",IF(M34=0," ",M34-SUM(N34:Q34)))</f>
        <v xml:space="preserve"> </v>
      </c>
      <c r="S34" s="121"/>
      <c r="T34" s="122" t="str">
        <f>IF(M34=" "," ",IF(M34=0," ",WNI!I56))</f>
        <v xml:space="preserve"> </v>
      </c>
      <c r="U34" s="50"/>
      <c r="V34" s="61">
        <f>IF(Employee!H$112=E$29,Employee!D$112+SUM(M34)+V24,SUM(M34)+V24)</f>
        <v>0</v>
      </c>
      <c r="W34" s="61">
        <f>IF(Employee!H$112=E$29,Employee!D$113+SUM(N34)+W24,SUM(N34)+W24)</f>
        <v>0</v>
      </c>
      <c r="X34" s="61">
        <f>IF(O34=" ",X24,O34+X24)</f>
        <v>0</v>
      </c>
      <c r="Y34" s="61">
        <f t="shared" si="5"/>
        <v>0</v>
      </c>
      <c r="Z34" s="61">
        <f t="shared" si="5"/>
        <v>0</v>
      </c>
      <c r="AA34" s="61">
        <f>IF(R34=" ",AA24,AA24+R34)</f>
        <v>0</v>
      </c>
      <c r="AC34" s="61">
        <f>IF(T34=" ",AC24,T34+AC24)</f>
        <v>0</v>
      </c>
      <c r="AD34" s="98"/>
      <c r="AE34" s="112">
        <f>IF(E34=" ",0,IF(D34="BR",0,IF(D34="D",0,IF(D34="NT",V34,LOOKUP(D34,Free!A:A,Free!B:B)*E$29/52))))</f>
        <v>0</v>
      </c>
      <c r="AF34" s="95">
        <f>IF(E34=" ",0,V34-AE34)</f>
        <v>0</v>
      </c>
      <c r="AG34" s="95">
        <f>AF34*AG$7</f>
        <v>0</v>
      </c>
      <c r="AH34" s="95">
        <f>IF(D34="D",AF34*AH$7,IF(AF34&gt;LOOKUP(E$29,HR!A:A,HR!B:B),(AF34-LOOKUP(E$29,HR!A:A,HR!B:B))*AH$7,0))</f>
        <v>0</v>
      </c>
      <c r="AI34" s="95">
        <f>IF(AF34&lt;1,0,AG34+AH34)</f>
        <v>0</v>
      </c>
      <c r="AJ34" s="95">
        <f>IF(E34=" ",0,IF(D34="BR",0,IF(D34="D",0,IF(D34="NT",M34,LOOKUP(D34,Free!A:A,Free!B:B)*1/52))))</f>
        <v>0</v>
      </c>
      <c r="AK34" s="95">
        <f>IF(E34=" ",0,SUM(M34)-AJ34)</f>
        <v>0</v>
      </c>
      <c r="AL34" s="95">
        <f>AK34*AL$7</f>
        <v>0</v>
      </c>
      <c r="AM34" s="95">
        <f>IF(D34="D",AK34*AM$7,IF(AK34&gt;LOOKUP(1,HR!A:A,HR!B:B),(AK34-LOOKUP(1,HR!A:A,HR!B:B))*AH$7,0))</f>
        <v>0</v>
      </c>
      <c r="AN34" s="95">
        <f>IF(AK34&lt;1,0,AL34+AM34)</f>
        <v>0</v>
      </c>
      <c r="AO34" s="98"/>
      <c r="AP34" s="63"/>
      <c r="AQ34" s="95">
        <f>IF(G34="SSP",H34,0)</f>
        <v>0</v>
      </c>
      <c r="AR34" s="95">
        <f>IF(G34="SMP",H34,0)</f>
        <v>0</v>
      </c>
      <c r="AS34" s="95">
        <f>IF(G34="SPP",H34,0)</f>
        <v>0</v>
      </c>
      <c r="AT34" s="95">
        <f>IF(G34="SAP",H34,0)</f>
        <v>0</v>
      </c>
      <c r="AU34" s="63"/>
    </row>
    <row r="35" spans="1:47" ht="18" customHeight="1" thickBot="1" x14ac:dyDescent="0.25">
      <c r="A35" s="45"/>
      <c r="B35" s="145" t="str">
        <f>IF(E35=" "," ",IF(Employee!F$128&gt;E$29," ",IF(Employee!F$130&lt;E$29," ",Employee!D$134)))</f>
        <v xml:space="preserve"> </v>
      </c>
      <c r="C35" s="32" t="str">
        <f>IF(E35=Employee!D$133,LOOKUP(E$29,Nitable!A:A,Nitable!N:N)," ")</f>
        <v xml:space="preserve"> </v>
      </c>
      <c r="D35" s="32" t="str">
        <f>IF(E35=Employee!D$133,LOOKUP(E$29,Taxcode!A:A,Taxcode!AE:AE)," ")</f>
        <v xml:space="preserve"> </v>
      </c>
      <c r="E35" s="146" t="str">
        <f>IF(Employee!D$132="m"," ",IF(Employee!F$128&gt;E$29," ",IF(Employee!F$130&lt;E$29," ",Employee!D$133)))</f>
        <v xml:space="preserve"> </v>
      </c>
      <c r="F35" s="39" t="str">
        <f>IF(E35=" "," ",IF(Employee!F$128&gt;E$29," ",IF(Employee!F$130&lt;E$29," ",Employee!D$119)))</f>
        <v xml:space="preserve"> </v>
      </c>
      <c r="G35" s="162"/>
      <c r="H35" s="124">
        <f>IF(T$29="Y",H25,0)</f>
        <v>0</v>
      </c>
      <c r="I35" s="119">
        <f>IF(T$29="Y",I25,0)</f>
        <v>0</v>
      </c>
      <c r="J35" s="119">
        <f>IF(T$29="Y",J25,0)</f>
        <v>0</v>
      </c>
      <c r="K35" s="119">
        <f>IF(T$29="Y",K25,I35*J35)</f>
        <v>0</v>
      </c>
      <c r="L35" s="155">
        <f>IF(T$29="Y",L25,0)</f>
        <v>0</v>
      </c>
      <c r="M35" s="141" t="str">
        <f>IF(E35=" "," ",IF(T$29="Y",M25,IF((H35+K35+L35)&gt;0,H35+K35+L35," ")))</f>
        <v xml:space="preserve"> </v>
      </c>
      <c r="N35" s="121" t="str">
        <f>IF(M35=" "," ",IF(M35=0," ",IF(Employee!O$128="W1",AN35,AI35-W25)))</f>
        <v xml:space="preserve"> </v>
      </c>
      <c r="O35" s="130" t="str">
        <f>IF(M35=" "," ",IF(M35=0," ",IF(Employee!P$121&gt;E$29,0,IF(C35="A",WNI!E57,IF(C35="B",WNI!F57,IF(C35="C",WNI!G57,IF(C35="J",WNI!H57," ")))))))</f>
        <v xml:space="preserve"> </v>
      </c>
      <c r="P35" s="121"/>
      <c r="Q35" s="121"/>
      <c r="R35" s="134" t="str">
        <f>IF(M35=" "," ",IF(M35=0," ",M35-SUM(N35:Q35)))</f>
        <v xml:space="preserve"> </v>
      </c>
      <c r="S35" s="121"/>
      <c r="T35" s="266" t="str">
        <f>IF(M35=" "," ",IF(M35=0," ",WNI!I57))</f>
        <v xml:space="preserve"> </v>
      </c>
      <c r="U35" s="50"/>
      <c r="V35" s="61">
        <f>IF(Employee!H$138=E$29,Employee!D$138+SUM(M35)+V25,SUM(M35)+V25)</f>
        <v>0</v>
      </c>
      <c r="W35" s="61">
        <f>IF(Employee!H$138=E$29,Employee!D$139+SUM(N35)+W25,SUM(N35)+W25)</f>
        <v>0</v>
      </c>
      <c r="X35" s="61">
        <f>IF(O35=" ",X25,O35+X25)</f>
        <v>0</v>
      </c>
      <c r="Y35" s="61">
        <f t="shared" si="5"/>
        <v>0</v>
      </c>
      <c r="Z35" s="61">
        <f t="shared" si="5"/>
        <v>0</v>
      </c>
      <c r="AA35" s="61">
        <f>IF(R35=" ",AA25,AA25+R35)</f>
        <v>0</v>
      </c>
      <c r="AC35" s="61">
        <f>IF(T35=" ",AC25,T35+AC25)</f>
        <v>0</v>
      </c>
      <c r="AD35" s="98"/>
      <c r="AE35" s="112">
        <f>IF(E35=" ",0,IF(D35="BR",0,IF(D35="D",0,IF(D35="NT",V35,LOOKUP(D35,Free!A:A,Free!B:B)*E$29/52))))</f>
        <v>0</v>
      </c>
      <c r="AF35" s="95">
        <f>IF(E35=" ",0,V35-AE35)</f>
        <v>0</v>
      </c>
      <c r="AG35" s="95">
        <f>AF35*AG$7</f>
        <v>0</v>
      </c>
      <c r="AH35" s="95">
        <f>IF(D35="D",AF35*AH$7,IF(AF35&gt;LOOKUP(E$29,HR!A:A,HR!B:B),(AF35-LOOKUP(E$29,HR!A:A,HR!B:B))*AH$7,0))</f>
        <v>0</v>
      </c>
      <c r="AI35" s="95">
        <f>IF(AF35&lt;1,0,AG35+AH35)</f>
        <v>0</v>
      </c>
      <c r="AJ35" s="95">
        <f>IF(E35=" ",0,IF(D35="BR",0,IF(D35="D",0,IF(D35="NT",M35,LOOKUP(D35,Free!A:A,Free!B:B)*1/52))))</f>
        <v>0</v>
      </c>
      <c r="AK35" s="95">
        <f>IF(E35=" ",0,SUM(M35)-AJ35)</f>
        <v>0</v>
      </c>
      <c r="AL35" s="95">
        <f>AK35*AL$7</f>
        <v>0</v>
      </c>
      <c r="AM35" s="95">
        <f>IF(D35="D",AK35*AM$7,IF(AK35&gt;LOOKUP(1,HR!A:A,HR!B:B),(AK35-LOOKUP(1,HR!A:A,HR!B:B))*AH$7,0))</f>
        <v>0</v>
      </c>
      <c r="AN35" s="95">
        <f>IF(AK35&lt;1,0,AL35+AM35)</f>
        <v>0</v>
      </c>
      <c r="AO35" s="98"/>
      <c r="AP35" s="63"/>
      <c r="AQ35" s="95">
        <f>IF(G35="SSP",H35,0)</f>
        <v>0</v>
      </c>
      <c r="AR35" s="95">
        <f>IF(G35="SMP",H35,0)</f>
        <v>0</v>
      </c>
      <c r="AS35" s="95">
        <f>IF(G35="SPP",H35,0)</f>
        <v>0</v>
      </c>
      <c r="AT35" s="95">
        <f>IF(G35="SAP",H35,0)</f>
        <v>0</v>
      </c>
      <c r="AU35" s="63"/>
    </row>
    <row r="36" spans="1:47" ht="18" customHeight="1" thickTop="1" thickBot="1" x14ac:dyDescent="0.25">
      <c r="A36" s="49"/>
      <c r="B36" s="153"/>
      <c r="C36" s="151"/>
      <c r="D36" s="151"/>
      <c r="E36" s="152"/>
      <c r="F36" s="400" t="s">
        <v>7</v>
      </c>
      <c r="G36" s="398"/>
      <c r="H36" s="156"/>
      <c r="I36" s="157"/>
      <c r="J36" s="157"/>
      <c r="K36" s="158"/>
      <c r="L36" s="158"/>
      <c r="M36" s="159">
        <f t="shared" ref="M36:R36" si="6">SUM(M31:M35)</f>
        <v>0</v>
      </c>
      <c r="N36" s="159">
        <f t="shared" si="6"/>
        <v>0</v>
      </c>
      <c r="O36" s="159">
        <f t="shared" si="6"/>
        <v>0</v>
      </c>
      <c r="P36" s="159">
        <f t="shared" si="6"/>
        <v>0</v>
      </c>
      <c r="Q36" s="159">
        <f t="shared" si="6"/>
        <v>0</v>
      </c>
      <c r="R36" s="159">
        <f t="shared" si="6"/>
        <v>0</v>
      </c>
      <c r="S36" s="121"/>
      <c r="T36" s="159">
        <f>SUM(T31:T35)</f>
        <v>0</v>
      </c>
      <c r="U36" s="51"/>
      <c r="V36" s="61"/>
      <c r="AD36" s="98"/>
      <c r="AE36" s="112"/>
      <c r="AO36" s="98"/>
      <c r="AP36" s="63"/>
      <c r="AU36" s="63"/>
    </row>
    <row r="37" spans="1:47" s="54" customFormat="1" ht="24" customHeight="1" thickBot="1" x14ac:dyDescent="0.25">
      <c r="A37" s="138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81"/>
      <c r="P37" s="381"/>
      <c r="Q37" s="381"/>
      <c r="R37" s="381"/>
      <c r="S37" s="381"/>
      <c r="T37" s="381"/>
      <c r="U37" s="218"/>
      <c r="V37" s="84"/>
      <c r="W37" s="84"/>
      <c r="X37" s="84"/>
      <c r="Y37" s="219"/>
      <c r="Z37" s="84"/>
      <c r="AA37" s="84"/>
      <c r="AB37" s="85"/>
      <c r="AC37" s="84"/>
      <c r="AD37" s="97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7"/>
      <c r="AP37" s="212"/>
      <c r="AQ37" s="94"/>
      <c r="AR37" s="94"/>
      <c r="AS37" s="94"/>
      <c r="AT37" s="94"/>
      <c r="AU37" s="212"/>
    </row>
    <row r="38" spans="1:47" ht="18" customHeight="1" thickTop="1" thickBot="1" x14ac:dyDescent="0.25">
      <c r="A38" s="41"/>
      <c r="B38" s="396" t="s">
        <v>34</v>
      </c>
      <c r="C38" s="440"/>
      <c r="D38" s="440"/>
      <c r="E38" s="441"/>
      <c r="F38" s="42"/>
      <c r="G38" s="42"/>
      <c r="H38" s="43"/>
      <c r="I38" s="43"/>
      <c r="J38" s="43"/>
      <c r="K38" s="58"/>
      <c r="L38" s="58"/>
      <c r="M38" s="55"/>
      <c r="N38" s="43"/>
      <c r="O38" s="378" t="s">
        <v>39</v>
      </c>
      <c r="P38" s="379"/>
      <c r="Q38" s="380"/>
      <c r="R38" s="376"/>
      <c r="S38" s="377"/>
      <c r="T38" s="377"/>
      <c r="U38" s="44"/>
      <c r="AD38" s="98"/>
      <c r="AE38" s="112"/>
      <c r="AO38" s="98"/>
      <c r="AP38" s="63"/>
      <c r="AU38" s="63"/>
    </row>
    <row r="39" spans="1:47" ht="18" customHeight="1" thickTop="1" thickBot="1" x14ac:dyDescent="0.25">
      <c r="A39" s="45"/>
      <c r="B39" s="399" t="s">
        <v>9</v>
      </c>
      <c r="C39" s="442"/>
      <c r="D39" s="443"/>
      <c r="E39" s="206">
        <v>12</v>
      </c>
      <c r="F39" s="63"/>
      <c r="G39" s="63"/>
      <c r="H39" s="399" t="s">
        <v>39</v>
      </c>
      <c r="I39" s="442"/>
      <c r="J39" s="443"/>
      <c r="K39" s="272">
        <f>Admin!B79</f>
        <v>39986</v>
      </c>
      <c r="L39" s="271" t="s">
        <v>208</v>
      </c>
      <c r="M39" s="273">
        <f>Admin!B85</f>
        <v>39992</v>
      </c>
      <c r="N39" s="28"/>
      <c r="O39" s="401" t="s">
        <v>109</v>
      </c>
      <c r="P39" s="437"/>
      <c r="Q39" s="437"/>
      <c r="R39" s="438"/>
      <c r="S39" s="46"/>
      <c r="T39" s="217"/>
      <c r="U39" s="48"/>
      <c r="AD39" s="98"/>
      <c r="AE39" s="112"/>
      <c r="AO39" s="98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4"/>
      <c r="O40" s="56"/>
      <c r="P40" s="56"/>
      <c r="Q40" s="56"/>
      <c r="R40" s="56"/>
      <c r="S40" s="46"/>
      <c r="T40" s="56"/>
      <c r="U40" s="48"/>
      <c r="AD40" s="98"/>
      <c r="AE40" s="112"/>
      <c r="AO40" s="98"/>
      <c r="AP40" s="63"/>
      <c r="AU40" s="63"/>
    </row>
    <row r="41" spans="1:47" ht="18" customHeight="1" x14ac:dyDescent="0.2">
      <c r="A41" s="45"/>
      <c r="B41" s="143" t="str">
        <f>IF(E41=" "," ",IF(Employee!F$24&gt;E$39," ",IF(Employee!F$26&lt;E$39," ",Employee!D$30)))</f>
        <v xml:space="preserve"> </v>
      </c>
      <c r="C41" s="109" t="str">
        <f>IF(E41=Employee!D$29,LOOKUP(E$39,Nitable!A:A,Nitable!B:B)," ")</f>
        <v xml:space="preserve"> </v>
      </c>
      <c r="D41" s="109" t="str">
        <f>IF(E41=Employee!D$29,LOOKUP(E$39,Taxcode!A:A,Taxcode!G:G)," ")</f>
        <v xml:space="preserve"> </v>
      </c>
      <c r="E41" s="150" t="str">
        <f>IF(Employee!D$28="m"," ",IF(Employee!F$24&gt;E$39," ",IF(Employee!F$26&lt;E$39," ",Employee!D$29)))</f>
        <v xml:space="preserve"> </v>
      </c>
      <c r="F41" s="147" t="str">
        <f>IF(E41=" "," ",IF(Employee!F$24&gt;E$39," ",IF(Employee!F$26&lt;E$39," ",Employee!D$15)))</f>
        <v xml:space="preserve"> </v>
      </c>
      <c r="G41" s="162"/>
      <c r="H41" s="123">
        <f>IF(T$39="Y",H31,0)</f>
        <v>0</v>
      </c>
      <c r="I41" s="115">
        <f>IF(T$39="Y",I31,0)</f>
        <v>0</v>
      </c>
      <c r="J41" s="115">
        <f>IF(T$39="Y",J31,0)</f>
        <v>0</v>
      </c>
      <c r="K41" s="115">
        <f>IF(T$39="Y",K31,I41*J41)</f>
        <v>0</v>
      </c>
      <c r="L41" s="115">
        <f>IF(T$39="Y",L31,0)</f>
        <v>0</v>
      </c>
      <c r="M41" s="127" t="str">
        <f>IF(E41=" "," ",IF(T$39="Y",M31,IF((H41+K41+L41)&gt;0,H41+K41+L41," ")))</f>
        <v xml:space="preserve"> </v>
      </c>
      <c r="N41" s="117" t="str">
        <f>IF(M41=" "," ",IF(M41=0," ",IF(Employee!O$24="W1",AN41,AI41-W31)))</f>
        <v xml:space="preserve"> </v>
      </c>
      <c r="O41" s="128" t="str">
        <f>IF(M41=" "," ",IF(M41=0," ",IF(Employee!P$17&gt;E$39,0,IF(C41="A",WNI!E58,IF(C41="B",WNI!F58,IF(C41="C",WNI!G58,IF(C41="J",WNI!H58," ")))))))</f>
        <v xml:space="preserve"> </v>
      </c>
      <c r="P41" s="117"/>
      <c r="Q41" s="117"/>
      <c r="R41" s="133" t="str">
        <f>IF(M41=" "," ",IF(M41=0," ",M41-SUM(N41:Q41)))</f>
        <v xml:space="preserve"> </v>
      </c>
      <c r="S41" s="121"/>
      <c r="T41" s="118" t="str">
        <f>IF(M41=" "," ",IF(M41=0," ",WNI!I58))</f>
        <v xml:space="preserve"> </v>
      </c>
      <c r="U41" s="50"/>
      <c r="V41" s="61">
        <f>IF(Employee!H$34=E$39,Employee!D$34+SUM(M41)+V31,SUM(M41)+V31)</f>
        <v>0</v>
      </c>
      <c r="W41" s="61">
        <f>IF(Employee!H$34=E$39,Employee!D$35+SUM(N41)+W31,SUM(N41)+W31)</f>
        <v>0</v>
      </c>
      <c r="X41" s="61">
        <f>IF(O41=" ",X31,O41+X31)</f>
        <v>0</v>
      </c>
      <c r="Y41" s="61">
        <f t="shared" ref="Y41:Z45" si="7">IF(P41=0,Y31,P41+Y31)</f>
        <v>0</v>
      </c>
      <c r="Z41" s="61">
        <f t="shared" si="7"/>
        <v>0</v>
      </c>
      <c r="AA41" s="61">
        <f>IF(R41=" ",AA31,AA31+R41)</f>
        <v>0</v>
      </c>
      <c r="AC41" s="61">
        <f>IF(T41=" ",AC31,T41+AC31)</f>
        <v>0</v>
      </c>
      <c r="AD41" s="98"/>
      <c r="AE41" s="112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8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45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IF(E42=Employee!D$55,LOOKUP(E$39,Taxcode!A:A,Taxcode!M:M)," ")</f>
        <v xml:space="preserve"> </v>
      </c>
      <c r="E42" s="142" t="str">
        <f>IF(Employee!D$54="m"," ",IF(Employee!F$50&gt;E$39," ",IF(Employee!F$52&lt;E$39," ",Employee!D$55)))</f>
        <v xml:space="preserve"> </v>
      </c>
      <c r="F42" s="148" t="str">
        <f>IF(E42=" "," ",IF(Employee!F$50&gt;E$39," ",IF(Employee!F$52&lt;E$39," ",Employee!D$41)))</f>
        <v xml:space="preserve"> </v>
      </c>
      <c r="G42" s="162"/>
      <c r="H42" s="124">
        <f>IF(T$39="Y",H32,0)</f>
        <v>0</v>
      </c>
      <c r="I42" s="119">
        <f>IF(T$39="Y",I32,0)</f>
        <v>0</v>
      </c>
      <c r="J42" s="119">
        <f>IF(T$39="Y",J32,0)</f>
        <v>0</v>
      </c>
      <c r="K42" s="119">
        <f>IF(T$39="Y",K32,I42*J42)</f>
        <v>0</v>
      </c>
      <c r="L42" s="119">
        <f>IF(T$39="Y",L32,0)</f>
        <v>0</v>
      </c>
      <c r="M42" s="129" t="str">
        <f>IF(E42=" "," ",IF(T$39="Y",M32,IF((H42+K42+L42)&gt;0,H42+K42+L42," ")))</f>
        <v xml:space="preserve"> </v>
      </c>
      <c r="N42" s="121" t="str">
        <f>IF(M42=" "," ",IF(M42=0," ",IF(Employee!O$50="W1",AN42,AI42-W32)))</f>
        <v xml:space="preserve"> </v>
      </c>
      <c r="O42" s="130" t="str">
        <f>IF(M42=" "," ",IF(M42=0," ",IF(Employee!P$43&gt;E$39,0,IF(C42="A",WNI!E59,IF(C42="B",WNI!F59,IF(C42="C",WNI!G59,IF(C42="J",WNI!H59," ")))))))</f>
        <v xml:space="preserve"> </v>
      </c>
      <c r="P42" s="121"/>
      <c r="Q42" s="121"/>
      <c r="R42" s="134" t="str">
        <f>IF(M42=" "," ",IF(M42=0," ",M42-SUM(N42:Q42)))</f>
        <v xml:space="preserve"> </v>
      </c>
      <c r="S42" s="121"/>
      <c r="T42" s="122" t="str">
        <f>IF(M42=" "," ",IF(M42=0," ",WNI!I59))</f>
        <v xml:space="preserve"> </v>
      </c>
      <c r="U42" s="50"/>
      <c r="V42" s="61">
        <f>IF(Employee!H$60=E$39,Employee!D$60+SUM(M42)+V32,SUM(M42)+V32)</f>
        <v>0</v>
      </c>
      <c r="W42" s="61">
        <f>IF(Employee!H$60=E$39,Employee!D$61+SUM(N42)+W32,SUM(N42)+W32)</f>
        <v>0</v>
      </c>
      <c r="X42" s="61">
        <f>IF(O42=" ",X32,O42+X32)</f>
        <v>0</v>
      </c>
      <c r="Y42" s="61">
        <f t="shared" si="7"/>
        <v>0</v>
      </c>
      <c r="Z42" s="61">
        <f t="shared" si="7"/>
        <v>0</v>
      </c>
      <c r="AA42" s="61">
        <f>IF(R42=" ",AA32,AA32+R42)</f>
        <v>0</v>
      </c>
      <c r="AC42" s="61">
        <f>IF(T42=" ",AC32,T42+AC32)</f>
        <v>0</v>
      </c>
      <c r="AD42" s="98"/>
      <c r="AE42" s="112">
        <f>IF(E42=" ",0,IF(D42="BR",0,IF(D42="D",0,IF(D42="NT",V42,LOOKUP(D42,Free!A:A,Free!B:B)*E$39/52))))</f>
        <v>0</v>
      </c>
      <c r="AF42" s="95">
        <f>IF(E42=" ",0,V42-AE42)</f>
        <v>0</v>
      </c>
      <c r="AG42" s="95">
        <f>AF42*AG$7</f>
        <v>0</v>
      </c>
      <c r="AH42" s="95">
        <f>IF(D42="D",AF42*AH$7,IF(AF42&gt;LOOKUP(E$39,HR!A:A,HR!B:B),(AF42-LOOKUP(E$39,HR!A:A,HR!B:B))*AH$7,0))</f>
        <v>0</v>
      </c>
      <c r="AI42" s="95">
        <f>IF(AF42&lt;1,0,AG42+AH42)</f>
        <v>0</v>
      </c>
      <c r="AJ42" s="95">
        <f>IF(E42=" ",0,IF(D42="BR",0,IF(D42="D",0,IF(D42="NT",M42,LOOKUP(D42,Free!A:A,Free!B:B)*1/52))))</f>
        <v>0</v>
      </c>
      <c r="AK42" s="95">
        <f>IF(E42=" ",0,SUM(M42)-AJ42)</f>
        <v>0</v>
      </c>
      <c r="AL42" s="95">
        <f>AK42*AL$7</f>
        <v>0</v>
      </c>
      <c r="AM42" s="95">
        <f>IF(D42="D",AK42*AM$7,IF(AK42&gt;LOOKUP(1,HR!A:A,HR!B:B),(AK42-LOOKUP(1,HR!A:A,HR!B:B))*AH$7,0))</f>
        <v>0</v>
      </c>
      <c r="AN42" s="95">
        <f>IF(AK42&lt;1,0,AL42+AM42)</f>
        <v>0</v>
      </c>
      <c r="AO42" s="98"/>
      <c r="AP42" s="63"/>
      <c r="AQ42" s="95">
        <f>IF(G42="SSP",H42,0)</f>
        <v>0</v>
      </c>
      <c r="AR42" s="95">
        <f>IF(G42="SMP",H42,0)</f>
        <v>0</v>
      </c>
      <c r="AS42" s="95">
        <f>IF(G42="SPP",H42,0)</f>
        <v>0</v>
      </c>
      <c r="AT42" s="95">
        <f>IF(G42="SAP",H42,0)</f>
        <v>0</v>
      </c>
      <c r="AU42" s="63"/>
    </row>
    <row r="43" spans="1:47" ht="18" customHeight="1" x14ac:dyDescent="0.2">
      <c r="A43" s="45"/>
      <c r="B43" s="145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IF(E43=Employee!D$81,LOOKUP(E$39,Taxcode!A:A,Taxcode!S:S)," ")</f>
        <v xml:space="preserve"> </v>
      </c>
      <c r="E43" s="142" t="str">
        <f>IF(Employee!D$80="m"," ",IF(Employee!F$76&gt;E$39," ",IF(Employee!F$78&lt;E$39," ",Employee!D$81)))</f>
        <v xml:space="preserve"> </v>
      </c>
      <c r="F43" s="148" t="str">
        <f>IF(E43=" "," ",IF(Employee!F$76&gt;E$39," ",IF(Employee!F$78&lt;E$39," ",Employee!D$67)))</f>
        <v xml:space="preserve"> </v>
      </c>
      <c r="G43" s="162"/>
      <c r="H43" s="124">
        <f>IF(T$39="Y",H33,0)</f>
        <v>0</v>
      </c>
      <c r="I43" s="119">
        <f>IF(T$39="Y",I33,0)</f>
        <v>0</v>
      </c>
      <c r="J43" s="119">
        <f>IF(T$39="Y",J33,0)</f>
        <v>0</v>
      </c>
      <c r="K43" s="119">
        <f>IF(T$39="Y",K33,I43*J43)</f>
        <v>0</v>
      </c>
      <c r="L43" s="119">
        <f>IF(T$39="Y",L33,0)</f>
        <v>0</v>
      </c>
      <c r="M43" s="129" t="str">
        <f>IF(E43=" "," ",IF(T$39="Y",M33,IF((H43+K43+L43)&gt;0,H43+K43+L43," ")))</f>
        <v xml:space="preserve"> </v>
      </c>
      <c r="N43" s="121" t="str">
        <f>IF(M43=" "," ",IF(M43=0," ",IF(Employee!O$76="W1",AN43,AI43-W33)))</f>
        <v xml:space="preserve"> </v>
      </c>
      <c r="O43" s="130" t="str">
        <f>IF(M43=" "," ",IF(M43=0," ",IF(Employee!P$69&gt;E$39,0,IF(C43="A",WNI!E60,IF(C43="B",WNI!F60,IF(C43="C",WNI!G60,IF(C43="J",WNI!H60," ")))))))</f>
        <v xml:space="preserve"> </v>
      </c>
      <c r="P43" s="121"/>
      <c r="Q43" s="121"/>
      <c r="R43" s="134" t="str">
        <f>IF(M43=" "," ",IF(M43=0," ",M43-SUM(N43:Q43)))</f>
        <v xml:space="preserve"> </v>
      </c>
      <c r="S43" s="121"/>
      <c r="T43" s="122" t="str">
        <f>IF(M43=" "," ",IF(M43=0," ",WNI!I60))</f>
        <v xml:space="preserve"> </v>
      </c>
      <c r="U43" s="50"/>
      <c r="V43" s="61">
        <f>IF(Employee!H$86=E$39,Employee!D$86+SUM(M43)+V33,SUM(M43)+V33)</f>
        <v>0</v>
      </c>
      <c r="W43" s="61">
        <f>IF(Employee!H$86=E$39,Employee!D$87+SUM(N43)+W33,SUM(N43)+W33)</f>
        <v>0</v>
      </c>
      <c r="X43" s="61">
        <f>IF(O43=" ",X33,O43+X33)</f>
        <v>0</v>
      </c>
      <c r="Y43" s="61">
        <f t="shared" si="7"/>
        <v>0</v>
      </c>
      <c r="Z43" s="61">
        <f t="shared" si="7"/>
        <v>0</v>
      </c>
      <c r="AA43" s="61">
        <f>IF(R43=" ",AA33,AA33+R43)</f>
        <v>0</v>
      </c>
      <c r="AC43" s="61">
        <f>IF(T43=" ",AC33,T43+AC33)</f>
        <v>0</v>
      </c>
      <c r="AD43" s="98"/>
      <c r="AE43" s="112">
        <f>IF(E43=" ",0,IF(D43="BR",0,IF(D43="D",0,IF(D43="NT",V43,LOOKUP(D43,Free!A:A,Free!B:B)*E$39/52))))</f>
        <v>0</v>
      </c>
      <c r="AF43" s="95">
        <f>IF(E43=" ",0,V43-AE43)</f>
        <v>0</v>
      </c>
      <c r="AG43" s="95">
        <f>AF43*AG$7</f>
        <v>0</v>
      </c>
      <c r="AH43" s="95">
        <f>IF(D43="D",AF43*AH$7,IF(AF43&gt;LOOKUP(E$39,HR!A:A,HR!B:B),(AF43-LOOKUP(E$39,HR!A:A,HR!B:B))*AH$7,0))</f>
        <v>0</v>
      </c>
      <c r="AI43" s="95">
        <f>IF(AF43&lt;1,0,AG43+AH43)</f>
        <v>0</v>
      </c>
      <c r="AJ43" s="95">
        <f>IF(E43=" ",0,IF(D43="BR",0,IF(D43="D",0,IF(D43="NT",M43,LOOKUP(D43,Free!A:A,Free!B:B)*1/52))))</f>
        <v>0</v>
      </c>
      <c r="AK43" s="95">
        <f>IF(E43=" ",0,SUM(M43)-AJ43)</f>
        <v>0</v>
      </c>
      <c r="AL43" s="95">
        <f>AK43*AL$7</f>
        <v>0</v>
      </c>
      <c r="AM43" s="95">
        <f>IF(D43="D",AK43*AM$7,IF(AK43&gt;LOOKUP(1,HR!A:A,HR!B:B),(AK43-LOOKUP(1,HR!A:A,HR!B:B))*AH$7,0))</f>
        <v>0</v>
      </c>
      <c r="AN43" s="95">
        <f>IF(AK43&lt;1,0,AL43+AM43)</f>
        <v>0</v>
      </c>
      <c r="AO43" s="98"/>
      <c r="AP43" s="63"/>
      <c r="AQ43" s="95">
        <f>IF(G43="SSP",H43,0)</f>
        <v>0</v>
      </c>
      <c r="AR43" s="95">
        <f>IF(G43="SMP",H43,0)</f>
        <v>0</v>
      </c>
      <c r="AS43" s="95">
        <f>IF(G43="SPP",H43,0)</f>
        <v>0</v>
      </c>
      <c r="AT43" s="95">
        <f>IF(G43="SAP",H43,0)</f>
        <v>0</v>
      </c>
      <c r="AU43" s="63"/>
    </row>
    <row r="44" spans="1:47" ht="18" customHeight="1" x14ac:dyDescent="0.2">
      <c r="A44" s="45"/>
      <c r="B44" s="145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IF(E44=Employee!D$107,LOOKUP(E$39,Taxcode!A:A,Taxcode!Y:Y)," ")</f>
        <v xml:space="preserve"> </v>
      </c>
      <c r="E44" s="142" t="str">
        <f>IF(Employee!D$106="m"," ",IF(Employee!F$102&gt;E$39," ",IF(Employee!F$104&lt;E$39," ",Employee!D$107)))</f>
        <v xml:space="preserve"> </v>
      </c>
      <c r="F44" s="148" t="str">
        <f>IF(E44=" "," ",IF(Employee!F$102&gt;E$39," ",IF(Employee!F$104&lt;E$39," ",Employee!D$93)))</f>
        <v xml:space="preserve"> </v>
      </c>
      <c r="G44" s="162"/>
      <c r="H44" s="124">
        <f>IF(T$39="Y",H34,0)</f>
        <v>0</v>
      </c>
      <c r="I44" s="119">
        <f>IF(T$39="Y",I34,0)</f>
        <v>0</v>
      </c>
      <c r="J44" s="119">
        <f>IF(T$39="Y",J34,0)</f>
        <v>0</v>
      </c>
      <c r="K44" s="119">
        <f>IF(T$39="Y",K34,I44*J44)</f>
        <v>0</v>
      </c>
      <c r="L44" s="119">
        <f>IF(T$39="Y",L34,0)</f>
        <v>0</v>
      </c>
      <c r="M44" s="129" t="str">
        <f>IF(E44=" "," ",IF(T$39="Y",M34,IF((H44+K44+L44)&gt;0,H44+K44+L44," ")))</f>
        <v xml:space="preserve"> </v>
      </c>
      <c r="N44" s="121" t="str">
        <f>IF(M44=" "," ",IF(M44=0," ",IF(Employee!O$102="W1",AN44,AI44-W34)))</f>
        <v xml:space="preserve"> </v>
      </c>
      <c r="O44" s="130" t="str">
        <f>IF(M44=" "," ",IF(M44=0," ",IF(Employee!P$95&gt;E$39,0,IF(C44="A",WNI!E61,IF(C44="B",WNI!F61,IF(C44="C",WNI!G61,IF(C44="J",WNI!H61," ")))))))</f>
        <v xml:space="preserve"> </v>
      </c>
      <c r="P44" s="121"/>
      <c r="Q44" s="121"/>
      <c r="R44" s="134" t="str">
        <f>IF(M44=" "," ",IF(M44=0," ",M44-SUM(N44:Q44)))</f>
        <v xml:space="preserve"> </v>
      </c>
      <c r="S44" s="121"/>
      <c r="T44" s="122" t="str">
        <f>IF(M44=" "," ",IF(M44=0," ",WNI!I61))</f>
        <v xml:space="preserve"> </v>
      </c>
      <c r="U44" s="50"/>
      <c r="V44" s="61">
        <f>IF(Employee!H$112=E$39,Employee!D$112+SUM(M44)+V34,SUM(M44)+V34)</f>
        <v>0</v>
      </c>
      <c r="W44" s="61">
        <f>IF(Employee!H$112=E$39,Employee!D$113+SUM(N44)+W34,SUM(N44)+W34)</f>
        <v>0</v>
      </c>
      <c r="X44" s="61">
        <f>IF(O44=" ",X34,O44+X34)</f>
        <v>0</v>
      </c>
      <c r="Y44" s="61">
        <f t="shared" si="7"/>
        <v>0</v>
      </c>
      <c r="Z44" s="61">
        <f t="shared" si="7"/>
        <v>0</v>
      </c>
      <c r="AA44" s="61">
        <f>IF(R44=" ",AA34,AA34+R44)</f>
        <v>0</v>
      </c>
      <c r="AC44" s="61">
        <f>IF(T44=" ",AC34,T44+AC34)</f>
        <v>0</v>
      </c>
      <c r="AD44" s="98"/>
      <c r="AE44" s="112">
        <f>IF(E44=" ",0,IF(D44="BR",0,IF(D44="D",0,IF(D44="NT",V44,LOOKUP(D44,Free!A:A,Free!B:B)*E$39/52))))</f>
        <v>0</v>
      </c>
      <c r="AF44" s="95">
        <f>IF(E44=" ",0,V44-AE44)</f>
        <v>0</v>
      </c>
      <c r="AG44" s="95">
        <f>AF44*AG$7</f>
        <v>0</v>
      </c>
      <c r="AH44" s="95">
        <f>IF(D44="D",AF44*AH$7,IF(AF44&gt;LOOKUP(E$39,HR!A:A,HR!B:B),(AF44-LOOKUP(E$39,HR!A:A,HR!B:B))*AH$7,0))</f>
        <v>0</v>
      </c>
      <c r="AI44" s="95">
        <f>IF(AF44&lt;1,0,AG44+AH44)</f>
        <v>0</v>
      </c>
      <c r="AJ44" s="95">
        <f>IF(E44=" ",0,IF(D44="BR",0,IF(D44="D",0,IF(D44="NT",M44,LOOKUP(D44,Free!A:A,Free!B:B)*1/52))))</f>
        <v>0</v>
      </c>
      <c r="AK44" s="95">
        <f>IF(E44=" ",0,SUM(M44)-AJ44)</f>
        <v>0</v>
      </c>
      <c r="AL44" s="95">
        <f>AK44*AL$7</f>
        <v>0</v>
      </c>
      <c r="AM44" s="95">
        <f>IF(D44="D",AK44*AM$7,IF(AK44&gt;LOOKUP(1,HR!A:A,HR!B:B),(AK44-LOOKUP(1,HR!A:A,HR!B:B))*AH$7,0))</f>
        <v>0</v>
      </c>
      <c r="AN44" s="95">
        <f>IF(AK44&lt;1,0,AL44+AM44)</f>
        <v>0</v>
      </c>
      <c r="AO44" s="98"/>
      <c r="AP44" s="63"/>
      <c r="AQ44" s="95">
        <f>IF(G44="SSP",H44,0)</f>
        <v>0</v>
      </c>
      <c r="AR44" s="95">
        <f>IF(G44="SMP",H44,0)</f>
        <v>0</v>
      </c>
      <c r="AS44" s="95">
        <f>IF(G44="SPP",H44,0)</f>
        <v>0</v>
      </c>
      <c r="AT44" s="95">
        <f>IF(G44="SAP",H44,0)</f>
        <v>0</v>
      </c>
      <c r="AU44" s="63"/>
    </row>
    <row r="45" spans="1:47" ht="18" customHeight="1" thickBot="1" x14ac:dyDescent="0.25">
      <c r="A45" s="45"/>
      <c r="B45" s="145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IF(E45=Employee!D$133,LOOKUP(E$39,Taxcode!A:A,Taxcode!AE:AE)," ")</f>
        <v xml:space="preserve"> </v>
      </c>
      <c r="E45" s="142" t="str">
        <f>IF(Employee!D$132="m"," ",IF(Employee!F$128&gt;E$39," ",IF(Employee!F$130&lt;E$39," ",Employee!D$133)))</f>
        <v xml:space="preserve"> </v>
      </c>
      <c r="F45" s="148" t="str">
        <f>IF(E45=" "," ",IF(Employee!F$128&gt;E$39," ",IF(Employee!F$130&lt;E$39," ",Employee!D$119)))</f>
        <v xml:space="preserve"> </v>
      </c>
      <c r="G45" s="162"/>
      <c r="H45" s="124">
        <f>IF(T$39="Y",H35,0)</f>
        <v>0</v>
      </c>
      <c r="I45" s="119">
        <f>IF(T$39="Y",I35,0)</f>
        <v>0</v>
      </c>
      <c r="J45" s="119">
        <f>IF(T$39="Y",J35,0)</f>
        <v>0</v>
      </c>
      <c r="K45" s="119">
        <f>IF(T$39="Y",K35,I45*J45)</f>
        <v>0</v>
      </c>
      <c r="L45" s="119">
        <f>IF(T$39="Y",L35,0)</f>
        <v>0</v>
      </c>
      <c r="M45" s="129" t="str">
        <f>IF(E45=" "," ",IF(T$39="Y",M35,IF((H45+K45+L45)&gt;0,H45+K45+L45," ")))</f>
        <v xml:space="preserve"> </v>
      </c>
      <c r="N45" s="121" t="str">
        <f>IF(M45=" "," ",IF(M45=0," ",IF(Employee!O$128="W1",AN45,AI45-W35)))</f>
        <v xml:space="preserve"> </v>
      </c>
      <c r="O45" s="130" t="str">
        <f>IF(M45=" "," ",IF(M45=0," ",IF(Employee!P$121&gt;E$39,0,IF(C45="A",WNI!E62,IF(C45="B",WNI!F62,IF(C45="C",WNI!G62,IF(C45="J",WNI!H62," ")))))))</f>
        <v xml:space="preserve"> </v>
      </c>
      <c r="P45" s="121"/>
      <c r="Q45" s="121"/>
      <c r="R45" s="134" t="str">
        <f>IF(M45=" "," ",IF(M45=0," ",M45-SUM(N45:Q45)))</f>
        <v xml:space="preserve"> </v>
      </c>
      <c r="S45" s="121"/>
      <c r="T45" s="266" t="str">
        <f>IF(M45=" "," ",IF(M45=0," ",WNI!I62))</f>
        <v xml:space="preserve"> </v>
      </c>
      <c r="U45" s="50"/>
      <c r="V45" s="61">
        <f>IF(Employee!H$138=E$39,Employee!D$138+SUM(M45)+V35,SUM(M45)+V35)</f>
        <v>0</v>
      </c>
      <c r="W45" s="61">
        <f>IF(Employee!H$138=E$39,Employee!D$139+SUM(N45)+W35,SUM(N45)+W35)</f>
        <v>0</v>
      </c>
      <c r="X45" s="61">
        <f>IF(O45=" ",X35,O45+X35)</f>
        <v>0</v>
      </c>
      <c r="Y45" s="61">
        <f t="shared" si="7"/>
        <v>0</v>
      </c>
      <c r="Z45" s="61">
        <f t="shared" si="7"/>
        <v>0</v>
      </c>
      <c r="AA45" s="61">
        <f>IF(R45=" ",AA35,AA35+R45)</f>
        <v>0</v>
      </c>
      <c r="AC45" s="61">
        <f>IF(T45=" ",AC35,T45+AC35)</f>
        <v>0</v>
      </c>
      <c r="AD45" s="98"/>
      <c r="AE45" s="112">
        <f>IF(E45=" ",0,IF(D45="BR",0,IF(D45="D",0,IF(D45="NT",V45,LOOKUP(D45,Free!A:A,Free!B:B)*E$39/52))))</f>
        <v>0</v>
      </c>
      <c r="AF45" s="95">
        <f>IF(E45=" ",0,V45-AE45)</f>
        <v>0</v>
      </c>
      <c r="AG45" s="95">
        <f>AF45*AG$7</f>
        <v>0</v>
      </c>
      <c r="AH45" s="95">
        <f>IF(D45="D",AF45*AH$7,IF(AF45&gt;LOOKUP(E$39,HR!A:A,HR!B:B),(AF45-LOOKUP(E$39,HR!A:A,HR!B:B))*AH$7,0))</f>
        <v>0</v>
      </c>
      <c r="AI45" s="95">
        <f>IF(AF45&lt;1,0,AG45+AH45)</f>
        <v>0</v>
      </c>
      <c r="AJ45" s="95">
        <f>IF(E45=" ",0,IF(D45="BR",0,IF(D45="D",0,IF(D45="NT",M45,LOOKUP(D45,Free!A:A,Free!B:B)*1/52))))</f>
        <v>0</v>
      </c>
      <c r="AK45" s="95">
        <f>IF(E45=" ",0,SUM(M45)-AJ45)</f>
        <v>0</v>
      </c>
      <c r="AL45" s="95">
        <f>AK45*AL$7</f>
        <v>0</v>
      </c>
      <c r="AM45" s="95">
        <f>IF(D45="D",AK45*AM$7,IF(AK45&gt;LOOKUP(1,HR!A:A,HR!B:B),(AK45-LOOKUP(1,HR!A:A,HR!B:B))*AH$7,0))</f>
        <v>0</v>
      </c>
      <c r="AN45" s="95">
        <f>IF(AK45&lt;1,0,AL45+AM45)</f>
        <v>0</v>
      </c>
      <c r="AO45" s="98"/>
      <c r="AP45" s="63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3"/>
    </row>
    <row r="46" spans="1:47" ht="18" customHeight="1" thickTop="1" thickBot="1" x14ac:dyDescent="0.25">
      <c r="A46" s="49"/>
      <c r="B46" s="153"/>
      <c r="C46" s="151"/>
      <c r="D46" s="151"/>
      <c r="E46" s="152"/>
      <c r="F46" s="400" t="s">
        <v>7</v>
      </c>
      <c r="G46" s="439"/>
      <c r="H46" s="156"/>
      <c r="I46" s="157"/>
      <c r="J46" s="157"/>
      <c r="K46" s="158"/>
      <c r="L46" s="158"/>
      <c r="M46" s="159">
        <f t="shared" ref="M46:R46" si="8">SUM(M41:M45)</f>
        <v>0</v>
      </c>
      <c r="N46" s="159">
        <f t="shared" si="8"/>
        <v>0</v>
      </c>
      <c r="O46" s="159">
        <f t="shared" si="8"/>
        <v>0</v>
      </c>
      <c r="P46" s="159">
        <f t="shared" si="8"/>
        <v>0</v>
      </c>
      <c r="Q46" s="159">
        <f t="shared" si="8"/>
        <v>0</v>
      </c>
      <c r="R46" s="159">
        <f t="shared" si="8"/>
        <v>0</v>
      </c>
      <c r="S46" s="121"/>
      <c r="T46" s="159">
        <f>SUM(T41:T45)</f>
        <v>0</v>
      </c>
      <c r="U46" s="51"/>
      <c r="V46" s="61"/>
      <c r="AD46" s="98"/>
      <c r="AO46" s="98"/>
      <c r="AP46" s="63"/>
      <c r="AU46" s="63"/>
    </row>
    <row r="47" spans="1:47" s="54" customFormat="1" ht="24" customHeight="1" thickBot="1" x14ac:dyDescent="0.25">
      <c r="A47" s="138"/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218"/>
      <c r="V47" s="84"/>
      <c r="W47" s="84"/>
      <c r="X47" s="84"/>
      <c r="Y47" s="219"/>
      <c r="Z47" s="84"/>
      <c r="AA47" s="84"/>
      <c r="AB47" s="85"/>
      <c r="AC47" s="84"/>
      <c r="AD47" s="97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7"/>
      <c r="AP47" s="212"/>
      <c r="AQ47" s="94"/>
      <c r="AR47" s="94"/>
      <c r="AS47" s="94"/>
      <c r="AT47" s="94"/>
      <c r="AU47" s="212"/>
    </row>
    <row r="48" spans="1:47" ht="18" customHeight="1" thickTop="1" thickBot="1" x14ac:dyDescent="0.25">
      <c r="A48" s="41"/>
      <c r="B48" s="396" t="s">
        <v>34</v>
      </c>
      <c r="C48" s="440"/>
      <c r="D48" s="440"/>
      <c r="E48" s="441"/>
      <c r="F48" s="42"/>
      <c r="G48" s="42"/>
      <c r="H48" s="43"/>
      <c r="I48" s="43"/>
      <c r="J48" s="43"/>
      <c r="K48" s="58"/>
      <c r="L48" s="58"/>
      <c r="M48" s="55"/>
      <c r="N48" s="43"/>
      <c r="O48" s="378" t="s">
        <v>39</v>
      </c>
      <c r="P48" s="379"/>
      <c r="Q48" s="380"/>
      <c r="R48" s="376"/>
      <c r="S48" s="377"/>
      <c r="T48" s="377"/>
      <c r="U48" s="44"/>
      <c r="AD48" s="98"/>
      <c r="AE48" s="112"/>
      <c r="AO48" s="98"/>
      <c r="AP48" s="63"/>
      <c r="AU48" s="63"/>
    </row>
    <row r="49" spans="1:47" ht="18" customHeight="1" thickTop="1" thickBot="1" x14ac:dyDescent="0.25">
      <c r="A49" s="45"/>
      <c r="B49" s="399" t="s">
        <v>9</v>
      </c>
      <c r="C49" s="442"/>
      <c r="D49" s="443"/>
      <c r="E49" s="206">
        <v>13</v>
      </c>
      <c r="F49" s="63"/>
      <c r="G49" s="63"/>
      <c r="H49" s="399" t="s">
        <v>39</v>
      </c>
      <c r="I49" s="442"/>
      <c r="J49" s="443"/>
      <c r="K49" s="272">
        <f>Admin!B86</f>
        <v>39993</v>
      </c>
      <c r="L49" s="271" t="s">
        <v>208</v>
      </c>
      <c r="M49" s="273">
        <f>Admin!B92</f>
        <v>39999</v>
      </c>
      <c r="N49" s="28"/>
      <c r="O49" s="401" t="s">
        <v>109</v>
      </c>
      <c r="P49" s="437"/>
      <c r="Q49" s="437"/>
      <c r="R49" s="438"/>
      <c r="S49" s="46"/>
      <c r="T49" s="217"/>
      <c r="U49" s="48"/>
      <c r="AD49" s="98"/>
      <c r="AE49" s="112"/>
      <c r="AO49" s="98"/>
      <c r="AP49" s="63"/>
      <c r="AU49" s="63"/>
    </row>
    <row r="50" spans="1:47" ht="18" customHeight="1" thickTop="1" x14ac:dyDescent="0.2">
      <c r="A50" s="45"/>
      <c r="B50" s="91"/>
      <c r="C50" s="32"/>
      <c r="D50" s="32"/>
      <c r="E50" s="47"/>
      <c r="F50" s="46"/>
      <c r="G50" s="46"/>
      <c r="H50" s="56"/>
      <c r="I50" s="56"/>
      <c r="J50" s="56"/>
      <c r="K50" s="59"/>
      <c r="L50" s="59"/>
      <c r="M50" s="56"/>
      <c r="N50" s="114"/>
      <c r="O50" s="56"/>
      <c r="P50" s="56"/>
      <c r="Q50" s="56"/>
      <c r="R50" s="56"/>
      <c r="S50" s="46"/>
      <c r="T50" s="56"/>
      <c r="U50" s="48"/>
      <c r="AD50" s="98"/>
      <c r="AE50" s="112"/>
      <c r="AO50" s="98"/>
      <c r="AP50" s="63"/>
      <c r="AU50" s="63"/>
    </row>
    <row r="51" spans="1:47" ht="18" customHeight="1" x14ac:dyDescent="0.2">
      <c r="A51" s="45"/>
      <c r="B51" s="143" t="str">
        <f>IF(E51=" "," ",IF(Employee!F$24&gt;E$49," ",IF(Employee!F$26&lt;E$49," ",Employee!D$30)))</f>
        <v xml:space="preserve"> </v>
      </c>
      <c r="C51" s="109" t="str">
        <f>IF(E51=Employee!D$29,LOOKUP(E$49,Nitable!A:A,Nitable!B:B)," ")</f>
        <v xml:space="preserve"> </v>
      </c>
      <c r="D51" s="109" t="str">
        <f>IF(E51=Employee!D$29,LOOKUP(E$49,Taxcode!A:A,Taxcode!G:G)," ")</f>
        <v xml:space="preserve"> </v>
      </c>
      <c r="E51" s="150" t="str">
        <f>IF(Employee!D$28="m"," ",IF(Employee!F$24&gt;E$49," ",IF(Employee!F$26&lt;E$49," ",Employee!D$29)))</f>
        <v xml:space="preserve"> </v>
      </c>
      <c r="F51" s="147" t="str">
        <f>IF(E51=" "," ",IF(Employee!F$24&gt;E$49," ",IF(Employee!F$26&lt;E$49," ",Employee!D$15)))</f>
        <v xml:space="preserve"> </v>
      </c>
      <c r="G51" s="162"/>
      <c r="H51" s="123">
        <f>IF(T$49="Y",H41,0)</f>
        <v>0</v>
      </c>
      <c r="I51" s="115">
        <f>IF(T$49="Y",I41,0)</f>
        <v>0</v>
      </c>
      <c r="J51" s="115">
        <f>IF(T$49="Y",J41,0)</f>
        <v>0</v>
      </c>
      <c r="K51" s="115">
        <f>IF(T$49="Y",K41,I51*J51)</f>
        <v>0</v>
      </c>
      <c r="L51" s="154">
        <f>IF(T$49="Y",L41,0)</f>
        <v>0</v>
      </c>
      <c r="M51" s="127" t="str">
        <f>IF(E51=" "," ",IF(T$49="Y",M41,IF((H51+K51+L51)&gt;0,H51+K51+L51," ")))</f>
        <v xml:space="preserve"> </v>
      </c>
      <c r="N51" s="117" t="str">
        <f>IF(M51=" "," ",IF(M51=0," ",IF(Employee!O$24="W1",AN51,AI51-W41)))</f>
        <v xml:space="preserve"> </v>
      </c>
      <c r="O51" s="128" t="str">
        <f>IF(M51=" "," ",IF(M51=0," ",IF(Employee!P$17&gt;E$49,0,IF(C51="A",WNI!E63,IF(C51="B",WNI!F63,IF(C51="C",WNI!G63,IF(C51="J",WNI!H63," ")))))))</f>
        <v xml:space="preserve"> </v>
      </c>
      <c r="P51" s="117"/>
      <c r="Q51" s="117"/>
      <c r="R51" s="133" t="str">
        <f>IF(M51=" "," ",IF(M51=0," ",M51-SUM(N51:Q51)))</f>
        <v xml:space="preserve"> </v>
      </c>
      <c r="S51" s="121"/>
      <c r="T51" s="118" t="str">
        <f>IF(M51=" "," ",IF(M51=0," ",WNI!I63))</f>
        <v xml:space="preserve"> </v>
      </c>
      <c r="U51" s="50"/>
      <c r="V51" s="61">
        <f>IF(Employee!H$34=E$49,Employee!D$34+SUM(M51)+V41,SUM(M51)+V41)</f>
        <v>0</v>
      </c>
      <c r="W51" s="61">
        <f>IF(Employee!H$34=E$49,Employee!D$35+SUM(N51)+W41,SUM(N51)+W41)</f>
        <v>0</v>
      </c>
      <c r="X51" s="61">
        <f>IF(O51=" ",X41,O51+X41)</f>
        <v>0</v>
      </c>
      <c r="Y51" s="61">
        <f t="shared" ref="Y51:Z55" si="9">IF(P51=0,Y41,P51+Y41)</f>
        <v>0</v>
      </c>
      <c r="Z51" s="61">
        <f t="shared" si="9"/>
        <v>0</v>
      </c>
      <c r="AA51" s="61">
        <f>IF(R51=" ",AA41,AA41+R51)</f>
        <v>0</v>
      </c>
      <c r="AC51" s="61">
        <f>IF(T51=" ",AC41,T51+AC41)</f>
        <v>0</v>
      </c>
      <c r="AD51" s="98"/>
      <c r="AE51" s="112">
        <f>IF(E51=" ",0,IF(D51="BR",0,IF(D51="D",0,IF(D51="NT",V51,LOOKUP(D51,Free!A:A,Free!B:B)*E$49/52))))</f>
        <v>0</v>
      </c>
      <c r="AF51" s="95">
        <f>IF(E51=" ",0,V51-AE51)</f>
        <v>0</v>
      </c>
      <c r="AG51" s="95">
        <f>AF51*AG$7</f>
        <v>0</v>
      </c>
      <c r="AH51" s="95">
        <f>IF(D51="D",AF51*AH$7,IF(AF51&gt;LOOKUP(E$49,HR!A:A,HR!B:B),(AF51-LOOKUP(E$49,HR!A:A,HR!B:B))*AH$7,0))</f>
        <v>0</v>
      </c>
      <c r="AI51" s="95">
        <f>IF(AF51&lt;1,0,AG51+AH51)</f>
        <v>0</v>
      </c>
      <c r="AJ51" s="95">
        <f>IF(E51=" ",0,IF(D51="BR",0,IF(D51="D",0,IF(D51="NT",M51,LOOKUP(D51,Free!A:A,Free!B:B)*1/52))))</f>
        <v>0</v>
      </c>
      <c r="AK51" s="95">
        <f>IF(E51=" ",0,SUM(M51)-AJ51)</f>
        <v>0</v>
      </c>
      <c r="AL51" s="95">
        <f>AK51*AL$7</f>
        <v>0</v>
      </c>
      <c r="AM51" s="95">
        <f>IF(D51="D",AK51*AM$7,IF(AK51&gt;LOOKUP(1,HR!A:A,HR!B:B),(AK51-LOOKUP(1,HR!A:A,HR!B:B))*AH$7,0))</f>
        <v>0</v>
      </c>
      <c r="AN51" s="95">
        <f>IF(AK51&lt;1,0,AL51+AM51)</f>
        <v>0</v>
      </c>
      <c r="AO51" s="98"/>
      <c r="AP51" s="63"/>
      <c r="AQ51" s="95">
        <f>IF(G51="SSP",H51,0)</f>
        <v>0</v>
      </c>
      <c r="AR51" s="95">
        <f>IF(G51="SMP",H51,0)</f>
        <v>0</v>
      </c>
      <c r="AS51" s="95">
        <f>IF(G51="SPP",H51,0)</f>
        <v>0</v>
      </c>
      <c r="AT51" s="95">
        <f>IF(G51="SAP",H51,0)</f>
        <v>0</v>
      </c>
      <c r="AU51" s="63"/>
    </row>
    <row r="52" spans="1:47" ht="18" customHeight="1" x14ac:dyDescent="0.2">
      <c r="A52" s="45"/>
      <c r="B52" s="145" t="str">
        <f>IF(E52=" "," ",IF(Employee!F$50&gt;E$49," ",IF(Employee!F$52&lt;E$49," ",Employee!D$56)))</f>
        <v xml:space="preserve"> </v>
      </c>
      <c r="C52" s="32" t="str">
        <f>IF(E52=Employee!D$55,LOOKUP(E$49,Nitable!A:A,Nitable!E:E)," ")</f>
        <v xml:space="preserve"> </v>
      </c>
      <c r="D52" s="32" t="str">
        <f>IF(E52=Employee!D$55,LOOKUP(E$49,Taxcode!A:A,Taxcode!M:M)," ")</f>
        <v xml:space="preserve"> </v>
      </c>
      <c r="E52" s="142" t="str">
        <f>IF(Employee!D$54="m"," ",IF(Employee!F$50&gt;E$49," ",IF(Employee!F$52&lt;E$49," ",Employee!D$55)))</f>
        <v xml:space="preserve"> </v>
      </c>
      <c r="F52" s="148" t="str">
        <f>IF(E52=" "," ",IF(Employee!F$50&gt;E$49," ",IF(Employee!F$52&lt;E$49," ",Employee!D$41)))</f>
        <v xml:space="preserve"> </v>
      </c>
      <c r="G52" s="162"/>
      <c r="H52" s="124">
        <f>IF(T$49="Y",H42,0)</f>
        <v>0</v>
      </c>
      <c r="I52" s="119">
        <f>IF(T$49="Y",I42,0)</f>
        <v>0</v>
      </c>
      <c r="J52" s="119">
        <f>IF(T$49="Y",J42,0)</f>
        <v>0</v>
      </c>
      <c r="K52" s="119">
        <f>IF(T$49="Y",K42,I52*J52)</f>
        <v>0</v>
      </c>
      <c r="L52" s="155">
        <f>IF(T$49="Y",L42,0)</f>
        <v>0</v>
      </c>
      <c r="M52" s="129" t="str">
        <f>IF(E52=" "," ",IF(T$49="Y",M42,IF((H52+K52+L52)&gt;0,H52+K52+L52," ")))</f>
        <v xml:space="preserve"> </v>
      </c>
      <c r="N52" s="121" t="str">
        <f>IF(M52=" "," ",IF(M52=0," ",IF(Employee!O$50="W1",AN52,AI52-W42)))</f>
        <v xml:space="preserve"> </v>
      </c>
      <c r="O52" s="130" t="str">
        <f>IF(M52=" "," ",IF(M52=0," ",IF(Employee!P$43&gt;E$49,0,IF(C52="A",WNI!E64,IF(C52="B",WNI!F64,IF(C52="C",WNI!G64,IF(C52="J",WNI!H64," ")))))))</f>
        <v xml:space="preserve"> </v>
      </c>
      <c r="P52" s="121"/>
      <c r="Q52" s="121"/>
      <c r="R52" s="134" t="str">
        <f>IF(M52=" "," ",IF(M52=0," ",M52-SUM(N52:Q52)))</f>
        <v xml:space="preserve"> </v>
      </c>
      <c r="S52" s="121"/>
      <c r="T52" s="122" t="str">
        <f>IF(M52=" "," ",IF(M52=0," ",WNI!I64))</f>
        <v xml:space="preserve"> </v>
      </c>
      <c r="U52" s="50"/>
      <c r="V52" s="61">
        <f>IF(Employee!H$60=E$49,Employee!D$60+SUM(M52)+V42,SUM(M52)+V42)</f>
        <v>0</v>
      </c>
      <c r="W52" s="61">
        <f>IF(Employee!H$60=E$49,Employee!D$61+SUM(N52)+W42,SUM(N52)+W42)</f>
        <v>0</v>
      </c>
      <c r="X52" s="61">
        <f>IF(O52=" ",X42,O52+X42)</f>
        <v>0</v>
      </c>
      <c r="Y52" s="61">
        <f t="shared" si="9"/>
        <v>0</v>
      </c>
      <c r="Z52" s="61">
        <f t="shared" si="9"/>
        <v>0</v>
      </c>
      <c r="AA52" s="61">
        <f>IF(R52=" ",AA42,AA42+R52)</f>
        <v>0</v>
      </c>
      <c r="AC52" s="61">
        <f>IF(T52=" ",AC42,T52+AC42)</f>
        <v>0</v>
      </c>
      <c r="AD52" s="98"/>
      <c r="AE52" s="112">
        <f>IF(E52=" ",0,IF(D52="BR",0,IF(D52="D",0,IF(D52="NT",V52,LOOKUP(D52,Free!A:A,Free!B:B)*E$49/52))))</f>
        <v>0</v>
      </c>
      <c r="AF52" s="95">
        <f>IF(E52=" ",0,V52-AE52)</f>
        <v>0</v>
      </c>
      <c r="AG52" s="95">
        <f>AF52*AG$7</f>
        <v>0</v>
      </c>
      <c r="AH52" s="95">
        <f>IF(D52="D",AF52*AH$7,IF(AF52&gt;LOOKUP(E$49,HR!A:A,HR!B:B),(AF52-LOOKUP(E$49,HR!A:A,HR!B:B))*AH$7,0))</f>
        <v>0</v>
      </c>
      <c r="AI52" s="95">
        <f>IF(AF52&lt;1,0,AG52+AH52)</f>
        <v>0</v>
      </c>
      <c r="AJ52" s="95">
        <f>IF(E52=" ",0,IF(D52="BR",0,IF(D52="D",0,IF(D52="NT",M52,LOOKUP(D52,Free!A:A,Free!B:B)*1/52))))</f>
        <v>0</v>
      </c>
      <c r="AK52" s="95">
        <f>IF(E52=" ",0,SUM(M52)-AJ52)</f>
        <v>0</v>
      </c>
      <c r="AL52" s="95">
        <f>AK52*AL$7</f>
        <v>0</v>
      </c>
      <c r="AM52" s="95">
        <f>IF(D52="D",AK52*AM$7,IF(AK52&gt;LOOKUP(1,HR!A:A,HR!B:B),(AK52-LOOKUP(1,HR!A:A,HR!B:B))*AH$7,0))</f>
        <v>0</v>
      </c>
      <c r="AN52" s="95">
        <f>IF(AK52&lt;1,0,AL52+AM52)</f>
        <v>0</v>
      </c>
      <c r="AO52" s="98"/>
      <c r="AP52" s="63"/>
      <c r="AQ52" s="95">
        <f>IF(G52="SSP",H52,0)</f>
        <v>0</v>
      </c>
      <c r="AR52" s="95">
        <f>IF(G52="SMP",H52,0)</f>
        <v>0</v>
      </c>
      <c r="AS52" s="95">
        <f>IF(G52="SPP",H52,0)</f>
        <v>0</v>
      </c>
      <c r="AT52" s="95">
        <f>IF(G52="SAP",H52,0)</f>
        <v>0</v>
      </c>
      <c r="AU52" s="63"/>
    </row>
    <row r="53" spans="1:47" ht="18" customHeight="1" x14ac:dyDescent="0.2">
      <c r="A53" s="45"/>
      <c r="B53" s="145" t="str">
        <f>IF(E53=" "," ",IF(Employee!F$76&gt;E$49," ",IF(Employee!F$78&lt;E$49," ",Employee!D$82)))</f>
        <v xml:space="preserve"> </v>
      </c>
      <c r="C53" s="32" t="str">
        <f>IF(E53=Employee!D$81,LOOKUP(E$49,Nitable!A:A,Nitable!H:H)," ")</f>
        <v xml:space="preserve"> </v>
      </c>
      <c r="D53" s="32" t="str">
        <f>IF(E53=Employee!D$81,LOOKUP(E$49,Taxcode!A:A,Taxcode!S:S)," ")</f>
        <v xml:space="preserve"> </v>
      </c>
      <c r="E53" s="142" t="str">
        <f>IF(Employee!D$80="m"," ",IF(Employee!F$76&gt;E$49," ",IF(Employee!F$78&lt;E$49," ",Employee!D$81)))</f>
        <v xml:space="preserve"> </v>
      </c>
      <c r="F53" s="148" t="str">
        <f>IF(E53=" "," ",IF(Employee!F$76&gt;E$49," ",IF(Employee!F$78&lt;E$49," ",Employee!D$67)))</f>
        <v xml:space="preserve"> </v>
      </c>
      <c r="G53" s="162"/>
      <c r="H53" s="124">
        <f>IF(T$49="Y",H43,0)</f>
        <v>0</v>
      </c>
      <c r="I53" s="119">
        <f>IF(T$49="Y",I43,0)</f>
        <v>0</v>
      </c>
      <c r="J53" s="119">
        <f>IF(T$49="Y",J43,0)</f>
        <v>0</v>
      </c>
      <c r="K53" s="119">
        <f>IF(T$49="Y",K43,I53*J53)</f>
        <v>0</v>
      </c>
      <c r="L53" s="155">
        <f>IF(T$49="Y",L43,0)</f>
        <v>0</v>
      </c>
      <c r="M53" s="129" t="str">
        <f>IF(E53=" "," ",IF(T$49="Y",M43,IF((H53+K53+L53)&gt;0,H53+K53+L53," ")))</f>
        <v xml:space="preserve"> </v>
      </c>
      <c r="N53" s="121" t="str">
        <f>IF(M53=" "," ",IF(M53=0," ",IF(Employee!O$76="W1",AN53,AI53-W43)))</f>
        <v xml:space="preserve"> </v>
      </c>
      <c r="O53" s="130" t="str">
        <f>IF(M53=" "," ",IF(M53=0," ",IF(Employee!P$69&gt;E$49,0,IF(C53="A",WNI!E65,IF(C53="B",WNI!F65,IF(C53="C",WNI!G65,IF(C53="J",WNI!H65," ")))))))</f>
        <v xml:space="preserve"> </v>
      </c>
      <c r="P53" s="121"/>
      <c r="Q53" s="121"/>
      <c r="R53" s="134" t="str">
        <f>IF(M53=" "," ",IF(M53=0," ",M53-SUM(N53:Q53)))</f>
        <v xml:space="preserve"> </v>
      </c>
      <c r="S53" s="121"/>
      <c r="T53" s="122" t="str">
        <f>IF(M53=" "," ",IF(M53=0," ",WNI!I65))</f>
        <v xml:space="preserve"> </v>
      </c>
      <c r="U53" s="50"/>
      <c r="V53" s="61">
        <f>IF(Employee!H$86=E$49,Employee!D$86+SUM(M53)+V43,SUM(M53)+V43)</f>
        <v>0</v>
      </c>
      <c r="W53" s="61">
        <f>IF(Employee!H$86=E$49,Employee!D$87+SUM(N53)+W43,SUM(N53)+W43)</f>
        <v>0</v>
      </c>
      <c r="X53" s="61">
        <f>IF(O53=" ",X43,O53+X43)</f>
        <v>0</v>
      </c>
      <c r="Y53" s="61">
        <f t="shared" si="9"/>
        <v>0</v>
      </c>
      <c r="Z53" s="61">
        <f t="shared" si="9"/>
        <v>0</v>
      </c>
      <c r="AA53" s="61">
        <f>IF(R53=" ",AA43,AA43+R53)</f>
        <v>0</v>
      </c>
      <c r="AC53" s="61">
        <f>IF(T53=" ",AC43,T53+AC43)</f>
        <v>0</v>
      </c>
      <c r="AD53" s="98"/>
      <c r="AE53" s="112">
        <f>IF(E53=" ",0,IF(D53="BR",0,IF(D53="D",0,IF(D53="NT",V53,LOOKUP(D53,Free!A:A,Free!B:B)*E$49/52))))</f>
        <v>0</v>
      </c>
      <c r="AF53" s="95">
        <f>IF(E53=" ",0,V53-AE53)</f>
        <v>0</v>
      </c>
      <c r="AG53" s="95">
        <f>AF53*AG$7</f>
        <v>0</v>
      </c>
      <c r="AH53" s="95">
        <f>IF(D53="D",AF53*AH$7,IF(AF53&gt;LOOKUP(E$49,HR!A:A,HR!B:B),(AF53-LOOKUP(E$49,HR!A:A,HR!B:B))*AH$7,0))</f>
        <v>0</v>
      </c>
      <c r="AI53" s="95">
        <f>IF(AF53&lt;1,0,AG53+AH53)</f>
        <v>0</v>
      </c>
      <c r="AJ53" s="95">
        <f>IF(E53=" ",0,IF(D53="BR",0,IF(D53="D",0,IF(D53="NT",M53,LOOKUP(D53,Free!A:A,Free!B:B)*1/52))))</f>
        <v>0</v>
      </c>
      <c r="AK53" s="95">
        <f>IF(E53=" ",0,SUM(M53)-AJ53)</f>
        <v>0</v>
      </c>
      <c r="AL53" s="95">
        <f>AK53*AL$7</f>
        <v>0</v>
      </c>
      <c r="AM53" s="95">
        <f>IF(D53="D",AK53*AM$7,IF(AK53&gt;LOOKUP(1,HR!A:A,HR!B:B),(AK53-LOOKUP(1,HR!A:A,HR!B:B))*AH$7,0))</f>
        <v>0</v>
      </c>
      <c r="AN53" s="95">
        <f>IF(AK53&lt;1,0,AL53+AM53)</f>
        <v>0</v>
      </c>
      <c r="AO53" s="98"/>
      <c r="AP53" s="63"/>
      <c r="AQ53" s="95">
        <f>IF(G53="SSP",H53,0)</f>
        <v>0</v>
      </c>
      <c r="AR53" s="95">
        <f>IF(G53="SMP",H53,0)</f>
        <v>0</v>
      </c>
      <c r="AS53" s="95">
        <f>IF(G53="SPP",H53,0)</f>
        <v>0</v>
      </c>
      <c r="AT53" s="95">
        <f>IF(G53="SAP",H53,0)</f>
        <v>0</v>
      </c>
      <c r="AU53" s="63"/>
    </row>
    <row r="54" spans="1:47" ht="18" customHeight="1" x14ac:dyDescent="0.2">
      <c r="A54" s="45"/>
      <c r="B54" s="145" t="str">
        <f>IF(E54=" "," ",IF(Employee!F$102&gt;E$49," ",IF(Employee!F$104&lt;E$49," ",Employee!D$108)))</f>
        <v xml:space="preserve"> </v>
      </c>
      <c r="C54" s="32" t="str">
        <f>IF(E54=Employee!D$107,LOOKUP(E$49,Nitable!A:A,Nitable!K:K)," ")</f>
        <v xml:space="preserve"> </v>
      </c>
      <c r="D54" s="32" t="str">
        <f>IF(E54=Employee!D$107,LOOKUP(E$49,Taxcode!A:A,Taxcode!Y:Y)," ")</f>
        <v xml:space="preserve"> </v>
      </c>
      <c r="E54" s="142" t="str">
        <f>IF(Employee!D$106="m"," ",IF(Employee!F$102&gt;E$49," ",IF(Employee!F$104&lt;E$49," ",Employee!D$107)))</f>
        <v xml:space="preserve"> </v>
      </c>
      <c r="F54" s="148" t="str">
        <f>IF(E54=" "," ",IF(Employee!F$102&gt;E$49," ",IF(Employee!F$104&lt;E$49," ",Employee!D$93)))</f>
        <v xml:space="preserve"> </v>
      </c>
      <c r="G54" s="162"/>
      <c r="H54" s="124">
        <f>IF(T$49="Y",H44,0)</f>
        <v>0</v>
      </c>
      <c r="I54" s="119">
        <f>IF(T$49="Y",I44,0)</f>
        <v>0</v>
      </c>
      <c r="J54" s="119">
        <f>IF(T$49="Y",J44,0)</f>
        <v>0</v>
      </c>
      <c r="K54" s="119">
        <f>IF(T$49="Y",K44,I54*J54)</f>
        <v>0</v>
      </c>
      <c r="L54" s="155">
        <f>IF(T$49="Y",L44,0)</f>
        <v>0</v>
      </c>
      <c r="M54" s="129" t="str">
        <f>IF(E54=" "," ",IF(T$49="Y",M44,IF((H54+K54+L54)&gt;0,H54+K54+L54," ")))</f>
        <v xml:space="preserve"> </v>
      </c>
      <c r="N54" s="121" t="str">
        <f>IF(M54=" "," ",IF(M54=0," ",IF(Employee!O$102="W1",AN54,AI54-W44)))</f>
        <v xml:space="preserve"> </v>
      </c>
      <c r="O54" s="130" t="str">
        <f>IF(M54=" "," ",IF(M54=0," ",IF(Employee!P$95&gt;E$49,0,IF(C54="A",WNI!E66,IF(C54="B",WNI!F66,IF(C54="C",WNI!G66,IF(C54="J",WNI!H66," ")))))))</f>
        <v xml:space="preserve"> </v>
      </c>
      <c r="P54" s="121"/>
      <c r="Q54" s="121"/>
      <c r="R54" s="134" t="str">
        <f>IF(M54=" "," ",IF(M54=0," ",M54-SUM(N54:Q54)))</f>
        <v xml:space="preserve"> </v>
      </c>
      <c r="S54" s="121"/>
      <c r="T54" s="122" t="str">
        <f>IF(M54=" "," ",IF(M54=0," ",WNI!I66))</f>
        <v xml:space="preserve"> </v>
      </c>
      <c r="U54" s="50"/>
      <c r="V54" s="61">
        <f>IF(Employee!H$112=E$49,Employee!D$112+SUM(M54)+V44,SUM(M54)+V44)</f>
        <v>0</v>
      </c>
      <c r="W54" s="61">
        <f>IF(Employee!H$112=E$49,Employee!D$113+SUM(N54)+W44,SUM(N54)+W44)</f>
        <v>0</v>
      </c>
      <c r="X54" s="61">
        <f>IF(O54=" ",X44,O54+X44)</f>
        <v>0</v>
      </c>
      <c r="Y54" s="61">
        <f t="shared" si="9"/>
        <v>0</v>
      </c>
      <c r="Z54" s="61">
        <f t="shared" si="9"/>
        <v>0</v>
      </c>
      <c r="AA54" s="61">
        <f>IF(R54=" ",AA44,AA44+R54)</f>
        <v>0</v>
      </c>
      <c r="AC54" s="61">
        <f>IF(T54=" ",AC44,T54+AC44)</f>
        <v>0</v>
      </c>
      <c r="AD54" s="98"/>
      <c r="AE54" s="112">
        <f>IF(E54=" ",0,IF(D54="BR",0,IF(D54="D",0,IF(D54="NT",V54,LOOKUP(D54,Free!A:A,Free!B:B)*E$49/52))))</f>
        <v>0</v>
      </c>
      <c r="AF54" s="95">
        <f>IF(E54=" ",0,V54-AE54)</f>
        <v>0</v>
      </c>
      <c r="AG54" s="95">
        <f>AF54*AG$7</f>
        <v>0</v>
      </c>
      <c r="AH54" s="95">
        <f>IF(D54="D",AF54*AH$7,IF(AF54&gt;LOOKUP(E$49,HR!A:A,HR!B:B),(AF54-LOOKUP(E$49,HR!A:A,HR!B:B))*AH$7,0))</f>
        <v>0</v>
      </c>
      <c r="AI54" s="95">
        <f>IF(AF54&lt;1,0,AG54+AH54)</f>
        <v>0</v>
      </c>
      <c r="AJ54" s="95">
        <f>IF(E54=" ",0,IF(D54="BR",0,IF(D54="D",0,IF(D54="NT",M54,LOOKUP(D54,Free!A:A,Free!B:B)*1/52))))</f>
        <v>0</v>
      </c>
      <c r="AK54" s="95">
        <f>IF(E54=" ",0,SUM(M54)-AJ54)</f>
        <v>0</v>
      </c>
      <c r="AL54" s="95">
        <f>AK54*AL$7</f>
        <v>0</v>
      </c>
      <c r="AM54" s="95">
        <f>IF(D54="D",AK54*AM$7,IF(AK54&gt;LOOKUP(1,HR!A:A,HR!B:B),(AK54-LOOKUP(1,HR!A:A,HR!B:B))*AH$7,0))</f>
        <v>0</v>
      </c>
      <c r="AN54" s="95">
        <f>IF(AK54&lt;1,0,AL54+AM54)</f>
        <v>0</v>
      </c>
      <c r="AO54" s="98"/>
      <c r="AP54" s="63"/>
      <c r="AQ54" s="95">
        <f>IF(G54="SSP",H54,0)</f>
        <v>0</v>
      </c>
      <c r="AR54" s="95">
        <f>IF(G54="SMP",H54,0)</f>
        <v>0</v>
      </c>
      <c r="AS54" s="95">
        <f>IF(G54="SPP",H54,0)</f>
        <v>0</v>
      </c>
      <c r="AT54" s="95">
        <f>IF(G54="SAP",H54,0)</f>
        <v>0</v>
      </c>
      <c r="AU54" s="63"/>
    </row>
    <row r="55" spans="1:47" ht="18" customHeight="1" thickBot="1" x14ac:dyDescent="0.25">
      <c r="A55" s="45"/>
      <c r="B55" s="145" t="str">
        <f>IF(E55=" "," ",IF(Employee!F$128&gt;E$49," ",IF(Employee!F$130&lt;E$49," ",Employee!D$134)))</f>
        <v xml:space="preserve"> </v>
      </c>
      <c r="C55" s="32" t="str">
        <f>IF(E55=Employee!D$133,LOOKUP(E$49,Nitable!A:A,Nitable!N:N)," ")</f>
        <v xml:space="preserve"> </v>
      </c>
      <c r="D55" s="32" t="str">
        <f>IF(E55=Employee!D$133,LOOKUP(E$49,Taxcode!A:A,Taxcode!AE:AE)," ")</f>
        <v xml:space="preserve"> </v>
      </c>
      <c r="E55" s="142" t="str">
        <f>IF(Employee!D$132="m"," ",IF(Employee!F$128&gt;E$49," ",IF(Employee!F$130&lt;E$49," ",Employee!D$133)))</f>
        <v xml:space="preserve"> </v>
      </c>
      <c r="F55" s="148" t="str">
        <f>IF(E55=" "," ",IF(Employee!F$128&gt;E$49," ",IF(Employee!F$130&lt;E$49," ",Employee!D$119)))</f>
        <v xml:space="preserve"> </v>
      </c>
      <c r="G55" s="162"/>
      <c r="H55" s="124">
        <f>IF(T$49="Y",H45,0)</f>
        <v>0</v>
      </c>
      <c r="I55" s="119">
        <f>IF(T$49="Y",I45,0)</f>
        <v>0</v>
      </c>
      <c r="J55" s="119">
        <f>IF(T$49="Y",J45,0)</f>
        <v>0</v>
      </c>
      <c r="K55" s="119">
        <f>IF(T$49="Y",K45,I55*J55)</f>
        <v>0</v>
      </c>
      <c r="L55" s="155">
        <f>IF(T$49="Y",L45,0)</f>
        <v>0</v>
      </c>
      <c r="M55" s="129" t="str">
        <f>IF(E55=" "," ",IF(T$49="Y",M45,IF((H55+K55+L55)&gt;0,H55+K55+L55," ")))</f>
        <v xml:space="preserve"> </v>
      </c>
      <c r="N55" s="121" t="str">
        <f>IF(M55=" "," ",IF(M55=0," ",IF(Employee!O$128="W1",AN55,AI55-W45)))</f>
        <v xml:space="preserve"> </v>
      </c>
      <c r="O55" s="130" t="str">
        <f>IF(M55=" "," ",IF(M55=0," ",IF(Employee!P$121&gt;E$49,0,IF(C55="A",WNI!E67,IF(C55="B",WNI!F67,IF(C55="C",WNI!G67,IF(C55="J",WNI!H67," ")))))))</f>
        <v xml:space="preserve"> </v>
      </c>
      <c r="P55" s="121"/>
      <c r="Q55" s="121"/>
      <c r="R55" s="134" t="str">
        <f>IF(M55=" "," ",IF(M55=0," ",M55-SUM(N55:Q55)))</f>
        <v xml:space="preserve"> </v>
      </c>
      <c r="S55" s="121"/>
      <c r="T55" s="266" t="str">
        <f>IF(M55=" "," ",IF(M55=0," ",WNI!I67))</f>
        <v xml:space="preserve"> </v>
      </c>
      <c r="U55" s="50"/>
      <c r="V55" s="61">
        <f>IF(Employee!H$138=E$49,Employee!D$138+SUM(M55)+V45,SUM(M55)+V45)</f>
        <v>0</v>
      </c>
      <c r="W55" s="61">
        <f>IF(Employee!H$138=E$49,Employee!D$139+SUM(N55)+W45,SUM(N55)+W45)</f>
        <v>0</v>
      </c>
      <c r="X55" s="61">
        <f>IF(O55=" ",X45,O55+X45)</f>
        <v>0</v>
      </c>
      <c r="Y55" s="61">
        <f t="shared" si="9"/>
        <v>0</v>
      </c>
      <c r="Z55" s="61">
        <f t="shared" si="9"/>
        <v>0</v>
      </c>
      <c r="AA55" s="61">
        <f>IF(R55=" ",AA45,AA45+R55)</f>
        <v>0</v>
      </c>
      <c r="AC55" s="61">
        <f>IF(T55=" ",AC45,T55+AC45)</f>
        <v>0</v>
      </c>
      <c r="AD55" s="98"/>
      <c r="AE55" s="112">
        <f>IF(E55=" ",0,IF(D55="BR",0,IF(D55="D",0,IF(D55="NT",V55,LOOKUP(D55,Free!A:A,Free!B:B)*E$49/52))))</f>
        <v>0</v>
      </c>
      <c r="AF55" s="95">
        <f>IF(E55=" ",0,V55-AE55)</f>
        <v>0</v>
      </c>
      <c r="AG55" s="95">
        <f>AF55*AG$7</f>
        <v>0</v>
      </c>
      <c r="AH55" s="95">
        <f>IF(D55="D",AF55*AH$7,IF(AF55&gt;LOOKUP(E$49,HR!A:A,HR!B:B),(AF55-LOOKUP(E$49,HR!A:A,HR!B:B))*AH$7,0))</f>
        <v>0</v>
      </c>
      <c r="AI55" s="95">
        <f>IF(AF55&lt;1,0,AG55+AH55)</f>
        <v>0</v>
      </c>
      <c r="AJ55" s="95">
        <f>IF(E55=" ",0,IF(D55="BR",0,IF(D55="D",0,IF(D55="NT",M55,LOOKUP(D55,Free!A:A,Free!B:B)*1/52))))</f>
        <v>0</v>
      </c>
      <c r="AK55" s="95">
        <f>IF(E55=" ",0,SUM(M55)-AJ55)</f>
        <v>0</v>
      </c>
      <c r="AL55" s="95">
        <f>AK55*AL$7</f>
        <v>0</v>
      </c>
      <c r="AM55" s="95">
        <f>IF(D55="D",AK55*AM$7,IF(AK55&gt;LOOKUP(1,HR!A:A,HR!B:B),(AK55-LOOKUP(1,HR!A:A,HR!B:B))*AH$7,0))</f>
        <v>0</v>
      </c>
      <c r="AN55" s="95">
        <f>IF(AK55&lt;1,0,AL55+AM55)</f>
        <v>0</v>
      </c>
      <c r="AO55" s="98"/>
      <c r="AP55" s="63"/>
      <c r="AQ55" s="95">
        <f>IF(G55="SSP",H55,0)</f>
        <v>0</v>
      </c>
      <c r="AR55" s="95">
        <f>IF(G55="SMP",H55,0)</f>
        <v>0</v>
      </c>
      <c r="AS55" s="95">
        <f>IF(G55="SPP",H55,0)</f>
        <v>0</v>
      </c>
      <c r="AT55" s="95">
        <f>IF(G55="SAP",H55,0)</f>
        <v>0</v>
      </c>
      <c r="AU55" s="63"/>
    </row>
    <row r="56" spans="1:47" ht="18" customHeight="1" thickTop="1" thickBot="1" x14ac:dyDescent="0.25">
      <c r="A56" s="49"/>
      <c r="B56" s="153"/>
      <c r="C56" s="151"/>
      <c r="D56" s="151"/>
      <c r="E56" s="152"/>
      <c r="F56" s="400" t="s">
        <v>7</v>
      </c>
      <c r="G56" s="439"/>
      <c r="H56" s="131"/>
      <c r="I56" s="132"/>
      <c r="J56" s="132"/>
      <c r="K56" s="168"/>
      <c r="L56" s="168"/>
      <c r="M56" s="159">
        <f t="shared" ref="M56:R56" si="10">SUM(M51:M55)</f>
        <v>0</v>
      </c>
      <c r="N56" s="159">
        <f t="shared" si="10"/>
        <v>0</v>
      </c>
      <c r="O56" s="159">
        <f t="shared" si="10"/>
        <v>0</v>
      </c>
      <c r="P56" s="159">
        <f t="shared" si="10"/>
        <v>0</v>
      </c>
      <c r="Q56" s="159">
        <f t="shared" si="10"/>
        <v>0</v>
      </c>
      <c r="R56" s="159">
        <f t="shared" si="10"/>
        <v>0</v>
      </c>
      <c r="S56" s="121"/>
      <c r="T56" s="159">
        <f>SUM(T51:T55)</f>
        <v>0</v>
      </c>
      <c r="U56" s="51"/>
      <c r="V56" s="61"/>
      <c r="AD56" s="98"/>
      <c r="AO56" s="98"/>
      <c r="AP56" s="63"/>
      <c r="AU56" s="63"/>
    </row>
    <row r="57" spans="1:47" s="54" customFormat="1" ht="24" customHeight="1" thickBot="1" x14ac:dyDescent="0.25">
      <c r="A57" s="138"/>
      <c r="B57" s="381"/>
      <c r="C57" s="381"/>
      <c r="D57" s="381"/>
      <c r="E57" s="381"/>
      <c r="F57" s="381"/>
      <c r="G57" s="381"/>
      <c r="H57" s="381"/>
      <c r="I57" s="381"/>
      <c r="J57" s="381"/>
      <c r="K57" s="381"/>
      <c r="L57" s="381"/>
      <c r="M57" s="381"/>
      <c r="N57" s="381"/>
      <c r="O57" s="381"/>
      <c r="P57" s="381"/>
      <c r="Q57" s="381"/>
      <c r="R57" s="381"/>
      <c r="S57" s="381"/>
      <c r="T57" s="381"/>
      <c r="U57" s="218"/>
      <c r="V57" s="84"/>
      <c r="W57" s="84"/>
      <c r="X57" s="84"/>
      <c r="Y57" s="219"/>
      <c r="Z57" s="84"/>
      <c r="AA57" s="84"/>
      <c r="AB57" s="85"/>
      <c r="AC57" s="84"/>
      <c r="AD57" s="97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7"/>
      <c r="AP57" s="63"/>
      <c r="AQ57" s="95"/>
      <c r="AR57" s="95"/>
      <c r="AS57" s="95"/>
      <c r="AT57" s="95"/>
      <c r="AU57" s="63"/>
    </row>
    <row r="58" spans="1:47" ht="18" customHeight="1" thickTop="1" thickBot="1" x14ac:dyDescent="0.25">
      <c r="A58" s="41"/>
      <c r="B58" s="396" t="s">
        <v>35</v>
      </c>
      <c r="C58" s="397"/>
      <c r="D58" s="397"/>
      <c r="E58" s="398"/>
      <c r="F58" s="42"/>
      <c r="G58" s="42"/>
      <c r="H58" s="55"/>
      <c r="I58" s="55"/>
      <c r="J58" s="55"/>
      <c r="K58" s="58"/>
      <c r="L58" s="58"/>
      <c r="M58" s="55"/>
      <c r="N58" s="43"/>
      <c r="O58" s="378" t="s">
        <v>39</v>
      </c>
      <c r="P58" s="379"/>
      <c r="Q58" s="380"/>
      <c r="R58" s="376"/>
      <c r="S58" s="377"/>
      <c r="T58" s="377"/>
      <c r="U58" s="44"/>
      <c r="AD58" s="98"/>
      <c r="AO58" s="98"/>
      <c r="AP58" s="63"/>
      <c r="AU58" s="63"/>
    </row>
    <row r="59" spans="1:47" ht="18" customHeight="1" thickTop="1" thickBot="1" x14ac:dyDescent="0.25">
      <c r="A59" s="45"/>
      <c r="B59" s="399" t="s">
        <v>10</v>
      </c>
      <c r="C59" s="397"/>
      <c r="D59" s="398"/>
      <c r="E59" s="206">
        <v>3</v>
      </c>
      <c r="F59" s="63"/>
      <c r="G59" s="63"/>
      <c r="H59" s="399" t="s">
        <v>39</v>
      </c>
      <c r="I59" s="397"/>
      <c r="J59" s="398"/>
      <c r="K59" s="272">
        <f>Admin!B63</f>
        <v>39970</v>
      </c>
      <c r="L59" s="271" t="s">
        <v>208</v>
      </c>
      <c r="M59" s="273">
        <f>Admin!B92</f>
        <v>39999</v>
      </c>
      <c r="N59" s="28"/>
      <c r="O59" s="401" t="s">
        <v>110</v>
      </c>
      <c r="P59" s="402"/>
      <c r="Q59" s="402"/>
      <c r="R59" s="403"/>
      <c r="S59" s="46"/>
      <c r="T59" s="166"/>
      <c r="U59" s="48"/>
      <c r="AD59" s="98"/>
      <c r="AO59" s="98"/>
      <c r="AP59" s="63"/>
      <c r="AU59" s="63"/>
    </row>
    <row r="60" spans="1:47" ht="18" customHeight="1" thickTop="1" x14ac:dyDescent="0.2">
      <c r="A60" s="45"/>
      <c r="B60" s="91"/>
      <c r="C60" s="32"/>
      <c r="D60" s="32"/>
      <c r="E60" s="47"/>
      <c r="F60" s="46"/>
      <c r="G60" s="46"/>
      <c r="H60" s="56"/>
      <c r="I60" s="56"/>
      <c r="J60" s="56"/>
      <c r="K60" s="59"/>
      <c r="L60" s="59"/>
      <c r="M60" s="56"/>
      <c r="N60" s="114"/>
      <c r="O60" s="56"/>
      <c r="P60" s="56"/>
      <c r="Q60" s="56"/>
      <c r="R60" s="56"/>
      <c r="S60" s="46"/>
      <c r="T60" s="56"/>
      <c r="U60" s="48"/>
      <c r="AD60" s="98"/>
      <c r="AI60" s="112"/>
      <c r="AO60" s="98"/>
      <c r="AP60" s="63"/>
      <c r="AU60" s="63"/>
    </row>
    <row r="61" spans="1:47" ht="18" customHeight="1" x14ac:dyDescent="0.2">
      <c r="A61" s="45"/>
      <c r="B61" s="143" t="str">
        <f>IF(E61=" "," ",IF(Employee!F$24&gt;E$59," ",IF(Employee!F$26&lt;E$59," ",Employee!D$30)))</f>
        <v xml:space="preserve"> </v>
      </c>
      <c r="C61" s="109" t="str">
        <f>IF(E61=Employee!D$29,LOOKUP(E$59,Nitable!A:A,Nitable!C:C)," ")</f>
        <v xml:space="preserve"> </v>
      </c>
      <c r="D61" s="109" t="str">
        <f>IF(E61=Employee!D$29,LOOKUP(E$59,Taxcode!A:A,Taxcode!G:G)," ")</f>
        <v xml:space="preserve"> </v>
      </c>
      <c r="E61" s="150" t="str">
        <f>IF(Employee!D$28="w"," ",IF(Employee!F$24&gt;E$59," ",IF(Employee!F$26&lt;E$59," ",Employee!D$29)))</f>
        <v xml:space="preserve"> </v>
      </c>
      <c r="F61" s="147" t="str">
        <f>IF(E61=" "," ",IF(Employee!F$24&gt;E$59," ",IF(Employee!F$26&lt;E$59," ",Employee!D$15)))</f>
        <v xml:space="preserve"> </v>
      </c>
      <c r="G61" s="162"/>
      <c r="H61" s="123">
        <f>IF(T$59="Y",'May09'!H51,0)</f>
        <v>0</v>
      </c>
      <c r="I61" s="115">
        <f>IF(T$59="Y",'May09'!I51,0)</f>
        <v>0</v>
      </c>
      <c r="J61" s="115">
        <f>IF(T$59="Y",'May09'!J51,0)</f>
        <v>0</v>
      </c>
      <c r="K61" s="115">
        <f>IF(T$59="Y",'May09'!K51,I61*J61)</f>
        <v>0</v>
      </c>
      <c r="L61" s="154">
        <f>IF(T$59="Y",'May09'!L51,0)</f>
        <v>0</v>
      </c>
      <c r="M61" s="127" t="str">
        <f>IF(E61=" "," ",IF(T$59="Y",'May09'!M51,IF((H61+K61+L61)&gt;0,H61+K61+L61," ")))</f>
        <v xml:space="preserve"> </v>
      </c>
      <c r="N61" s="227" t="str">
        <f>IF(M61=" "," ",IF(M61=0," ",IF(Employee!O$24="M1",AN61,AI61-'May09'!W51)))</f>
        <v xml:space="preserve"> </v>
      </c>
      <c r="O61" s="128" t="str">
        <f>IF(M61=" "," ",IF(M61=0," ",IF(Employee!P$17&gt;E$59,0,IF(C61="A",MNI!E13,IF(C61="B",MNI!F13,IF(C61="C",MNI!G13,IF(C61="J",MNI!H13," ")))))))</f>
        <v xml:space="preserve"> </v>
      </c>
      <c r="P61" s="117"/>
      <c r="Q61" s="117"/>
      <c r="R61" s="228" t="str">
        <f>IF(M61=" "," ",IF(M61=0," ",M61-SUM(N61:Q61)))</f>
        <v xml:space="preserve"> </v>
      </c>
      <c r="S61" s="121"/>
      <c r="T61" s="118" t="str">
        <f>IF(M61=" "," ",IF(M61=0," ",MNI!I13))</f>
        <v xml:space="preserve"> </v>
      </c>
      <c r="U61" s="50"/>
      <c r="V61" s="61">
        <f>IF(Employee!H$35=E$59,Employee!D$34+SUM(M61)+'May09'!V51,SUM(M61)+'May09'!V51)</f>
        <v>0</v>
      </c>
      <c r="W61" s="61">
        <f>IF(Employee!H$35=E$59,Employee!D$35+SUM(N61)+'May09'!W51,SUM(N61)+'May09'!W51)</f>
        <v>0</v>
      </c>
      <c r="X61" s="61">
        <f>IF(O61=" ",'May09'!X51,O61+'May09'!X51)</f>
        <v>0</v>
      </c>
      <c r="Y61" s="61">
        <f>IF(P61=" ",'May09'!Y51,P61+'May09'!Y51)</f>
        <v>0</v>
      </c>
      <c r="Z61" s="61">
        <f>IF(Q61=" ",'May09'!Z51,Q61+'May09'!Z51)</f>
        <v>0</v>
      </c>
      <c r="AA61" s="61">
        <f>IF(R61=" ",'May09'!AA51,R61+'May09'!AA51)</f>
        <v>0</v>
      </c>
      <c r="AB61" s="62"/>
      <c r="AC61" s="61">
        <f>IF(T61=" ",'May09'!AC51,T61+'May09'!AC51)</f>
        <v>0</v>
      </c>
      <c r="AD61" s="98"/>
      <c r="AE61" s="112">
        <f>IF(E61=" ",0,IF(D61="BR",0,IF(D61="D",0,IF(D61="NT",V61,LOOKUP(D61,Free!A:A,Free!C:C)*E$59/12))))</f>
        <v>0</v>
      </c>
      <c r="AF61" s="95">
        <f>IF(E61=" ",0,V61-AE61)</f>
        <v>0</v>
      </c>
      <c r="AG61" s="95">
        <f>AF61*AG$7</f>
        <v>0</v>
      </c>
      <c r="AH61" s="95">
        <f>IF(D61="D",AF61*AH$7,IF(AF61&gt;LOOKUP(E$59,HR!A:A,HR!C:C),(AF61-LOOKUP(E$59,HR!A:A,HR!C:C))*AH$7,0))</f>
        <v>0</v>
      </c>
      <c r="AI61" s="95">
        <f>IF(AF61&lt;1,0,AG61+AH61)</f>
        <v>0</v>
      </c>
      <c r="AJ61" s="95">
        <f>IF(E61=" ",0,IF(D61="BR",0,IF(D61="D",0,IF(D61="NT",M61,LOOKUP(D61,Free!A:A,Free!C:C)*1/12))))</f>
        <v>0</v>
      </c>
      <c r="AK61" s="95">
        <f>IF(E61=" ",0,SUM(M61)-AJ61)</f>
        <v>0</v>
      </c>
      <c r="AL61" s="95">
        <f>AK61*AL$7</f>
        <v>0</v>
      </c>
      <c r="AM61" s="95">
        <f>IF(D61="D",AK61*AM$7,IF(AK61&gt;LOOKUP(1,HR!A:A,HR!C:C),(AK61-LOOKUP(1,HR!A:A,HR!C:C))*AH$7,0))</f>
        <v>0</v>
      </c>
      <c r="AN61" s="95">
        <f>IF(AK61&lt;1,0,AL61+AM61)</f>
        <v>0</v>
      </c>
      <c r="AO61" s="98"/>
      <c r="AP61" s="63"/>
      <c r="AQ61" s="95">
        <f>IF(G61="SSP",H61,0)</f>
        <v>0</v>
      </c>
      <c r="AR61" s="95">
        <f>IF(G61="SMP",H61,0)</f>
        <v>0</v>
      </c>
      <c r="AS61" s="95">
        <f>IF(G61="SPP",H61,0)</f>
        <v>0</v>
      </c>
      <c r="AT61" s="95">
        <f>IF(G61="SAP",H61,0)</f>
        <v>0</v>
      </c>
      <c r="AU61" s="63"/>
    </row>
    <row r="62" spans="1:47" ht="18" customHeight="1" x14ac:dyDescent="0.2">
      <c r="A62" s="45"/>
      <c r="B62" s="145" t="str">
        <f>IF(E62=" "," ",IF(Employee!F$50&gt;E$59," ",IF(Employee!F$52&lt;E$59," ",Employee!D$56)))</f>
        <v xml:space="preserve"> </v>
      </c>
      <c r="C62" s="32" t="str">
        <f>IF(E62=Employee!D$55,LOOKUP(E$59,Nitable!A:A,Nitable!F:F)," ")</f>
        <v xml:space="preserve"> </v>
      </c>
      <c r="D62" s="32" t="str">
        <f>IF(E62=Employee!D$55,LOOKUP(E$59,Taxcode!A:A,Taxcode!M:M)," ")</f>
        <v xml:space="preserve"> </v>
      </c>
      <c r="E62" s="142" t="str">
        <f>IF(Employee!D$54="w"," ",IF(Employee!F$50&gt;E$59," ",IF(Employee!F$52&lt;E$59," ",Employee!D$55)))</f>
        <v xml:space="preserve"> </v>
      </c>
      <c r="F62" s="148" t="str">
        <f>IF(E62=" "," ",IF(Employee!F$50&gt;E$59," ",IF(Employee!F$52&lt;E$59," ",Employee!D$41)))</f>
        <v xml:space="preserve"> </v>
      </c>
      <c r="G62" s="162"/>
      <c r="H62" s="124">
        <f>IF(T$59="Y",'May09'!H52,0)</f>
        <v>0</v>
      </c>
      <c r="I62" s="119">
        <f>IF(T$59="Y",'May09'!I52,0)</f>
        <v>0</v>
      </c>
      <c r="J62" s="119">
        <f>IF(T$59="Y",'May09'!J52,0)</f>
        <v>0</v>
      </c>
      <c r="K62" s="119">
        <f>IF(T$59="Y",'May09'!K52,I62*J62)</f>
        <v>0</v>
      </c>
      <c r="L62" s="155">
        <f>IF(T$59="Y",'May09'!L52,0)</f>
        <v>0</v>
      </c>
      <c r="M62" s="129" t="str">
        <f>IF(E62=" "," ",IF(T$59="Y",'May09'!M52,IF((H62+K62+L62)&gt;0,H62+K62+L62," ")))</f>
        <v xml:space="preserve"> </v>
      </c>
      <c r="N62" s="229" t="str">
        <f>IF(M62=" "," ",IF(M62=0," ",IF(Employee!O$50="M1",AN62,AI62-'May09'!W52)))</f>
        <v xml:space="preserve"> </v>
      </c>
      <c r="O62" s="130" t="str">
        <f>IF(M62=" "," ",IF(M62=0," ",IF(Employee!P$43&gt;E$59,0,IF(C62="A",MNI!E14,IF(C62="B",MNI!F14,IF(C62="C",MNI!G14,IF(C62="J",MNI!H14," ")))))))</f>
        <v xml:space="preserve"> </v>
      </c>
      <c r="P62" s="121"/>
      <c r="Q62" s="121"/>
      <c r="R62" s="230" t="str">
        <f>IF(M62=" "," ",IF(M62=0," ",M62-SUM(N62:Q62)))</f>
        <v xml:space="preserve"> </v>
      </c>
      <c r="S62" s="121"/>
      <c r="T62" s="122" t="str">
        <f>IF(M62=" "," ",IF(M62=0," ",MNI!I14))</f>
        <v xml:space="preserve"> </v>
      </c>
      <c r="U62" s="50"/>
      <c r="V62" s="61">
        <f>IF(Employee!H$61=E$59,Employee!D$60+SUM(M62)+'May09'!V52,SUM(M62)+'May09'!V52)</f>
        <v>0</v>
      </c>
      <c r="W62" s="61">
        <f>IF(Employee!H$61=E$59,Employee!D$61+SUM(N62)+'May09'!W52,SUM(N62)+'May09'!W52)</f>
        <v>0</v>
      </c>
      <c r="X62" s="61">
        <f>IF(O62=" ",'May09'!X52,O62+'May09'!X52)</f>
        <v>0</v>
      </c>
      <c r="Y62" s="61">
        <f>IF(P62=" ",'May09'!Y52,P62+'May09'!Y52)</f>
        <v>0</v>
      </c>
      <c r="Z62" s="61">
        <f>IF(Q62=" ",'May09'!Z52,Q62+'May09'!Z52)</f>
        <v>0</v>
      </c>
      <c r="AA62" s="61">
        <f>IF(R62=" ",'May09'!AA52,R62+'May09'!AA52)</f>
        <v>0</v>
      </c>
      <c r="AB62" s="62"/>
      <c r="AC62" s="61">
        <f>IF(T62=" ",'May09'!AC52,T62+'May09'!AC52)</f>
        <v>0</v>
      </c>
      <c r="AD62" s="98"/>
      <c r="AE62" s="112">
        <f>IF(E62=" ",0,IF(D62="BR",0,IF(D62="D",0,IF(D62="NT",V62,LOOKUP(D62,Free!A:A,Free!C:C)*E$59/12))))</f>
        <v>0</v>
      </c>
      <c r="AF62" s="95">
        <f>IF(E62=" ",0,V62-AE62)</f>
        <v>0</v>
      </c>
      <c r="AG62" s="95">
        <f>AF62*AG$7</f>
        <v>0</v>
      </c>
      <c r="AH62" s="95">
        <f>IF(D62="D",AF62*AH$7,IF(AF62&gt;LOOKUP(E$59,HR!A:A,HR!C:C),(AF62-LOOKUP(E$59,HR!A:A,HR!C:C))*AH$7,0))</f>
        <v>0</v>
      </c>
      <c r="AI62" s="95">
        <f>IF(AF62&lt;1,0,AG62+AH62)</f>
        <v>0</v>
      </c>
      <c r="AJ62" s="95">
        <f>IF(E62=" ",0,IF(D62="BR",0,IF(D62="D",0,IF(D62="NT",M62,LOOKUP(D62,Free!A:A,Free!C:C)*1/12))))</f>
        <v>0</v>
      </c>
      <c r="AK62" s="95">
        <f>IF(E62=" ",0,SUM(M62)-AJ62)</f>
        <v>0</v>
      </c>
      <c r="AL62" s="95">
        <f>AK62*AL$7</f>
        <v>0</v>
      </c>
      <c r="AM62" s="95">
        <f>IF(D62="D",AK62*AM$7,IF(AK62&gt;LOOKUP(1,HR!A:A,HR!C:C),(AK62-LOOKUP(1,HR!A:A,HR!C:C))*AH$7,0))</f>
        <v>0</v>
      </c>
      <c r="AN62" s="95">
        <f>IF(AK62&lt;1,0,AL62+AM62)</f>
        <v>0</v>
      </c>
      <c r="AO62" s="98"/>
      <c r="AP62" s="63"/>
      <c r="AQ62" s="95">
        <f>IF(G62="SSP",H62,0)</f>
        <v>0</v>
      </c>
      <c r="AR62" s="95">
        <f>IF(G62="SMP",H62,0)</f>
        <v>0</v>
      </c>
      <c r="AS62" s="95">
        <f>IF(G62="SPP",H62,0)</f>
        <v>0</v>
      </c>
      <c r="AT62" s="95">
        <f>IF(G62="SAP",H62,0)</f>
        <v>0</v>
      </c>
      <c r="AU62" s="63"/>
    </row>
    <row r="63" spans="1:47" ht="18" customHeight="1" x14ac:dyDescent="0.2">
      <c r="A63" s="45"/>
      <c r="B63" s="145" t="str">
        <f>IF(E63=" "," ",IF(Employee!F$76&gt;E$59," ",IF(Employee!F$78&lt;E$59," ",Employee!D$82)))</f>
        <v xml:space="preserve"> </v>
      </c>
      <c r="C63" s="32" t="str">
        <f>IF(E63=Employee!D$81,LOOKUP(E$59,Nitable!A:A,Nitable!I:I)," ")</f>
        <v xml:space="preserve"> </v>
      </c>
      <c r="D63" s="32" t="str">
        <f>IF(E63=Employee!D$81,LOOKUP(E$59,Taxcode!A:A,Taxcode!S:S)," ")</f>
        <v xml:space="preserve"> </v>
      </c>
      <c r="E63" s="142" t="str">
        <f>IF(Employee!D$80="w"," ",IF(Employee!F$76&gt;E$59," ",IF(Employee!F$78&lt;E$59," ",Employee!D$81)))</f>
        <v xml:space="preserve"> </v>
      </c>
      <c r="F63" s="148" t="str">
        <f>IF(E63=" "," ",IF(Employee!F$76&gt;E$59," ",IF(Employee!F$78&lt;E$59," ",Employee!D$67)))</f>
        <v xml:space="preserve"> </v>
      </c>
      <c r="G63" s="162"/>
      <c r="H63" s="124">
        <f>IF(T$59="Y",'May09'!H53,0)</f>
        <v>0</v>
      </c>
      <c r="I63" s="119">
        <f>IF(T$59="Y",'May09'!I53,0)</f>
        <v>0</v>
      </c>
      <c r="J63" s="119">
        <f>IF(T$59="Y",'May09'!J53,0)</f>
        <v>0</v>
      </c>
      <c r="K63" s="119">
        <f>IF(T$59="Y",'May09'!K53,I63*J63)</f>
        <v>0</v>
      </c>
      <c r="L63" s="155">
        <f>IF(T$59="Y",'May09'!L53,0)</f>
        <v>0</v>
      </c>
      <c r="M63" s="129" t="str">
        <f>IF(E63=" "," ",IF(T$59="Y",'May09'!M53,IF((H63+K63+L63)&gt;0,H63+K63+L63," ")))</f>
        <v xml:space="preserve"> </v>
      </c>
      <c r="N63" s="229" t="str">
        <f>IF(M63=" "," ",IF(M63=0," ",IF(Employee!O$76="M1",AN63,AI63-'May09'!W53)))</f>
        <v xml:space="preserve"> </v>
      </c>
      <c r="O63" s="130" t="str">
        <f>IF(M63=" "," ",IF(M63=0," ",IF(Employee!P$69&gt;E$59,0,IF(C63="A",MNI!E15,IF(C63="B",MNI!F15,IF(C63="C",MNI!G15,IF(C63="J",MNI!H15," ")))))))</f>
        <v xml:space="preserve"> </v>
      </c>
      <c r="P63" s="121"/>
      <c r="Q63" s="121"/>
      <c r="R63" s="230" t="str">
        <f>IF(M63=" "," ",IF(M63=0," ",M63-SUM(N63:Q63)))</f>
        <v xml:space="preserve"> </v>
      </c>
      <c r="S63" s="121"/>
      <c r="T63" s="122" t="str">
        <f>IF(M63=" "," ",IF(M63=0," ",MNI!I15))</f>
        <v xml:space="preserve"> </v>
      </c>
      <c r="U63" s="50"/>
      <c r="V63" s="61">
        <f>IF(Employee!H$87=E$59,Employee!D$86+SUM(M63)+'May09'!V53,SUM(M63)+'May09'!V53)</f>
        <v>0</v>
      </c>
      <c r="W63" s="61">
        <f>IF(Employee!H$87=E$59,Employee!D$87+SUM(N63)+'May09'!W53,SUM(N63)+'May09'!W53)</f>
        <v>0</v>
      </c>
      <c r="X63" s="61">
        <f>IF(O63=" ",'May09'!X53,O63+'May09'!X53)</f>
        <v>0</v>
      </c>
      <c r="Y63" s="61">
        <f>IF(P63=" ",'May09'!Y53,P63+'May09'!Y53)</f>
        <v>0</v>
      </c>
      <c r="Z63" s="61">
        <f>IF(Q63=" ",'May09'!Z53,Q63+'May09'!Z53)</f>
        <v>0</v>
      </c>
      <c r="AA63" s="61">
        <f>IF(R63=" ",'May09'!AA53,R63+'May09'!AA53)</f>
        <v>0</v>
      </c>
      <c r="AB63" s="62"/>
      <c r="AC63" s="61">
        <f>IF(T63=" ",'May09'!AC53,T63+'May09'!AC53)</f>
        <v>0</v>
      </c>
      <c r="AD63" s="98"/>
      <c r="AE63" s="112">
        <f>IF(E63=" ",0,IF(D63="BR",0,IF(D63="D",0,IF(D63="NT",V63,LOOKUP(D63,Free!A:A,Free!C:C)*E$59/12))))</f>
        <v>0</v>
      </c>
      <c r="AF63" s="95">
        <f>IF(E63=" ",0,V63-AE63)</f>
        <v>0</v>
      </c>
      <c r="AG63" s="95">
        <f>AF63*AG$7</f>
        <v>0</v>
      </c>
      <c r="AH63" s="95">
        <f>IF(D63="D",AF63*AH$7,IF(AF63&gt;LOOKUP(E$59,HR!A:A,HR!C:C),(AF63-LOOKUP(E$59,HR!A:A,HR!C:C))*AH$7,0))</f>
        <v>0</v>
      </c>
      <c r="AI63" s="95">
        <f>IF(AF63&lt;1,0,AG63+AH63)</f>
        <v>0</v>
      </c>
      <c r="AJ63" s="95">
        <f>IF(E63=" ",0,IF(D63="BR",0,IF(D63="D",0,IF(D63="NT",M63,LOOKUP(D63,Free!A:A,Free!C:C)*1/12))))</f>
        <v>0</v>
      </c>
      <c r="AK63" s="95">
        <f>IF(E63=" ",0,SUM(M63)-AJ63)</f>
        <v>0</v>
      </c>
      <c r="AL63" s="95">
        <f>AK63*AL$7</f>
        <v>0</v>
      </c>
      <c r="AM63" s="95">
        <f>IF(D63="D",AK63*AM$7,IF(AK63&gt;LOOKUP(1,HR!A:A,HR!C:C),(AK63-LOOKUP(1,HR!A:A,HR!C:C))*AH$7,0))</f>
        <v>0</v>
      </c>
      <c r="AN63" s="95">
        <f>IF(AK63&lt;1,0,AL63+AM63)</f>
        <v>0</v>
      </c>
      <c r="AO63" s="98"/>
      <c r="AP63" s="63"/>
      <c r="AQ63" s="95">
        <f>IF(G63="SSP",H63,0)</f>
        <v>0</v>
      </c>
      <c r="AR63" s="95">
        <f>IF(G63="SMP",H63,0)</f>
        <v>0</v>
      </c>
      <c r="AS63" s="95">
        <f>IF(G63="SPP",H63,0)</f>
        <v>0</v>
      </c>
      <c r="AT63" s="95">
        <f>IF(G63="SAP",H63,0)</f>
        <v>0</v>
      </c>
      <c r="AU63" s="63"/>
    </row>
    <row r="64" spans="1:47" ht="18" customHeight="1" x14ac:dyDescent="0.2">
      <c r="A64" s="45"/>
      <c r="B64" s="145" t="str">
        <f>IF(E64=" "," ",IF(Employee!F$102&gt;E$59," ",IF(Employee!F$104&lt;E$59," ",Employee!D$108)))</f>
        <v xml:space="preserve"> </v>
      </c>
      <c r="C64" s="32" t="str">
        <f>IF(E64=Employee!D$107,LOOKUP(E$59,Nitable!A:A,Nitable!L:L)," ")</f>
        <v xml:space="preserve"> </v>
      </c>
      <c r="D64" s="32" t="str">
        <f>IF(E64=Employee!D$107,LOOKUP(E$59,Taxcode!A:A,Taxcode!Y:Y)," ")</f>
        <v xml:space="preserve"> </v>
      </c>
      <c r="E64" s="142" t="str">
        <f>IF(Employee!D$106="w"," ",IF(Employee!F$102&gt;E$59," ",IF(Employee!F$104&lt;E$59," ",Employee!D$107)))</f>
        <v xml:space="preserve"> </v>
      </c>
      <c r="F64" s="148" t="str">
        <f>IF(E64=" "," ",IF(Employee!F$102&gt;E$59," ",IF(Employee!F$104&lt;E$59," ",Employee!D$93)))</f>
        <v xml:space="preserve"> </v>
      </c>
      <c r="G64" s="162"/>
      <c r="H64" s="124">
        <f>IF(T$59="Y",'May09'!H54,0)</f>
        <v>0</v>
      </c>
      <c r="I64" s="119">
        <f>IF(T$59="Y",'May09'!I54,0)</f>
        <v>0</v>
      </c>
      <c r="J64" s="119">
        <f>IF(T$59="Y",'May09'!J54,0)</f>
        <v>0</v>
      </c>
      <c r="K64" s="119">
        <f>IF(T$59="Y",'May09'!K54,I64*J64)</f>
        <v>0</v>
      </c>
      <c r="L64" s="155">
        <f>IF(T$59="Y",'May09'!L54,0)</f>
        <v>0</v>
      </c>
      <c r="M64" s="129" t="str">
        <f>IF(E64=" "," ",IF(T$59="Y",'May09'!M54,IF((H64+K64+L64)&gt;0,H64+K64+L64," ")))</f>
        <v xml:space="preserve"> </v>
      </c>
      <c r="N64" s="229" t="str">
        <f>IF(M64=" "," ",IF(M64=0," ",IF(Employee!O$102="M1",AN64,AI64-'May09'!W54)))</f>
        <v xml:space="preserve"> </v>
      </c>
      <c r="O64" s="130" t="str">
        <f>IF(M64=" "," ",IF(M64=0," ",IF(Employee!P$95&gt;E$59,0,IF(C64="A",MNI!E16,IF(C64="B",MNI!F16,IF(C64="C",MNI!G16,IF(C64="J",MNI!H16," ")))))))</f>
        <v xml:space="preserve"> </v>
      </c>
      <c r="P64" s="121"/>
      <c r="Q64" s="121"/>
      <c r="R64" s="230" t="str">
        <f>IF(M64=" "," ",IF(M64=0," ",M64-SUM(N64:Q64)))</f>
        <v xml:space="preserve"> </v>
      </c>
      <c r="S64" s="121"/>
      <c r="T64" s="122" t="str">
        <f>IF(M64=" "," ",IF(M64=0," ",MNI!I16))</f>
        <v xml:space="preserve"> </v>
      </c>
      <c r="U64" s="50"/>
      <c r="V64" s="61">
        <f>IF(Employee!H$113=E$59,Employee!D$112+SUM(M64)+'May09'!V54,SUM(M64)+'May09'!V54)</f>
        <v>0</v>
      </c>
      <c r="W64" s="61">
        <f>IF(Employee!H$113=E$59,Employee!D$113+SUM(N64)+'May09'!W54,SUM(N64)+'May09'!W54)</f>
        <v>0</v>
      </c>
      <c r="X64" s="61">
        <f>IF(O64=" ",'May09'!X54,O64+'May09'!X54)</f>
        <v>0</v>
      </c>
      <c r="Y64" s="61">
        <f>IF(P64=" ",'May09'!Y54,P64+'May09'!Y54)</f>
        <v>0</v>
      </c>
      <c r="Z64" s="61">
        <f>IF(Q64=" ",'May09'!Z54,Q64+'May09'!Z54)</f>
        <v>0</v>
      </c>
      <c r="AA64" s="61">
        <f>IF(R64=" ",'May09'!AA54,R64+'May09'!AA54)</f>
        <v>0</v>
      </c>
      <c r="AB64" s="62"/>
      <c r="AC64" s="61">
        <f>IF(T64=" ",'May09'!AC54,T64+'May09'!AC54)</f>
        <v>0</v>
      </c>
      <c r="AD64" s="98"/>
      <c r="AE64" s="112">
        <f>IF(E64=" ",0,IF(D64="BR",0,IF(D64="D",0,IF(D64="NT",V64,LOOKUP(D64,Free!A:A,Free!C:C)*E$59/12))))</f>
        <v>0</v>
      </c>
      <c r="AF64" s="95">
        <f>IF(E64=" ",0,V64-AE64)</f>
        <v>0</v>
      </c>
      <c r="AG64" s="95">
        <f>AF64*AG$7</f>
        <v>0</v>
      </c>
      <c r="AH64" s="95">
        <f>IF(D64="D",AF64*AH$7,IF(AF64&gt;LOOKUP(E$59,HR!A:A,HR!C:C),(AF64-LOOKUP(E$59,HR!A:A,HR!C:C))*AH$7,0))</f>
        <v>0</v>
      </c>
      <c r="AI64" s="95">
        <f>IF(AF64&lt;1,0,AG64+AH64)</f>
        <v>0</v>
      </c>
      <c r="AJ64" s="95">
        <f>IF(E64=" ",0,IF(D64="BR",0,IF(D64="D",0,IF(D64="NT",M64,LOOKUP(D64,Free!A:A,Free!C:C)*1/12))))</f>
        <v>0</v>
      </c>
      <c r="AK64" s="95">
        <f>IF(E64=" ",0,SUM(M64)-AJ64)</f>
        <v>0</v>
      </c>
      <c r="AL64" s="95">
        <f>AK64*AL$7</f>
        <v>0</v>
      </c>
      <c r="AM64" s="95">
        <f>IF(D64="D",AK64*AM$7,IF(AK64&gt;LOOKUP(1,HR!A:A,HR!C:C),(AK64-LOOKUP(1,HR!A:A,HR!C:C))*AH$7,0))</f>
        <v>0</v>
      </c>
      <c r="AN64" s="95">
        <f>IF(AK64&lt;1,0,AL64+AM64)</f>
        <v>0</v>
      </c>
      <c r="AO64" s="98"/>
      <c r="AP64" s="63"/>
      <c r="AQ64" s="95">
        <f>IF(G64="SSP",H64,0)</f>
        <v>0</v>
      </c>
      <c r="AR64" s="95">
        <f>IF(G64="SMP",H64,0)</f>
        <v>0</v>
      </c>
      <c r="AS64" s="95">
        <f>IF(G64="SPP",H64,0)</f>
        <v>0</v>
      </c>
      <c r="AT64" s="95">
        <f>IF(G64="SAP",H64,0)</f>
        <v>0</v>
      </c>
      <c r="AU64" s="63"/>
    </row>
    <row r="65" spans="1:47" ht="18" customHeight="1" thickBot="1" x14ac:dyDescent="0.25">
      <c r="A65" s="45"/>
      <c r="B65" s="145" t="str">
        <f>IF(E65=" "," ",IF(Employee!F$128&gt;E$59," ",IF(Employee!F$130&lt;E$59," ",Employee!D$134)))</f>
        <v xml:space="preserve"> </v>
      </c>
      <c r="C65" s="32" t="str">
        <f>IF(E65=Employee!D$133,LOOKUP(E$59,Nitable!A:A,Nitable!O:O)," ")</f>
        <v xml:space="preserve"> </v>
      </c>
      <c r="D65" s="32" t="str">
        <f>IF(E65=Employee!D$133,LOOKUP(E$59,Taxcode!A:A,Taxcode!AE:AE)," ")</f>
        <v xml:space="preserve"> </v>
      </c>
      <c r="E65" s="142" t="str">
        <f>IF(Employee!D$132="w"," ",IF(Employee!F$128&gt;E$59," ",IF(Employee!F$130&lt;E$59," ",Employee!D$133)))</f>
        <v xml:space="preserve"> </v>
      </c>
      <c r="F65" s="148" t="str">
        <f>IF(E65=" "," ",IF(Employee!F$128&gt;E$59," ",IF(Employee!F$130&lt;E$59," ",Employee!D$119)))</f>
        <v xml:space="preserve"> </v>
      </c>
      <c r="G65" s="162"/>
      <c r="H65" s="124">
        <f>IF(T$59="Y",'May09'!H55,0)</f>
        <v>0</v>
      </c>
      <c r="I65" s="119">
        <f>IF(T$59="Y",'May09'!I55,0)</f>
        <v>0</v>
      </c>
      <c r="J65" s="119">
        <f>IF(T$59="Y",'May09'!J55,0)</f>
        <v>0</v>
      </c>
      <c r="K65" s="119">
        <f>IF(T$59="Y",'May09'!K55,I65*J65)</f>
        <v>0</v>
      </c>
      <c r="L65" s="155">
        <f>IF(T$59="Y",'May09'!L55,0)</f>
        <v>0</v>
      </c>
      <c r="M65" s="129" t="str">
        <f>IF(E65=" "," ",IF(T$59="Y",'May09'!M55,IF((H65+K65+L65)&gt;0,H65+K65+L65," ")))</f>
        <v xml:space="preserve"> </v>
      </c>
      <c r="N65" s="229" t="str">
        <f>IF(M65=" "," ",IF(M65=0," ",IF(Employee!O$128="M1",AN65,AI65-'May09'!W55)))</f>
        <v xml:space="preserve"> </v>
      </c>
      <c r="O65" s="130" t="str">
        <f>IF(M65=" "," ",IF(M65=0," ",IF(Employee!P$121&gt;E$59,0,IF(C65="A",MNI!E17,IF(C65="B",MNI!F17,IF(C65="C",MNI!G17,IF(C65="J",MNI!H17," ")))))))</f>
        <v xml:space="preserve"> </v>
      </c>
      <c r="P65" s="121"/>
      <c r="Q65" s="121"/>
      <c r="R65" s="230" t="str">
        <f>IF(M65=" "," ",IF(M65=0," ",M65-SUM(N65:Q65)))</f>
        <v xml:space="preserve"> </v>
      </c>
      <c r="S65" s="121"/>
      <c r="T65" s="266" t="str">
        <f>IF(M65=" "," ",IF(M65=0," ",MNI!I17))</f>
        <v xml:space="preserve"> </v>
      </c>
      <c r="U65" s="50"/>
      <c r="V65" s="61">
        <f>IF(Employee!H$139=E$59,Employee!D$138+SUM(M65)+'May09'!V55,SUM(M65)+'May09'!V55)</f>
        <v>0</v>
      </c>
      <c r="W65" s="61">
        <f>IF(Employee!H$139=E$59,Employee!D$139+SUM(N65)+'May09'!W55,SUM(N65)+'May09'!W55)</f>
        <v>0</v>
      </c>
      <c r="X65" s="61">
        <f>IF(O65=" ",'May09'!X55,O65+'May09'!X55)</f>
        <v>0</v>
      </c>
      <c r="Y65" s="61">
        <f>IF(P65=" ",'May09'!Y55,P65+'May09'!Y55)</f>
        <v>0</v>
      </c>
      <c r="Z65" s="61">
        <f>IF(Q65=" ",'May09'!Z55,Q65+'May09'!Z55)</f>
        <v>0</v>
      </c>
      <c r="AA65" s="61">
        <f>IF(R65=" ",'May09'!AA55,R65+'May09'!AA55)</f>
        <v>0</v>
      </c>
      <c r="AB65" s="62"/>
      <c r="AC65" s="61">
        <f>IF(T65=" ",'May09'!AC55,T65+'May09'!AC55)</f>
        <v>0</v>
      </c>
      <c r="AD65" s="98"/>
      <c r="AE65" s="112">
        <f>IF(E65=" ",0,IF(D65="BR",0,IF(D65="D",0,IF(D65="NT",V65,LOOKUP(D65,Free!A:A,Free!C:C)*E$59/12))))</f>
        <v>0</v>
      </c>
      <c r="AF65" s="95">
        <f>IF(E65=" ",0,V65-AE65)</f>
        <v>0</v>
      </c>
      <c r="AG65" s="95">
        <f>AF65*AG$7</f>
        <v>0</v>
      </c>
      <c r="AH65" s="95">
        <f>IF(D65="D",AF65*AH$7,IF(AF65&gt;LOOKUP(E$59,HR!A:A,HR!C:C),(AF65-LOOKUP(E$59,HR!A:A,HR!C:C))*AH$7,0))</f>
        <v>0</v>
      </c>
      <c r="AI65" s="95">
        <f>IF(AF65&lt;1,0,AG65+AH65)</f>
        <v>0</v>
      </c>
      <c r="AJ65" s="95">
        <f>IF(E65=" ",0,IF(D65="BR",0,IF(D65="D",0,IF(D65="NT",M65,LOOKUP(D65,Free!A:A,Free!C:C)*1/12))))</f>
        <v>0</v>
      </c>
      <c r="AK65" s="95">
        <f>IF(E65=" ",0,SUM(M65)-AJ65)</f>
        <v>0</v>
      </c>
      <c r="AL65" s="95">
        <f>AK65*AL$7</f>
        <v>0</v>
      </c>
      <c r="AM65" s="95">
        <f>IF(D65="D",AK65*AM$7,IF(AK65&gt;LOOKUP(1,HR!A:A,HR!C:C),(AK65-LOOKUP(1,HR!A:A,HR!C:C))*AH$7,0))</f>
        <v>0</v>
      </c>
      <c r="AN65" s="95">
        <f>IF(AK65&lt;1,0,AL65+AM65)</f>
        <v>0</v>
      </c>
      <c r="AO65" s="98"/>
      <c r="AP65" s="63"/>
      <c r="AQ65" s="95">
        <f>IF(G65="SSP",H65,0)</f>
        <v>0</v>
      </c>
      <c r="AR65" s="95">
        <f>IF(G65="SMP",H65,0)</f>
        <v>0</v>
      </c>
      <c r="AS65" s="95">
        <f>IF(G65="SPP",H65,0)</f>
        <v>0</v>
      </c>
      <c r="AT65" s="95">
        <f>IF(G65="SAP",H65,0)</f>
        <v>0</v>
      </c>
      <c r="AU65" s="63"/>
    </row>
    <row r="66" spans="1:47" ht="18" customHeight="1" thickTop="1" thickBot="1" x14ac:dyDescent="0.25">
      <c r="A66" s="49"/>
      <c r="B66" s="153"/>
      <c r="C66" s="151"/>
      <c r="D66" s="151"/>
      <c r="E66" s="152"/>
      <c r="F66" s="400" t="s">
        <v>7</v>
      </c>
      <c r="G66" s="398"/>
      <c r="H66" s="131"/>
      <c r="I66" s="132"/>
      <c r="J66" s="132"/>
      <c r="K66" s="168"/>
      <c r="L66" s="168"/>
      <c r="M66" s="159">
        <f t="shared" ref="M66:R66" si="11">SUM(M61:M65)</f>
        <v>0</v>
      </c>
      <c r="N66" s="159">
        <f t="shared" si="11"/>
        <v>0</v>
      </c>
      <c r="O66" s="159">
        <f t="shared" si="11"/>
        <v>0</v>
      </c>
      <c r="P66" s="159">
        <f t="shared" si="11"/>
        <v>0</v>
      </c>
      <c r="Q66" s="159">
        <f t="shared" si="11"/>
        <v>0</v>
      </c>
      <c r="R66" s="159">
        <f t="shared" si="11"/>
        <v>0</v>
      </c>
      <c r="S66" s="121"/>
      <c r="T66" s="159">
        <f>SUM(T61:T65)</f>
        <v>0</v>
      </c>
      <c r="U66" s="51"/>
      <c r="V66" s="61"/>
      <c r="AD66" s="98"/>
      <c r="AO66" s="98"/>
      <c r="AP66" s="63"/>
      <c r="AU66" s="63"/>
    </row>
    <row r="67" spans="1:47" ht="24" customHeight="1" x14ac:dyDescent="0.2">
      <c r="A67" s="243"/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46"/>
    </row>
    <row r="68" spans="1:47" ht="12.75" customHeight="1" x14ac:dyDescent="0.2">
      <c r="AK68" s="436" t="s">
        <v>104</v>
      </c>
      <c r="AL68" s="341"/>
      <c r="AM68" s="341"/>
      <c r="AN68" s="425"/>
      <c r="AQ68" s="207">
        <f>SUM(AQ11:AQ66)</f>
        <v>0</v>
      </c>
      <c r="AR68" s="207">
        <f>SUM(AR11:AR66)</f>
        <v>0</v>
      </c>
      <c r="AS68" s="207">
        <f>SUM(AS11:AS66)</f>
        <v>0</v>
      </c>
      <c r="AT68" s="207">
        <f>SUM(AT11:AT66)</f>
        <v>0</v>
      </c>
    </row>
    <row r="69" spans="1:47" ht="13.5" customHeight="1" thickBot="1" x14ac:dyDescent="0.25">
      <c r="F69" s="244" t="s">
        <v>157</v>
      </c>
      <c r="G69" s="242"/>
      <c r="H69" s="242"/>
      <c r="M69" s="364" t="s">
        <v>160</v>
      </c>
      <c r="N69" s="365"/>
      <c r="O69" s="365"/>
      <c r="P69" s="365"/>
      <c r="Q69" s="365"/>
      <c r="R69" s="365"/>
      <c r="T69" s="246"/>
    </row>
    <row r="70" spans="1:47" ht="12.75" customHeight="1" x14ac:dyDescent="0.2">
      <c r="F70" s="261" t="str">
        <f>IF(B61="D",Employee!D15," ")</f>
        <v xml:space="preserve"> </v>
      </c>
      <c r="M70" s="248" t="str">
        <f>IF(B61="D",M61," ")</f>
        <v xml:space="preserve"> </v>
      </c>
      <c r="N70" s="249" t="str">
        <f>IF(B61="D",N61," ")</f>
        <v xml:space="preserve"> </v>
      </c>
      <c r="O70" s="249" t="str">
        <f>IF(B61="D",O61," ")</f>
        <v xml:space="preserve"> </v>
      </c>
      <c r="P70" s="249" t="str">
        <f>IF(B61="D",P61," ")</f>
        <v xml:space="preserve"> </v>
      </c>
      <c r="Q70" s="249" t="str">
        <f>IF(B61="D",Q61," ")</f>
        <v xml:space="preserve"> </v>
      </c>
      <c r="R70" s="250" t="str">
        <f>IF(B61="D",R61," ")</f>
        <v xml:space="preserve"> </v>
      </c>
      <c r="S70" s="251"/>
      <c r="T70" s="252" t="str">
        <f>IF(B61="D",T61," ")</f>
        <v xml:space="preserve"> </v>
      </c>
      <c r="AK70" s="435" t="s">
        <v>105</v>
      </c>
      <c r="AL70" s="341"/>
      <c r="AM70" s="341"/>
      <c r="AN70" s="425"/>
      <c r="AQ70" s="209">
        <f>IF((AQ68-(O1+T1)*0.13)&gt;0,AQ68-(Q1+T1)*0.13,0)</f>
        <v>0</v>
      </c>
      <c r="AR70" s="209">
        <f>AR68</f>
        <v>0</v>
      </c>
      <c r="AS70" s="209">
        <f>AS68</f>
        <v>0</v>
      </c>
      <c r="AT70" s="209">
        <f>AT68</f>
        <v>0</v>
      </c>
    </row>
    <row r="71" spans="1:47" x14ac:dyDescent="0.2">
      <c r="F71" s="261" t="str">
        <f>IF(B62="D",Employee!D41," ")</f>
        <v xml:space="preserve"> </v>
      </c>
      <c r="M71" s="253" t="str">
        <f>IF(B62="D",M62," ")</f>
        <v xml:space="preserve"> </v>
      </c>
      <c r="N71" s="254" t="str">
        <f>IF(B62="D",N62," ")</f>
        <v xml:space="preserve"> </v>
      </c>
      <c r="O71" s="254" t="str">
        <f>IF(B62="D",O62," ")</f>
        <v xml:space="preserve"> </v>
      </c>
      <c r="P71" s="254" t="str">
        <f>IF(B62="D",P62," ")</f>
        <v xml:space="preserve"> </v>
      </c>
      <c r="Q71" s="254" t="str">
        <f>IF(B62="D",Q62," ")</f>
        <v xml:space="preserve"> </v>
      </c>
      <c r="R71" s="255" t="str">
        <f>IF(B62="D",R62," ")</f>
        <v xml:space="preserve"> </v>
      </c>
      <c r="S71" s="251"/>
      <c r="T71" s="256" t="str">
        <f>IF(B62="D",T62," ")</f>
        <v xml:space="preserve"> </v>
      </c>
    </row>
    <row r="72" spans="1:47" ht="12.75" customHeight="1" x14ac:dyDescent="0.2">
      <c r="F72" s="261" t="str">
        <f>IF(B63="D",Employee!D67," ")</f>
        <v xml:space="preserve"> </v>
      </c>
      <c r="M72" s="253" t="str">
        <f>IF(B63="D",M63," ")</f>
        <v xml:space="preserve"> </v>
      </c>
      <c r="N72" s="254" t="str">
        <f>IF(B63="D",N63," ")</f>
        <v xml:space="preserve"> </v>
      </c>
      <c r="O72" s="254" t="str">
        <f>IF(B63="D",O63," ")</f>
        <v xml:space="preserve"> </v>
      </c>
      <c r="P72" s="254" t="str">
        <f>IF(B63="D",P63," ")</f>
        <v xml:space="preserve"> </v>
      </c>
      <c r="Q72" s="254" t="str">
        <f>IF(B63="D",Q63," ")</f>
        <v xml:space="preserve"> </v>
      </c>
      <c r="R72" s="255" t="str">
        <f>IF(B63="D",R63," ")</f>
        <v xml:space="preserve"> </v>
      </c>
      <c r="S72" s="251"/>
      <c r="T72" s="256" t="str">
        <f>IF(B63="D",T63," ")</f>
        <v xml:space="preserve"> </v>
      </c>
      <c r="AK72" s="435" t="s">
        <v>106</v>
      </c>
      <c r="AL72" s="341"/>
      <c r="AM72" s="341"/>
      <c r="AN72" s="425"/>
      <c r="AQ72" s="215"/>
      <c r="AR72" s="209">
        <f>AR70*0.045</f>
        <v>0</v>
      </c>
      <c r="AS72" s="209">
        <f>AS70*0.045</f>
        <v>0</v>
      </c>
      <c r="AT72" s="209">
        <f>AT70*0.045</f>
        <v>0</v>
      </c>
    </row>
    <row r="73" spans="1:47" x14ac:dyDescent="0.2">
      <c r="F73" s="261" t="str">
        <f>IF(B64="D",Employee!D93," ")</f>
        <v xml:space="preserve"> </v>
      </c>
      <c r="M73" s="253" t="str">
        <f>IF(B64="D",M64," ")</f>
        <v xml:space="preserve"> </v>
      </c>
      <c r="N73" s="254" t="str">
        <f>IF(B64="D",N64," ")</f>
        <v xml:space="preserve"> </v>
      </c>
      <c r="O73" s="254" t="str">
        <f>IF(B64="D",O64," ")</f>
        <v xml:space="preserve"> </v>
      </c>
      <c r="P73" s="254" t="str">
        <f>IF(B64="D",P64," ")</f>
        <v xml:space="preserve"> </v>
      </c>
      <c r="Q73" s="254" t="str">
        <f>IF(B64="D",Q64," ")</f>
        <v xml:space="preserve"> </v>
      </c>
      <c r="R73" s="255" t="str">
        <f>IF(B64="D",R64," ")</f>
        <v xml:space="preserve"> </v>
      </c>
      <c r="S73" s="251"/>
      <c r="T73" s="256" t="str">
        <f>IF(B64="D",T64," ")</f>
        <v xml:space="preserve"> </v>
      </c>
    </row>
    <row r="74" spans="1:47" ht="13.5" thickBot="1" x14ac:dyDescent="0.25">
      <c r="F74" s="261" t="str">
        <f>IF(B65="D",Employee!D119," ")</f>
        <v xml:space="preserve"> </v>
      </c>
      <c r="M74" s="257" t="str">
        <f>IF(B65="D",M65," ")</f>
        <v xml:space="preserve"> </v>
      </c>
      <c r="N74" s="258" t="str">
        <f>IF(B65="D",N65," ")</f>
        <v xml:space="preserve"> </v>
      </c>
      <c r="O74" s="258" t="str">
        <f>IF(B65="D",O65," ")</f>
        <v xml:space="preserve"> </v>
      </c>
      <c r="P74" s="258" t="str">
        <f>IF(B65="D",P65," ")</f>
        <v xml:space="preserve"> </v>
      </c>
      <c r="Q74" s="258" t="str">
        <f>IF(B65="D",Q65," ")</f>
        <v xml:space="preserve"> </v>
      </c>
      <c r="R74" s="259" t="str">
        <f>IF(B65="D",R65," ")</f>
        <v xml:space="preserve"> </v>
      </c>
      <c r="S74" s="251"/>
      <c r="T74" s="260" t="str">
        <f>IF(B65="D",T65," ")</f>
        <v xml:space="preserve"> </v>
      </c>
    </row>
    <row r="75" spans="1:47" ht="13.5" thickBot="1" x14ac:dyDescent="0.25">
      <c r="F75" s="245" t="s">
        <v>159</v>
      </c>
      <c r="M75" s="247">
        <f t="shared" ref="M75:R75" si="12">SUM(M70:M74)</f>
        <v>0</v>
      </c>
      <c r="N75" s="247">
        <f t="shared" si="12"/>
        <v>0</v>
      </c>
      <c r="O75" s="247">
        <f t="shared" si="12"/>
        <v>0</v>
      </c>
      <c r="P75" s="247">
        <f t="shared" si="12"/>
        <v>0</v>
      </c>
      <c r="Q75" s="247">
        <f t="shared" si="12"/>
        <v>0</v>
      </c>
      <c r="R75" s="247">
        <f t="shared" si="12"/>
        <v>0</v>
      </c>
      <c r="S75" s="251"/>
      <c r="T75" s="247">
        <f>SUM(T70:T74)</f>
        <v>0</v>
      </c>
      <c r="AK75" s="424" t="s">
        <v>107</v>
      </c>
      <c r="AL75" s="341"/>
      <c r="AM75" s="341"/>
      <c r="AN75" s="425"/>
      <c r="AQ75" s="208">
        <f>AQ70+'May09'!AQ65</f>
        <v>0</v>
      </c>
      <c r="AR75" s="208">
        <f>AR70+'May09'!AR65</f>
        <v>0</v>
      </c>
      <c r="AS75" s="208">
        <f>AS70+'May09'!AS65</f>
        <v>0</v>
      </c>
      <c r="AT75" s="208">
        <f>AT70+'May09'!AT65</f>
        <v>0</v>
      </c>
    </row>
    <row r="76" spans="1:47" ht="13.5" thickTop="1" x14ac:dyDescent="0.2"/>
    <row r="77" spans="1:47" x14ac:dyDescent="0.2">
      <c r="AK77" s="424" t="s">
        <v>108</v>
      </c>
      <c r="AL77" s="341"/>
      <c r="AM77" s="341"/>
      <c r="AN77" s="425"/>
      <c r="AQ77" s="215"/>
      <c r="AR77" s="208">
        <f>AR72+'May09'!AR67</f>
        <v>0</v>
      </c>
      <c r="AS77" s="208">
        <f>AS72+'May09'!AS67</f>
        <v>0</v>
      </c>
      <c r="AT77" s="208">
        <f>AT72+'May09'!AT67</f>
        <v>0</v>
      </c>
    </row>
  </sheetData>
  <sheetCalcPr fullCalcOnLoad="1"/>
  <mergeCells count="103">
    <mergeCell ref="AK75:AN75"/>
    <mergeCell ref="Q3:Q6"/>
    <mergeCell ref="P3:P6"/>
    <mergeCell ref="I3:I6"/>
    <mergeCell ref="J3:J6"/>
    <mergeCell ref="AK68:AN68"/>
    <mergeCell ref="AK70:AN70"/>
    <mergeCell ref="M3:M6"/>
    <mergeCell ref="F3:F6"/>
    <mergeCell ref="H3:H6"/>
    <mergeCell ref="A1:A6"/>
    <mergeCell ref="B3:B6"/>
    <mergeCell ref="C3:C6"/>
    <mergeCell ref="D3:D6"/>
    <mergeCell ref="I1:L1"/>
    <mergeCell ref="G2:H2"/>
    <mergeCell ref="I2:L2"/>
    <mergeCell ref="Y3:Y6"/>
    <mergeCell ref="Z3:Z6"/>
    <mergeCell ref="AA3:AA6"/>
    <mergeCell ref="E3:E6"/>
    <mergeCell ref="B1:F2"/>
    <mergeCell ref="N3:N6"/>
    <mergeCell ref="O3:O6"/>
    <mergeCell ref="G1:H1"/>
    <mergeCell ref="K3:K6"/>
    <mergeCell ref="L3:L6"/>
    <mergeCell ref="AC3:AC6"/>
    <mergeCell ref="AE3:AE6"/>
    <mergeCell ref="AF3:AF6"/>
    <mergeCell ref="AG3:AG6"/>
    <mergeCell ref="R3:R6"/>
    <mergeCell ref="T3:T6"/>
    <mergeCell ref="V3:V6"/>
    <mergeCell ref="W3:W6"/>
    <mergeCell ref="U1:U6"/>
    <mergeCell ref="X3:X6"/>
    <mergeCell ref="B7:T7"/>
    <mergeCell ref="B8:E8"/>
    <mergeCell ref="B9:D9"/>
    <mergeCell ref="H9:J9"/>
    <mergeCell ref="O9:R9"/>
    <mergeCell ref="AK3:AK6"/>
    <mergeCell ref="R8:T8"/>
    <mergeCell ref="AH3:AH6"/>
    <mergeCell ref="AI3:AI6"/>
    <mergeCell ref="AJ3:AJ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O28:Q28"/>
    <mergeCell ref="R28:T28"/>
    <mergeCell ref="O58:Q58"/>
    <mergeCell ref="R58:T58"/>
    <mergeCell ref="F36:G36"/>
    <mergeCell ref="B37:T37"/>
    <mergeCell ref="B38:E38"/>
    <mergeCell ref="B39:D39"/>
    <mergeCell ref="H39:J39"/>
    <mergeCell ref="O39:R39"/>
    <mergeCell ref="O38:Q38"/>
    <mergeCell ref="R38:T38"/>
    <mergeCell ref="B47:T47"/>
    <mergeCell ref="B59:D59"/>
    <mergeCell ref="H59:J59"/>
    <mergeCell ref="O59:R59"/>
    <mergeCell ref="B48:E48"/>
    <mergeCell ref="B49:D49"/>
    <mergeCell ref="H49:J49"/>
    <mergeCell ref="O48:Q48"/>
    <mergeCell ref="B58:E58"/>
    <mergeCell ref="R48:T48"/>
    <mergeCell ref="M69:R69"/>
    <mergeCell ref="V1:AC2"/>
    <mergeCell ref="AE1:AN2"/>
    <mergeCell ref="O8:Q8"/>
    <mergeCell ref="B67:T67"/>
    <mergeCell ref="O49:R49"/>
    <mergeCell ref="F56:G56"/>
    <mergeCell ref="B57:T57"/>
    <mergeCell ref="F66:G66"/>
    <mergeCell ref="F46:G46"/>
    <mergeCell ref="AQ1:AT2"/>
    <mergeCell ref="AQ3:AQ6"/>
    <mergeCell ref="AR3:AR6"/>
    <mergeCell ref="AS3:AS6"/>
    <mergeCell ref="AT3:AT6"/>
    <mergeCell ref="AK77:AN77"/>
    <mergeCell ref="AN3:AN6"/>
    <mergeCell ref="AL3:AL6"/>
    <mergeCell ref="AM3:AM6"/>
    <mergeCell ref="AK72:AN72"/>
  </mergeCells>
  <phoneticPr fontId="4" type="noConversion"/>
  <dataValidations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U67"/>
  <sheetViews>
    <sheetView workbookViewId="0">
      <pane ySplit="6" topLeftCell="A7" activePane="bottomLeft" state="frozen"/>
      <selection pane="bottomLeft" activeCell="F3" sqref="F3:F6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241" customFormat="1" ht="14.25" customHeight="1" thickTop="1" x14ac:dyDescent="0.2">
      <c r="A1" s="434"/>
      <c r="B1" s="358" t="s">
        <v>113</v>
      </c>
      <c r="C1" s="359"/>
      <c r="D1" s="359"/>
      <c r="E1" s="359"/>
      <c r="F1" s="360"/>
      <c r="G1" s="383">
        <f>SUM(AQ60:AT60)+SUM(AR62:AT62)</f>
        <v>0</v>
      </c>
      <c r="H1" s="384"/>
      <c r="I1" s="418" t="s">
        <v>4</v>
      </c>
      <c r="J1" s="419"/>
      <c r="K1" s="419"/>
      <c r="L1" s="420"/>
      <c r="M1" s="237">
        <f t="shared" ref="M1:R1" si="0">M16+M26+M36+M46+M56</f>
        <v>0</v>
      </c>
      <c r="N1" s="237">
        <f t="shared" si="0"/>
        <v>0</v>
      </c>
      <c r="O1" s="237">
        <f t="shared" si="0"/>
        <v>0</v>
      </c>
      <c r="P1" s="237">
        <f t="shared" si="0"/>
        <v>0</v>
      </c>
      <c r="Q1" s="237">
        <f t="shared" si="0"/>
        <v>0</v>
      </c>
      <c r="R1" s="237">
        <f t="shared" si="0"/>
        <v>0</v>
      </c>
      <c r="S1" s="238"/>
      <c r="T1" s="237">
        <f>T16+T26+T36+T46+T56</f>
        <v>0</v>
      </c>
      <c r="U1" s="406"/>
      <c r="V1" s="366" t="s">
        <v>36</v>
      </c>
      <c r="W1" s="367"/>
      <c r="X1" s="367"/>
      <c r="Y1" s="367"/>
      <c r="Z1" s="367"/>
      <c r="AA1" s="367"/>
      <c r="AB1" s="367"/>
      <c r="AC1" s="368"/>
      <c r="AD1" s="239"/>
      <c r="AE1" s="372" t="s">
        <v>59</v>
      </c>
      <c r="AF1" s="373"/>
      <c r="AG1" s="373"/>
      <c r="AH1" s="373"/>
      <c r="AI1" s="373"/>
      <c r="AJ1" s="373"/>
      <c r="AK1" s="373"/>
      <c r="AL1" s="373"/>
      <c r="AM1" s="373"/>
      <c r="AN1" s="373"/>
      <c r="AO1" s="239"/>
      <c r="AP1" s="240"/>
      <c r="AQ1" s="382" t="s">
        <v>103</v>
      </c>
      <c r="AR1" s="382"/>
      <c r="AS1" s="382"/>
      <c r="AT1" s="382"/>
      <c r="AU1" s="240"/>
    </row>
    <row r="2" spans="1:47" s="241" customFormat="1" ht="14.25" customHeight="1" thickBot="1" x14ac:dyDescent="0.25">
      <c r="A2" s="434"/>
      <c r="B2" s="361"/>
      <c r="C2" s="362"/>
      <c r="D2" s="362"/>
      <c r="E2" s="362"/>
      <c r="F2" s="363"/>
      <c r="G2" s="383"/>
      <c r="H2" s="384"/>
      <c r="I2" s="385" t="s">
        <v>156</v>
      </c>
      <c r="J2" s="385"/>
      <c r="K2" s="385"/>
      <c r="L2" s="386"/>
      <c r="M2" s="237">
        <f>M65</f>
        <v>0</v>
      </c>
      <c r="N2" s="237">
        <f t="shared" ref="N2:T2" si="1">N65</f>
        <v>0</v>
      </c>
      <c r="O2" s="237">
        <f t="shared" si="1"/>
        <v>0</v>
      </c>
      <c r="P2" s="237">
        <f t="shared" si="1"/>
        <v>0</v>
      </c>
      <c r="Q2" s="237">
        <f t="shared" si="1"/>
        <v>0</v>
      </c>
      <c r="R2" s="237">
        <f t="shared" si="1"/>
        <v>0</v>
      </c>
      <c r="S2" s="237">
        <f t="shared" si="1"/>
        <v>0</v>
      </c>
      <c r="T2" s="237">
        <f t="shared" si="1"/>
        <v>0</v>
      </c>
      <c r="U2" s="406"/>
      <c r="V2" s="369"/>
      <c r="W2" s="370"/>
      <c r="X2" s="370"/>
      <c r="Y2" s="370"/>
      <c r="Z2" s="370"/>
      <c r="AA2" s="370"/>
      <c r="AB2" s="370"/>
      <c r="AC2" s="371"/>
      <c r="AD2" s="239"/>
      <c r="AE2" s="369"/>
      <c r="AF2" s="370"/>
      <c r="AG2" s="370"/>
      <c r="AH2" s="370"/>
      <c r="AI2" s="370"/>
      <c r="AJ2" s="370"/>
      <c r="AK2" s="370"/>
      <c r="AL2" s="370"/>
      <c r="AM2" s="370"/>
      <c r="AN2" s="370"/>
      <c r="AO2" s="239"/>
      <c r="AP2" s="240"/>
      <c r="AQ2" s="370"/>
      <c r="AR2" s="370"/>
      <c r="AS2" s="370"/>
      <c r="AT2" s="370"/>
      <c r="AU2" s="240"/>
    </row>
    <row r="3" spans="1:47" s="13" customFormat="1" ht="15" customHeight="1" thickTop="1" x14ac:dyDescent="0.2">
      <c r="A3" s="417"/>
      <c r="B3" s="421" t="s">
        <v>158</v>
      </c>
      <c r="C3" s="421" t="s">
        <v>80</v>
      </c>
      <c r="D3" s="421" t="s">
        <v>6</v>
      </c>
      <c r="E3" s="387" t="s">
        <v>72</v>
      </c>
      <c r="F3" s="430" t="s">
        <v>0</v>
      </c>
      <c r="G3" s="135" t="s">
        <v>74</v>
      </c>
      <c r="H3" s="393" t="s">
        <v>84</v>
      </c>
      <c r="I3" s="393" t="s">
        <v>78</v>
      </c>
      <c r="J3" s="393" t="s">
        <v>79</v>
      </c>
      <c r="K3" s="390" t="s">
        <v>83</v>
      </c>
      <c r="L3" s="390" t="s">
        <v>56</v>
      </c>
      <c r="M3" s="408" t="s">
        <v>81</v>
      </c>
      <c r="N3" s="393" t="s">
        <v>1</v>
      </c>
      <c r="O3" s="410" t="s">
        <v>37</v>
      </c>
      <c r="P3" s="393" t="s">
        <v>85</v>
      </c>
      <c r="Q3" s="410" t="s">
        <v>2</v>
      </c>
      <c r="R3" s="408" t="s">
        <v>82</v>
      </c>
      <c r="S3" s="53"/>
      <c r="T3" s="410" t="s">
        <v>38</v>
      </c>
      <c r="U3" s="407"/>
      <c r="V3" s="404" t="s">
        <v>5</v>
      </c>
      <c r="W3" s="404" t="s">
        <v>1</v>
      </c>
      <c r="X3" s="404" t="s">
        <v>37</v>
      </c>
      <c r="Y3" s="411" t="s">
        <v>32</v>
      </c>
      <c r="Z3" s="404" t="s">
        <v>2</v>
      </c>
      <c r="AA3" s="404" t="s">
        <v>3</v>
      </c>
      <c r="AB3" s="53"/>
      <c r="AC3" s="404" t="s">
        <v>38</v>
      </c>
      <c r="AD3" s="96"/>
      <c r="AE3" s="374" t="s">
        <v>60</v>
      </c>
      <c r="AF3" s="374" t="s">
        <v>61</v>
      </c>
      <c r="AG3" s="374" t="s">
        <v>199</v>
      </c>
      <c r="AH3" s="374" t="s">
        <v>202</v>
      </c>
      <c r="AI3" s="426" t="s">
        <v>70</v>
      </c>
      <c r="AJ3" s="374" t="s">
        <v>62</v>
      </c>
      <c r="AK3" s="355" t="s">
        <v>68</v>
      </c>
      <c r="AL3" s="355" t="s">
        <v>200</v>
      </c>
      <c r="AM3" s="355" t="s">
        <v>201</v>
      </c>
      <c r="AN3" s="426" t="s">
        <v>71</v>
      </c>
      <c r="AO3" s="96"/>
      <c r="AP3" s="211"/>
      <c r="AQ3" s="355" t="s">
        <v>99</v>
      </c>
      <c r="AR3" s="355" t="s">
        <v>100</v>
      </c>
      <c r="AS3" s="355" t="s">
        <v>101</v>
      </c>
      <c r="AT3" s="355" t="s">
        <v>102</v>
      </c>
      <c r="AU3" s="211"/>
    </row>
    <row r="4" spans="1:47" s="14" customFormat="1" ht="15" customHeight="1" x14ac:dyDescent="0.2">
      <c r="A4" s="417"/>
      <c r="B4" s="422"/>
      <c r="C4" s="422"/>
      <c r="D4" s="422"/>
      <c r="E4" s="388"/>
      <c r="F4" s="405"/>
      <c r="G4" s="136" t="s">
        <v>75</v>
      </c>
      <c r="H4" s="394"/>
      <c r="I4" s="414"/>
      <c r="J4" s="414"/>
      <c r="K4" s="391"/>
      <c r="L4" s="391"/>
      <c r="M4" s="409"/>
      <c r="N4" s="394"/>
      <c r="O4" s="405"/>
      <c r="P4" s="394"/>
      <c r="Q4" s="405"/>
      <c r="R4" s="409"/>
      <c r="S4" s="53"/>
      <c r="T4" s="405"/>
      <c r="U4" s="407"/>
      <c r="V4" s="405"/>
      <c r="W4" s="405"/>
      <c r="X4" s="405"/>
      <c r="Y4" s="412"/>
      <c r="Z4" s="405"/>
      <c r="AA4" s="405"/>
      <c r="AB4" s="53"/>
      <c r="AC4" s="405"/>
      <c r="AD4" s="96"/>
      <c r="AE4" s="375"/>
      <c r="AF4" s="375"/>
      <c r="AG4" s="375"/>
      <c r="AH4" s="375"/>
      <c r="AI4" s="427"/>
      <c r="AJ4" s="375"/>
      <c r="AK4" s="357"/>
      <c r="AL4" s="356"/>
      <c r="AM4" s="356"/>
      <c r="AN4" s="427"/>
      <c r="AO4" s="96"/>
      <c r="AP4" s="211"/>
      <c r="AQ4" s="356"/>
      <c r="AR4" s="356"/>
      <c r="AS4" s="356"/>
      <c r="AT4" s="356"/>
      <c r="AU4" s="211"/>
    </row>
    <row r="5" spans="1:47" s="14" customFormat="1" ht="15" customHeight="1" x14ac:dyDescent="0.2">
      <c r="A5" s="417"/>
      <c r="B5" s="422"/>
      <c r="C5" s="422"/>
      <c r="D5" s="422"/>
      <c r="E5" s="388"/>
      <c r="F5" s="405"/>
      <c r="G5" s="136" t="s">
        <v>76</v>
      </c>
      <c r="H5" s="394"/>
      <c r="I5" s="414"/>
      <c r="J5" s="414"/>
      <c r="K5" s="391"/>
      <c r="L5" s="391"/>
      <c r="M5" s="409"/>
      <c r="N5" s="394"/>
      <c r="O5" s="405"/>
      <c r="P5" s="394"/>
      <c r="Q5" s="405"/>
      <c r="R5" s="409"/>
      <c r="S5" s="53"/>
      <c r="T5" s="405"/>
      <c r="U5" s="407"/>
      <c r="V5" s="405"/>
      <c r="W5" s="405"/>
      <c r="X5" s="405"/>
      <c r="Y5" s="412"/>
      <c r="Z5" s="405"/>
      <c r="AA5" s="405"/>
      <c r="AB5" s="53"/>
      <c r="AC5" s="405"/>
      <c r="AD5" s="96"/>
      <c r="AE5" s="375"/>
      <c r="AF5" s="375"/>
      <c r="AG5" s="375"/>
      <c r="AH5" s="375"/>
      <c r="AI5" s="427"/>
      <c r="AJ5" s="375"/>
      <c r="AK5" s="357"/>
      <c r="AL5" s="356"/>
      <c r="AM5" s="356"/>
      <c r="AN5" s="427"/>
      <c r="AO5" s="96"/>
      <c r="AP5" s="211"/>
      <c r="AQ5" s="356"/>
      <c r="AR5" s="356"/>
      <c r="AS5" s="356"/>
      <c r="AT5" s="356"/>
      <c r="AU5" s="211"/>
    </row>
    <row r="6" spans="1:47" s="15" customFormat="1" ht="15" customHeight="1" x14ac:dyDescent="0.2">
      <c r="A6" s="417"/>
      <c r="B6" s="423"/>
      <c r="C6" s="423"/>
      <c r="D6" s="423"/>
      <c r="E6" s="389"/>
      <c r="F6" s="405"/>
      <c r="G6" s="137" t="s">
        <v>77</v>
      </c>
      <c r="H6" s="395"/>
      <c r="I6" s="415"/>
      <c r="J6" s="415"/>
      <c r="K6" s="392"/>
      <c r="L6" s="392"/>
      <c r="M6" s="409"/>
      <c r="N6" s="395"/>
      <c r="O6" s="405"/>
      <c r="P6" s="395"/>
      <c r="Q6" s="405"/>
      <c r="R6" s="409"/>
      <c r="S6" s="52"/>
      <c r="T6" s="405"/>
      <c r="U6" s="407"/>
      <c r="V6" s="405"/>
      <c r="W6" s="405"/>
      <c r="X6" s="405"/>
      <c r="Y6" s="413"/>
      <c r="Z6" s="405"/>
      <c r="AA6" s="405"/>
      <c r="AB6" s="52"/>
      <c r="AC6" s="405"/>
      <c r="AD6" s="97"/>
      <c r="AE6" s="375"/>
      <c r="AF6" s="375"/>
      <c r="AG6" s="375"/>
      <c r="AH6" s="375"/>
      <c r="AI6" s="427"/>
      <c r="AJ6" s="375"/>
      <c r="AK6" s="357"/>
      <c r="AL6" s="356"/>
      <c r="AM6" s="356"/>
      <c r="AN6" s="427"/>
      <c r="AO6" s="97"/>
      <c r="AP6" s="212"/>
      <c r="AQ6" s="357"/>
      <c r="AR6" s="357"/>
      <c r="AS6" s="357"/>
      <c r="AT6" s="357"/>
      <c r="AU6" s="212"/>
    </row>
    <row r="7" spans="1:47" s="54" customFormat="1" ht="24" customHeight="1" thickBot="1" x14ac:dyDescent="0.25">
      <c r="A7" s="160"/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218"/>
      <c r="V7" s="84"/>
      <c r="W7" s="84"/>
      <c r="X7" s="84"/>
      <c r="Y7" s="219"/>
      <c r="Z7" s="84"/>
      <c r="AA7" s="84"/>
      <c r="AB7" s="85"/>
      <c r="AC7" s="84"/>
      <c r="AD7" s="97"/>
      <c r="AE7" s="94"/>
      <c r="AF7" s="94"/>
      <c r="AG7" s="267">
        <f>Admin!N$21/100</f>
        <v>0.2</v>
      </c>
      <c r="AH7" s="267">
        <f>(Admin!N$22-Admin!N$21)/100</f>
        <v>0.2</v>
      </c>
      <c r="AI7" s="94"/>
      <c r="AJ7" s="94"/>
      <c r="AK7" s="94"/>
      <c r="AL7" s="267">
        <f>Admin!N$21/100</f>
        <v>0.2</v>
      </c>
      <c r="AM7" s="267">
        <f>(Admin!N$22-Admin!N$21)/100</f>
        <v>0.2</v>
      </c>
      <c r="AN7" s="94"/>
      <c r="AO7" s="97"/>
      <c r="AP7" s="212"/>
      <c r="AQ7" s="94"/>
      <c r="AR7" s="94"/>
      <c r="AS7" s="94"/>
      <c r="AT7" s="94"/>
      <c r="AU7" s="212"/>
    </row>
    <row r="8" spans="1:47" ht="18" customHeight="1" thickTop="1" thickBot="1" x14ac:dyDescent="0.25">
      <c r="A8" s="41"/>
      <c r="B8" s="396" t="s">
        <v>34</v>
      </c>
      <c r="C8" s="397"/>
      <c r="D8" s="397"/>
      <c r="E8" s="398"/>
      <c r="F8" s="42"/>
      <c r="G8" s="110"/>
      <c r="H8" s="111"/>
      <c r="I8" s="111"/>
      <c r="J8" s="111"/>
      <c r="K8" s="58"/>
      <c r="L8" s="58"/>
      <c r="M8" s="55"/>
      <c r="N8" s="43"/>
      <c r="O8" s="378" t="s">
        <v>39</v>
      </c>
      <c r="P8" s="379"/>
      <c r="Q8" s="380"/>
      <c r="R8" s="376"/>
      <c r="S8" s="377"/>
      <c r="T8" s="377"/>
      <c r="U8" s="44"/>
      <c r="AD8" s="98"/>
      <c r="AO8" s="98"/>
      <c r="AP8" s="63"/>
      <c r="AU8" s="63"/>
    </row>
    <row r="9" spans="1:47" ht="18" customHeight="1" thickTop="1" thickBot="1" x14ac:dyDescent="0.25">
      <c r="A9" s="45"/>
      <c r="B9" s="399" t="s">
        <v>9</v>
      </c>
      <c r="C9" s="397"/>
      <c r="D9" s="398"/>
      <c r="E9" s="206">
        <v>14</v>
      </c>
      <c r="F9" s="63"/>
      <c r="G9" s="63"/>
      <c r="H9" s="399" t="s">
        <v>39</v>
      </c>
      <c r="I9" s="397"/>
      <c r="J9" s="398"/>
      <c r="K9" s="272">
        <f>Admin!B93</f>
        <v>40000</v>
      </c>
      <c r="L9" s="271" t="s">
        <v>208</v>
      </c>
      <c r="M9" s="273">
        <f>Admin!B99</f>
        <v>40006</v>
      </c>
      <c r="N9" s="28"/>
      <c r="O9" s="401" t="s">
        <v>109</v>
      </c>
      <c r="P9" s="402"/>
      <c r="Q9" s="402"/>
      <c r="R9" s="403"/>
      <c r="S9" s="46"/>
      <c r="T9" s="217"/>
      <c r="U9" s="48"/>
      <c r="AD9" s="98"/>
      <c r="AO9" s="98"/>
      <c r="AP9" s="63"/>
      <c r="AU9" s="63"/>
    </row>
    <row r="10" spans="1:47" ht="18" customHeight="1" thickTop="1" x14ac:dyDescent="0.2">
      <c r="A10" s="45"/>
      <c r="B10" s="220"/>
      <c r="C10" s="221"/>
      <c r="D10" s="222"/>
      <c r="E10" s="221"/>
      <c r="F10" s="221"/>
      <c r="G10" s="221"/>
      <c r="H10" s="56"/>
      <c r="I10" s="56"/>
      <c r="J10" s="56"/>
      <c r="K10" s="59"/>
      <c r="L10" s="59"/>
      <c r="M10" s="56"/>
      <c r="N10" s="114"/>
      <c r="O10" s="56"/>
      <c r="P10" s="56"/>
      <c r="Q10" s="56"/>
      <c r="R10" s="56"/>
      <c r="S10" s="46"/>
      <c r="T10" s="56"/>
      <c r="U10" s="48"/>
      <c r="AD10" s="98"/>
      <c r="AF10" s="112"/>
      <c r="AO10" s="98"/>
      <c r="AP10" s="63"/>
      <c r="AU10" s="63"/>
    </row>
    <row r="11" spans="1:47" ht="18" customHeight="1" x14ac:dyDescent="0.2">
      <c r="A11" s="45"/>
      <c r="B11" s="143" t="str">
        <f>IF(E11=" "," ",IF(Employee!F$24&gt;E$9," ",IF(Employee!F$26&lt;E$9," ",Employee!D$30)))</f>
        <v xml:space="preserve"> </v>
      </c>
      <c r="C11" s="109" t="str">
        <f>IF(E11=Employee!D$29,LOOKUP(E$9,Nitable!A:A,Nitable!B:B)," ")</f>
        <v xml:space="preserve"> </v>
      </c>
      <c r="D11" s="109" t="str">
        <f>IF(E11=Employee!D$29,LOOKUP(E$9,Taxcode!A:A,Taxcode!G:G)," ")</f>
        <v xml:space="preserve"> </v>
      </c>
      <c r="E11" s="144" t="str">
        <f>IF(Employee!D$28="m"," ",IF(Employee!F$24&gt;E$9," ",IF(Employee!F$26&lt;E$9," ",Employee!D$29)))</f>
        <v xml:space="preserve"> </v>
      </c>
      <c r="F11" s="147" t="str">
        <f>IF(E11=" "," ",IF(Employee!F$24&gt;E$9," ",IF(Employee!F$26&lt;E$9," ",Employee!D$15)))</f>
        <v xml:space="preserve"> </v>
      </c>
      <c r="G11" s="162"/>
      <c r="H11" s="123">
        <f>IF(T$9="Y",'Jun09'!H51,0)</f>
        <v>0</v>
      </c>
      <c r="I11" s="115">
        <f>IF(T$9="Y",'Jun09'!I51,0)</f>
        <v>0</v>
      </c>
      <c r="J11" s="115">
        <f>IF(T$9="Y",'Jun09'!J51,0)</f>
        <v>0</v>
      </c>
      <c r="K11" s="115">
        <f>IF(T$9="Y",'Jun09'!K51,I11*J11)</f>
        <v>0</v>
      </c>
      <c r="L11" s="154">
        <f>IF(T$9="Y",'Jun09'!L51,0)</f>
        <v>0</v>
      </c>
      <c r="M11" s="140" t="str">
        <f>IF(E11=" "," ",IF(T$9="Y",'Jun09'!M51,IF((H11+K11+L11)&gt;0,H11+K11+L11," ")))</f>
        <v xml:space="preserve"> </v>
      </c>
      <c r="N11" s="117" t="str">
        <f>IF(M11=" "," ",IF(M11=0," ",IF(Employee!O$24="W1",AN11,AI11-'Jun09'!W51)))</f>
        <v xml:space="preserve"> </v>
      </c>
      <c r="O11" s="128" t="str">
        <f>IF(M11=" "," ",IF(M11=0," ",IF(Employee!P$17&gt;E$9,0,IF(C11="A",WNI!E68,IF(C11="B",WNI!F68,IF(C11="C",WNI!G68,IF(C11="J",WNI!H68," ")))))))</f>
        <v xml:space="preserve"> </v>
      </c>
      <c r="P11" s="117"/>
      <c r="Q11" s="117"/>
      <c r="R11" s="133" t="str">
        <f>IF(M11=" "," ",IF(M11=0," ",M11-SUM(N11:Q11)))</f>
        <v xml:space="preserve"> </v>
      </c>
      <c r="S11" s="121"/>
      <c r="T11" s="118" t="str">
        <f>IF(M11=" "," ",IF(M11=0," ",WNI!I68))</f>
        <v xml:space="preserve"> </v>
      </c>
      <c r="U11" s="50"/>
      <c r="V11" s="61">
        <f>IF(Employee!H$34=E$9,Employee!D$34+SUM(M11)+'Jun09'!V51,SUM(M11)+'Jun09'!V51)</f>
        <v>0</v>
      </c>
      <c r="W11" s="61">
        <f>IF(Employee!H$34=E$9,Employee!D$35+SUM(N11)+'Jun09'!W51,SUM(N11)+'Jun09'!W51)</f>
        <v>0</v>
      </c>
      <c r="X11" s="61">
        <f>IF(O11=" ",'Jun09'!X51,O11+'Jun09'!X51)</f>
        <v>0</v>
      </c>
      <c r="Y11" s="61">
        <f>IF(P11=" ",'Jun09'!Y51,P11+'Jun09'!Y51)</f>
        <v>0</v>
      </c>
      <c r="Z11" s="61">
        <f>IF(Q11=" ",'Jun09'!Z51,Q11+'Jun09'!Z51)</f>
        <v>0</v>
      </c>
      <c r="AA11" s="61">
        <f>IF(R11=" ",'Jun09'!AA51,R11+'Jun09'!AA51)</f>
        <v>0</v>
      </c>
      <c r="AB11" s="62"/>
      <c r="AC11" s="61">
        <f>IF(T11=" ",'Jun09'!AC51,T11+'Jun09'!AC51)</f>
        <v>0</v>
      </c>
      <c r="AD11" s="98"/>
      <c r="AE11" s="112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8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45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IF(E12=Employee!D$55,LOOKUP(E$9,Taxcode!A:A,Taxcode!M:M)," ")</f>
        <v xml:space="preserve"> </v>
      </c>
      <c r="E12" s="146" t="str">
        <f>IF(Employee!D$54="m"," ",IF(Employee!F$50&gt;E$9," ",IF(Employee!F$52&lt;E$9," ",Employee!D$55)))</f>
        <v xml:space="preserve"> </v>
      </c>
      <c r="F12" s="148" t="str">
        <f>IF(E12=" "," ",IF(Employee!F$50&gt;E$9," ",IF(Employee!F$52&lt;E$9," ",Employee!D$41)))</f>
        <v xml:space="preserve"> </v>
      </c>
      <c r="G12" s="162"/>
      <c r="H12" s="124">
        <f>IF(T$9="Y",'Jun09'!H52,0)</f>
        <v>0</v>
      </c>
      <c r="I12" s="119">
        <f>IF(T$9="Y",'Jun09'!I52,0)</f>
        <v>0</v>
      </c>
      <c r="J12" s="119">
        <f>IF(T$9="Y",'Jun09'!J52,0)</f>
        <v>0</v>
      </c>
      <c r="K12" s="119">
        <f>IF(T$9="Y",'Jun09'!K52,I12*J12)</f>
        <v>0</v>
      </c>
      <c r="L12" s="155">
        <f>IF(T$9="Y",'Jun09'!L52,0)</f>
        <v>0</v>
      </c>
      <c r="M12" s="141" t="str">
        <f>IF(E12=" "," ",IF(T$9="Y",'Jun09'!M52,IF((H12+K12+L12)&gt;0,H12+K12+L12," ")))</f>
        <v xml:space="preserve"> </v>
      </c>
      <c r="N12" s="121" t="str">
        <f>IF(M12=" "," ",IF(M12=0," ",IF(Employee!O$50="W1",AN12,AI12-'Jun09'!W52)))</f>
        <v xml:space="preserve"> </v>
      </c>
      <c r="O12" s="130" t="str">
        <f>IF(M12=" "," ",IF(M12=0," ",IF(Employee!P$43&gt;E$9,0,IF(C12="A",WNI!E69,IF(C12="B",WNI!F69,IF(C12="C",WNI!G69,IF(C12="J",WNI!H69," ")))))))</f>
        <v xml:space="preserve"> </v>
      </c>
      <c r="P12" s="121"/>
      <c r="Q12" s="121"/>
      <c r="R12" s="134" t="str">
        <f>IF(M12=" "," ",IF(M12=0," ",M12-SUM(N12:Q12)))</f>
        <v xml:space="preserve"> </v>
      </c>
      <c r="S12" s="121"/>
      <c r="T12" s="122" t="str">
        <f>IF(M12=" "," ",IF(M12=0," ",WNI!I69))</f>
        <v xml:space="preserve"> </v>
      </c>
      <c r="U12" s="50"/>
      <c r="V12" s="61">
        <f>IF(Employee!H$60=E$9,Employee!D$60+SUM(M12)+'Jun09'!V52,SUM(M12)+'Jun09'!V52)</f>
        <v>0</v>
      </c>
      <c r="W12" s="61">
        <f>IF(Employee!H$60=E$9,Employee!D$61+SUM(N12)+'Jun09'!W52,SUM(N12)+'Jun09'!W52)</f>
        <v>0</v>
      </c>
      <c r="X12" s="61">
        <f>IF(O12=" ",'Jun09'!X52,O12+'Jun09'!X52)</f>
        <v>0</v>
      </c>
      <c r="Y12" s="61">
        <f>IF(P12=" ",'Jun09'!Y52,P12+'Jun09'!Y52)</f>
        <v>0</v>
      </c>
      <c r="Z12" s="61">
        <f>IF(Q12=" ",'Jun09'!Z52,Q12+'Jun09'!Z52)</f>
        <v>0</v>
      </c>
      <c r="AA12" s="61">
        <f>IF(R12=" ",'Jun09'!AA52,R12+'Jun09'!AA52)</f>
        <v>0</v>
      </c>
      <c r="AB12" s="62"/>
      <c r="AC12" s="61">
        <f>IF(T12=" ",'Jun09'!AC52,T12+'Jun09'!AC52)</f>
        <v>0</v>
      </c>
      <c r="AD12" s="98"/>
      <c r="AE12" s="112">
        <f>IF(E12=" ",0,IF(D12="BR",0,IF(D12="D",0,IF(D12="NT",V12,LOOKUP(D12,Free!A:A,Free!B:B)*E$9/52))))</f>
        <v>0</v>
      </c>
      <c r="AF12" s="95">
        <f>IF(E12=" ",0,V12-AE12)</f>
        <v>0</v>
      </c>
      <c r="AG12" s="95">
        <f>AF12*AG$7</f>
        <v>0</v>
      </c>
      <c r="AH12" s="95">
        <f>IF(D12="D",AF12*AH$7,IF(AF12&gt;LOOKUP(E$9,HR!A:A,HR!B:B),(AF12-LOOKUP(E$9,HR!A:A,HR!B:B))*AH$7,0))</f>
        <v>0</v>
      </c>
      <c r="AI12" s="95">
        <f>IF(AF12&lt;1,0,AG12+AH12)</f>
        <v>0</v>
      </c>
      <c r="AJ12" s="95">
        <f>IF(E12=" ",0,IF(D12="BR",0,IF(D12="D",0,IF(D12="NT",M12,LOOKUP(D12,Free!A:A,Free!B:B)*1/52))))</f>
        <v>0</v>
      </c>
      <c r="AK12" s="95">
        <f>IF(E12=" ",0,SUM(M12)-AJ12)</f>
        <v>0</v>
      </c>
      <c r="AL12" s="95">
        <f>AK12*AL$7</f>
        <v>0</v>
      </c>
      <c r="AM12" s="95">
        <f>IF(D12="D",AK12*AM$7,IF(AK12&gt;LOOKUP(1,HR!A:A,HR!B:B),(AK12-LOOKUP(1,HR!A:A,HR!B:B))*AH$7,0))</f>
        <v>0</v>
      </c>
      <c r="AN12" s="95">
        <f>IF(AK12&lt;1,0,AL12+AM12)</f>
        <v>0</v>
      </c>
      <c r="AO12" s="98"/>
      <c r="AP12" s="63"/>
      <c r="AQ12" s="95">
        <f>IF(G12="SSP",H12,0)</f>
        <v>0</v>
      </c>
      <c r="AR12" s="95">
        <f>IF(G12="SMP",H12,0)</f>
        <v>0</v>
      </c>
      <c r="AS12" s="95">
        <f>IF(G12="SPP",H12,0)</f>
        <v>0</v>
      </c>
      <c r="AT12" s="95">
        <f>IF(G12="SAP",H12,0)</f>
        <v>0</v>
      </c>
      <c r="AU12" s="63"/>
    </row>
    <row r="13" spans="1:47" ht="18" customHeight="1" x14ac:dyDescent="0.2">
      <c r="A13" s="45"/>
      <c r="B13" s="145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IF(E13=Employee!D$81,LOOKUP(E$9,Taxcode!A:A,Taxcode!S:S)," ")</f>
        <v xml:space="preserve"> </v>
      </c>
      <c r="E13" s="146" t="str">
        <f>IF(Employee!D$80="m"," ",IF(Employee!F$76&gt;E$9," ",IF(Employee!F$78&lt;E$9," ",Employee!D$81)))</f>
        <v xml:space="preserve"> </v>
      </c>
      <c r="F13" s="148" t="str">
        <f>IF(E13=" "," ",IF(Employee!F$76&gt;E$9," ",IF(Employee!F$78&lt;E$9," ",Employee!D$67)))</f>
        <v xml:space="preserve"> </v>
      </c>
      <c r="G13" s="162"/>
      <c r="H13" s="124">
        <f>IF(T$9="Y",'Jun09'!H53,0)</f>
        <v>0</v>
      </c>
      <c r="I13" s="119">
        <f>IF(T$9="Y",'Jun09'!I53,0)</f>
        <v>0</v>
      </c>
      <c r="J13" s="119">
        <f>IF(T$9="Y",'Jun09'!J53,0)</f>
        <v>0</v>
      </c>
      <c r="K13" s="119">
        <f>IF(T$9="Y",'Jun09'!K53,I13*J13)</f>
        <v>0</v>
      </c>
      <c r="L13" s="155">
        <f>IF(T$9="Y",'Jun09'!L53,0)</f>
        <v>0</v>
      </c>
      <c r="M13" s="141" t="str">
        <f>IF(E13=" "," ",IF(T$9="Y",'Jun09'!M53,IF((H13+K13+L13)&gt;0,H13+K13+L13," ")))</f>
        <v xml:space="preserve"> </v>
      </c>
      <c r="N13" s="121" t="str">
        <f>IF(M13=" "," ",IF(M13=0," ",IF(Employee!O$76="W1",AN13,AI13-'Jun09'!W53)))</f>
        <v xml:space="preserve"> </v>
      </c>
      <c r="O13" s="130" t="str">
        <f>IF(M13=" "," ",IF(M13=0," ",IF(Employee!P$69&gt;E$9,0,IF(C13="A",WNI!E70,IF(C13="B",WNI!F70,IF(C13="C",WNI!G70,IF(C13="J",WNI!H70," ")))))))</f>
        <v xml:space="preserve"> </v>
      </c>
      <c r="P13" s="121"/>
      <c r="Q13" s="121"/>
      <c r="R13" s="134" t="str">
        <f>IF(M13=" "," ",IF(M13=0," ",M13-SUM(N13:Q13)))</f>
        <v xml:space="preserve"> </v>
      </c>
      <c r="S13" s="121"/>
      <c r="T13" s="122" t="str">
        <f>IF(M13=" "," ",IF(M13=0," ",WNI!I70))</f>
        <v xml:space="preserve"> </v>
      </c>
      <c r="U13" s="50"/>
      <c r="V13" s="61">
        <f>IF(Employee!H$86=E$9,Employee!D$86+SUM(M13)+'Jun09'!V53,SUM(M13)+'Jun09'!V53)</f>
        <v>0</v>
      </c>
      <c r="W13" s="61">
        <f>IF(Employee!H$86=E$9,Employee!D$87+SUM(N13)+'Jun09'!W53,SUM(N13)+'Jun09'!W53)</f>
        <v>0</v>
      </c>
      <c r="X13" s="61">
        <f>IF(O13=" ",'Jun09'!X53,O13+'Jun09'!X53)</f>
        <v>0</v>
      </c>
      <c r="Y13" s="61">
        <f>IF(P13=" ",'Jun09'!Y53,P13+'Jun09'!Y53)</f>
        <v>0</v>
      </c>
      <c r="Z13" s="61">
        <f>IF(Q13=" ",'Jun09'!Z53,Q13+'Jun09'!Z53)</f>
        <v>0</v>
      </c>
      <c r="AA13" s="61">
        <f>IF(R13=" ",'Jun09'!AA53,R13+'Jun09'!AA53)</f>
        <v>0</v>
      </c>
      <c r="AB13" s="62"/>
      <c r="AC13" s="61">
        <f>IF(T13=" ",'Jun09'!AC53,T13+'Jun09'!AC53)</f>
        <v>0</v>
      </c>
      <c r="AD13" s="98"/>
      <c r="AE13" s="112">
        <f>IF(E13=" ",0,IF(D13="BR",0,IF(D13="D",0,IF(D13="NT",V13,LOOKUP(D13,Free!A:A,Free!B:B)*E$9/52))))</f>
        <v>0</v>
      </c>
      <c r="AF13" s="95">
        <f>IF(E13=" ",0,V13-AE13)</f>
        <v>0</v>
      </c>
      <c r="AG13" s="95">
        <f>AF13*AG$7</f>
        <v>0</v>
      </c>
      <c r="AH13" s="95">
        <f>IF(D13="D",AF13*AH$7,IF(AF13&gt;LOOKUP(E$9,HR!A:A,HR!B:B),(AF13-LOOKUP(E$9,HR!A:A,HR!B:B))*AH$7,0))</f>
        <v>0</v>
      </c>
      <c r="AI13" s="95">
        <f>IF(AF13&lt;1,0,AG13+AH13)</f>
        <v>0</v>
      </c>
      <c r="AJ13" s="95">
        <f>IF(E13=" ",0,IF(D13="BR",0,IF(D13="D",0,IF(D13="NT",M13,LOOKUP(D13,Free!A:A,Free!B:B)*1/52))))</f>
        <v>0</v>
      </c>
      <c r="AK13" s="95">
        <f>IF(E13=" ",0,SUM(M13)-AJ13)</f>
        <v>0</v>
      </c>
      <c r="AL13" s="95">
        <f>AK13*AL$7</f>
        <v>0</v>
      </c>
      <c r="AM13" s="95">
        <f>IF(D13="D",AK13*AM$7,IF(AK13&gt;LOOKUP(1,HR!A:A,HR!B:B),(AK13-LOOKUP(1,HR!A:A,HR!B:B))*AH$7,0))</f>
        <v>0</v>
      </c>
      <c r="AN13" s="95">
        <f>IF(AK13&lt;1,0,AL13+AM13)</f>
        <v>0</v>
      </c>
      <c r="AO13" s="98"/>
      <c r="AP13" s="63"/>
      <c r="AQ13" s="95">
        <f>IF(G13="SSP",H13,0)</f>
        <v>0</v>
      </c>
      <c r="AR13" s="95">
        <f>IF(G13="SMP",H13,0)</f>
        <v>0</v>
      </c>
      <c r="AS13" s="95">
        <f>IF(G13="SPP",H13,0)</f>
        <v>0</v>
      </c>
      <c r="AT13" s="95">
        <f>IF(G13="SAP",H13,0)</f>
        <v>0</v>
      </c>
      <c r="AU13" s="63"/>
    </row>
    <row r="14" spans="1:47" ht="18" customHeight="1" x14ac:dyDescent="0.2">
      <c r="A14" s="45"/>
      <c r="B14" s="145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IF(E14=Employee!D$107,LOOKUP(E$9,Taxcode!A:A,Taxcode!Y:Y)," ")</f>
        <v xml:space="preserve"> </v>
      </c>
      <c r="E14" s="146" t="str">
        <f>IF(Employee!D$106="m"," ",IF(Employee!F$102&gt;E$9," ",IF(Employee!F$104&lt;E$9," ",Employee!D$107)))</f>
        <v xml:space="preserve"> </v>
      </c>
      <c r="F14" s="148" t="str">
        <f>IF(E14=" "," ",IF(Employee!F$102&gt;E$9," ",IF(Employee!F$104&lt;E$9," ",Employee!D$93)))</f>
        <v xml:space="preserve"> </v>
      </c>
      <c r="G14" s="162"/>
      <c r="H14" s="124">
        <f>IF(T$9="Y",'Jun09'!H54,0)</f>
        <v>0</v>
      </c>
      <c r="I14" s="119">
        <f>IF(T$9="Y",'Jun09'!I54,0)</f>
        <v>0</v>
      </c>
      <c r="J14" s="119">
        <f>IF(T$9="Y",'Jun09'!J54,0)</f>
        <v>0</v>
      </c>
      <c r="K14" s="119">
        <f>IF(T$9="Y",'Jun09'!K54,I14*J14)</f>
        <v>0</v>
      </c>
      <c r="L14" s="155">
        <f>IF(T$9="Y",'Jun09'!L54,0)</f>
        <v>0</v>
      </c>
      <c r="M14" s="141" t="str">
        <f>IF(E14=" "," ",IF(T$9="Y",'Jun09'!M54,IF((H14+K14+L14)&gt;0,H14+K14+L14," ")))</f>
        <v xml:space="preserve"> </v>
      </c>
      <c r="N14" s="121" t="str">
        <f>IF(M14=" "," ",IF(M14=0," ",IF(Employee!O$102="W1",AN14,AI14-'Jun09'!W54)))</f>
        <v xml:space="preserve"> </v>
      </c>
      <c r="O14" s="130" t="str">
        <f>IF(M14=" "," ",IF(M14=0," ",IF(Employee!P$95&gt;E$9,0,IF(C14="A",WNI!E71,IF(C14="B",WNI!F71,IF(C14="C",WNI!G71,IF(C14="J",WNI!H71," ")))))))</f>
        <v xml:space="preserve"> </v>
      </c>
      <c r="P14" s="121"/>
      <c r="Q14" s="121"/>
      <c r="R14" s="134" t="str">
        <f>IF(M14=" "," ",IF(M14=0," ",M14-SUM(N14:Q14)))</f>
        <v xml:space="preserve"> </v>
      </c>
      <c r="S14" s="121"/>
      <c r="T14" s="122" t="str">
        <f>IF(M14=" "," ",IF(M14=0," ",WNI!I71))</f>
        <v xml:space="preserve"> </v>
      </c>
      <c r="U14" s="50"/>
      <c r="V14" s="61">
        <f>IF(Employee!H$112=E$9,Employee!D$112+SUM(M14)+'Jun09'!V54,SUM(M14)+'Jun09'!V54)</f>
        <v>0</v>
      </c>
      <c r="W14" s="61">
        <f>IF(Employee!H$112=E$9,Employee!D$113+SUM(N14)+'Jun09'!W54,SUM(N14)+'Jun09'!W54)</f>
        <v>0</v>
      </c>
      <c r="X14" s="61">
        <f>IF(O14=" ",'Jun09'!X54,O14+'Jun09'!X54)</f>
        <v>0</v>
      </c>
      <c r="Y14" s="61">
        <f>IF(P14=" ",'Jun09'!Y54,P14+'Jun09'!Y54)</f>
        <v>0</v>
      </c>
      <c r="Z14" s="61">
        <f>IF(Q14=" ",'Jun09'!Z54,Q14+'Jun09'!Z54)</f>
        <v>0</v>
      </c>
      <c r="AA14" s="61">
        <f>IF(R14=" ",'Jun09'!AA54,R14+'Jun09'!AA54)</f>
        <v>0</v>
      </c>
      <c r="AB14" s="62"/>
      <c r="AC14" s="61">
        <f>IF(T14=" ",'Jun09'!AC54,T14+'Jun09'!AC54)</f>
        <v>0</v>
      </c>
      <c r="AD14" s="98"/>
      <c r="AE14" s="112">
        <f>IF(E14=" ",0,IF(D14="BR",0,IF(D14="D",0,IF(D14="NT",V14,LOOKUP(D14,Free!A:A,Free!B:B)*E$9/52))))</f>
        <v>0</v>
      </c>
      <c r="AF14" s="95">
        <f>IF(E14=" ",0,V14-AE14)</f>
        <v>0</v>
      </c>
      <c r="AG14" s="95">
        <f>AF14*AG$7</f>
        <v>0</v>
      </c>
      <c r="AH14" s="95">
        <f>IF(D14="D",AF14*AH$7,IF(AF14&gt;LOOKUP(E$9,HR!A:A,HR!B:B),(AF14-LOOKUP(E$9,HR!A:A,HR!B:B))*AH$7,0))</f>
        <v>0</v>
      </c>
      <c r="AI14" s="95">
        <f>IF(AF14&lt;1,0,AG14+AH14)</f>
        <v>0</v>
      </c>
      <c r="AJ14" s="95">
        <f>IF(E14=" ",0,IF(D14="BR",0,IF(D14="D",0,IF(D14="NT",M14,LOOKUP(D14,Free!A:A,Free!B:B)*1/52))))</f>
        <v>0</v>
      </c>
      <c r="AK14" s="95">
        <f>IF(E14=" ",0,SUM(M14)-AJ14)</f>
        <v>0</v>
      </c>
      <c r="AL14" s="95">
        <f>AK14*AL$7</f>
        <v>0</v>
      </c>
      <c r="AM14" s="95">
        <f>IF(D14="D",AK14*AM$7,IF(AK14&gt;LOOKUP(1,HR!A:A,HR!B:B),(AK14-LOOKUP(1,HR!A:A,HR!B:B))*AH$7,0))</f>
        <v>0</v>
      </c>
      <c r="AN14" s="95">
        <f>IF(AK14&lt;1,0,AL14+AM14)</f>
        <v>0</v>
      </c>
      <c r="AO14" s="98"/>
      <c r="AP14" s="63"/>
      <c r="AQ14" s="95">
        <f>IF(G14="SSP",H14,0)</f>
        <v>0</v>
      </c>
      <c r="AR14" s="95">
        <f>IF(G14="SMP",H14,0)</f>
        <v>0</v>
      </c>
      <c r="AS14" s="95">
        <f>IF(G14="SPP",H14,0)</f>
        <v>0</v>
      </c>
      <c r="AT14" s="95">
        <f>IF(G14="SAP",H14,0)</f>
        <v>0</v>
      </c>
      <c r="AU14" s="63"/>
    </row>
    <row r="15" spans="1:47" ht="18" customHeight="1" thickBot="1" x14ac:dyDescent="0.25">
      <c r="A15" s="45"/>
      <c r="B15" s="145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IF(E15=Employee!D$133,LOOKUP(E$9,Taxcode!A:A,Taxcode!AE:AE)," ")</f>
        <v xml:space="preserve"> </v>
      </c>
      <c r="E15" s="146" t="str">
        <f>IF(Employee!D$132="m"," ",IF(Employee!F$128&gt;E$9," ",IF(Employee!F$130&lt;E$9," ",Employee!D$133)))</f>
        <v xml:space="preserve"> </v>
      </c>
      <c r="F15" s="148" t="str">
        <f>IF(E15=" "," ",IF(Employee!F$128&gt;E$9," ",IF(Employee!F$130&lt;E$9," ",Employee!D$119)))</f>
        <v xml:space="preserve"> </v>
      </c>
      <c r="G15" s="162"/>
      <c r="H15" s="124">
        <f>IF(T$9="Y",'Jun09'!H55,0)</f>
        <v>0</v>
      </c>
      <c r="I15" s="119">
        <f>IF(T$9="Y",'Jun09'!I55,0)</f>
        <v>0</v>
      </c>
      <c r="J15" s="119">
        <f>IF(T$9="Y",'Jun09'!J55,0)</f>
        <v>0</v>
      </c>
      <c r="K15" s="119">
        <f>IF(T$9="Y",'Jun09'!K55,I15*J15)</f>
        <v>0</v>
      </c>
      <c r="L15" s="155">
        <f>IF(T$9="Y",'Jun09'!L55,0)</f>
        <v>0</v>
      </c>
      <c r="M15" s="141" t="str">
        <f>IF(E15=" "," ",IF(T$9="Y",'Jun09'!M55,IF((H15+K15+L15)&gt;0,H15+K15+L15," ")))</f>
        <v xml:space="preserve"> </v>
      </c>
      <c r="N15" s="121" t="str">
        <f>IF(M15=" "," ",IF(M15=0," ",IF(Employee!O$128="W1",AN15,AI15-'Jun09'!W55)))</f>
        <v xml:space="preserve"> </v>
      </c>
      <c r="O15" s="130" t="str">
        <f>IF(M15=" "," ",IF(M15=0," ",IF(Employee!P$121&gt;E$9,0,IF(C15="A",WNI!E72,IF(C15="B",WNI!F72,IF(C15="C",WNI!G72,IF(C15="J",WNI!H72," ")))))))</f>
        <v xml:space="preserve"> </v>
      </c>
      <c r="P15" s="121"/>
      <c r="Q15" s="121"/>
      <c r="R15" s="134" t="str">
        <f>IF(M15=" "," ",IF(M15=0," ",M15-SUM(N15:Q15)))</f>
        <v xml:space="preserve"> </v>
      </c>
      <c r="S15" s="121"/>
      <c r="T15" s="266" t="str">
        <f>IF(M15=" "," ",IF(M15=0," ",WNI!I72))</f>
        <v xml:space="preserve"> </v>
      </c>
      <c r="U15" s="50"/>
      <c r="V15" s="61">
        <f>IF(Employee!H$138=E$9,Employee!D$138+SUM(M15)+'Jun09'!V55,SUM(M15)+'Jun09'!V55)</f>
        <v>0</v>
      </c>
      <c r="W15" s="61">
        <f>IF(Employee!H$138=E$9,Employee!D$139+SUM(N15)+'Jun09'!W55,SUM(N15)+'Jun09'!W55)</f>
        <v>0</v>
      </c>
      <c r="X15" s="61">
        <f>IF(O15=" ",'Jun09'!X55,O15+'Jun09'!X55)</f>
        <v>0</v>
      </c>
      <c r="Y15" s="61">
        <f>IF(P15=" ",'Jun09'!Y55,P15+'Jun09'!Y55)</f>
        <v>0</v>
      </c>
      <c r="Z15" s="61">
        <f>IF(Q15=" ",'Jun09'!Z55,Q15+'Jun09'!Z55)</f>
        <v>0</v>
      </c>
      <c r="AA15" s="61">
        <f>IF(R15=" ",'Jun09'!AA55,R15+'Jun09'!AA55)</f>
        <v>0</v>
      </c>
      <c r="AB15" s="62"/>
      <c r="AC15" s="61">
        <f>IF(T15=" ",'Jun09'!AC55,T15+'Jun09'!AC55)</f>
        <v>0</v>
      </c>
      <c r="AD15" s="98"/>
      <c r="AE15" s="112">
        <f>IF(E15=" ",0,IF(D15="BR",0,IF(D15="D",0,IF(D15="NT",V15,LOOKUP(D15,Free!A:A,Free!B:B)*E$9/52))))</f>
        <v>0</v>
      </c>
      <c r="AF15" s="95">
        <f>IF(E15=" ",0,V15-AE15)</f>
        <v>0</v>
      </c>
      <c r="AG15" s="95">
        <f>AF15*AG$7</f>
        <v>0</v>
      </c>
      <c r="AH15" s="95">
        <f>IF(D15="D",AF15*AH$7,IF(AF15&gt;LOOKUP(E$9,HR!A:A,HR!B:B),(AF15-LOOKUP(E$9,HR!A:A,HR!B:B))*AH$7,0))</f>
        <v>0</v>
      </c>
      <c r="AI15" s="95">
        <f>IF(AF15&lt;1,0,AG15+AH15)</f>
        <v>0</v>
      </c>
      <c r="AJ15" s="95">
        <f>IF(E15=" ",0,IF(D15="BR",0,IF(D15="D",0,IF(D15="NT",M15,LOOKUP(D15,Free!A:A,Free!B:B)*1/52))))</f>
        <v>0</v>
      </c>
      <c r="AK15" s="95">
        <f>IF(E15=" ",0,SUM(M15)-AJ15)</f>
        <v>0</v>
      </c>
      <c r="AL15" s="95">
        <f>AK15*AL$7</f>
        <v>0</v>
      </c>
      <c r="AM15" s="95">
        <f>IF(D15="D",AK15*AM$7,IF(AK15&gt;LOOKUP(1,HR!A:A,HR!B:B),(AK15-LOOKUP(1,HR!A:A,HR!B:B))*AH$7,0))</f>
        <v>0</v>
      </c>
      <c r="AN15" s="95">
        <f>IF(AK15&lt;1,0,AL15+AM15)</f>
        <v>0</v>
      </c>
      <c r="AO15" s="98"/>
      <c r="AP15" s="63"/>
      <c r="AQ15" s="95">
        <f>IF(G15="SSP",H15,0)</f>
        <v>0</v>
      </c>
      <c r="AR15" s="95">
        <f>IF(G15="SMP",H15,0)</f>
        <v>0</v>
      </c>
      <c r="AS15" s="95">
        <f>IF(G15="SPP",H15,0)</f>
        <v>0</v>
      </c>
      <c r="AT15" s="95">
        <f>IF(G15="SAP",H15,0)</f>
        <v>0</v>
      </c>
      <c r="AU15" s="63"/>
    </row>
    <row r="16" spans="1:47" ht="18" customHeight="1" thickTop="1" thickBot="1" x14ac:dyDescent="0.25">
      <c r="A16" s="49"/>
      <c r="B16" s="153"/>
      <c r="C16" s="151"/>
      <c r="D16" s="151"/>
      <c r="E16" s="152"/>
      <c r="F16" s="400" t="s">
        <v>7</v>
      </c>
      <c r="G16" s="397"/>
      <c r="H16" s="131"/>
      <c r="I16" s="132"/>
      <c r="J16" s="132"/>
      <c r="K16" s="168"/>
      <c r="L16" s="168"/>
      <c r="M16" s="159">
        <f t="shared" ref="M16:R16" si="2">SUM(M11:M15)</f>
        <v>0</v>
      </c>
      <c r="N16" s="159">
        <f t="shared" si="2"/>
        <v>0</v>
      </c>
      <c r="O16" s="159">
        <f t="shared" si="2"/>
        <v>0</v>
      </c>
      <c r="P16" s="159">
        <f t="shared" si="2"/>
        <v>0</v>
      </c>
      <c r="Q16" s="159">
        <f t="shared" si="2"/>
        <v>0</v>
      </c>
      <c r="R16" s="159">
        <f t="shared" si="2"/>
        <v>0</v>
      </c>
      <c r="S16" s="121"/>
      <c r="T16" s="159">
        <f>SUM(T11:T15)</f>
        <v>0</v>
      </c>
      <c r="U16" s="51"/>
      <c r="V16" s="61"/>
      <c r="AD16" s="98"/>
      <c r="AE16" s="112"/>
      <c r="AO16" s="98"/>
      <c r="AP16" s="63"/>
      <c r="AU16" s="63"/>
    </row>
    <row r="17" spans="1:47" s="54" customFormat="1" ht="24" customHeight="1" thickBot="1" x14ac:dyDescent="0.25">
      <c r="A17" s="138"/>
      <c r="B17" s="381"/>
      <c r="C17" s="381"/>
      <c r="D17" s="381"/>
      <c r="E17" s="381"/>
      <c r="F17" s="381"/>
      <c r="G17" s="381"/>
      <c r="H17" s="381"/>
      <c r="I17" s="381"/>
      <c r="J17" s="381"/>
      <c r="K17" s="381"/>
      <c r="L17" s="381"/>
      <c r="M17" s="381"/>
      <c r="N17" s="381"/>
      <c r="O17" s="381"/>
      <c r="P17" s="381"/>
      <c r="Q17" s="381"/>
      <c r="R17" s="381"/>
      <c r="S17" s="381"/>
      <c r="T17" s="381"/>
      <c r="U17" s="218"/>
      <c r="V17" s="84"/>
      <c r="W17" s="84"/>
      <c r="X17" s="84"/>
      <c r="Y17" s="219"/>
      <c r="Z17" s="84"/>
      <c r="AA17" s="84"/>
      <c r="AB17" s="85"/>
      <c r="AC17" s="84"/>
      <c r="AD17" s="97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7"/>
      <c r="AP17" s="212"/>
      <c r="AQ17" s="94"/>
      <c r="AR17" s="94"/>
      <c r="AS17" s="94"/>
      <c r="AT17" s="94"/>
      <c r="AU17" s="212"/>
    </row>
    <row r="18" spans="1:47" ht="18" customHeight="1" thickTop="1" thickBot="1" x14ac:dyDescent="0.25">
      <c r="A18" s="41"/>
      <c r="B18" s="396" t="s">
        <v>34</v>
      </c>
      <c r="C18" s="397"/>
      <c r="D18" s="397"/>
      <c r="E18" s="398"/>
      <c r="F18" s="42"/>
      <c r="G18" s="42"/>
      <c r="H18" s="55"/>
      <c r="I18" s="55"/>
      <c r="J18" s="55"/>
      <c r="K18" s="58"/>
      <c r="L18" s="58"/>
      <c r="M18" s="55"/>
      <c r="N18" s="43"/>
      <c r="O18" s="378" t="s">
        <v>39</v>
      </c>
      <c r="P18" s="379"/>
      <c r="Q18" s="380"/>
      <c r="R18" s="376"/>
      <c r="S18" s="377"/>
      <c r="T18" s="377"/>
      <c r="U18" s="44"/>
      <c r="AD18" s="98"/>
      <c r="AE18" s="112"/>
      <c r="AO18" s="98"/>
      <c r="AP18" s="63"/>
      <c r="AU18" s="63"/>
    </row>
    <row r="19" spans="1:47" ht="18" customHeight="1" thickTop="1" thickBot="1" x14ac:dyDescent="0.25">
      <c r="A19" s="45"/>
      <c r="B19" s="399" t="s">
        <v>9</v>
      </c>
      <c r="C19" s="397"/>
      <c r="D19" s="398"/>
      <c r="E19" s="206">
        <v>15</v>
      </c>
      <c r="F19" s="63"/>
      <c r="G19" s="63"/>
      <c r="H19" s="399" t="s">
        <v>39</v>
      </c>
      <c r="I19" s="397"/>
      <c r="J19" s="398"/>
      <c r="K19" s="272">
        <f>Admin!B100</f>
        <v>40007</v>
      </c>
      <c r="L19" s="271" t="s">
        <v>208</v>
      </c>
      <c r="M19" s="273">
        <f>Admin!B106</f>
        <v>40013</v>
      </c>
      <c r="N19" s="28"/>
      <c r="O19" s="401" t="s">
        <v>109</v>
      </c>
      <c r="P19" s="402"/>
      <c r="Q19" s="402"/>
      <c r="R19" s="403"/>
      <c r="S19" s="46"/>
      <c r="T19" s="217"/>
      <c r="U19" s="48"/>
      <c r="AD19" s="98"/>
      <c r="AE19" s="112"/>
      <c r="AO19" s="98"/>
      <c r="AP19" s="63"/>
      <c r="AU19" s="63"/>
    </row>
    <row r="20" spans="1:47" ht="18" customHeight="1" thickTop="1" x14ac:dyDescent="0.2">
      <c r="A20" s="45"/>
      <c r="B20" s="93"/>
      <c r="C20" s="223"/>
      <c r="D20" s="149"/>
      <c r="E20" s="223"/>
      <c r="F20" s="224"/>
      <c r="G20" s="223"/>
      <c r="H20" s="56"/>
      <c r="I20" s="56"/>
      <c r="J20" s="56"/>
      <c r="K20" s="59"/>
      <c r="L20" s="59"/>
      <c r="M20" s="56"/>
      <c r="N20" s="114"/>
      <c r="O20" s="56"/>
      <c r="P20" s="56"/>
      <c r="Q20" s="56"/>
      <c r="R20" s="56"/>
      <c r="S20" s="46"/>
      <c r="T20" s="56"/>
      <c r="U20" s="48"/>
      <c r="AD20" s="98"/>
      <c r="AE20" s="112"/>
      <c r="AO20" s="98"/>
      <c r="AP20" s="63"/>
      <c r="AU20" s="63"/>
    </row>
    <row r="21" spans="1:47" ht="18" customHeight="1" x14ac:dyDescent="0.2">
      <c r="A21" s="45"/>
      <c r="B21" s="143" t="str">
        <f>IF(E21=" "," ",IF(Employee!F$24&gt;E$19," ",IF(Employee!F$26&lt;E$19," ",Employee!D$30)))</f>
        <v xml:space="preserve"> </v>
      </c>
      <c r="C21" s="109" t="str">
        <f>IF(E21=Employee!D$29,LOOKUP(E$19,Nitable!A:A,Nitable!B:B)," ")</f>
        <v xml:space="preserve"> </v>
      </c>
      <c r="D21" s="109" t="str">
        <f>IF(E21=Employee!D$29,LOOKUP(E$19,Taxcode!A:A,Taxcode!G:G)," ")</f>
        <v xml:space="preserve"> </v>
      </c>
      <c r="E21" s="144" t="str">
        <f>IF(Employee!D$28="m"," ",IF(Employee!F$24&gt;E$19," ",IF(Employee!F$26&lt;E$19," ",Employee!D$29)))</f>
        <v xml:space="preserve"> </v>
      </c>
      <c r="F21" s="126" t="str">
        <f>IF(E21=" "," ",IF(Employee!F$24&gt;E$19," ",IF(Employee!F$26&lt;E$19," ",Employee!D$15)))</f>
        <v xml:space="preserve"> </v>
      </c>
      <c r="G21" s="161"/>
      <c r="H21" s="123">
        <f>IF(T$19="Y",H11,0)</f>
        <v>0</v>
      </c>
      <c r="I21" s="115">
        <f>IF(T$19="Y",I11,0)</f>
        <v>0</v>
      </c>
      <c r="J21" s="115">
        <f>IF(T$19="Y",J11,0)</f>
        <v>0</v>
      </c>
      <c r="K21" s="115">
        <f>IF(T$19="Y",K11,I21*J21)</f>
        <v>0</v>
      </c>
      <c r="L21" s="115">
        <f>IF(T$19="Y",L11,0)</f>
        <v>0</v>
      </c>
      <c r="M21" s="127" t="str">
        <f>IF(E21=" "," ",IF(T$19="Y",M11,IF((H21+K21+L21)&gt;0,H21+K21+L21," ")))</f>
        <v xml:space="preserve"> </v>
      </c>
      <c r="N21" s="117" t="str">
        <f>IF(M21=" "," ",IF(M21=0," ",IF(Employee!O$24="W1",AN21,AI21-W11)))</f>
        <v xml:space="preserve"> </v>
      </c>
      <c r="O21" s="128" t="str">
        <f>IF(M21=" "," ",IF(M21=0," ",IF(Employee!P$17&gt;E$19,0,IF(C21="A",WNI!E73,IF(C21="B",WNI!F73,IF(C21="C",WNI!G73,IF(C21="J",WNI!H73," ")))))))</f>
        <v xml:space="preserve"> </v>
      </c>
      <c r="P21" s="117"/>
      <c r="Q21" s="117"/>
      <c r="R21" s="133" t="str">
        <f>IF(M21=" "," ",IF(M21=0," ",M21-SUM(N21:Q21)))</f>
        <v xml:space="preserve"> </v>
      </c>
      <c r="S21" s="121"/>
      <c r="T21" s="118" t="str">
        <f>IF(M21=" "," ",IF(M21=0," ",WNI!I73))</f>
        <v xml:space="preserve"> </v>
      </c>
      <c r="U21" s="50"/>
      <c r="V21" s="61">
        <f>IF(Employee!H$34=E$19,Employee!D$34+SUM(M21)+V11,SUM(M21)+V11)</f>
        <v>0</v>
      </c>
      <c r="W21" s="61">
        <f>IF(Employee!H$34=E$19,Employee!D$35+SUM(N21)+W11,SUM(N21)+W11)</f>
        <v>0</v>
      </c>
      <c r="X21" s="61">
        <f>IF(O21=" ",X11,O21+X11)</f>
        <v>0</v>
      </c>
      <c r="Y21" s="61">
        <f t="shared" ref="Y21:Z25" si="3">IF(P21=0,Y11,P21+Y11)</f>
        <v>0</v>
      </c>
      <c r="Z21" s="61">
        <f t="shared" si="3"/>
        <v>0</v>
      </c>
      <c r="AA21" s="61">
        <f>IF(R21=" ",AA11,AA11+R21)</f>
        <v>0</v>
      </c>
      <c r="AC21" s="61">
        <f>IF(T21=" ",AC11,T21+AC11)</f>
        <v>0</v>
      </c>
      <c r="AD21" s="98"/>
      <c r="AE21" s="112">
        <f>IF(E21=" ",0,IF(D21="BR",0,IF(D21="D",0,IF(D21="NT",V21,LOOKUP(D21,Free!A:A,Free!B:B)*E$19/52))))</f>
        <v>0</v>
      </c>
      <c r="AF21" s="95">
        <f>IF(E21=" ",0,V21-AE21)</f>
        <v>0</v>
      </c>
      <c r="AG21" s="95">
        <f>AF21*AG$7</f>
        <v>0</v>
      </c>
      <c r="AH21" s="95">
        <f>IF(D21="D",AF21*AH$7,IF(AF21&gt;LOOKUP(E$19,HR!A:A,HR!B:B),(AF21-LOOKUP(E$19,HR!A:A,HR!B:B))*AH$7,0))</f>
        <v>0</v>
      </c>
      <c r="AI21" s="95">
        <f>IF(AF21&lt;1,0,AG21+AH21)</f>
        <v>0</v>
      </c>
      <c r="AJ21" s="95">
        <f>IF(E21=" ",0,IF(D21="BR",0,IF(D21="D",0,IF(D21="NT",M21,LOOKUP(D21,Free!A:A,Free!B:B)*1/52))))</f>
        <v>0</v>
      </c>
      <c r="AK21" s="95">
        <f>IF(E21=" ",0,SUM(M21)-AJ21)</f>
        <v>0</v>
      </c>
      <c r="AL21" s="95">
        <f>AK21*AL$7</f>
        <v>0</v>
      </c>
      <c r="AM21" s="95">
        <f>IF(D21="D",AK21*AM$7,IF(AK21&gt;LOOKUP(1,HR!A:A,HR!B:B),(AK21-LOOKUP(1,HR!A:A,HR!B:B))*AH$7,0))</f>
        <v>0</v>
      </c>
      <c r="AN21" s="95">
        <f>IF(AK21&lt;1,0,AL21+AM21)</f>
        <v>0</v>
      </c>
      <c r="AO21" s="98"/>
      <c r="AP21" s="63"/>
      <c r="AQ21" s="95">
        <f>IF(G21="SSP",H21,0)</f>
        <v>0</v>
      </c>
      <c r="AR21" s="95">
        <f>IF(G21="SMP",H21,0)</f>
        <v>0</v>
      </c>
      <c r="AS21" s="95">
        <f>IF(G21="SPP",H21,0)</f>
        <v>0</v>
      </c>
      <c r="AT21" s="95">
        <f>IF(G21="SAP",H21,0)</f>
        <v>0</v>
      </c>
      <c r="AU21" s="63"/>
    </row>
    <row r="22" spans="1:47" ht="18" customHeight="1" x14ac:dyDescent="0.2">
      <c r="A22" s="45"/>
      <c r="B22" s="145" t="str">
        <f>IF(E22=" "," ",IF(Employee!F$50&gt;E$19," ",IF(Employee!F$52&lt;E$19," ",Employee!D$56)))</f>
        <v xml:space="preserve"> </v>
      </c>
      <c r="C22" s="32" t="str">
        <f>IF(E22=Employee!D$55,LOOKUP(E$19,Nitable!A:A,Nitable!E:E)," ")</f>
        <v xml:space="preserve"> </v>
      </c>
      <c r="D22" s="32" t="str">
        <f>IF(E22=Employee!D$55,LOOKUP(E$19,Taxcode!A:A,Taxcode!M:M)," ")</f>
        <v xml:space="preserve"> </v>
      </c>
      <c r="E22" s="146" t="str">
        <f>IF(Employee!D$54="m"," ",IF(Employee!F$50&gt;E$19," ",IF(Employee!F$52&lt;E$19," ",Employee!D$55)))</f>
        <v xml:space="preserve"> </v>
      </c>
      <c r="F22" s="39" t="str">
        <f>IF(E22=" "," ",IF(Employee!F$50&gt;E$19," ",IF(Employee!F$52&lt;E$19," ",Employee!D$41)))</f>
        <v xml:space="preserve"> </v>
      </c>
      <c r="G22" s="161"/>
      <c r="H22" s="124">
        <f>IF(T$19="Y",H12,0)</f>
        <v>0</v>
      </c>
      <c r="I22" s="119">
        <f>IF(T$19="Y",I12,0)</f>
        <v>0</v>
      </c>
      <c r="J22" s="119">
        <f>IF(T$19="Y",J12,0)</f>
        <v>0</v>
      </c>
      <c r="K22" s="119">
        <f>IF(T$19="Y",K12,I22*J22)</f>
        <v>0</v>
      </c>
      <c r="L22" s="119">
        <f>IF(T$19="Y",L12,0)</f>
        <v>0</v>
      </c>
      <c r="M22" s="129" t="str">
        <f>IF(E22=" "," ",IF(T$19="Y",M12,IF((H22+K22+L22)&gt;0,H22+K22+L22," ")))</f>
        <v xml:space="preserve"> </v>
      </c>
      <c r="N22" s="121" t="str">
        <f>IF(M22=" "," ",IF(M22=0," ",IF(Employee!O$50="W1",AN22,AI22-W12)))</f>
        <v xml:space="preserve"> </v>
      </c>
      <c r="O22" s="130" t="str">
        <f>IF(M22=" "," ",IF(M22=0," ",IF(Employee!P$43&gt;E$19,0,IF(C22="A",WNI!E74,IF(C22="B",WNI!F74,IF(C22="C",WNI!G74,IF(C22="J",WNI!H74," ")))))))</f>
        <v xml:space="preserve"> </v>
      </c>
      <c r="P22" s="121"/>
      <c r="Q22" s="121"/>
      <c r="R22" s="134" t="str">
        <f>IF(M22=" "," ",IF(M22=0," ",M22-SUM(N22:Q22)))</f>
        <v xml:space="preserve"> </v>
      </c>
      <c r="S22" s="121"/>
      <c r="T22" s="122" t="str">
        <f>IF(M22=" "," ",IF(M22=0," ",WNI!I74))</f>
        <v xml:space="preserve"> </v>
      </c>
      <c r="U22" s="50"/>
      <c r="V22" s="61">
        <f>IF(Employee!H$60=E$19,Employee!D$60+SUM(M22)+V12,SUM(M22)+V12)</f>
        <v>0</v>
      </c>
      <c r="W22" s="61">
        <f>IF(Employee!H$60=E$19,Employee!D$61+SUM(N22)+W12,SUM(N22)+W12)</f>
        <v>0</v>
      </c>
      <c r="X22" s="61">
        <f>IF(O22=" ",X12,O22+X12)</f>
        <v>0</v>
      </c>
      <c r="Y22" s="61">
        <f t="shared" si="3"/>
        <v>0</v>
      </c>
      <c r="Z22" s="61">
        <f t="shared" si="3"/>
        <v>0</v>
      </c>
      <c r="AA22" s="61">
        <f>IF(R22=" ",AA12,AA12+R22)</f>
        <v>0</v>
      </c>
      <c r="AC22" s="61">
        <f>IF(T22=" ",AC12,T22+AC12)</f>
        <v>0</v>
      </c>
      <c r="AD22" s="98"/>
      <c r="AE22" s="112">
        <f>IF(E22=" ",0,IF(D22="BR",0,IF(D22="D",0,IF(D22="NT",V22,LOOKUP(D22,Free!A:A,Free!B:B)*E$19/52))))</f>
        <v>0</v>
      </c>
      <c r="AF22" s="95">
        <f>IF(E22=" ",0,V22-AE22)</f>
        <v>0</v>
      </c>
      <c r="AG22" s="95">
        <f>AF22*AG$7</f>
        <v>0</v>
      </c>
      <c r="AH22" s="95">
        <f>IF(D22="D",AF22*AH$7,IF(AF22&gt;LOOKUP(E$19,HR!A:A,HR!B:B),(AF22-LOOKUP(E$19,HR!A:A,HR!B:B))*AH$7,0))</f>
        <v>0</v>
      </c>
      <c r="AI22" s="95">
        <f>IF(AF22&lt;1,0,AG22+AH22)</f>
        <v>0</v>
      </c>
      <c r="AJ22" s="95">
        <f>IF(E22=" ",0,IF(D22="BR",0,IF(D22="D",0,IF(D22="NT",M22,LOOKUP(D22,Free!A:A,Free!B:B)*1/52))))</f>
        <v>0</v>
      </c>
      <c r="AK22" s="95">
        <f>IF(E22=" ",0,SUM(M22)-AJ22)</f>
        <v>0</v>
      </c>
      <c r="AL22" s="95">
        <f>AK22*AL$7</f>
        <v>0</v>
      </c>
      <c r="AM22" s="95">
        <f>IF(D22="D",AK22*AM$7,IF(AK22&gt;LOOKUP(1,HR!A:A,HR!B:B),(AK22-LOOKUP(1,HR!A:A,HR!B:B))*AH$7,0))</f>
        <v>0</v>
      </c>
      <c r="AN22" s="95">
        <f>IF(AK22&lt;1,0,AL22+AM22)</f>
        <v>0</v>
      </c>
      <c r="AO22" s="98"/>
      <c r="AP22" s="63"/>
      <c r="AQ22" s="95">
        <f>IF(G22="SSP",H22,0)</f>
        <v>0</v>
      </c>
      <c r="AR22" s="95">
        <f>IF(G22="SMP",H22,0)</f>
        <v>0</v>
      </c>
      <c r="AS22" s="95">
        <f>IF(G22="SPP",H22,0)</f>
        <v>0</v>
      </c>
      <c r="AT22" s="95">
        <f>IF(G22="SAP",H22,0)</f>
        <v>0</v>
      </c>
      <c r="AU22" s="63"/>
    </row>
    <row r="23" spans="1:47" ht="18" customHeight="1" x14ac:dyDescent="0.2">
      <c r="A23" s="45"/>
      <c r="B23" s="145" t="str">
        <f>IF(E23=" "," ",IF(Employee!F$76&gt;E$19," ",IF(Employee!F$78&lt;E$19," ",Employee!D$82)))</f>
        <v xml:space="preserve"> </v>
      </c>
      <c r="C23" s="32" t="str">
        <f>IF(E23=Employee!D$81,LOOKUP(E$19,Nitable!A:A,Nitable!H:H)," ")</f>
        <v xml:space="preserve"> </v>
      </c>
      <c r="D23" s="32" t="str">
        <f>IF(E23=Employee!D$81,LOOKUP(E$19,Taxcode!A:A,Taxcode!S:S)," ")</f>
        <v xml:space="preserve"> </v>
      </c>
      <c r="E23" s="146" t="str">
        <f>IF(Employee!D$80="m"," ",IF(Employee!F$76&gt;E$19," ",IF(Employee!F$78&lt;E$19," ",Employee!D$81)))</f>
        <v xml:space="preserve"> </v>
      </c>
      <c r="F23" s="39" t="str">
        <f>IF(E23=" "," ",IF(Employee!F$76&gt;E$19," ",IF(Employee!F$78&lt;E$19," ",Employee!D$67)))</f>
        <v xml:space="preserve"> </v>
      </c>
      <c r="G23" s="161"/>
      <c r="H23" s="124">
        <f>IF(T$19="Y",H13,0)</f>
        <v>0</v>
      </c>
      <c r="I23" s="119">
        <f>IF(T$19="Y",I13,0)</f>
        <v>0</v>
      </c>
      <c r="J23" s="119">
        <f>IF(T$19="Y",J13,0)</f>
        <v>0</v>
      </c>
      <c r="K23" s="119">
        <f>IF(T$19="Y",K13,I23*J23)</f>
        <v>0</v>
      </c>
      <c r="L23" s="119">
        <f>IF(T$19="Y",L13,0)</f>
        <v>0</v>
      </c>
      <c r="M23" s="129" t="str">
        <f>IF(E23=" "," ",IF(T$19="Y",M13,IF((H23+K23+L23)&gt;0,H23+K23+L23," ")))</f>
        <v xml:space="preserve"> </v>
      </c>
      <c r="N23" s="121" t="str">
        <f>IF(M23=" "," ",IF(M23=0," ",IF(Employee!O$76="W1",AN23,AI23-W13)))</f>
        <v xml:space="preserve"> </v>
      </c>
      <c r="O23" s="130" t="str">
        <f>IF(M23=" "," ",IF(M23=0," ",IF(Employee!P$69&gt;E$19,0,IF(C23="A",WNI!E75,IF(C23="B",WNI!F75,IF(C23="C",WNI!G75,IF(C23="J",WNI!H75," ")))))))</f>
        <v xml:space="preserve"> </v>
      </c>
      <c r="P23" s="121"/>
      <c r="Q23" s="121"/>
      <c r="R23" s="134" t="str">
        <f>IF(M23=" "," ",IF(M23=0," ",M23-SUM(N23:Q23)))</f>
        <v xml:space="preserve"> </v>
      </c>
      <c r="S23" s="121"/>
      <c r="T23" s="122" t="str">
        <f>IF(M23=" "," ",IF(M23=0," ",WNI!I75))</f>
        <v xml:space="preserve"> </v>
      </c>
      <c r="U23" s="50"/>
      <c r="V23" s="61">
        <f>IF(Employee!H$86=E$19,Employee!D$86+SUM(M23)+V13,SUM(M23)+V13)</f>
        <v>0</v>
      </c>
      <c r="W23" s="61">
        <f>IF(Employee!H$86=E$19,Employee!D$87+SUM(N23)+W13,SUM(N23)+W13)</f>
        <v>0</v>
      </c>
      <c r="X23" s="61">
        <f>IF(O23=" ",X13,O23+X13)</f>
        <v>0</v>
      </c>
      <c r="Y23" s="61">
        <f t="shared" si="3"/>
        <v>0</v>
      </c>
      <c r="Z23" s="61">
        <f t="shared" si="3"/>
        <v>0</v>
      </c>
      <c r="AA23" s="61">
        <f>IF(R23=" ",AA13,AA13+R23)</f>
        <v>0</v>
      </c>
      <c r="AC23" s="61">
        <f>IF(T23=" ",AC13,T23+AC13)</f>
        <v>0</v>
      </c>
      <c r="AD23" s="98"/>
      <c r="AE23" s="112">
        <f>IF(E23=" ",0,IF(D23="BR",0,IF(D23="D",0,IF(D23="NT",V23,LOOKUP(D23,Free!A:A,Free!B:B)*E$19/52))))</f>
        <v>0</v>
      </c>
      <c r="AF23" s="95">
        <f>IF(E23=" ",0,V23-AE23)</f>
        <v>0</v>
      </c>
      <c r="AG23" s="95">
        <f>AF23*AG$7</f>
        <v>0</v>
      </c>
      <c r="AH23" s="95">
        <f>IF(D23="D",AF23*AH$7,IF(AF23&gt;LOOKUP(E$19,HR!A:A,HR!B:B),(AF23-LOOKUP(E$19,HR!A:A,HR!B:B))*AH$7,0))</f>
        <v>0</v>
      </c>
      <c r="AI23" s="95">
        <f>IF(AF23&lt;1,0,AG23+AH23)</f>
        <v>0</v>
      </c>
      <c r="AJ23" s="95">
        <f>IF(E23=" ",0,IF(D23="BR",0,IF(D23="D",0,IF(D23="NT",M23,LOOKUP(D23,Free!A:A,Free!B:B)*1/52))))</f>
        <v>0</v>
      </c>
      <c r="AK23" s="95">
        <f>IF(E23=" ",0,SUM(M23)-AJ23)</f>
        <v>0</v>
      </c>
      <c r="AL23" s="95">
        <f>AK23*AL$7</f>
        <v>0</v>
      </c>
      <c r="AM23" s="95">
        <f>IF(D23="D",AK23*AM$7,IF(AK23&gt;LOOKUP(1,HR!A:A,HR!B:B),(AK23-LOOKUP(1,HR!A:A,HR!B:B))*AH$7,0))</f>
        <v>0</v>
      </c>
      <c r="AN23" s="95">
        <f>IF(AK23&lt;1,0,AL23+AM23)</f>
        <v>0</v>
      </c>
      <c r="AO23" s="98"/>
      <c r="AP23" s="63"/>
      <c r="AQ23" s="95">
        <f>IF(G23="SSP",H23,0)</f>
        <v>0</v>
      </c>
      <c r="AR23" s="95">
        <f>IF(G23="SMP",H23,0)</f>
        <v>0</v>
      </c>
      <c r="AS23" s="95">
        <f>IF(G23="SPP",H23,0)</f>
        <v>0</v>
      </c>
      <c r="AT23" s="95">
        <f>IF(G23="SAP",H23,0)</f>
        <v>0</v>
      </c>
      <c r="AU23" s="63"/>
    </row>
    <row r="24" spans="1:47" ht="18" customHeight="1" x14ac:dyDescent="0.2">
      <c r="A24" s="45"/>
      <c r="B24" s="145" t="str">
        <f>IF(E24=" "," ",IF(Employee!F$102&gt;E$19," ",IF(Employee!F$104&lt;E$19," ",Employee!D$108)))</f>
        <v xml:space="preserve"> </v>
      </c>
      <c r="C24" s="32" t="str">
        <f>IF(E24=Employee!D$107,LOOKUP(E$19,Nitable!A:A,Nitable!K:K)," ")</f>
        <v xml:space="preserve"> </v>
      </c>
      <c r="D24" s="32" t="str">
        <f>IF(E24=Employee!D$107,LOOKUP(E$19,Taxcode!A:A,Taxcode!Y:Y)," ")</f>
        <v xml:space="preserve"> </v>
      </c>
      <c r="E24" s="146" t="str">
        <f>IF(Employee!D$106="m"," ",IF(Employee!F$102&gt;E$19," ",IF(Employee!F$104&lt;E$19," ",Employee!D$107)))</f>
        <v xml:space="preserve"> </v>
      </c>
      <c r="F24" s="39" t="str">
        <f>IF(E24=" "," ",IF(Employee!F$102&gt;E$19," ",IF(Employee!F$104&lt;E$19," ",Employee!D$93)))</f>
        <v xml:space="preserve"> </v>
      </c>
      <c r="G24" s="161"/>
      <c r="H24" s="124">
        <f>IF(T$19="Y",H14,0)</f>
        <v>0</v>
      </c>
      <c r="I24" s="119">
        <f>IF(T$19="Y",I14,0)</f>
        <v>0</v>
      </c>
      <c r="J24" s="119">
        <f>IF(T$19="Y",J14,0)</f>
        <v>0</v>
      </c>
      <c r="K24" s="119">
        <f>IF(T$19="Y",K14,I24*J24)</f>
        <v>0</v>
      </c>
      <c r="L24" s="119">
        <f>IF(T$19="Y",L14,0)</f>
        <v>0</v>
      </c>
      <c r="M24" s="129" t="str">
        <f>IF(E24=" "," ",IF(T$19="Y",M14,IF((H24+K24+L24)&gt;0,H24+K24+L24," ")))</f>
        <v xml:space="preserve"> </v>
      </c>
      <c r="N24" s="121" t="str">
        <f>IF(M24=" "," ",IF(M24=0," ",IF(Employee!O$102="W1",AN24,AI24-W14)))</f>
        <v xml:space="preserve"> </v>
      </c>
      <c r="O24" s="130" t="str">
        <f>IF(M24=" "," ",IF(M24=0," ",IF(Employee!P$95&gt;E$19,0,IF(C24="A",WNI!E76,IF(C24="B",WNI!F76,IF(C24="C",WNI!G76,IF(C24="J",WNI!H76," ")))))))</f>
        <v xml:space="preserve"> </v>
      </c>
      <c r="P24" s="121"/>
      <c r="Q24" s="121"/>
      <c r="R24" s="134" t="str">
        <f>IF(M24=" "," ",IF(M24=0," ",M24-SUM(N24:Q24)))</f>
        <v xml:space="preserve"> </v>
      </c>
      <c r="S24" s="121"/>
      <c r="T24" s="122" t="str">
        <f>IF(M24=" "," ",IF(M24=0," ",WNI!I76))</f>
        <v xml:space="preserve"> </v>
      </c>
      <c r="U24" s="50"/>
      <c r="V24" s="61">
        <f>IF(Employee!H$112=E$19,Employee!D$112+SUM(M24)+V14,SUM(M24)+V14)</f>
        <v>0</v>
      </c>
      <c r="W24" s="61">
        <f>IF(Employee!H$112=E$19,Employee!D$113+SUM(N24)+W14,SUM(N24)+W14)</f>
        <v>0</v>
      </c>
      <c r="X24" s="61">
        <f>IF(O24=" ",X14,O24+X14)</f>
        <v>0</v>
      </c>
      <c r="Y24" s="61">
        <f t="shared" si="3"/>
        <v>0</v>
      </c>
      <c r="Z24" s="61">
        <f t="shared" si="3"/>
        <v>0</v>
      </c>
      <c r="AA24" s="61">
        <f>IF(R24=" ",AA14,AA14+R24)</f>
        <v>0</v>
      </c>
      <c r="AC24" s="61">
        <f>IF(T24=" ",AC14,T24+AC14)</f>
        <v>0</v>
      </c>
      <c r="AD24" s="98"/>
      <c r="AE24" s="112">
        <f>IF(E24=" ",0,IF(D24="BR",0,IF(D24="D",0,IF(D24="NT",V24,LOOKUP(D24,Free!A:A,Free!B:B)*E$19/52))))</f>
        <v>0</v>
      </c>
      <c r="AF24" s="95">
        <f>IF(E24=" ",0,V24-AE24)</f>
        <v>0</v>
      </c>
      <c r="AG24" s="95">
        <f>AF24*AG$7</f>
        <v>0</v>
      </c>
      <c r="AH24" s="95">
        <f>IF(D24="D",AF24*AH$7,IF(AF24&gt;LOOKUP(E$19,HR!A:A,HR!B:B),(AF24-LOOKUP(E$19,HR!A:A,HR!B:B))*AH$7,0))</f>
        <v>0</v>
      </c>
      <c r="AI24" s="95">
        <f>IF(AF24&lt;1,0,AG24+AH24)</f>
        <v>0</v>
      </c>
      <c r="AJ24" s="95">
        <f>IF(E24=" ",0,IF(D24="BR",0,IF(D24="D",0,IF(D24="NT",M24,LOOKUP(D24,Free!A:A,Free!B:B)*1/52))))</f>
        <v>0</v>
      </c>
      <c r="AK24" s="95">
        <f>IF(E24=" ",0,SUM(M24)-AJ24)</f>
        <v>0</v>
      </c>
      <c r="AL24" s="95">
        <f>AK24*AL$7</f>
        <v>0</v>
      </c>
      <c r="AM24" s="95">
        <f>IF(D24="D",AK24*AM$7,IF(AK24&gt;LOOKUP(1,HR!A:A,HR!B:B),(AK24-LOOKUP(1,HR!A:A,HR!B:B))*AH$7,0))</f>
        <v>0</v>
      </c>
      <c r="AN24" s="95">
        <f>IF(AK24&lt;1,0,AL24+AM24)</f>
        <v>0</v>
      </c>
      <c r="AO24" s="98"/>
      <c r="AP24" s="63"/>
      <c r="AQ24" s="95">
        <f>IF(G24="SSP",H24,0)</f>
        <v>0</v>
      </c>
      <c r="AR24" s="95">
        <f>IF(G24="SMP",H24,0)</f>
        <v>0</v>
      </c>
      <c r="AS24" s="95">
        <f>IF(G24="SPP",H24,0)</f>
        <v>0</v>
      </c>
      <c r="AT24" s="95">
        <f>IF(G24="SAP",H24,0)</f>
        <v>0</v>
      </c>
      <c r="AU24" s="63"/>
    </row>
    <row r="25" spans="1:47" ht="18" customHeight="1" thickBot="1" x14ac:dyDescent="0.25">
      <c r="A25" s="45"/>
      <c r="B25" s="145" t="str">
        <f>IF(E25=" "," ",IF(Employee!F$128&gt;E$19," ",IF(Employee!F$130&lt;E$19," ",Employee!D$134)))</f>
        <v xml:space="preserve"> </v>
      </c>
      <c r="C25" s="32" t="str">
        <f>IF(E25=Employee!D$133,LOOKUP(E$19,Nitable!A:A,Nitable!N:N)," ")</f>
        <v xml:space="preserve"> </v>
      </c>
      <c r="D25" s="32" t="str">
        <f>IF(E25=Employee!D$133,LOOKUP(E$19,Taxcode!A:A,Taxcode!AE:AE)," ")</f>
        <v xml:space="preserve"> </v>
      </c>
      <c r="E25" s="146" t="str">
        <f>IF(Employee!D$132="m"," ",IF(Employee!F$128&gt;E$19," ",IF(Employee!F$130&lt;E$19," ",Employee!D$133)))</f>
        <v xml:space="preserve"> </v>
      </c>
      <c r="F25" s="39" t="str">
        <f>IF(E25=" "," ",IF(Employee!F$128&gt;E$19," ",IF(Employee!F$130&lt;E$19," ",Employee!D$119)))</f>
        <v xml:space="preserve"> </v>
      </c>
      <c r="G25" s="161"/>
      <c r="H25" s="124">
        <f>IF(T$19="Y",H15,0)</f>
        <v>0</v>
      </c>
      <c r="I25" s="119">
        <f>IF(T$19="Y",I15,0)</f>
        <v>0</v>
      </c>
      <c r="J25" s="119">
        <f>IF(T$19="Y",J15,0)</f>
        <v>0</v>
      </c>
      <c r="K25" s="119">
        <f>IF(T$19="Y",K15,I25*J25)</f>
        <v>0</v>
      </c>
      <c r="L25" s="119">
        <f>IF(T$19="Y",L15,0)</f>
        <v>0</v>
      </c>
      <c r="M25" s="129" t="str">
        <f>IF(E25=" "," ",IF(T$19="Y",M15,IF((H25+K25+L25)&gt;0,H25+K25+L25," ")))</f>
        <v xml:space="preserve"> </v>
      </c>
      <c r="N25" s="121" t="str">
        <f>IF(M25=" "," ",IF(M25=0," ",IF(Employee!O$128="W1",AN25,AI25-W15)))</f>
        <v xml:space="preserve"> </v>
      </c>
      <c r="O25" s="130" t="str">
        <f>IF(M25=" "," ",IF(M25=0," ",IF(Employee!P$121&gt;E$19,0,IF(C25="A",WNI!E77,IF(C25="B",WNI!F77,IF(C25="C",WNI!G77,IF(C25="J",WNI!H77," ")))))))</f>
        <v xml:space="preserve"> </v>
      </c>
      <c r="P25" s="121"/>
      <c r="Q25" s="121"/>
      <c r="R25" s="134" t="str">
        <f>IF(M25=" "," ",IF(M25=0," ",M25-SUM(N25:Q25)))</f>
        <v xml:space="preserve"> </v>
      </c>
      <c r="S25" s="121"/>
      <c r="T25" s="266" t="str">
        <f>IF(M25=" "," ",IF(M25=0," ",WNI!I77))</f>
        <v xml:space="preserve"> </v>
      </c>
      <c r="U25" s="50"/>
      <c r="V25" s="61">
        <f>IF(Employee!H$138=E$19,Employee!D$138+SUM(M25)+V15,SUM(M25)+V15)</f>
        <v>0</v>
      </c>
      <c r="W25" s="61">
        <f>IF(Employee!H$138=E$19,Employee!D$139+SUM(N25)+W15,SUM(N25)+W15)</f>
        <v>0</v>
      </c>
      <c r="X25" s="61">
        <f>IF(O25=" ",X15,O25+X15)</f>
        <v>0</v>
      </c>
      <c r="Y25" s="61">
        <f t="shared" si="3"/>
        <v>0</v>
      </c>
      <c r="Z25" s="61">
        <f t="shared" si="3"/>
        <v>0</v>
      </c>
      <c r="AA25" s="61">
        <f>IF(R25=" ",AA15,AA15+R25)</f>
        <v>0</v>
      </c>
      <c r="AC25" s="61">
        <f>IF(T25=" ",AC15,T25+AC15)</f>
        <v>0</v>
      </c>
      <c r="AD25" s="98"/>
      <c r="AE25" s="112">
        <f>IF(E25=" ",0,IF(D25="BR",0,IF(D25="D",0,IF(D25="NT",V25,LOOKUP(D25,Free!A:A,Free!B:B)*E$19/52))))</f>
        <v>0</v>
      </c>
      <c r="AF25" s="95">
        <f>IF(E25=" ",0,V25-AE25)</f>
        <v>0</v>
      </c>
      <c r="AG25" s="95">
        <f>AF25*AG$7</f>
        <v>0</v>
      </c>
      <c r="AH25" s="95">
        <f>IF(D25="D",AF25*AH$7,IF(AF25&gt;LOOKUP(E$19,HR!A:A,HR!B:B),(AF25-LOOKUP(E$19,HR!A:A,HR!B:B))*AH$7,0))</f>
        <v>0</v>
      </c>
      <c r="AI25" s="95">
        <f>IF(AF25&lt;1,0,AG25+AH25)</f>
        <v>0</v>
      </c>
      <c r="AJ25" s="95">
        <f>IF(E25=" ",0,IF(D25="BR",0,IF(D25="D",0,IF(D25="NT",M25,LOOKUP(D25,Free!A:A,Free!B:B)*1/52))))</f>
        <v>0</v>
      </c>
      <c r="AK25" s="95">
        <f>IF(E25=" ",0,SUM(M25)-AJ25)</f>
        <v>0</v>
      </c>
      <c r="AL25" s="95">
        <f>AK25*AL$7</f>
        <v>0</v>
      </c>
      <c r="AM25" s="95">
        <f>IF(D25="D",AK25*AM$7,IF(AK25&gt;LOOKUP(1,HR!A:A,HR!B:B),(AK25-LOOKUP(1,HR!A:A,HR!B:B))*AH$7,0))</f>
        <v>0</v>
      </c>
      <c r="AN25" s="95">
        <f>IF(AK25&lt;1,0,AL25+AM25)</f>
        <v>0</v>
      </c>
      <c r="AO25" s="98"/>
      <c r="AP25" s="63"/>
      <c r="AQ25" s="95">
        <f>IF(G25="SSP",H25,0)</f>
        <v>0</v>
      </c>
      <c r="AR25" s="95">
        <f>IF(G25="SMP",H25,0)</f>
        <v>0</v>
      </c>
      <c r="AS25" s="95">
        <f>IF(G25="SPP",H25,0)</f>
        <v>0</v>
      </c>
      <c r="AT25" s="95">
        <f>IF(G25="SAP",H25,0)</f>
        <v>0</v>
      </c>
      <c r="AU25" s="63"/>
    </row>
    <row r="26" spans="1:47" ht="18" customHeight="1" thickTop="1" thickBot="1" x14ac:dyDescent="0.25">
      <c r="A26" s="49"/>
      <c r="B26" s="153"/>
      <c r="C26" s="151"/>
      <c r="D26" s="151"/>
      <c r="E26" s="152"/>
      <c r="F26" s="400" t="s">
        <v>7</v>
      </c>
      <c r="G26" s="398"/>
      <c r="H26" s="156"/>
      <c r="I26" s="157"/>
      <c r="J26" s="157"/>
      <c r="K26" s="158"/>
      <c r="L26" s="158"/>
      <c r="M26" s="159">
        <f t="shared" ref="M26:R26" si="4">SUM(M21:M25)</f>
        <v>0</v>
      </c>
      <c r="N26" s="159">
        <f t="shared" si="4"/>
        <v>0</v>
      </c>
      <c r="O26" s="159">
        <f t="shared" si="4"/>
        <v>0</v>
      </c>
      <c r="P26" s="159">
        <f t="shared" si="4"/>
        <v>0</v>
      </c>
      <c r="Q26" s="159">
        <f t="shared" si="4"/>
        <v>0</v>
      </c>
      <c r="R26" s="159">
        <f t="shared" si="4"/>
        <v>0</v>
      </c>
      <c r="S26" s="121"/>
      <c r="T26" s="159">
        <f>SUM(T21:T25)</f>
        <v>0</v>
      </c>
      <c r="U26" s="51"/>
      <c r="V26" s="61"/>
      <c r="AD26" s="98"/>
      <c r="AE26" s="112"/>
      <c r="AO26" s="98"/>
      <c r="AP26" s="63"/>
      <c r="AU26" s="63"/>
    </row>
    <row r="27" spans="1:47" s="54" customFormat="1" ht="24" customHeight="1" thickBot="1" x14ac:dyDescent="0.25">
      <c r="A27" s="138"/>
      <c r="B27" s="381"/>
      <c r="C27" s="381"/>
      <c r="D27" s="381"/>
      <c r="E27" s="381"/>
      <c r="F27" s="381"/>
      <c r="G27" s="381"/>
      <c r="H27" s="381"/>
      <c r="I27" s="381"/>
      <c r="J27" s="381"/>
      <c r="K27" s="381"/>
      <c r="L27" s="381"/>
      <c r="M27" s="381"/>
      <c r="N27" s="381"/>
      <c r="O27" s="381"/>
      <c r="P27" s="381"/>
      <c r="Q27" s="381"/>
      <c r="R27" s="381"/>
      <c r="S27" s="381"/>
      <c r="T27" s="381"/>
      <c r="U27" s="218"/>
      <c r="V27" s="84"/>
      <c r="W27" s="84"/>
      <c r="X27" s="84"/>
      <c r="Y27" s="219"/>
      <c r="Z27" s="84"/>
      <c r="AA27" s="84"/>
      <c r="AB27" s="85"/>
      <c r="AC27" s="84"/>
      <c r="AD27" s="97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7"/>
      <c r="AP27" s="212"/>
      <c r="AQ27" s="94"/>
      <c r="AR27" s="94"/>
      <c r="AS27" s="94"/>
      <c r="AT27" s="94"/>
      <c r="AU27" s="212"/>
    </row>
    <row r="28" spans="1:47" ht="18" customHeight="1" thickTop="1" thickBot="1" x14ac:dyDescent="0.25">
      <c r="A28" s="41"/>
      <c r="B28" s="396" t="s">
        <v>34</v>
      </c>
      <c r="C28" s="397"/>
      <c r="D28" s="397"/>
      <c r="E28" s="398"/>
      <c r="F28" s="42"/>
      <c r="G28" s="42"/>
      <c r="H28" s="55"/>
      <c r="I28" s="55"/>
      <c r="J28" s="55"/>
      <c r="K28" s="58"/>
      <c r="L28" s="58"/>
      <c r="M28" s="55"/>
      <c r="N28" s="43"/>
      <c r="O28" s="378" t="s">
        <v>39</v>
      </c>
      <c r="P28" s="379"/>
      <c r="Q28" s="380"/>
      <c r="R28" s="376"/>
      <c r="S28" s="377"/>
      <c r="T28" s="377"/>
      <c r="U28" s="44"/>
      <c r="AD28" s="98"/>
      <c r="AE28" s="112"/>
      <c r="AO28" s="98"/>
      <c r="AP28" s="63"/>
      <c r="AU28" s="63"/>
    </row>
    <row r="29" spans="1:47" ht="18" customHeight="1" thickTop="1" thickBot="1" x14ac:dyDescent="0.25">
      <c r="A29" s="45"/>
      <c r="B29" s="399" t="s">
        <v>9</v>
      </c>
      <c r="C29" s="397"/>
      <c r="D29" s="398"/>
      <c r="E29" s="206">
        <v>16</v>
      </c>
      <c r="F29" s="63"/>
      <c r="G29" s="63"/>
      <c r="H29" s="399" t="s">
        <v>39</v>
      </c>
      <c r="I29" s="397"/>
      <c r="J29" s="398"/>
      <c r="K29" s="272">
        <f>Admin!B107</f>
        <v>40014</v>
      </c>
      <c r="L29" s="271" t="s">
        <v>208</v>
      </c>
      <c r="M29" s="273">
        <f>Admin!B113</f>
        <v>40020</v>
      </c>
      <c r="N29" s="28"/>
      <c r="O29" s="401" t="s">
        <v>109</v>
      </c>
      <c r="P29" s="402"/>
      <c r="Q29" s="402"/>
      <c r="R29" s="403"/>
      <c r="S29" s="46"/>
      <c r="T29" s="217"/>
      <c r="U29" s="48"/>
      <c r="AD29" s="98"/>
      <c r="AE29" s="112"/>
      <c r="AO29" s="98"/>
      <c r="AP29" s="63"/>
      <c r="AU29" s="63"/>
    </row>
    <row r="30" spans="1:47" ht="18" customHeight="1" thickTop="1" x14ac:dyDescent="0.2">
      <c r="A30" s="45"/>
      <c r="B30" s="91"/>
      <c r="C30" s="32"/>
      <c r="D30" s="32"/>
      <c r="E30" s="47"/>
      <c r="F30" s="46"/>
      <c r="G30" s="46"/>
      <c r="H30" s="56"/>
      <c r="I30" s="56"/>
      <c r="J30" s="56"/>
      <c r="K30" s="59"/>
      <c r="L30" s="59"/>
      <c r="M30" s="56"/>
      <c r="N30" s="114"/>
      <c r="O30" s="56"/>
      <c r="P30" s="56"/>
      <c r="Q30" s="56"/>
      <c r="R30" s="56"/>
      <c r="S30" s="46"/>
      <c r="T30" s="56"/>
      <c r="U30" s="48"/>
      <c r="AD30" s="98"/>
      <c r="AE30" s="112"/>
      <c r="AO30" s="98"/>
      <c r="AP30" s="63"/>
      <c r="AU30" s="63"/>
    </row>
    <row r="31" spans="1:47" ht="18" customHeight="1" x14ac:dyDescent="0.2">
      <c r="A31" s="45"/>
      <c r="B31" s="143" t="str">
        <f>IF(E31=" "," ",IF(Employee!F$24&gt;E$29," ",IF(Employee!F$26&lt;E$29," ",Employee!D$30)))</f>
        <v xml:space="preserve"> </v>
      </c>
      <c r="C31" s="109" t="str">
        <f>IF(E31=Employee!D$29,LOOKUP(E$29,Nitable!A:A,Nitable!B:B)," ")</f>
        <v xml:space="preserve"> </v>
      </c>
      <c r="D31" s="109" t="str">
        <f>IF(E31=Employee!D$29,LOOKUP(E$29,Taxcode!A:A,Taxcode!G:G)," ")</f>
        <v xml:space="preserve"> </v>
      </c>
      <c r="E31" s="144" t="str">
        <f>IF(Employee!D$28="m"," ",IF(Employee!F$24&gt;E$29," ",IF(Employee!F$26&lt;E$29," ",Employee!D$29)))</f>
        <v xml:space="preserve"> </v>
      </c>
      <c r="F31" s="126" t="str">
        <f>IF(E31=" "," ",IF(Employee!F$24&gt;E$29," ",IF(Employee!F$26&lt;E$29," ",Employee!D$15)))</f>
        <v xml:space="preserve"> </v>
      </c>
      <c r="G31" s="162"/>
      <c r="H31" s="123">
        <f>IF(T$29="Y",H21,0)</f>
        <v>0</v>
      </c>
      <c r="I31" s="115">
        <f>IF(T$29="Y",I21,0)</f>
        <v>0</v>
      </c>
      <c r="J31" s="115">
        <f>IF(T$29="Y",J21,0)</f>
        <v>0</v>
      </c>
      <c r="K31" s="115">
        <f>IF(T$29="Y",K21,I31*J31)</f>
        <v>0</v>
      </c>
      <c r="L31" s="154">
        <f>IF(T$29="Y",L21,0)</f>
        <v>0</v>
      </c>
      <c r="M31" s="140" t="str">
        <f>IF(E31=" "," ",IF(T$29="Y",M21,IF((H31+K31+L31)&gt;0,H31+K31+L31," ")))</f>
        <v xml:space="preserve"> </v>
      </c>
      <c r="N31" s="117" t="str">
        <f>IF(M31=" "," ",IF(M31=0," ",IF(Employee!O$24="W1",AN31,AI31-W21)))</f>
        <v xml:space="preserve"> </v>
      </c>
      <c r="O31" s="128" t="str">
        <f>IF(M31=" "," ",IF(M31=0," ",IF(Employee!P$17&gt;E$29,0,IF(C31="A",WNI!E78,IF(C31="B",WNI!F78,IF(C31="C",WNI!G78,IF(C31="J",WNI!H78," ")))))))</f>
        <v xml:space="preserve"> </v>
      </c>
      <c r="P31" s="117"/>
      <c r="Q31" s="117"/>
      <c r="R31" s="133" t="str">
        <f>IF(M31=" "," ",IF(M31=0," ",M31-SUM(N31:Q31)))</f>
        <v xml:space="preserve"> </v>
      </c>
      <c r="S31" s="121"/>
      <c r="T31" s="118" t="str">
        <f>IF(M31=" "," ",IF(M31=0," ",WNI!I78))</f>
        <v xml:space="preserve"> </v>
      </c>
      <c r="U31" s="50"/>
      <c r="V31" s="61">
        <f>IF(Employee!H$34=E$29,Employee!D$34+SUM(M31)+V21,SUM(M31)+V21)</f>
        <v>0</v>
      </c>
      <c r="W31" s="61">
        <f>IF(Employee!H$34=E$29,Employee!D$35+SUM(N31)+W21,SUM(N31)+W21)</f>
        <v>0</v>
      </c>
      <c r="X31" s="61">
        <f>IF(O31=" ",X21,O31+X21)</f>
        <v>0</v>
      </c>
      <c r="Y31" s="61">
        <f t="shared" ref="Y31:Z35" si="5">IF(P31=0,Y21,P31+Y21)</f>
        <v>0</v>
      </c>
      <c r="Z31" s="61">
        <f t="shared" si="5"/>
        <v>0</v>
      </c>
      <c r="AA31" s="61">
        <f>IF(R31=" ",AA21,AA21+R31)</f>
        <v>0</v>
      </c>
      <c r="AC31" s="61">
        <f>IF(T31=" ",AC21,T31+AC21)</f>
        <v>0</v>
      </c>
      <c r="AD31" s="98"/>
      <c r="AE31" s="112">
        <f>IF(E31=" ",0,IF(D31="BR",0,IF(D31="D",0,IF(D31="NT",V31,LOOKUP(D31,Free!A:A,Free!B:B)*E$29/52))))</f>
        <v>0</v>
      </c>
      <c r="AF31" s="95">
        <f>IF(E31=" ",0,V31-AE31)</f>
        <v>0</v>
      </c>
      <c r="AG31" s="95">
        <f>AF31*AG$7</f>
        <v>0</v>
      </c>
      <c r="AH31" s="95">
        <f>IF(D31="D",AF31*AH$7,IF(AF31&gt;LOOKUP(E$29,HR!A:A,HR!B:B),(AF31-LOOKUP(E$29,HR!A:A,HR!B:B))*AH$7,0))</f>
        <v>0</v>
      </c>
      <c r="AI31" s="95">
        <f>IF(AF31&lt;1,0,AG31+AH31)</f>
        <v>0</v>
      </c>
      <c r="AJ31" s="95">
        <f>IF(E31=" ",0,IF(D31="BR",0,IF(D31="D",0,IF(D31="NT",M31,LOOKUP(D31,Free!A:A,Free!B:B)*1/52))))</f>
        <v>0</v>
      </c>
      <c r="AK31" s="95">
        <f>IF(E31=" ",0,SUM(M31)-AJ31)</f>
        <v>0</v>
      </c>
      <c r="AL31" s="95">
        <f>AK31*AL$7</f>
        <v>0</v>
      </c>
      <c r="AM31" s="95">
        <f>IF(D31="D",AK31*AM$7,IF(AK31&gt;LOOKUP(1,HR!A:A,HR!B:B),(AK31-LOOKUP(1,HR!A:A,HR!B:B))*AH$7,0))</f>
        <v>0</v>
      </c>
      <c r="AN31" s="95">
        <f>IF(AK31&lt;1,0,AL31+AM31)</f>
        <v>0</v>
      </c>
      <c r="AO31" s="98"/>
      <c r="AP31" s="63"/>
      <c r="AQ31" s="95">
        <f>IF(G31="SSP",H31,0)</f>
        <v>0</v>
      </c>
      <c r="AR31" s="95">
        <f>IF(G31="SMP",H31,0)</f>
        <v>0</v>
      </c>
      <c r="AS31" s="95">
        <f>IF(G31="SPP",H31,0)</f>
        <v>0</v>
      </c>
      <c r="AT31" s="95">
        <f>IF(G31="SAP",H31,0)</f>
        <v>0</v>
      </c>
      <c r="AU31" s="63"/>
    </row>
    <row r="32" spans="1:47" ht="18" customHeight="1" x14ac:dyDescent="0.2">
      <c r="A32" s="45"/>
      <c r="B32" s="145" t="str">
        <f>IF(E32=" "," ",IF(Employee!F$50&gt;E$29," ",IF(Employee!F$52&lt;E$29," ",Employee!D$56)))</f>
        <v xml:space="preserve"> </v>
      </c>
      <c r="C32" s="32" t="str">
        <f>IF(E32=Employee!D$55,LOOKUP(E$29,Nitable!A:A,Nitable!E:E)," ")</f>
        <v xml:space="preserve"> </v>
      </c>
      <c r="D32" s="32" t="str">
        <f>IF(E32=Employee!D$55,LOOKUP(E$29,Taxcode!A:A,Taxcode!M:M)," ")</f>
        <v xml:space="preserve"> </v>
      </c>
      <c r="E32" s="146" t="str">
        <f>IF(Employee!D$54="m"," ",IF(Employee!F$50&gt;E$29," ",IF(Employee!F$52&lt;E$29," ",Employee!D$55)))</f>
        <v xml:space="preserve"> </v>
      </c>
      <c r="F32" s="39" t="str">
        <f>IF(E32=" "," ",IF(Employee!F$50&gt;E$29," ",IF(Employee!F$52&lt;E$29," ",Employee!D$41)))</f>
        <v xml:space="preserve"> </v>
      </c>
      <c r="G32" s="162"/>
      <c r="H32" s="124">
        <f>IF(T$29="Y",H22,0)</f>
        <v>0</v>
      </c>
      <c r="I32" s="119">
        <f>IF(T$29="Y",I22,0)</f>
        <v>0</v>
      </c>
      <c r="J32" s="119">
        <f>IF(T$29="Y",J22,0)</f>
        <v>0</v>
      </c>
      <c r="K32" s="119">
        <f>IF(T$29="Y",K22,I32*J32)</f>
        <v>0</v>
      </c>
      <c r="L32" s="155">
        <f>IF(T$29="Y",L22,0)</f>
        <v>0</v>
      </c>
      <c r="M32" s="141" t="str">
        <f>IF(E32=" "," ",IF(T$29="Y",M22,IF((H32+K32+L32)&gt;0,H32+K32+L32," ")))</f>
        <v xml:space="preserve"> </v>
      </c>
      <c r="N32" s="121" t="str">
        <f>IF(M32=" "," ",IF(M32=0," ",IF(Employee!O$50="W1",AN32,AI32-W22)))</f>
        <v xml:space="preserve"> </v>
      </c>
      <c r="O32" s="130" t="str">
        <f>IF(M32=" "," ",IF(M32=0," ",IF(Employee!P$43&gt;E$29,0,IF(C32="A",WNI!E79,IF(C32="B",WNI!F79,IF(C32="C",WNI!G79,IF(C32="J",WNI!H79," ")))))))</f>
        <v xml:space="preserve"> </v>
      </c>
      <c r="P32" s="121"/>
      <c r="Q32" s="121"/>
      <c r="R32" s="134" t="str">
        <f>IF(M32=" "," ",IF(M32=0," ",M32-SUM(N32:Q32)))</f>
        <v xml:space="preserve"> </v>
      </c>
      <c r="S32" s="121"/>
      <c r="T32" s="122" t="str">
        <f>IF(M32=" "," ",IF(M32=0," ",WNI!I79))</f>
        <v xml:space="preserve"> </v>
      </c>
      <c r="U32" s="50"/>
      <c r="V32" s="61">
        <f>IF(Employee!H$60=E$29,Employee!D$60+SUM(M32)+V22,SUM(M32)+V22)</f>
        <v>0</v>
      </c>
      <c r="W32" s="61">
        <f>IF(Employee!H$60=E$29,Employee!D$61+SUM(N32)+W22,SUM(N32)+W22)</f>
        <v>0</v>
      </c>
      <c r="X32" s="61">
        <f>IF(O32=" ",X22,O32+X22)</f>
        <v>0</v>
      </c>
      <c r="Y32" s="61">
        <f t="shared" si="5"/>
        <v>0</v>
      </c>
      <c r="Z32" s="61">
        <f t="shared" si="5"/>
        <v>0</v>
      </c>
      <c r="AA32" s="61">
        <f>IF(R32=" ",AA22,AA22+R32)</f>
        <v>0</v>
      </c>
      <c r="AC32" s="61">
        <f>IF(T32=" ",AC22,T32+AC22)</f>
        <v>0</v>
      </c>
      <c r="AD32" s="98"/>
      <c r="AE32" s="112">
        <f>IF(E32=" ",0,IF(D32="BR",0,IF(D32="D",0,IF(D32="NT",V32,LOOKUP(D32,Free!A:A,Free!B:B)*E$29/52))))</f>
        <v>0</v>
      </c>
      <c r="AF32" s="95">
        <f>IF(E32=" ",0,V32-AE32)</f>
        <v>0</v>
      </c>
      <c r="AG32" s="95">
        <f>AF32*AG$7</f>
        <v>0</v>
      </c>
      <c r="AH32" s="95">
        <f>IF(D32="D",AF32*AH$7,IF(AF32&gt;LOOKUP(E$29,HR!A:A,HR!B:B),(AF32-LOOKUP(E$29,HR!A:A,HR!B:B))*AH$7,0))</f>
        <v>0</v>
      </c>
      <c r="AI32" s="95">
        <f>IF(AF32&lt;1,0,AG32+AH32)</f>
        <v>0</v>
      </c>
      <c r="AJ32" s="95">
        <f>IF(E32=" ",0,IF(D32="BR",0,IF(D32="D",0,IF(D32="NT",M32,LOOKUP(D32,Free!A:A,Free!B:B)*1/52))))</f>
        <v>0</v>
      </c>
      <c r="AK32" s="95">
        <f>IF(E32=" ",0,SUM(M32)-AJ32)</f>
        <v>0</v>
      </c>
      <c r="AL32" s="95">
        <f>AK32*AL$7</f>
        <v>0</v>
      </c>
      <c r="AM32" s="95">
        <f>IF(D32="D",AK32*AM$7,IF(AK32&gt;LOOKUP(1,HR!A:A,HR!B:B),(AK32-LOOKUP(1,HR!A:A,HR!B:B))*AH$7,0))</f>
        <v>0</v>
      </c>
      <c r="AN32" s="95">
        <f>IF(AK32&lt;1,0,AL32+AM32)</f>
        <v>0</v>
      </c>
      <c r="AO32" s="98"/>
      <c r="AP32" s="63"/>
      <c r="AQ32" s="95">
        <f>IF(G32="SSP",H32,0)</f>
        <v>0</v>
      </c>
      <c r="AR32" s="95">
        <f>IF(G32="SMP",H32,0)</f>
        <v>0</v>
      </c>
      <c r="AS32" s="95">
        <f>IF(G32="SPP",H32,0)</f>
        <v>0</v>
      </c>
      <c r="AT32" s="95">
        <f>IF(G32="SAP",H32,0)</f>
        <v>0</v>
      </c>
      <c r="AU32" s="63"/>
    </row>
    <row r="33" spans="1:47" ht="18" customHeight="1" x14ac:dyDescent="0.2">
      <c r="A33" s="45"/>
      <c r="B33" s="145" t="str">
        <f>IF(E33=" "," ",IF(Employee!F$76&gt;E$29," ",IF(Employee!F$78&lt;E$29," ",Employee!D$82)))</f>
        <v xml:space="preserve"> </v>
      </c>
      <c r="C33" s="32" t="str">
        <f>IF(E33=Employee!D$81,LOOKUP(E$29,Nitable!A:A,Nitable!H:H)," ")</f>
        <v xml:space="preserve"> </v>
      </c>
      <c r="D33" s="32" t="str">
        <f>IF(E33=Employee!D$81,LOOKUP(E$29,Taxcode!A:A,Taxcode!S:S)," ")</f>
        <v xml:space="preserve"> </v>
      </c>
      <c r="E33" s="146" t="str">
        <f>IF(Employee!D$80="m"," ",IF(Employee!F$76&gt;E$29," ",IF(Employee!F$78&lt;E$29," ",Employee!D$81)))</f>
        <v xml:space="preserve"> </v>
      </c>
      <c r="F33" s="39" t="str">
        <f>IF(E33=" "," ",IF(Employee!F$76&gt;E$29," ",IF(Employee!F$78&lt;E$29," ",Employee!D$67)))</f>
        <v xml:space="preserve"> </v>
      </c>
      <c r="G33" s="162"/>
      <c r="H33" s="124">
        <f>IF(T$29="Y",H23,0)</f>
        <v>0</v>
      </c>
      <c r="I33" s="119">
        <f>IF(T$29="Y",I23,0)</f>
        <v>0</v>
      </c>
      <c r="J33" s="119">
        <f>IF(T$29="Y",J23,0)</f>
        <v>0</v>
      </c>
      <c r="K33" s="119">
        <f>IF(T$29="Y",K23,I33*J33)</f>
        <v>0</v>
      </c>
      <c r="L33" s="155">
        <f>IF(T$29="Y",L23,0)</f>
        <v>0</v>
      </c>
      <c r="M33" s="141" t="str">
        <f>IF(E33=" "," ",IF(T$29="Y",M23,IF((H33+K33+L33)&gt;0,H33+K33+L33," ")))</f>
        <v xml:space="preserve"> </v>
      </c>
      <c r="N33" s="121" t="str">
        <f>IF(M33=" "," ",IF(M33=0," ",IF(Employee!O$76="W1",AN33,AI33-W23)))</f>
        <v xml:space="preserve"> </v>
      </c>
      <c r="O33" s="130" t="str">
        <f>IF(M33=" "," ",IF(M33=0," ",IF(Employee!P$69&gt;E$29,0,IF(C33="A",WNI!E80,IF(C33="B",WNI!F80,IF(C33="C",WNI!G80,IF(C33="J",WNI!H80," ")))))))</f>
        <v xml:space="preserve"> </v>
      </c>
      <c r="P33" s="121"/>
      <c r="Q33" s="121"/>
      <c r="R33" s="134" t="str">
        <f>IF(M33=" "," ",IF(M33=0," ",M33-SUM(N33:Q33)))</f>
        <v xml:space="preserve"> </v>
      </c>
      <c r="S33" s="121"/>
      <c r="T33" s="122" t="str">
        <f>IF(M33=" "," ",IF(M33=0," ",WNI!I80))</f>
        <v xml:space="preserve"> </v>
      </c>
      <c r="U33" s="50"/>
      <c r="V33" s="61">
        <f>IF(Employee!H$86=E$29,Employee!D$86+SUM(M33)+V23,SUM(M33)+V23)</f>
        <v>0</v>
      </c>
      <c r="W33" s="61">
        <f>IF(Employee!H$86=E$29,Employee!D$87+SUM(N33)+W23,SUM(N33)+W23)</f>
        <v>0</v>
      </c>
      <c r="X33" s="61">
        <f>IF(O33=" ",X23,O33+X23)</f>
        <v>0</v>
      </c>
      <c r="Y33" s="61">
        <f t="shared" si="5"/>
        <v>0</v>
      </c>
      <c r="Z33" s="61">
        <f t="shared" si="5"/>
        <v>0</v>
      </c>
      <c r="AA33" s="61">
        <f>IF(R33=" ",AA23,AA23+R33)</f>
        <v>0</v>
      </c>
      <c r="AC33" s="61">
        <f>IF(T33=" ",AC23,T33+AC23)</f>
        <v>0</v>
      </c>
      <c r="AD33" s="98"/>
      <c r="AE33" s="112">
        <f>IF(E33=" ",0,IF(D33="BR",0,IF(D33="D",0,IF(D33="NT",V33,LOOKUP(D33,Free!A:A,Free!B:B)*E$29/52))))</f>
        <v>0</v>
      </c>
      <c r="AF33" s="95">
        <f>IF(E33=" ",0,V33-AE33)</f>
        <v>0</v>
      </c>
      <c r="AG33" s="95">
        <f>AF33*AG$7</f>
        <v>0</v>
      </c>
      <c r="AH33" s="95">
        <f>IF(D33="D",AF33*AH$7,IF(AF33&gt;LOOKUP(E$29,HR!A:A,HR!B:B),(AF33-LOOKUP(E$29,HR!A:A,HR!B:B))*AH$7,0))</f>
        <v>0</v>
      </c>
      <c r="AI33" s="95">
        <f>IF(AF33&lt;1,0,AG33+AH33)</f>
        <v>0</v>
      </c>
      <c r="AJ33" s="95">
        <f>IF(E33=" ",0,IF(D33="BR",0,IF(D33="D",0,IF(D33="NT",M33,LOOKUP(D33,Free!A:A,Free!B:B)*1/52))))</f>
        <v>0</v>
      </c>
      <c r="AK33" s="95">
        <f>IF(E33=" ",0,SUM(M33)-AJ33)</f>
        <v>0</v>
      </c>
      <c r="AL33" s="95">
        <f>AK33*AL$7</f>
        <v>0</v>
      </c>
      <c r="AM33" s="95">
        <f>IF(D33="D",AK33*AM$7,IF(AK33&gt;LOOKUP(1,HR!A:A,HR!B:B),(AK33-LOOKUP(1,HR!A:A,HR!B:B))*AH$7,0))</f>
        <v>0</v>
      </c>
      <c r="AN33" s="95">
        <f>IF(AK33&lt;1,0,AL33+AM33)</f>
        <v>0</v>
      </c>
      <c r="AO33" s="98"/>
      <c r="AP33" s="63"/>
      <c r="AQ33" s="95">
        <f>IF(G33="SSP",H33,0)</f>
        <v>0</v>
      </c>
      <c r="AR33" s="95">
        <f>IF(G33="SMP",H33,0)</f>
        <v>0</v>
      </c>
      <c r="AS33" s="95">
        <f>IF(G33="SPP",H33,0)</f>
        <v>0</v>
      </c>
      <c r="AT33" s="95">
        <f>IF(G33="SAP",H33,0)</f>
        <v>0</v>
      </c>
      <c r="AU33" s="63"/>
    </row>
    <row r="34" spans="1:47" ht="18" customHeight="1" x14ac:dyDescent="0.2">
      <c r="A34" s="45"/>
      <c r="B34" s="145" t="str">
        <f>IF(E34=" "," ",IF(Employee!F$102&gt;E$29," ",IF(Employee!F$104&lt;E$29," ",Employee!D$108)))</f>
        <v xml:space="preserve"> </v>
      </c>
      <c r="C34" s="32" t="str">
        <f>IF(E34=Employee!D$107,LOOKUP(E$29,Nitable!A:A,Nitable!K:K)," ")</f>
        <v xml:space="preserve"> </v>
      </c>
      <c r="D34" s="32" t="str">
        <f>IF(E34=Employee!D$107,LOOKUP(E$29,Taxcode!A:A,Taxcode!Y:Y)," ")</f>
        <v xml:space="preserve"> </v>
      </c>
      <c r="E34" s="146" t="str">
        <f>IF(Employee!D$106="m"," ",IF(Employee!F$102&gt;E$29," ",IF(Employee!F$104&lt;E$29," ",Employee!D$107)))</f>
        <v xml:space="preserve"> </v>
      </c>
      <c r="F34" s="39" t="str">
        <f>IF(E34=" "," ",IF(Employee!F$102&gt;E$29," ",IF(Employee!F$104&lt;E$29," ",Employee!D$93)))</f>
        <v xml:space="preserve"> </v>
      </c>
      <c r="G34" s="162"/>
      <c r="H34" s="124">
        <f>IF(T$29="Y",H24,0)</f>
        <v>0</v>
      </c>
      <c r="I34" s="119">
        <f>IF(T$29="Y",I24,0)</f>
        <v>0</v>
      </c>
      <c r="J34" s="119">
        <f>IF(T$29="Y",J24,0)</f>
        <v>0</v>
      </c>
      <c r="K34" s="119">
        <f>IF(T$29="Y",K24,I34*J34)</f>
        <v>0</v>
      </c>
      <c r="L34" s="155">
        <f>IF(T$29="Y",L24,0)</f>
        <v>0</v>
      </c>
      <c r="M34" s="141" t="str">
        <f>IF(E34=" "," ",IF(T$29="Y",M24,IF((H34+K34+L34)&gt;0,H34+K34+L34," ")))</f>
        <v xml:space="preserve"> </v>
      </c>
      <c r="N34" s="121" t="str">
        <f>IF(M34=" "," ",IF(M34=0," ",IF(Employee!O$102="W1",AN34,AI34-W24)))</f>
        <v xml:space="preserve"> </v>
      </c>
      <c r="O34" s="130" t="str">
        <f>IF(M34=" "," ",IF(M34=0," ",IF(Employee!P$95&gt;E$29,0,IF(C34="A",WNI!E81,IF(C34="B",WNI!F81,IF(C34="C",WNI!G81,IF(C34="J",WNI!H81," ")))))))</f>
        <v xml:space="preserve"> </v>
      </c>
      <c r="P34" s="121"/>
      <c r="Q34" s="121"/>
      <c r="R34" s="134" t="str">
        <f>IF(M34=" "," ",IF(M34=0," ",M34-SUM(N34:Q34)))</f>
        <v xml:space="preserve"> </v>
      </c>
      <c r="S34" s="121"/>
      <c r="T34" s="122" t="str">
        <f>IF(M34=" "," ",IF(M34=0," ",WNI!I81))</f>
        <v xml:space="preserve"> </v>
      </c>
      <c r="U34" s="50"/>
      <c r="V34" s="61">
        <f>IF(Employee!H$112=E$29,Employee!D$112+SUM(M34)+V24,SUM(M34)+V24)</f>
        <v>0</v>
      </c>
      <c r="W34" s="61">
        <f>IF(Employee!H$112=E$29,Employee!D$113+SUM(N34)+W24,SUM(N34)+W24)</f>
        <v>0</v>
      </c>
      <c r="X34" s="61">
        <f>IF(O34=" ",X24,O34+X24)</f>
        <v>0</v>
      </c>
      <c r="Y34" s="61">
        <f t="shared" si="5"/>
        <v>0</v>
      </c>
      <c r="Z34" s="61">
        <f t="shared" si="5"/>
        <v>0</v>
      </c>
      <c r="AA34" s="61">
        <f>IF(R34=" ",AA24,AA24+R34)</f>
        <v>0</v>
      </c>
      <c r="AC34" s="61">
        <f>IF(T34=" ",AC24,T34+AC24)</f>
        <v>0</v>
      </c>
      <c r="AD34" s="98"/>
      <c r="AE34" s="112">
        <f>IF(E34=" ",0,IF(D34="BR",0,IF(D34="D",0,IF(D34="NT",V34,LOOKUP(D34,Free!A:A,Free!B:B)*E$29/52))))</f>
        <v>0</v>
      </c>
      <c r="AF34" s="95">
        <f>IF(E34=" ",0,V34-AE34)</f>
        <v>0</v>
      </c>
      <c r="AG34" s="95">
        <f>AF34*AG$7</f>
        <v>0</v>
      </c>
      <c r="AH34" s="95">
        <f>IF(D34="D",AF34*AH$7,IF(AF34&gt;LOOKUP(E$29,HR!A:A,HR!B:B),(AF34-LOOKUP(E$29,HR!A:A,HR!B:B))*AH$7,0))</f>
        <v>0</v>
      </c>
      <c r="AI34" s="95">
        <f>IF(AF34&lt;1,0,AG34+AH34)</f>
        <v>0</v>
      </c>
      <c r="AJ34" s="95">
        <f>IF(E34=" ",0,IF(D34="BR",0,IF(D34="D",0,IF(D34="NT",M34,LOOKUP(D34,Free!A:A,Free!B:B)*1/52))))</f>
        <v>0</v>
      </c>
      <c r="AK34" s="95">
        <f>IF(E34=" ",0,SUM(M34)-AJ34)</f>
        <v>0</v>
      </c>
      <c r="AL34" s="95">
        <f>AK34*AL$7</f>
        <v>0</v>
      </c>
      <c r="AM34" s="95">
        <f>IF(D34="D",AK34*AM$7,IF(AK34&gt;LOOKUP(1,HR!A:A,HR!B:B),(AK34-LOOKUP(1,HR!A:A,HR!B:B))*AH$7,0))</f>
        <v>0</v>
      </c>
      <c r="AN34" s="95">
        <f>IF(AK34&lt;1,0,AL34+AM34)</f>
        <v>0</v>
      </c>
      <c r="AO34" s="98"/>
      <c r="AP34" s="63"/>
      <c r="AQ34" s="95">
        <f>IF(G34="SSP",H34,0)</f>
        <v>0</v>
      </c>
      <c r="AR34" s="95">
        <f>IF(G34="SMP",H34,0)</f>
        <v>0</v>
      </c>
      <c r="AS34" s="95">
        <f>IF(G34="SPP",H34,0)</f>
        <v>0</v>
      </c>
      <c r="AT34" s="95">
        <f>IF(G34="SAP",H34,0)</f>
        <v>0</v>
      </c>
      <c r="AU34" s="63"/>
    </row>
    <row r="35" spans="1:47" ht="18" customHeight="1" thickBot="1" x14ac:dyDescent="0.25">
      <c r="A35" s="45"/>
      <c r="B35" s="145" t="str">
        <f>IF(E35=" "," ",IF(Employee!F$128&gt;E$29," ",IF(Employee!F$130&lt;E$29," ",Employee!D$134)))</f>
        <v xml:space="preserve"> </v>
      </c>
      <c r="C35" s="32" t="str">
        <f>IF(E35=Employee!D$133,LOOKUP(E$29,Nitable!A:A,Nitable!N:N)," ")</f>
        <v xml:space="preserve"> </v>
      </c>
      <c r="D35" s="32" t="str">
        <f>IF(E35=Employee!D$133,LOOKUP(E$29,Taxcode!A:A,Taxcode!AE:AE)," ")</f>
        <v xml:space="preserve"> </v>
      </c>
      <c r="E35" s="146" t="str">
        <f>IF(Employee!D$132="m"," ",IF(Employee!F$128&gt;E$29," ",IF(Employee!F$130&lt;E$29," ",Employee!D$133)))</f>
        <v xml:space="preserve"> </v>
      </c>
      <c r="F35" s="39" t="str">
        <f>IF(E35=" "," ",IF(Employee!F$128&gt;E$29," ",IF(Employee!F$130&lt;E$29," ",Employee!D$119)))</f>
        <v xml:space="preserve"> </v>
      </c>
      <c r="G35" s="162"/>
      <c r="H35" s="124">
        <f>IF(T$29="Y",H25,0)</f>
        <v>0</v>
      </c>
      <c r="I35" s="119">
        <f>IF(T$29="Y",I25,0)</f>
        <v>0</v>
      </c>
      <c r="J35" s="119">
        <f>IF(T$29="Y",J25,0)</f>
        <v>0</v>
      </c>
      <c r="K35" s="119">
        <f>IF(T$29="Y",K25,I35*J35)</f>
        <v>0</v>
      </c>
      <c r="L35" s="155">
        <f>IF(T$29="Y",L25,0)</f>
        <v>0</v>
      </c>
      <c r="M35" s="141" t="str">
        <f>IF(E35=" "," ",IF(T$29="Y",M25,IF((H35+K35+L35)&gt;0,H35+K35+L35," ")))</f>
        <v xml:space="preserve"> </v>
      </c>
      <c r="N35" s="121" t="str">
        <f>IF(M35=" "," ",IF(M35=0," ",IF(Employee!O$128="W1",AN35,AI35-W25)))</f>
        <v xml:space="preserve"> </v>
      </c>
      <c r="O35" s="130" t="str">
        <f>IF(M35=" "," ",IF(M35=0," ",IF(Employee!P$121&gt;E$29,0,IF(C35="A",WNI!E82,IF(C35="B",WNI!F82,IF(C35="C",WNI!G82,IF(C35="J",WNI!H82," ")))))))</f>
        <v xml:space="preserve"> </v>
      </c>
      <c r="P35" s="121"/>
      <c r="Q35" s="121"/>
      <c r="R35" s="134" t="str">
        <f>IF(M35=" "," ",IF(M35=0," ",M35-SUM(N35:Q35)))</f>
        <v xml:space="preserve"> </v>
      </c>
      <c r="S35" s="121"/>
      <c r="T35" s="266" t="str">
        <f>IF(M35=" "," ",IF(M35=0," ",WNI!I82))</f>
        <v xml:space="preserve"> </v>
      </c>
      <c r="U35" s="50"/>
      <c r="V35" s="61">
        <f>IF(Employee!H$138=E$29,Employee!D$138+SUM(M35)+V25,SUM(M35)+V25)</f>
        <v>0</v>
      </c>
      <c r="W35" s="61">
        <f>IF(Employee!H$138=E$29,Employee!D$139+SUM(N35)+W25,SUM(N35)+W25)</f>
        <v>0</v>
      </c>
      <c r="X35" s="61">
        <f>IF(O35=" ",X25,O35+X25)</f>
        <v>0</v>
      </c>
      <c r="Y35" s="61">
        <f t="shared" si="5"/>
        <v>0</v>
      </c>
      <c r="Z35" s="61">
        <f t="shared" si="5"/>
        <v>0</v>
      </c>
      <c r="AA35" s="61">
        <f>IF(R35=" ",AA25,AA25+R35)</f>
        <v>0</v>
      </c>
      <c r="AC35" s="61">
        <f>IF(T35=" ",AC25,T35+AC25)</f>
        <v>0</v>
      </c>
      <c r="AD35" s="98"/>
      <c r="AE35" s="112">
        <f>IF(E35=" ",0,IF(D35="BR",0,IF(D35="D",0,IF(D35="NT",V35,LOOKUP(D35,Free!A:A,Free!B:B)*E$29/52))))</f>
        <v>0</v>
      </c>
      <c r="AF35" s="95">
        <f>IF(E35=" ",0,V35-AE35)</f>
        <v>0</v>
      </c>
      <c r="AG35" s="95">
        <f>AF35*AG$7</f>
        <v>0</v>
      </c>
      <c r="AH35" s="95">
        <f>IF(D35="D",AF35*AH$7,IF(AF35&gt;LOOKUP(E$29,HR!A:A,HR!B:B),(AF35-LOOKUP(E$29,HR!A:A,HR!B:B))*AH$7,0))</f>
        <v>0</v>
      </c>
      <c r="AI35" s="95">
        <f>IF(AF35&lt;1,0,AG35+AH35)</f>
        <v>0</v>
      </c>
      <c r="AJ35" s="95">
        <f>IF(E35=" ",0,IF(D35="BR",0,IF(D35="D",0,IF(D35="NT",M35,LOOKUP(D35,Free!A:A,Free!B:B)*1/52))))</f>
        <v>0</v>
      </c>
      <c r="AK35" s="95">
        <f>IF(E35=" ",0,SUM(M35)-AJ35)</f>
        <v>0</v>
      </c>
      <c r="AL35" s="95">
        <f>AK35*AL$7</f>
        <v>0</v>
      </c>
      <c r="AM35" s="95">
        <f>IF(D35="D",AK35*AM$7,IF(AK35&gt;LOOKUP(1,HR!A:A,HR!B:B),(AK35-LOOKUP(1,HR!A:A,HR!B:B))*AH$7,0))</f>
        <v>0</v>
      </c>
      <c r="AN35" s="95">
        <f>IF(AK35&lt;1,0,AL35+AM35)</f>
        <v>0</v>
      </c>
      <c r="AO35" s="98"/>
      <c r="AP35" s="63"/>
      <c r="AQ35" s="95">
        <f>IF(G35="SSP",H35,0)</f>
        <v>0</v>
      </c>
      <c r="AR35" s="95">
        <f>IF(G35="SMP",H35,0)</f>
        <v>0</v>
      </c>
      <c r="AS35" s="95">
        <f>IF(G35="SPP",H35,0)</f>
        <v>0</v>
      </c>
      <c r="AT35" s="95">
        <f>IF(G35="SAP",H35,0)</f>
        <v>0</v>
      </c>
      <c r="AU35" s="63"/>
    </row>
    <row r="36" spans="1:47" ht="18" customHeight="1" thickTop="1" thickBot="1" x14ac:dyDescent="0.25">
      <c r="A36" s="49"/>
      <c r="B36" s="153"/>
      <c r="C36" s="151"/>
      <c r="D36" s="151"/>
      <c r="E36" s="152"/>
      <c r="F36" s="400" t="s">
        <v>7</v>
      </c>
      <c r="G36" s="398"/>
      <c r="H36" s="156"/>
      <c r="I36" s="157"/>
      <c r="J36" s="157"/>
      <c r="K36" s="158"/>
      <c r="L36" s="158"/>
      <c r="M36" s="159">
        <f t="shared" ref="M36:R36" si="6">SUM(M31:M35)</f>
        <v>0</v>
      </c>
      <c r="N36" s="159">
        <f t="shared" si="6"/>
        <v>0</v>
      </c>
      <c r="O36" s="159">
        <f t="shared" si="6"/>
        <v>0</v>
      </c>
      <c r="P36" s="159">
        <f t="shared" si="6"/>
        <v>0</v>
      </c>
      <c r="Q36" s="159">
        <f t="shared" si="6"/>
        <v>0</v>
      </c>
      <c r="R36" s="159">
        <f t="shared" si="6"/>
        <v>0</v>
      </c>
      <c r="S36" s="121"/>
      <c r="T36" s="159">
        <f>SUM(T31:T35)</f>
        <v>0</v>
      </c>
      <c r="U36" s="51"/>
      <c r="V36" s="61"/>
      <c r="AD36" s="98"/>
      <c r="AE36" s="112"/>
      <c r="AO36" s="98"/>
      <c r="AP36" s="63"/>
      <c r="AU36" s="63"/>
    </row>
    <row r="37" spans="1:47" s="54" customFormat="1" ht="24" customHeight="1" thickBot="1" x14ac:dyDescent="0.25">
      <c r="A37" s="138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81"/>
      <c r="P37" s="381"/>
      <c r="Q37" s="381"/>
      <c r="R37" s="381"/>
      <c r="S37" s="381"/>
      <c r="T37" s="381"/>
      <c r="U37" s="218"/>
      <c r="V37" s="84"/>
      <c r="W37" s="84"/>
      <c r="X37" s="84"/>
      <c r="Y37" s="219"/>
      <c r="Z37" s="84"/>
      <c r="AA37" s="84"/>
      <c r="AB37" s="85"/>
      <c r="AC37" s="84"/>
      <c r="AD37" s="97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7"/>
      <c r="AP37" s="212"/>
      <c r="AQ37" s="94"/>
      <c r="AR37" s="94"/>
      <c r="AS37" s="94"/>
      <c r="AT37" s="94"/>
      <c r="AU37" s="212"/>
    </row>
    <row r="38" spans="1:47" ht="18" customHeight="1" thickTop="1" thickBot="1" x14ac:dyDescent="0.25">
      <c r="A38" s="41"/>
      <c r="B38" s="396" t="s">
        <v>34</v>
      </c>
      <c r="C38" s="440"/>
      <c r="D38" s="440"/>
      <c r="E38" s="441"/>
      <c r="F38" s="42"/>
      <c r="G38" s="42"/>
      <c r="H38" s="43"/>
      <c r="I38" s="43"/>
      <c r="J38" s="43"/>
      <c r="K38" s="58"/>
      <c r="L38" s="58"/>
      <c r="M38" s="55"/>
      <c r="N38" s="43"/>
      <c r="O38" s="378" t="s">
        <v>39</v>
      </c>
      <c r="P38" s="379"/>
      <c r="Q38" s="380"/>
      <c r="R38" s="376"/>
      <c r="S38" s="377"/>
      <c r="T38" s="377"/>
      <c r="U38" s="44"/>
      <c r="AD38" s="98"/>
      <c r="AE38" s="112"/>
      <c r="AO38" s="98"/>
      <c r="AP38" s="63"/>
      <c r="AU38" s="63"/>
    </row>
    <row r="39" spans="1:47" ht="18" customHeight="1" thickTop="1" thickBot="1" x14ac:dyDescent="0.25">
      <c r="A39" s="45"/>
      <c r="B39" s="399" t="s">
        <v>9</v>
      </c>
      <c r="C39" s="442"/>
      <c r="D39" s="443"/>
      <c r="E39" s="206">
        <v>17</v>
      </c>
      <c r="F39" s="63"/>
      <c r="G39" s="63"/>
      <c r="H39" s="399" t="s">
        <v>39</v>
      </c>
      <c r="I39" s="442"/>
      <c r="J39" s="443"/>
      <c r="K39" s="272">
        <f>Admin!B114</f>
        <v>40021</v>
      </c>
      <c r="L39" s="271" t="s">
        <v>208</v>
      </c>
      <c r="M39" s="273">
        <f>Admin!B120</f>
        <v>40027</v>
      </c>
      <c r="N39" s="28"/>
      <c r="O39" s="401" t="s">
        <v>109</v>
      </c>
      <c r="P39" s="437"/>
      <c r="Q39" s="437"/>
      <c r="R39" s="438"/>
      <c r="S39" s="46"/>
      <c r="T39" s="217"/>
      <c r="U39" s="48"/>
      <c r="AD39" s="98"/>
      <c r="AE39" s="112"/>
      <c r="AO39" s="98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4"/>
      <c r="O40" s="56"/>
      <c r="P40" s="56"/>
      <c r="Q40" s="56"/>
      <c r="R40" s="56"/>
      <c r="S40" s="46"/>
      <c r="T40" s="56"/>
      <c r="U40" s="48"/>
      <c r="AD40" s="98"/>
      <c r="AE40" s="112"/>
      <c r="AO40" s="98"/>
      <c r="AP40" s="63"/>
      <c r="AU40" s="63"/>
    </row>
    <row r="41" spans="1:47" ht="18" customHeight="1" x14ac:dyDescent="0.2">
      <c r="A41" s="45"/>
      <c r="B41" s="143" t="str">
        <f>IF(E41=" "," ",IF(Employee!F$24&gt;E$39," ",IF(Employee!F$26&lt;E$39," ",Employee!D$30)))</f>
        <v xml:space="preserve"> </v>
      </c>
      <c r="C41" s="109" t="str">
        <f>IF(E41=Employee!D$29,LOOKUP(E$39,Nitable!A:A,Nitable!B:B)," ")</f>
        <v xml:space="preserve"> </v>
      </c>
      <c r="D41" s="109" t="str">
        <f>IF(E41=Employee!D$29,LOOKUP(E$39,Taxcode!A:A,Taxcode!G:G)," ")</f>
        <v xml:space="preserve"> </v>
      </c>
      <c r="E41" s="150" t="str">
        <f>IF(Employee!D$28="m"," ",IF(Employee!F$24&gt;E$39," ",IF(Employee!F$26&lt;E$39," ",Employee!D$29)))</f>
        <v xml:space="preserve"> </v>
      </c>
      <c r="F41" s="147" t="str">
        <f>IF(E41=" "," ",IF(Employee!F$24&gt;E$39," ",IF(Employee!F$26&lt;E$39," ",Employee!D$15)))</f>
        <v xml:space="preserve"> </v>
      </c>
      <c r="G41" s="162"/>
      <c r="H41" s="123">
        <f>IF(T$39="Y",H31,0)</f>
        <v>0</v>
      </c>
      <c r="I41" s="115">
        <f>IF(T$39="Y",I31,0)</f>
        <v>0</v>
      </c>
      <c r="J41" s="115">
        <f>IF(T$39="Y",J31,0)</f>
        <v>0</v>
      </c>
      <c r="K41" s="115">
        <f>IF(T$39="Y",K31,I41*J41)</f>
        <v>0</v>
      </c>
      <c r="L41" s="115">
        <f>IF(T$39="Y",L31,0)</f>
        <v>0</v>
      </c>
      <c r="M41" s="127" t="str">
        <f>IF(E41=" "," ",IF(T$39="Y",M31,IF((H41+K41+L41)&gt;0,H41+K41+L41," ")))</f>
        <v xml:space="preserve"> </v>
      </c>
      <c r="N41" s="117" t="str">
        <f>IF(M41=" "," ",IF(M41=0," ",IF(Employee!O$24="W1",AN41,AI41-W31)))</f>
        <v xml:space="preserve"> </v>
      </c>
      <c r="O41" s="128" t="str">
        <f>IF(M41=" "," ",IF(M41=0," ",IF(Employee!P$17&gt;E$39,0,IF(C41="A",WNI!E83,IF(C41="B",WNI!F83,IF(C41="C",WNI!G83,IF(C41="J",WNI!H83," ")))))))</f>
        <v xml:space="preserve"> </v>
      </c>
      <c r="P41" s="117"/>
      <c r="Q41" s="117"/>
      <c r="R41" s="133" t="str">
        <f>IF(M41=" "," ",IF(M41=0," ",M41-SUM(N41:Q41)))</f>
        <v xml:space="preserve"> </v>
      </c>
      <c r="S41" s="121"/>
      <c r="T41" s="118" t="str">
        <f>IF(M41=" "," ",IF(M41=0," ",WNI!I83))</f>
        <v xml:space="preserve"> </v>
      </c>
      <c r="U41" s="50"/>
      <c r="V41" s="61">
        <f>IF(Employee!H$34=E$39,Employee!D$34+SUM(M41)+V31,SUM(M41)+V31)</f>
        <v>0</v>
      </c>
      <c r="W41" s="61">
        <f>IF(Employee!H$34=E$39,Employee!D$35+SUM(N41)+W31,SUM(N41)+W31)</f>
        <v>0</v>
      </c>
      <c r="X41" s="61">
        <f>IF(O41=" ",X31,O41+X31)</f>
        <v>0</v>
      </c>
      <c r="Y41" s="61">
        <f t="shared" ref="Y41:Z45" si="7">IF(P41=0,Y31,P41+Y31)</f>
        <v>0</v>
      </c>
      <c r="Z41" s="61">
        <f t="shared" si="7"/>
        <v>0</v>
      </c>
      <c r="AA41" s="61">
        <f>IF(R41=" ",AA31,AA31+R41)</f>
        <v>0</v>
      </c>
      <c r="AC41" s="61">
        <f>IF(T41=" ",AC31,T41+AC31)</f>
        <v>0</v>
      </c>
      <c r="AD41" s="98"/>
      <c r="AE41" s="112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8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45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IF(E42=Employee!D$55,LOOKUP(E$39,Taxcode!A:A,Taxcode!M:M)," ")</f>
        <v xml:space="preserve"> </v>
      </c>
      <c r="E42" s="142" t="str">
        <f>IF(Employee!D$54="m"," ",IF(Employee!F$50&gt;E$39," ",IF(Employee!F$52&lt;E$39," ",Employee!D$55)))</f>
        <v xml:space="preserve"> </v>
      </c>
      <c r="F42" s="148" t="str">
        <f>IF(E42=" "," ",IF(Employee!F$50&gt;E$39," ",IF(Employee!F$52&lt;E$39," ",Employee!D$41)))</f>
        <v xml:space="preserve"> </v>
      </c>
      <c r="G42" s="162"/>
      <c r="H42" s="124">
        <f>IF(T$39="Y",H32,0)</f>
        <v>0</v>
      </c>
      <c r="I42" s="119">
        <f>IF(T$39="Y",I32,0)</f>
        <v>0</v>
      </c>
      <c r="J42" s="119">
        <f>IF(T$39="Y",J32,0)</f>
        <v>0</v>
      </c>
      <c r="K42" s="119">
        <f>IF(T$39="Y",K32,I42*J42)</f>
        <v>0</v>
      </c>
      <c r="L42" s="119">
        <f>IF(T$39="Y",L32,0)</f>
        <v>0</v>
      </c>
      <c r="M42" s="129" t="str">
        <f>IF(E42=" "," ",IF(T$39="Y",M32,IF((H42+K42+L42)&gt;0,H42+K42+L42," ")))</f>
        <v xml:space="preserve"> </v>
      </c>
      <c r="N42" s="121" t="str">
        <f>IF(M42=" "," ",IF(M42=0," ",IF(Employee!O$50="W1",AN42,AI42-W32)))</f>
        <v xml:space="preserve"> </v>
      </c>
      <c r="O42" s="130" t="str">
        <f>IF(M42=" "," ",IF(M42=0," ",IF(Employee!P$43&gt;E$39,0,IF(C42="A",WNI!E84,IF(C42="B",WNI!F84,IF(C42="C",WNI!G84,IF(C42="J",WNI!H84," ")))))))</f>
        <v xml:space="preserve"> </v>
      </c>
      <c r="P42" s="121"/>
      <c r="Q42" s="121"/>
      <c r="R42" s="134" t="str">
        <f>IF(M42=" "," ",IF(M42=0," ",M42-SUM(N42:Q42)))</f>
        <v xml:space="preserve"> </v>
      </c>
      <c r="S42" s="121"/>
      <c r="T42" s="122" t="str">
        <f>IF(M42=" "," ",IF(M42=0," ",WNI!I84))</f>
        <v xml:space="preserve"> </v>
      </c>
      <c r="U42" s="50"/>
      <c r="V42" s="61">
        <f>IF(Employee!H$60=E$39,Employee!D$60+SUM(M42)+V32,SUM(M42)+V32)</f>
        <v>0</v>
      </c>
      <c r="W42" s="61">
        <f>IF(Employee!H$60=E$39,Employee!D$61+SUM(N42)+W32,SUM(N42)+W32)</f>
        <v>0</v>
      </c>
      <c r="X42" s="61">
        <f>IF(O42=" ",X32,O42+X32)</f>
        <v>0</v>
      </c>
      <c r="Y42" s="61">
        <f t="shared" si="7"/>
        <v>0</v>
      </c>
      <c r="Z42" s="61">
        <f t="shared" si="7"/>
        <v>0</v>
      </c>
      <c r="AA42" s="61">
        <f>IF(R42=" ",AA32,AA32+R42)</f>
        <v>0</v>
      </c>
      <c r="AC42" s="61">
        <f>IF(T42=" ",AC32,T42+AC32)</f>
        <v>0</v>
      </c>
      <c r="AD42" s="98"/>
      <c r="AE42" s="112">
        <f>IF(E42=" ",0,IF(D42="BR",0,IF(D42="D",0,IF(D42="NT",V42,LOOKUP(D42,Free!A:A,Free!B:B)*E$39/52))))</f>
        <v>0</v>
      </c>
      <c r="AF42" s="95">
        <f>IF(E42=" ",0,V42-AE42)</f>
        <v>0</v>
      </c>
      <c r="AG42" s="95">
        <f>AF42*AG$7</f>
        <v>0</v>
      </c>
      <c r="AH42" s="95">
        <f>IF(D42="D",AF42*AH$7,IF(AF42&gt;LOOKUP(E$39,HR!A:A,HR!B:B),(AF42-LOOKUP(E$39,HR!A:A,HR!B:B))*AH$7,0))</f>
        <v>0</v>
      </c>
      <c r="AI42" s="95">
        <f>IF(AF42&lt;1,0,AG42+AH42)</f>
        <v>0</v>
      </c>
      <c r="AJ42" s="95">
        <f>IF(E42=" ",0,IF(D42="BR",0,IF(D42="D",0,IF(D42="NT",M42,LOOKUP(D42,Free!A:A,Free!B:B)*1/52))))</f>
        <v>0</v>
      </c>
      <c r="AK42" s="95">
        <f>IF(E42=" ",0,SUM(M42)-AJ42)</f>
        <v>0</v>
      </c>
      <c r="AL42" s="95">
        <f>AK42*AL$7</f>
        <v>0</v>
      </c>
      <c r="AM42" s="95">
        <f>IF(D42="D",AK42*AM$7,IF(AK42&gt;LOOKUP(1,HR!A:A,HR!B:B),(AK42-LOOKUP(1,HR!A:A,HR!B:B))*AH$7,0))</f>
        <v>0</v>
      </c>
      <c r="AN42" s="95">
        <f>IF(AK42&lt;1,0,AL42+AM42)</f>
        <v>0</v>
      </c>
      <c r="AO42" s="98"/>
      <c r="AP42" s="63"/>
      <c r="AQ42" s="95">
        <f>IF(G42="SSP",H42,0)</f>
        <v>0</v>
      </c>
      <c r="AR42" s="95">
        <f>IF(G42="SMP",H42,0)</f>
        <v>0</v>
      </c>
      <c r="AS42" s="95">
        <f>IF(G42="SPP",H42,0)</f>
        <v>0</v>
      </c>
      <c r="AT42" s="95">
        <f>IF(G42="SAP",H42,0)</f>
        <v>0</v>
      </c>
      <c r="AU42" s="63"/>
    </row>
    <row r="43" spans="1:47" ht="18" customHeight="1" x14ac:dyDescent="0.2">
      <c r="A43" s="45"/>
      <c r="B43" s="145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IF(E43=Employee!D$81,LOOKUP(E$39,Taxcode!A:A,Taxcode!S:S)," ")</f>
        <v xml:space="preserve"> </v>
      </c>
      <c r="E43" s="142" t="str">
        <f>IF(Employee!D$80="m"," ",IF(Employee!F$76&gt;E$39," ",IF(Employee!F$78&lt;E$39," ",Employee!D$81)))</f>
        <v xml:space="preserve"> </v>
      </c>
      <c r="F43" s="148" t="str">
        <f>IF(E43=" "," ",IF(Employee!F$76&gt;E$39," ",IF(Employee!F$78&lt;E$39," ",Employee!D$67)))</f>
        <v xml:space="preserve"> </v>
      </c>
      <c r="G43" s="162"/>
      <c r="H43" s="124">
        <f>IF(T$39="Y",H33,0)</f>
        <v>0</v>
      </c>
      <c r="I43" s="119">
        <f>IF(T$39="Y",I33,0)</f>
        <v>0</v>
      </c>
      <c r="J43" s="119">
        <f>IF(T$39="Y",J33,0)</f>
        <v>0</v>
      </c>
      <c r="K43" s="119">
        <f>IF(T$39="Y",K33,I43*J43)</f>
        <v>0</v>
      </c>
      <c r="L43" s="119">
        <f>IF(T$39="Y",L33,0)</f>
        <v>0</v>
      </c>
      <c r="M43" s="129" t="str">
        <f>IF(E43=" "," ",IF(T$39="Y",M33,IF((H43+K43+L43)&gt;0,H43+K43+L43," ")))</f>
        <v xml:space="preserve"> </v>
      </c>
      <c r="N43" s="121" t="str">
        <f>IF(M43=" "," ",IF(M43=0," ",IF(Employee!O$76="W1",AN43,AI43-W33)))</f>
        <v xml:space="preserve"> </v>
      </c>
      <c r="O43" s="130" t="str">
        <f>IF(M43=" "," ",IF(M43=0," ",IF(Employee!P$69&gt;E$39,0,IF(C43="A",WNI!E85,IF(C43="B",WNI!F85,IF(C43="C",WNI!G85,IF(C43="J",WNI!H85," ")))))))</f>
        <v xml:space="preserve"> </v>
      </c>
      <c r="P43" s="121"/>
      <c r="Q43" s="121"/>
      <c r="R43" s="134" t="str">
        <f>IF(M43=" "," ",IF(M43=0," ",M43-SUM(N43:Q43)))</f>
        <v xml:space="preserve"> </v>
      </c>
      <c r="S43" s="121"/>
      <c r="T43" s="122" t="str">
        <f>IF(M43=" "," ",IF(M43=0," ",WNI!I85))</f>
        <v xml:space="preserve"> </v>
      </c>
      <c r="U43" s="50"/>
      <c r="V43" s="61">
        <f>IF(Employee!H$86=E$39,Employee!D$86+SUM(M43)+V33,SUM(M43)+V33)</f>
        <v>0</v>
      </c>
      <c r="W43" s="61">
        <f>IF(Employee!H$86=E$39,Employee!D$87+SUM(N43)+W33,SUM(N43)+W33)</f>
        <v>0</v>
      </c>
      <c r="X43" s="61">
        <f>IF(O43=" ",X33,O43+X33)</f>
        <v>0</v>
      </c>
      <c r="Y43" s="61">
        <f t="shared" si="7"/>
        <v>0</v>
      </c>
      <c r="Z43" s="61">
        <f t="shared" si="7"/>
        <v>0</v>
      </c>
      <c r="AA43" s="61">
        <f>IF(R43=" ",AA33,AA33+R43)</f>
        <v>0</v>
      </c>
      <c r="AC43" s="61">
        <f>IF(T43=" ",AC33,T43+AC33)</f>
        <v>0</v>
      </c>
      <c r="AD43" s="98"/>
      <c r="AE43" s="112">
        <f>IF(E43=" ",0,IF(D43="BR",0,IF(D43="D",0,IF(D43="NT",V43,LOOKUP(D43,Free!A:A,Free!B:B)*E$39/52))))</f>
        <v>0</v>
      </c>
      <c r="AF43" s="95">
        <f>IF(E43=" ",0,V43-AE43)</f>
        <v>0</v>
      </c>
      <c r="AG43" s="95">
        <f>AF43*AG$7</f>
        <v>0</v>
      </c>
      <c r="AH43" s="95">
        <f>IF(D43="D",AF43*AH$7,IF(AF43&gt;LOOKUP(E$39,HR!A:A,HR!B:B),(AF43-LOOKUP(E$39,HR!A:A,HR!B:B))*AH$7,0))</f>
        <v>0</v>
      </c>
      <c r="AI43" s="95">
        <f>IF(AF43&lt;1,0,AG43+AH43)</f>
        <v>0</v>
      </c>
      <c r="AJ43" s="95">
        <f>IF(E43=" ",0,IF(D43="BR",0,IF(D43="D",0,IF(D43="NT",M43,LOOKUP(D43,Free!A:A,Free!B:B)*1/52))))</f>
        <v>0</v>
      </c>
      <c r="AK43" s="95">
        <f>IF(E43=" ",0,SUM(M43)-AJ43)</f>
        <v>0</v>
      </c>
      <c r="AL43" s="95">
        <f>AK43*AL$7</f>
        <v>0</v>
      </c>
      <c r="AM43" s="95">
        <f>IF(D43="D",AK43*AM$7,IF(AK43&gt;LOOKUP(1,HR!A:A,HR!B:B),(AK43-LOOKUP(1,HR!A:A,HR!B:B))*AH$7,0))</f>
        <v>0</v>
      </c>
      <c r="AN43" s="95">
        <f>IF(AK43&lt;1,0,AL43+AM43)</f>
        <v>0</v>
      </c>
      <c r="AO43" s="98"/>
      <c r="AP43" s="63"/>
      <c r="AQ43" s="95">
        <f>IF(G43="SSP",H43,0)</f>
        <v>0</v>
      </c>
      <c r="AR43" s="95">
        <f>IF(G43="SMP",H43,0)</f>
        <v>0</v>
      </c>
      <c r="AS43" s="95">
        <f>IF(G43="SPP",H43,0)</f>
        <v>0</v>
      </c>
      <c r="AT43" s="95">
        <f>IF(G43="SAP",H43,0)</f>
        <v>0</v>
      </c>
      <c r="AU43" s="63"/>
    </row>
    <row r="44" spans="1:47" ht="18" customHeight="1" x14ac:dyDescent="0.2">
      <c r="A44" s="45"/>
      <c r="B44" s="145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IF(E44=Employee!D$107,LOOKUP(E$39,Taxcode!A:A,Taxcode!Y:Y)," ")</f>
        <v xml:space="preserve"> </v>
      </c>
      <c r="E44" s="142" t="str">
        <f>IF(Employee!D$106="m"," ",IF(Employee!F$102&gt;E$39," ",IF(Employee!F$104&lt;E$39," ",Employee!D$107)))</f>
        <v xml:space="preserve"> </v>
      </c>
      <c r="F44" s="148" t="str">
        <f>IF(E44=" "," ",IF(Employee!F$102&gt;E$39," ",IF(Employee!F$104&lt;E$39," ",Employee!D$93)))</f>
        <v xml:space="preserve"> </v>
      </c>
      <c r="G44" s="162"/>
      <c r="H44" s="124">
        <f>IF(T$39="Y",H34,0)</f>
        <v>0</v>
      </c>
      <c r="I44" s="119">
        <f>IF(T$39="Y",I34,0)</f>
        <v>0</v>
      </c>
      <c r="J44" s="119">
        <f>IF(T$39="Y",J34,0)</f>
        <v>0</v>
      </c>
      <c r="K44" s="119">
        <f>IF(T$39="Y",K34,I44*J44)</f>
        <v>0</v>
      </c>
      <c r="L44" s="119">
        <f>IF(T$39="Y",L34,0)</f>
        <v>0</v>
      </c>
      <c r="M44" s="129" t="str">
        <f>IF(E44=" "," ",IF(T$39="Y",M34,IF((H44+K44+L44)&gt;0,H44+K44+L44," ")))</f>
        <v xml:space="preserve"> </v>
      </c>
      <c r="N44" s="121" t="str">
        <f>IF(M44=" "," ",IF(M44=0," ",IF(Employee!O$102="W1",AN44,AI44-W34)))</f>
        <v xml:space="preserve"> </v>
      </c>
      <c r="O44" s="130" t="str">
        <f>IF(M44=" "," ",IF(M44=0," ",IF(Employee!P$95&gt;E$39,0,IF(C44="A",WNI!E86,IF(C44="B",WNI!F86,IF(C44="C",WNI!G86,IF(C44="J",WNI!H86," ")))))))</f>
        <v xml:space="preserve"> </v>
      </c>
      <c r="P44" s="121"/>
      <c r="Q44" s="121"/>
      <c r="R44" s="134" t="str">
        <f>IF(M44=" "," ",IF(M44=0," ",M44-SUM(N44:Q44)))</f>
        <v xml:space="preserve"> </v>
      </c>
      <c r="S44" s="121"/>
      <c r="T44" s="122" t="str">
        <f>IF(M44=" "," ",IF(M44=0," ",WNI!I86))</f>
        <v xml:space="preserve"> </v>
      </c>
      <c r="U44" s="50"/>
      <c r="V44" s="61">
        <f>IF(Employee!H$112=E$39,Employee!D$112+SUM(M44)+V34,SUM(M44)+V34)</f>
        <v>0</v>
      </c>
      <c r="W44" s="61">
        <f>IF(Employee!H$112=E$39,Employee!D$113+SUM(N44)+W34,SUM(N44)+W34)</f>
        <v>0</v>
      </c>
      <c r="X44" s="61">
        <f>IF(O44=" ",X34,O44+X34)</f>
        <v>0</v>
      </c>
      <c r="Y44" s="61">
        <f t="shared" si="7"/>
        <v>0</v>
      </c>
      <c r="Z44" s="61">
        <f t="shared" si="7"/>
        <v>0</v>
      </c>
      <c r="AA44" s="61">
        <f>IF(R44=" ",AA34,AA34+R44)</f>
        <v>0</v>
      </c>
      <c r="AC44" s="61">
        <f>IF(T44=" ",AC34,T44+AC34)</f>
        <v>0</v>
      </c>
      <c r="AD44" s="98"/>
      <c r="AE44" s="112">
        <f>IF(E44=" ",0,IF(D44="BR",0,IF(D44="D",0,IF(D44="NT",V44,LOOKUP(D44,Free!A:A,Free!B:B)*E$39/52))))</f>
        <v>0</v>
      </c>
      <c r="AF44" s="95">
        <f>IF(E44=" ",0,V44-AE44)</f>
        <v>0</v>
      </c>
      <c r="AG44" s="95">
        <f>AF44*AG$7</f>
        <v>0</v>
      </c>
      <c r="AH44" s="95">
        <f>IF(D44="D",AF44*AH$7,IF(AF44&gt;LOOKUP(E$39,HR!A:A,HR!B:B),(AF44-LOOKUP(E$39,HR!A:A,HR!B:B))*AH$7,0))</f>
        <v>0</v>
      </c>
      <c r="AI44" s="95">
        <f>IF(AF44&lt;1,0,AG44+AH44)</f>
        <v>0</v>
      </c>
      <c r="AJ44" s="95">
        <f>IF(E44=" ",0,IF(D44="BR",0,IF(D44="D",0,IF(D44="NT",M44,LOOKUP(D44,Free!A:A,Free!B:B)*1/52))))</f>
        <v>0</v>
      </c>
      <c r="AK44" s="95">
        <f>IF(E44=" ",0,SUM(M44)-AJ44)</f>
        <v>0</v>
      </c>
      <c r="AL44" s="95">
        <f>AK44*AL$7</f>
        <v>0</v>
      </c>
      <c r="AM44" s="95">
        <f>IF(D44="D",AK44*AM$7,IF(AK44&gt;LOOKUP(1,HR!A:A,HR!B:B),(AK44-LOOKUP(1,HR!A:A,HR!B:B))*AH$7,0))</f>
        <v>0</v>
      </c>
      <c r="AN44" s="95">
        <f>IF(AK44&lt;1,0,AL44+AM44)</f>
        <v>0</v>
      </c>
      <c r="AO44" s="98"/>
      <c r="AP44" s="63"/>
      <c r="AQ44" s="95">
        <f>IF(G44="SSP",H44,0)</f>
        <v>0</v>
      </c>
      <c r="AR44" s="95">
        <f>IF(G44="SMP",H44,0)</f>
        <v>0</v>
      </c>
      <c r="AS44" s="95">
        <f>IF(G44="SPP",H44,0)</f>
        <v>0</v>
      </c>
      <c r="AT44" s="95">
        <f>IF(G44="SAP",H44,0)</f>
        <v>0</v>
      </c>
      <c r="AU44" s="63"/>
    </row>
    <row r="45" spans="1:47" ht="18" customHeight="1" thickBot="1" x14ac:dyDescent="0.25">
      <c r="A45" s="45"/>
      <c r="B45" s="145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IF(E45=Employee!D$133,LOOKUP(E$39,Taxcode!A:A,Taxcode!AE:AE)," ")</f>
        <v xml:space="preserve"> </v>
      </c>
      <c r="E45" s="142" t="str">
        <f>IF(Employee!D$132="m"," ",IF(Employee!F$128&gt;E$39," ",IF(Employee!F$130&lt;E$39," ",Employee!D$133)))</f>
        <v xml:space="preserve"> </v>
      </c>
      <c r="F45" s="148" t="str">
        <f>IF(E45=" "," ",IF(Employee!F$128&gt;E$39," ",IF(Employee!F$130&lt;E$39," ",Employee!D$119)))</f>
        <v xml:space="preserve"> </v>
      </c>
      <c r="G45" s="162"/>
      <c r="H45" s="124">
        <f>IF(T$39="Y",H35,0)</f>
        <v>0</v>
      </c>
      <c r="I45" s="119">
        <f>IF(T$39="Y",I35,0)</f>
        <v>0</v>
      </c>
      <c r="J45" s="119">
        <f>IF(T$39="Y",J35,0)</f>
        <v>0</v>
      </c>
      <c r="K45" s="119">
        <f>IF(T$39="Y",K35,I45*J45)</f>
        <v>0</v>
      </c>
      <c r="L45" s="119">
        <f>IF(T$39="Y",L35,0)</f>
        <v>0</v>
      </c>
      <c r="M45" s="129" t="str">
        <f>IF(E45=" "," ",IF(T$39="Y",M35,IF((H45+K45+L45)&gt;0,H45+K45+L45," ")))</f>
        <v xml:space="preserve"> </v>
      </c>
      <c r="N45" s="121" t="str">
        <f>IF(M45=" "," ",IF(M45=0," ",IF(Employee!O$128="W1",AN45,AI45-W35)))</f>
        <v xml:space="preserve"> </v>
      </c>
      <c r="O45" s="130" t="str">
        <f>IF(M45=" "," ",IF(M45=0," ",IF(Employee!P$121&gt;E$39,0,IF(C45="A",WNI!E87,IF(C45="B",WNI!F87,IF(C45="C",WNI!G87,IF(C45="J",WNI!H87," ")))))))</f>
        <v xml:space="preserve"> </v>
      </c>
      <c r="P45" s="121"/>
      <c r="Q45" s="121"/>
      <c r="R45" s="134" t="str">
        <f>IF(M45=" "," ",IF(M45=0," ",M45-SUM(N45:Q45)))</f>
        <v xml:space="preserve"> </v>
      </c>
      <c r="S45" s="121"/>
      <c r="T45" s="266" t="str">
        <f>IF(M45=" "," ",IF(M45=0," ",WNI!I87))</f>
        <v xml:space="preserve"> </v>
      </c>
      <c r="U45" s="50"/>
      <c r="V45" s="61">
        <f>IF(Employee!H$138=E$39,Employee!D$138+SUM(M45)+V35,SUM(M45)+V35)</f>
        <v>0</v>
      </c>
      <c r="W45" s="61">
        <f>IF(Employee!H$138=E$39,Employee!D$139+SUM(N45)+W35,SUM(N45)+W35)</f>
        <v>0</v>
      </c>
      <c r="X45" s="61">
        <f>IF(O45=" ",X35,O45+X35)</f>
        <v>0</v>
      </c>
      <c r="Y45" s="61">
        <f t="shared" si="7"/>
        <v>0</v>
      </c>
      <c r="Z45" s="61">
        <f t="shared" si="7"/>
        <v>0</v>
      </c>
      <c r="AA45" s="61">
        <f>IF(R45=" ",AA35,AA35+R45)</f>
        <v>0</v>
      </c>
      <c r="AC45" s="61">
        <f>IF(T45=" ",AC35,T45+AC35)</f>
        <v>0</v>
      </c>
      <c r="AD45" s="98"/>
      <c r="AE45" s="112">
        <f>IF(E45=" ",0,IF(D45="BR",0,IF(D45="D",0,IF(D45="NT",V45,LOOKUP(D45,Free!A:A,Free!B:B)*E$39/52))))</f>
        <v>0</v>
      </c>
      <c r="AF45" s="95">
        <f>IF(E45=" ",0,V45-AE45)</f>
        <v>0</v>
      </c>
      <c r="AG45" s="95">
        <f>AF45*AG$7</f>
        <v>0</v>
      </c>
      <c r="AH45" s="95">
        <f>IF(D45="D",AF45*AH$7,IF(AF45&gt;LOOKUP(E$39,HR!A:A,HR!B:B),(AF45-LOOKUP(E$39,HR!A:A,HR!B:B))*AH$7,0))</f>
        <v>0</v>
      </c>
      <c r="AI45" s="95">
        <f>IF(AF45&lt;1,0,AG45+AH45)</f>
        <v>0</v>
      </c>
      <c r="AJ45" s="95">
        <f>IF(E45=" ",0,IF(D45="BR",0,IF(D45="D",0,IF(D45="NT",M45,LOOKUP(D45,Free!A:A,Free!B:B)*1/52))))</f>
        <v>0</v>
      </c>
      <c r="AK45" s="95">
        <f>IF(E45=" ",0,SUM(M45)-AJ45)</f>
        <v>0</v>
      </c>
      <c r="AL45" s="95">
        <f>AK45*AL$7</f>
        <v>0</v>
      </c>
      <c r="AM45" s="95">
        <f>IF(D45="D",AK45*AM$7,IF(AK45&gt;LOOKUP(1,HR!A:A,HR!B:B),(AK45-LOOKUP(1,HR!A:A,HR!B:B))*AH$7,0))</f>
        <v>0</v>
      </c>
      <c r="AN45" s="95">
        <f>IF(AK45&lt;1,0,AL45+AM45)</f>
        <v>0</v>
      </c>
      <c r="AO45" s="98"/>
      <c r="AP45" s="63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3"/>
    </row>
    <row r="46" spans="1:47" ht="18" customHeight="1" thickTop="1" thickBot="1" x14ac:dyDescent="0.25">
      <c r="A46" s="49"/>
      <c r="B46" s="153"/>
      <c r="C46" s="151"/>
      <c r="D46" s="151"/>
      <c r="E46" s="152"/>
      <c r="F46" s="400" t="s">
        <v>7</v>
      </c>
      <c r="G46" s="439"/>
      <c r="H46" s="156"/>
      <c r="I46" s="157"/>
      <c r="J46" s="157"/>
      <c r="K46" s="158"/>
      <c r="L46" s="158"/>
      <c r="M46" s="159">
        <f t="shared" ref="M46:R46" si="8">SUM(M41:M45)</f>
        <v>0</v>
      </c>
      <c r="N46" s="159">
        <f t="shared" si="8"/>
        <v>0</v>
      </c>
      <c r="O46" s="159">
        <f t="shared" si="8"/>
        <v>0</v>
      </c>
      <c r="P46" s="159">
        <f t="shared" si="8"/>
        <v>0</v>
      </c>
      <c r="Q46" s="159">
        <f t="shared" si="8"/>
        <v>0</v>
      </c>
      <c r="R46" s="159">
        <f t="shared" si="8"/>
        <v>0</v>
      </c>
      <c r="S46" s="121"/>
      <c r="T46" s="159">
        <f>SUM(T41:T45)</f>
        <v>0</v>
      </c>
      <c r="U46" s="51"/>
      <c r="V46" s="61"/>
      <c r="AD46" s="98"/>
      <c r="AO46" s="98"/>
      <c r="AP46" s="63"/>
      <c r="AU46" s="63"/>
    </row>
    <row r="47" spans="1:47" s="54" customFormat="1" ht="24" customHeight="1" thickBot="1" x14ac:dyDescent="0.25">
      <c r="A47" s="138"/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218"/>
      <c r="V47" s="84"/>
      <c r="W47" s="84"/>
      <c r="X47" s="84"/>
      <c r="Y47" s="219"/>
      <c r="Z47" s="84"/>
      <c r="AA47" s="84"/>
      <c r="AB47" s="85"/>
      <c r="AC47" s="84"/>
      <c r="AD47" s="97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7"/>
      <c r="AP47" s="212"/>
      <c r="AQ47" s="94"/>
      <c r="AR47" s="94"/>
      <c r="AS47" s="94"/>
      <c r="AT47" s="94"/>
      <c r="AU47" s="212"/>
    </row>
    <row r="48" spans="1:47" ht="18" customHeight="1" thickTop="1" thickBot="1" x14ac:dyDescent="0.25">
      <c r="A48" s="41"/>
      <c r="B48" s="396" t="s">
        <v>35</v>
      </c>
      <c r="C48" s="397"/>
      <c r="D48" s="397"/>
      <c r="E48" s="398"/>
      <c r="F48" s="42"/>
      <c r="G48" s="42"/>
      <c r="H48" s="55"/>
      <c r="I48" s="55"/>
      <c r="J48" s="55"/>
      <c r="K48" s="58"/>
      <c r="L48" s="58"/>
      <c r="M48" s="55"/>
      <c r="N48" s="43"/>
      <c r="O48" s="378" t="s">
        <v>39</v>
      </c>
      <c r="P48" s="379"/>
      <c r="Q48" s="380"/>
      <c r="R48" s="376"/>
      <c r="S48" s="377"/>
      <c r="T48" s="377"/>
      <c r="U48" s="44"/>
      <c r="AD48" s="98"/>
      <c r="AO48" s="98"/>
      <c r="AP48" s="63"/>
      <c r="AU48" s="63"/>
    </row>
    <row r="49" spans="1:47" ht="18" customHeight="1" thickTop="1" thickBot="1" x14ac:dyDescent="0.25">
      <c r="A49" s="45"/>
      <c r="B49" s="399" t="s">
        <v>10</v>
      </c>
      <c r="C49" s="397"/>
      <c r="D49" s="398"/>
      <c r="E49" s="206">
        <v>4</v>
      </c>
      <c r="F49" s="63"/>
      <c r="G49" s="63"/>
      <c r="H49" s="399" t="s">
        <v>39</v>
      </c>
      <c r="I49" s="397"/>
      <c r="J49" s="398"/>
      <c r="K49" s="272">
        <f>Admin!B93</f>
        <v>40000</v>
      </c>
      <c r="L49" s="271" t="s">
        <v>208</v>
      </c>
      <c r="M49" s="273">
        <f>Admin!B123</f>
        <v>40030</v>
      </c>
      <c r="N49" s="28"/>
      <c r="O49" s="401" t="s">
        <v>110</v>
      </c>
      <c r="P49" s="402"/>
      <c r="Q49" s="402"/>
      <c r="R49" s="403"/>
      <c r="S49" s="46"/>
      <c r="T49" s="166"/>
      <c r="U49" s="48"/>
      <c r="AD49" s="98"/>
      <c r="AO49" s="98"/>
      <c r="AP49" s="63"/>
      <c r="AU49" s="63"/>
    </row>
    <row r="50" spans="1:47" ht="18" customHeight="1" thickTop="1" x14ac:dyDescent="0.2">
      <c r="A50" s="45"/>
      <c r="B50" s="91"/>
      <c r="C50" s="32"/>
      <c r="D50" s="32"/>
      <c r="E50" s="47"/>
      <c r="F50" s="46"/>
      <c r="G50" s="46"/>
      <c r="H50" s="56"/>
      <c r="I50" s="56"/>
      <c r="J50" s="56"/>
      <c r="K50" s="59"/>
      <c r="L50" s="59"/>
      <c r="M50" s="56"/>
      <c r="N50" s="114"/>
      <c r="O50" s="56"/>
      <c r="P50" s="56"/>
      <c r="Q50" s="56"/>
      <c r="R50" s="56"/>
      <c r="S50" s="46"/>
      <c r="T50" s="56"/>
      <c r="U50" s="48"/>
      <c r="AD50" s="98"/>
      <c r="AI50" s="112"/>
      <c r="AO50" s="98"/>
      <c r="AP50" s="63"/>
      <c r="AU50" s="63"/>
    </row>
    <row r="51" spans="1:47" ht="18" customHeight="1" x14ac:dyDescent="0.2">
      <c r="A51" s="45"/>
      <c r="B51" s="143" t="str">
        <f>IF(E51=" "," ",IF(Employee!F$24&gt;E$49," ",IF(Employee!F$26&lt;E$49," ",Employee!D$30)))</f>
        <v xml:space="preserve"> </v>
      </c>
      <c r="C51" s="109" t="str">
        <f>IF(E51=Employee!D$29,LOOKUP(E$49,Nitable!A:A,Nitable!C:C)," ")</f>
        <v xml:space="preserve"> </v>
      </c>
      <c r="D51" s="109" t="str">
        <f>IF(E51=Employee!D$29,LOOKUP(E$49,Taxcode!A:A,Taxcode!G:G)," ")</f>
        <v xml:space="preserve"> </v>
      </c>
      <c r="E51" s="150" t="str">
        <f>IF(Employee!D$28="w"," ",IF(Employee!F$24&gt;E$49," ",IF(Employee!F$26&lt;E$49," ",Employee!D$29)))</f>
        <v xml:space="preserve"> </v>
      </c>
      <c r="F51" s="147" t="str">
        <f>IF(E51=" "," ",IF(Employee!F$24&gt;E$49," ",IF(Employee!F$26&lt;E$49," ",Employee!D$15)))</f>
        <v xml:space="preserve"> </v>
      </c>
      <c r="G51" s="162"/>
      <c r="H51" s="123">
        <f>IF(T$49="Y",'Jun09'!H61,0)</f>
        <v>0</v>
      </c>
      <c r="I51" s="115">
        <f>IF(T$49="Y",'Jun09'!I61,0)</f>
        <v>0</v>
      </c>
      <c r="J51" s="115">
        <f>IF(T$49="Y",'Jun09'!J61,0)</f>
        <v>0</v>
      </c>
      <c r="K51" s="115">
        <f>IF(T$49="Y",'Jun09'!K61,I51*J51)</f>
        <v>0</v>
      </c>
      <c r="L51" s="154">
        <f>IF(T$49="Y",'Jun09'!L61,0)</f>
        <v>0</v>
      </c>
      <c r="M51" s="127" t="str">
        <f>IF(E51=" "," ",IF(T$49="Y",'Jun09'!M61,IF((H51+K51+L51)&gt;0,H51+K51+L51," ")))</f>
        <v xml:space="preserve"> </v>
      </c>
      <c r="N51" s="227" t="str">
        <f>IF(M51=" "," ",IF(M51=0," ",IF(Employee!O$24="M1",AN51,AI51-'Jun09'!W61)))</f>
        <v xml:space="preserve"> </v>
      </c>
      <c r="O51" s="128" t="str">
        <f>IF(M51=" "," ",IF(M51=0," ",IF(Employee!P$17&gt;E$49,0,IF(C51="A",MNI!E18,IF(C51="B",MNI!F18,IF(C51="C",MNI!G18,IF(C51="J",MNI!H18," ")))))))</f>
        <v xml:space="preserve"> </v>
      </c>
      <c r="P51" s="117"/>
      <c r="Q51" s="117"/>
      <c r="R51" s="228" t="str">
        <f>IF(M51=" "," ",IF(M51=0," ",M51-SUM(N51:Q51)))</f>
        <v xml:space="preserve"> </v>
      </c>
      <c r="S51" s="121"/>
      <c r="T51" s="118" t="str">
        <f>IF(M51=" "," ",IF(M51=0," ",MNI!I18))</f>
        <v xml:space="preserve"> </v>
      </c>
      <c r="U51" s="50"/>
      <c r="V51" s="61">
        <f>IF(Employee!H$35=E$49,Employee!D$34+SUM(M51)+'Jun09'!V61,SUM(M51)+'Jun09'!V61)</f>
        <v>0</v>
      </c>
      <c r="W51" s="61">
        <f>IF(Employee!H$35=E$49,Employee!D$35+SUM(N51)+'Jun09'!W61,SUM(N51)+'Jun09'!W61)</f>
        <v>0</v>
      </c>
      <c r="X51" s="61">
        <f>IF(O51=" ",'Jun09'!X61,O51+'Jun09'!X61)</f>
        <v>0</v>
      </c>
      <c r="Y51" s="61">
        <f>IF(P51=" ",'Jun09'!Y61,P51+'Jun09'!Y61)</f>
        <v>0</v>
      </c>
      <c r="Z51" s="61">
        <f>IF(Q51=" ",'Jun09'!Z61,Q51+'Jun09'!Z61)</f>
        <v>0</v>
      </c>
      <c r="AA51" s="61">
        <f>IF(R51=" ",'Jun09'!AA61,R51+'Jun09'!AA61)</f>
        <v>0</v>
      </c>
      <c r="AB51" s="62"/>
      <c r="AC51" s="61">
        <f>IF(T51=" ",'Jun09'!AC61,T51+'Jun09'!AC61)</f>
        <v>0</v>
      </c>
      <c r="AD51" s="98"/>
      <c r="AE51" s="112">
        <f>IF(E51=" ",0,IF(D51="BR",0,IF(D51="D",0,IF(D51="NT",V51,LOOKUP(D51,Free!A:A,Free!C:C)*E$49/12))))</f>
        <v>0</v>
      </c>
      <c r="AF51" s="95">
        <f>IF(E51=" ",0,V51-AE51)</f>
        <v>0</v>
      </c>
      <c r="AG51" s="95">
        <f>AF51*AG$7</f>
        <v>0</v>
      </c>
      <c r="AH51" s="95">
        <f>IF(D51="D",AF51*AH$7,IF(AF51&gt;LOOKUP(E$49,HR!A:A,HR!C:C),(AF51-LOOKUP(E$49,HR!A:A,HR!C:C))*AH$7,0))</f>
        <v>0</v>
      </c>
      <c r="AI51" s="95">
        <f>IF(AF51&lt;1,0,AG51+AH51)</f>
        <v>0</v>
      </c>
      <c r="AJ51" s="95">
        <f>IF(E51=" ",0,IF(D51="BR",0,IF(D51="D",0,IF(D51="NT",M51,LOOKUP(D51,Free!A:A,Free!C:C)*1/12))))</f>
        <v>0</v>
      </c>
      <c r="AK51" s="95">
        <f>IF(E51=" ",0,SUM(M51)-AJ51)</f>
        <v>0</v>
      </c>
      <c r="AL51" s="95">
        <f>AK51*AL$7</f>
        <v>0</v>
      </c>
      <c r="AM51" s="95">
        <f>IF(D51="D",AK51*AM$7,IF(AK51&gt;LOOKUP(1,HR!A:A,HR!C:C),(AK51-LOOKUP(1,HR!A:A,HR!C:C))*AH$7,0))</f>
        <v>0</v>
      </c>
      <c r="AN51" s="95">
        <f>IF(AK51&lt;1,0,AL51+AM51)</f>
        <v>0</v>
      </c>
      <c r="AO51" s="98"/>
      <c r="AP51" s="63"/>
      <c r="AQ51" s="95">
        <f>IF(G51="SSP",H51,0)</f>
        <v>0</v>
      </c>
      <c r="AR51" s="95">
        <f>IF(G51="SMP",H51,0)</f>
        <v>0</v>
      </c>
      <c r="AS51" s="95">
        <f>IF(G51="SPP",H51,0)</f>
        <v>0</v>
      </c>
      <c r="AT51" s="95">
        <f>IF(G51="SAP",H51,0)</f>
        <v>0</v>
      </c>
      <c r="AU51" s="63"/>
    </row>
    <row r="52" spans="1:47" ht="18" customHeight="1" x14ac:dyDescent="0.2">
      <c r="A52" s="45"/>
      <c r="B52" s="145" t="str">
        <f>IF(E52=" "," ",IF(Employee!F$50&gt;E$49," ",IF(Employee!F$52&lt;E$49," ",Employee!D$56)))</f>
        <v xml:space="preserve"> </v>
      </c>
      <c r="C52" s="32" t="str">
        <f>IF(E52=Employee!D$55,LOOKUP(E$49,Nitable!A:A,Nitable!F:F)," ")</f>
        <v xml:space="preserve"> </v>
      </c>
      <c r="D52" s="32" t="str">
        <f>IF(E52=Employee!D$55,LOOKUP(E$49,Taxcode!A:A,Taxcode!M:M)," ")</f>
        <v xml:space="preserve"> </v>
      </c>
      <c r="E52" s="142" t="str">
        <f>IF(Employee!D$54="w"," ",IF(Employee!F$50&gt;E$49," ",IF(Employee!F$52&lt;E$49," ",Employee!D$55)))</f>
        <v xml:space="preserve"> </v>
      </c>
      <c r="F52" s="148" t="str">
        <f>IF(E52=" "," ",IF(Employee!F$50&gt;E$49," ",IF(Employee!F$52&lt;E$49," ",Employee!D$41)))</f>
        <v xml:space="preserve"> </v>
      </c>
      <c r="G52" s="162"/>
      <c r="H52" s="124">
        <f>IF(T$49="Y",'Jun09'!H62,0)</f>
        <v>0</v>
      </c>
      <c r="I52" s="119">
        <f>IF(T$49="Y",'Jun09'!I62,0)</f>
        <v>0</v>
      </c>
      <c r="J52" s="119">
        <f>IF(T$49="Y",'Jun09'!J62,0)</f>
        <v>0</v>
      </c>
      <c r="K52" s="119">
        <f>IF(T$49="Y",'Jun09'!K62,I52*J52)</f>
        <v>0</v>
      </c>
      <c r="L52" s="155">
        <f>IF(T$49="Y",'Jun09'!L62,0)</f>
        <v>0</v>
      </c>
      <c r="M52" s="129" t="str">
        <f>IF(E52=" "," ",IF(T$49="Y",'Jun09'!M62,IF((H52+K52+L52)&gt;0,H52+K52+L52," ")))</f>
        <v xml:space="preserve"> </v>
      </c>
      <c r="N52" s="229" t="str">
        <f>IF(M52=" "," ",IF(M52=0," ",IF(Employee!O$50="M1",AN52,AI52-'Jun09'!W62)))</f>
        <v xml:space="preserve"> </v>
      </c>
      <c r="O52" s="130" t="str">
        <f>IF(M52=" "," ",IF(M52=0," ",IF(Employee!P$43&gt;E$49,0,IF(C52="A",MNI!E19,IF(C52="B",MNI!F19,IF(C52="C",MNI!G19,IF(C52="J",MNI!H19," ")))))))</f>
        <v xml:space="preserve"> </v>
      </c>
      <c r="P52" s="121"/>
      <c r="Q52" s="121"/>
      <c r="R52" s="230" t="str">
        <f>IF(M52=" "," ",IF(M52=0," ",M52-SUM(N52:Q52)))</f>
        <v xml:space="preserve"> </v>
      </c>
      <c r="S52" s="121"/>
      <c r="T52" s="122" t="str">
        <f>IF(M52=" "," ",IF(M52=0," ",MNI!I19))</f>
        <v xml:space="preserve"> </v>
      </c>
      <c r="U52" s="50"/>
      <c r="V52" s="61">
        <f>IF(Employee!H$61=E$49,Employee!D$60+SUM(M52)+'Jun09'!V62,SUM(M52)+'Jun09'!V62)</f>
        <v>0</v>
      </c>
      <c r="W52" s="61">
        <f>IF(Employee!H$61=E$49,Employee!D$61+SUM(N52)+'Jun09'!W62,SUM(N52)+'Jun09'!W62)</f>
        <v>0</v>
      </c>
      <c r="X52" s="61">
        <f>IF(O52=" ",'Jun09'!X62,O52+'Jun09'!X62)</f>
        <v>0</v>
      </c>
      <c r="Y52" s="61">
        <f>IF(P52=" ",'Jun09'!Y62,P52+'Jun09'!Y62)</f>
        <v>0</v>
      </c>
      <c r="Z52" s="61">
        <f>IF(Q52=" ",'Jun09'!Z62,Q52+'Jun09'!Z62)</f>
        <v>0</v>
      </c>
      <c r="AA52" s="61">
        <f>IF(R52=" ",'Jun09'!AA62,R52+'Jun09'!AA62)</f>
        <v>0</v>
      </c>
      <c r="AB52" s="62"/>
      <c r="AC52" s="61">
        <f>IF(T52=" ",'Jun09'!AC62,T52+'Jun09'!AC62)</f>
        <v>0</v>
      </c>
      <c r="AD52" s="98"/>
      <c r="AE52" s="112">
        <f>IF(E52=" ",0,IF(D52="BR",0,IF(D52="D",0,IF(D52="NT",V52,LOOKUP(D52,Free!A:A,Free!C:C)*E$49/12))))</f>
        <v>0</v>
      </c>
      <c r="AF52" s="95">
        <f>IF(E52=" ",0,V52-AE52)</f>
        <v>0</v>
      </c>
      <c r="AG52" s="95">
        <f>AF52*AG$7</f>
        <v>0</v>
      </c>
      <c r="AH52" s="95">
        <f>IF(D52="D",AF52*AH$7,IF(AF52&gt;LOOKUP(E$49,HR!A:A,HR!C:C),(AF52-LOOKUP(E$49,HR!A:A,HR!C:C))*AH$7,0))</f>
        <v>0</v>
      </c>
      <c r="AI52" s="95">
        <f>IF(AF52&lt;1,0,AG52+AH52)</f>
        <v>0</v>
      </c>
      <c r="AJ52" s="95">
        <f>IF(E52=" ",0,IF(D52="BR",0,IF(D52="D",0,IF(D52="NT",M52,LOOKUP(D52,Free!A:A,Free!C:C)*1/12))))</f>
        <v>0</v>
      </c>
      <c r="AK52" s="95">
        <f>IF(E52=" ",0,SUM(M52)-AJ52)</f>
        <v>0</v>
      </c>
      <c r="AL52" s="95">
        <f>AK52*AL$7</f>
        <v>0</v>
      </c>
      <c r="AM52" s="95">
        <f>IF(D52="D",AK52*AM$7,IF(AK52&gt;LOOKUP(1,HR!A:A,HR!C:C),(AK52-LOOKUP(1,HR!A:A,HR!C:C))*AH$7,0))</f>
        <v>0</v>
      </c>
      <c r="AN52" s="95">
        <f>IF(AK52&lt;1,0,AL52+AM52)</f>
        <v>0</v>
      </c>
      <c r="AO52" s="98"/>
      <c r="AP52" s="63"/>
      <c r="AQ52" s="95">
        <f>IF(G52="SSP",H52,0)</f>
        <v>0</v>
      </c>
      <c r="AR52" s="95">
        <f>IF(G52="SMP",H52,0)</f>
        <v>0</v>
      </c>
      <c r="AS52" s="95">
        <f>IF(G52="SPP",H52,0)</f>
        <v>0</v>
      </c>
      <c r="AT52" s="95">
        <f>IF(G52="SAP",H52,0)</f>
        <v>0</v>
      </c>
      <c r="AU52" s="63"/>
    </row>
    <row r="53" spans="1:47" ht="18" customHeight="1" x14ac:dyDescent="0.2">
      <c r="A53" s="45"/>
      <c r="B53" s="145" t="str">
        <f>IF(E53=" "," ",IF(Employee!F$76&gt;E$49," ",IF(Employee!F$78&lt;E$49," ",Employee!D$82)))</f>
        <v xml:space="preserve"> </v>
      </c>
      <c r="C53" s="32" t="str">
        <f>IF(E53=Employee!D$81,LOOKUP(E$49,Nitable!A:A,Nitable!I:I)," ")</f>
        <v xml:space="preserve"> </v>
      </c>
      <c r="D53" s="32" t="str">
        <f>IF(E53=Employee!D$81,LOOKUP(E$49,Taxcode!A:A,Taxcode!S:S)," ")</f>
        <v xml:space="preserve"> </v>
      </c>
      <c r="E53" s="142" t="str">
        <f>IF(Employee!D$80="w"," ",IF(Employee!F$76&gt;E$49," ",IF(Employee!F$78&lt;E$49," ",Employee!D$81)))</f>
        <v xml:space="preserve"> </v>
      </c>
      <c r="F53" s="148" t="str">
        <f>IF(E53=" "," ",IF(Employee!F$76&gt;E$49," ",IF(Employee!F$78&lt;E$49," ",Employee!D$67)))</f>
        <v xml:space="preserve"> </v>
      </c>
      <c r="G53" s="162"/>
      <c r="H53" s="124">
        <f>IF(T$49="Y",'Jun09'!H63,0)</f>
        <v>0</v>
      </c>
      <c r="I53" s="119">
        <f>IF(T$49="Y",'Jun09'!I63,0)</f>
        <v>0</v>
      </c>
      <c r="J53" s="119">
        <f>IF(T$49="Y",'Jun09'!J63,0)</f>
        <v>0</v>
      </c>
      <c r="K53" s="119">
        <f>IF(T$49="Y",'Jun09'!K63,I53*J53)</f>
        <v>0</v>
      </c>
      <c r="L53" s="155">
        <f>IF(T$49="Y",'Jun09'!L63,0)</f>
        <v>0</v>
      </c>
      <c r="M53" s="129" t="str">
        <f>IF(E53=" "," ",IF(T$49="Y",'Jun09'!M63,IF((H53+K53+L53)&gt;0,H53+K53+L53," ")))</f>
        <v xml:space="preserve"> </v>
      </c>
      <c r="N53" s="229" t="str">
        <f>IF(M53=" "," ",IF(M53=0," ",IF(Employee!O$76="M1",AN53,AI53-'Jun09'!W63)))</f>
        <v xml:space="preserve"> </v>
      </c>
      <c r="O53" s="130" t="str">
        <f>IF(M53=" "," ",IF(M53=0," ",IF(Employee!P$69&gt;E$49,0,IF(C53="A",MNI!E20,IF(C53="B",MNI!F20,IF(C53="C",MNI!G20,IF(C53="J",MNI!H20," ")))))))</f>
        <v xml:space="preserve"> </v>
      </c>
      <c r="P53" s="121"/>
      <c r="Q53" s="121"/>
      <c r="R53" s="230" t="str">
        <f>IF(M53=" "," ",IF(M53=0," ",M53-SUM(N53:Q53)))</f>
        <v xml:space="preserve"> </v>
      </c>
      <c r="S53" s="121"/>
      <c r="T53" s="122" t="str">
        <f>IF(M53=" "," ",IF(M53=0," ",MNI!I20))</f>
        <v xml:space="preserve"> </v>
      </c>
      <c r="U53" s="50"/>
      <c r="V53" s="61">
        <f>IF(Employee!H$87=E$49,Employee!D$86+SUM(M53)+'Jun09'!V63,SUM(M53)+'Jun09'!V63)</f>
        <v>0</v>
      </c>
      <c r="W53" s="61">
        <f>IF(Employee!H$87=E$49,Employee!D$87+SUM(N53)+'Jun09'!W63,SUM(N53)+'Jun09'!W63)</f>
        <v>0</v>
      </c>
      <c r="X53" s="61">
        <f>IF(O53=" ",'Jun09'!X63,O53+'Jun09'!X63)</f>
        <v>0</v>
      </c>
      <c r="Y53" s="61">
        <f>IF(P53=" ",'Jun09'!Y63,P53+'Jun09'!Y63)</f>
        <v>0</v>
      </c>
      <c r="Z53" s="61">
        <f>IF(Q53=" ",'Jun09'!Z63,Q53+'Jun09'!Z63)</f>
        <v>0</v>
      </c>
      <c r="AA53" s="61">
        <f>IF(R53=" ",'Jun09'!AA63,R53+'Jun09'!AA63)</f>
        <v>0</v>
      </c>
      <c r="AB53" s="62"/>
      <c r="AC53" s="61">
        <f>IF(T53=" ",'Jun09'!AC63,T53+'Jun09'!AC63)</f>
        <v>0</v>
      </c>
      <c r="AD53" s="98"/>
      <c r="AE53" s="112">
        <f>IF(E53=" ",0,IF(D53="BR",0,IF(D53="D",0,IF(D53="NT",V53,LOOKUP(D53,Free!A:A,Free!C:C)*E$49/12))))</f>
        <v>0</v>
      </c>
      <c r="AF53" s="95">
        <f>IF(E53=" ",0,V53-AE53)</f>
        <v>0</v>
      </c>
      <c r="AG53" s="95">
        <f>AF53*AG$7</f>
        <v>0</v>
      </c>
      <c r="AH53" s="95">
        <f>IF(D53="D",AF53*AH$7,IF(AF53&gt;LOOKUP(E$49,HR!A:A,HR!C:C),(AF53-LOOKUP(E$49,HR!A:A,HR!C:C))*AH$7,0))</f>
        <v>0</v>
      </c>
      <c r="AI53" s="95">
        <f>IF(AF53&lt;1,0,AG53+AH53)</f>
        <v>0</v>
      </c>
      <c r="AJ53" s="95">
        <f>IF(E53=" ",0,IF(D53="BR",0,IF(D53="D",0,IF(D53="NT",M53,LOOKUP(D53,Free!A:A,Free!C:C)*1/12))))</f>
        <v>0</v>
      </c>
      <c r="AK53" s="95">
        <f>IF(E53=" ",0,SUM(M53)-AJ53)</f>
        <v>0</v>
      </c>
      <c r="AL53" s="95">
        <f>AK53*AL$7</f>
        <v>0</v>
      </c>
      <c r="AM53" s="95">
        <f>IF(D53="D",AK53*AM$7,IF(AK53&gt;LOOKUP(1,HR!A:A,HR!C:C),(AK53-LOOKUP(1,HR!A:A,HR!C:C))*AH$7,0))</f>
        <v>0</v>
      </c>
      <c r="AN53" s="95">
        <f>IF(AK53&lt;1,0,AL53+AM53)</f>
        <v>0</v>
      </c>
      <c r="AO53" s="98"/>
      <c r="AP53" s="63"/>
      <c r="AQ53" s="95">
        <f>IF(G53="SSP",H53,0)</f>
        <v>0</v>
      </c>
      <c r="AR53" s="95">
        <f>IF(G53="SMP",H53,0)</f>
        <v>0</v>
      </c>
      <c r="AS53" s="95">
        <f>IF(G53="SPP",H53,0)</f>
        <v>0</v>
      </c>
      <c r="AT53" s="95">
        <f>IF(G53="SAP",H53,0)</f>
        <v>0</v>
      </c>
      <c r="AU53" s="63"/>
    </row>
    <row r="54" spans="1:47" ht="18" customHeight="1" x14ac:dyDescent="0.2">
      <c r="A54" s="45"/>
      <c r="B54" s="145" t="str">
        <f>IF(E54=" "," ",IF(Employee!F$102&gt;E$49," ",IF(Employee!F$104&lt;E$49," ",Employee!D$108)))</f>
        <v xml:space="preserve"> </v>
      </c>
      <c r="C54" s="32" t="str">
        <f>IF(E54=Employee!D$107,LOOKUP(E$49,Nitable!A:A,Nitable!L:L)," ")</f>
        <v xml:space="preserve"> </v>
      </c>
      <c r="D54" s="32" t="str">
        <f>IF(E54=Employee!D$107,LOOKUP(E$49,Taxcode!A:A,Taxcode!Y:Y)," ")</f>
        <v xml:space="preserve"> </v>
      </c>
      <c r="E54" s="142" t="str">
        <f>IF(Employee!D$106="w"," ",IF(Employee!F$102&gt;E$49," ",IF(Employee!F$104&lt;E$49," ",Employee!D$107)))</f>
        <v xml:space="preserve"> </v>
      </c>
      <c r="F54" s="148" t="str">
        <f>IF(E54=" "," ",IF(Employee!F$102&gt;E$49," ",IF(Employee!F$104&lt;E$49," ",Employee!D$93)))</f>
        <v xml:space="preserve"> </v>
      </c>
      <c r="G54" s="162"/>
      <c r="H54" s="124">
        <f>IF(T$49="Y",'Jun09'!H64,0)</f>
        <v>0</v>
      </c>
      <c r="I54" s="119">
        <f>IF(T$49="Y",'Jun09'!I64,0)</f>
        <v>0</v>
      </c>
      <c r="J54" s="119">
        <f>IF(T$49="Y",'Jun09'!J64,0)</f>
        <v>0</v>
      </c>
      <c r="K54" s="119">
        <f>IF(T$49="Y",'Jun09'!K64,I54*J54)</f>
        <v>0</v>
      </c>
      <c r="L54" s="155">
        <f>IF(T$49="Y",'Jun09'!L64,0)</f>
        <v>0</v>
      </c>
      <c r="M54" s="129" t="str">
        <f>IF(E54=" "," ",IF(T$49="Y",'Jun09'!M64,IF((H54+K54+L54)&gt;0,H54+K54+L54," ")))</f>
        <v xml:space="preserve"> </v>
      </c>
      <c r="N54" s="229" t="str">
        <f>IF(M54=" "," ",IF(M54=0," ",IF(Employee!O$102="M1",AN54,AI54-'Jun09'!W64)))</f>
        <v xml:space="preserve"> </v>
      </c>
      <c r="O54" s="130" t="str">
        <f>IF(M54=" "," ",IF(M54=0," ",IF(Employee!P$95&gt;E$49,0,IF(C54="A",MNI!E21,IF(C54="B",MNI!F21,IF(C54="C",MNI!G21,IF(C54="J",MNI!H21," ")))))))</f>
        <v xml:space="preserve"> </v>
      </c>
      <c r="P54" s="121"/>
      <c r="Q54" s="121"/>
      <c r="R54" s="230" t="str">
        <f>IF(M54=" "," ",IF(M54=0," ",M54-SUM(N54:Q54)))</f>
        <v xml:space="preserve"> </v>
      </c>
      <c r="S54" s="121"/>
      <c r="T54" s="122" t="str">
        <f>IF(M54=" "," ",IF(M54=0," ",MNI!I21))</f>
        <v xml:space="preserve"> </v>
      </c>
      <c r="U54" s="50"/>
      <c r="V54" s="61">
        <f>IF(Employee!H$113=E$49,Employee!D$112+SUM(M54)+'Jun09'!V64,SUM(M54)+'Jun09'!V64)</f>
        <v>0</v>
      </c>
      <c r="W54" s="61">
        <f>IF(Employee!H$113=E$49,Employee!D$113+SUM(N54)+'Jun09'!W64,SUM(N54)+'Jun09'!W64)</f>
        <v>0</v>
      </c>
      <c r="X54" s="61">
        <f>IF(O54=" ",'Jun09'!X64,O54+'Jun09'!X64)</f>
        <v>0</v>
      </c>
      <c r="Y54" s="61">
        <f>IF(P54=" ",'Jun09'!Y64,P54+'Jun09'!Y64)</f>
        <v>0</v>
      </c>
      <c r="Z54" s="61">
        <f>IF(Q54=" ",'Jun09'!Z64,Q54+'Jun09'!Z64)</f>
        <v>0</v>
      </c>
      <c r="AA54" s="61">
        <f>IF(R54=" ",'Jun09'!AA64,R54+'Jun09'!AA64)</f>
        <v>0</v>
      </c>
      <c r="AB54" s="62"/>
      <c r="AC54" s="61">
        <f>IF(T54=" ",'Jun09'!AC64,T54+'Jun09'!AC64)</f>
        <v>0</v>
      </c>
      <c r="AD54" s="98"/>
      <c r="AE54" s="112">
        <f>IF(E54=" ",0,IF(D54="BR",0,IF(D54="D",0,IF(D54="NT",V54,LOOKUP(D54,Free!A:A,Free!C:C)*E$49/12))))</f>
        <v>0</v>
      </c>
      <c r="AF54" s="95">
        <f>IF(E54=" ",0,V54-AE54)</f>
        <v>0</v>
      </c>
      <c r="AG54" s="95">
        <f>AF54*AG$7</f>
        <v>0</v>
      </c>
      <c r="AH54" s="95">
        <f>IF(D54="D",AF54*AH$7,IF(AF54&gt;LOOKUP(E$49,HR!A:A,HR!C:C),(AF54-LOOKUP(E$49,HR!A:A,HR!C:C))*AH$7,0))</f>
        <v>0</v>
      </c>
      <c r="AI54" s="95">
        <f>IF(AF54&lt;1,0,AG54+AH54)</f>
        <v>0</v>
      </c>
      <c r="AJ54" s="95">
        <f>IF(E54=" ",0,IF(D54="BR",0,IF(D54="D",0,IF(D54="NT",M54,LOOKUP(D54,Free!A:A,Free!C:C)*1/12))))</f>
        <v>0</v>
      </c>
      <c r="AK54" s="95">
        <f>IF(E54=" ",0,SUM(M54)-AJ54)</f>
        <v>0</v>
      </c>
      <c r="AL54" s="95">
        <f>AK54*AL$7</f>
        <v>0</v>
      </c>
      <c r="AM54" s="95">
        <f>IF(D54="D",AK54*AM$7,IF(AK54&gt;LOOKUP(1,HR!A:A,HR!C:C),(AK54-LOOKUP(1,HR!A:A,HR!C:C))*AH$7,0))</f>
        <v>0</v>
      </c>
      <c r="AN54" s="95">
        <f>IF(AK54&lt;1,0,AL54+AM54)</f>
        <v>0</v>
      </c>
      <c r="AO54" s="98"/>
      <c r="AP54" s="63"/>
      <c r="AQ54" s="95">
        <f>IF(G54="SSP",H54,0)</f>
        <v>0</v>
      </c>
      <c r="AR54" s="95">
        <f>IF(G54="SMP",H54,0)</f>
        <v>0</v>
      </c>
      <c r="AS54" s="95">
        <f>IF(G54="SPP",H54,0)</f>
        <v>0</v>
      </c>
      <c r="AT54" s="95">
        <f>IF(G54="SAP",H54,0)</f>
        <v>0</v>
      </c>
      <c r="AU54" s="63"/>
    </row>
    <row r="55" spans="1:47" ht="18" customHeight="1" thickBot="1" x14ac:dyDescent="0.25">
      <c r="A55" s="45"/>
      <c r="B55" s="145" t="str">
        <f>IF(E55=" "," ",IF(Employee!F$128&gt;E$49," ",IF(Employee!F$130&lt;E$49," ",Employee!D$134)))</f>
        <v xml:space="preserve"> </v>
      </c>
      <c r="C55" s="32" t="str">
        <f>IF(E55=Employee!D$133,LOOKUP(E$49,Nitable!A:A,Nitable!O:O)," ")</f>
        <v xml:space="preserve"> </v>
      </c>
      <c r="D55" s="32" t="str">
        <f>IF(E55=Employee!D$133,LOOKUP(E$49,Taxcode!A:A,Taxcode!AE:AE)," ")</f>
        <v xml:space="preserve"> </v>
      </c>
      <c r="E55" s="142" t="str">
        <f>IF(Employee!D$132="w"," ",IF(Employee!F$128&gt;E$49," ",IF(Employee!F$130&lt;E$49," ",Employee!D$133)))</f>
        <v xml:space="preserve"> </v>
      </c>
      <c r="F55" s="148" t="str">
        <f>IF(E55=" "," ",IF(Employee!F$128&gt;E$49," ",IF(Employee!F$130&lt;E$49," ",Employee!D$119)))</f>
        <v xml:space="preserve"> </v>
      </c>
      <c r="G55" s="162"/>
      <c r="H55" s="124">
        <f>IF(T$49="Y",'Jun09'!H65,0)</f>
        <v>0</v>
      </c>
      <c r="I55" s="119">
        <f>IF(T$49="Y",'Jun09'!I65,0)</f>
        <v>0</v>
      </c>
      <c r="J55" s="119">
        <f>IF(T$49="Y",'Jun09'!J65,0)</f>
        <v>0</v>
      </c>
      <c r="K55" s="119">
        <f>IF(T$49="Y",'Jun09'!K65,I55*J55)</f>
        <v>0</v>
      </c>
      <c r="L55" s="155">
        <f>IF(T$49="Y",'Jun09'!L65,0)</f>
        <v>0</v>
      </c>
      <c r="M55" s="129" t="str">
        <f>IF(E55=" "," ",IF(T$49="Y",'Jun09'!M65,IF((H55+K55+L55)&gt;0,H55+K55+L55," ")))</f>
        <v xml:space="preserve"> </v>
      </c>
      <c r="N55" s="229" t="str">
        <f>IF(M55=" "," ",IF(M55=0," ",IF(Employee!O$128="M1",AN55,AI55-'Jun09'!W65)))</f>
        <v xml:space="preserve"> </v>
      </c>
      <c r="O55" s="130" t="str">
        <f>IF(M55=" "," ",IF(M55=0," ",IF(Employee!P$121&gt;E$49,0,IF(C55="A",MNI!E22,IF(C55="B",MNI!F22,IF(C55="C",MNI!G22,IF(C55="J",MNI!H22," ")))))))</f>
        <v xml:space="preserve"> </v>
      </c>
      <c r="P55" s="121"/>
      <c r="Q55" s="121"/>
      <c r="R55" s="230" t="str">
        <f>IF(M55=" "," ",IF(M55=0," ",M55-SUM(N55:Q55)))</f>
        <v xml:space="preserve"> </v>
      </c>
      <c r="S55" s="121"/>
      <c r="T55" s="266" t="str">
        <f>IF(M55=" "," ",IF(M55=0," ",MNI!I22))</f>
        <v xml:space="preserve"> </v>
      </c>
      <c r="U55" s="50"/>
      <c r="V55" s="61">
        <f>IF(Employee!H$139=E$49,Employee!D$138+SUM(M55)+'Jun09'!V65,SUM(M55)+'Jun09'!V65)</f>
        <v>0</v>
      </c>
      <c r="W55" s="61">
        <f>IF(Employee!H$139=E$49,Employee!D$139+SUM(N55)+'Jun09'!W65,SUM(N55)+'Jun09'!W65)</f>
        <v>0</v>
      </c>
      <c r="X55" s="61">
        <f>IF(O55=" ",'Jun09'!X65,O55+'Jun09'!X65)</f>
        <v>0</v>
      </c>
      <c r="Y55" s="61">
        <f>IF(P55=" ",'Jun09'!Y65,P55+'Jun09'!Y65)</f>
        <v>0</v>
      </c>
      <c r="Z55" s="61">
        <f>IF(Q55=" ",'Jun09'!Z65,Q55+'Jun09'!Z65)</f>
        <v>0</v>
      </c>
      <c r="AA55" s="61">
        <f>IF(R55=" ",'Jun09'!AA65,R55+'Jun09'!AA65)</f>
        <v>0</v>
      </c>
      <c r="AB55" s="62"/>
      <c r="AC55" s="61">
        <f>IF(T55=" ",'Jun09'!AC65,T55+'Jun09'!AC65)</f>
        <v>0</v>
      </c>
      <c r="AD55" s="98"/>
      <c r="AE55" s="112">
        <f>IF(E55=" ",0,IF(D55="BR",0,IF(D55="D",0,IF(D55="NT",V55,LOOKUP(D55,Free!A:A,Free!C:C)*E$49/12))))</f>
        <v>0</v>
      </c>
      <c r="AF55" s="95">
        <f>IF(E55=" ",0,V55-AE55)</f>
        <v>0</v>
      </c>
      <c r="AG55" s="95">
        <f>AF55*AG$7</f>
        <v>0</v>
      </c>
      <c r="AH55" s="95">
        <f>IF(D55="D",AF55*AH$7,IF(AF55&gt;LOOKUP(E$49,HR!A:A,HR!C:C),(AF55-LOOKUP(E$49,HR!A:A,HR!C:C))*AH$7,0))</f>
        <v>0</v>
      </c>
      <c r="AI55" s="95">
        <f>IF(AF55&lt;1,0,AG55+AH55)</f>
        <v>0</v>
      </c>
      <c r="AJ55" s="95">
        <f>IF(E55=" ",0,IF(D55="BR",0,IF(D55="D",0,IF(D55="NT",M55,LOOKUP(D55,Free!A:A,Free!C:C)*1/12))))</f>
        <v>0</v>
      </c>
      <c r="AK55" s="95">
        <f>IF(E55=" ",0,SUM(M55)-AJ55)</f>
        <v>0</v>
      </c>
      <c r="AL55" s="95">
        <f>AK55*AL$7</f>
        <v>0</v>
      </c>
      <c r="AM55" s="95">
        <f>IF(D55="D",AK55*AM$7,IF(AK55&gt;LOOKUP(1,HR!A:A,HR!C:C),(AK55-LOOKUP(1,HR!A:A,HR!C:C))*AH$7,0))</f>
        <v>0</v>
      </c>
      <c r="AN55" s="95">
        <f>IF(AK55&lt;1,0,AL55+AM55)</f>
        <v>0</v>
      </c>
      <c r="AO55" s="98"/>
      <c r="AP55" s="63"/>
      <c r="AQ55" s="95">
        <f>IF(G55="SSP",H55,0)</f>
        <v>0</v>
      </c>
      <c r="AR55" s="95">
        <f>IF(G55="SMP",H55,0)</f>
        <v>0</v>
      </c>
      <c r="AS55" s="95">
        <f>IF(G55="SPP",H55,0)</f>
        <v>0</v>
      </c>
      <c r="AT55" s="95">
        <f>IF(G55="SAP",H55,0)</f>
        <v>0</v>
      </c>
      <c r="AU55" s="63"/>
    </row>
    <row r="56" spans="1:47" ht="18" customHeight="1" thickTop="1" thickBot="1" x14ac:dyDescent="0.25">
      <c r="A56" s="49"/>
      <c r="B56" s="153"/>
      <c r="C56" s="151"/>
      <c r="D56" s="151"/>
      <c r="E56" s="152"/>
      <c r="F56" s="400" t="s">
        <v>7</v>
      </c>
      <c r="G56" s="398"/>
      <c r="H56" s="131"/>
      <c r="I56" s="132"/>
      <c r="J56" s="132"/>
      <c r="K56" s="168"/>
      <c r="L56" s="168"/>
      <c r="M56" s="159">
        <f t="shared" ref="M56:R56" si="9">SUM(M51:M55)</f>
        <v>0</v>
      </c>
      <c r="N56" s="159">
        <f t="shared" si="9"/>
        <v>0</v>
      </c>
      <c r="O56" s="159">
        <f t="shared" si="9"/>
        <v>0</v>
      </c>
      <c r="P56" s="159">
        <f t="shared" si="9"/>
        <v>0</v>
      </c>
      <c r="Q56" s="159">
        <f t="shared" si="9"/>
        <v>0</v>
      </c>
      <c r="R56" s="159">
        <f t="shared" si="9"/>
        <v>0</v>
      </c>
      <c r="S56" s="121"/>
      <c r="T56" s="159">
        <f>SUM(T51:T55)</f>
        <v>0</v>
      </c>
      <c r="U56" s="51"/>
      <c r="V56" s="61"/>
      <c r="AD56" s="98"/>
      <c r="AO56" s="98"/>
      <c r="AP56" s="63"/>
      <c r="AU56" s="63"/>
    </row>
    <row r="57" spans="1:47" ht="24" customHeight="1" x14ac:dyDescent="0.2">
      <c r="A57" s="243"/>
      <c r="B57" s="381"/>
      <c r="C57" s="381"/>
      <c r="D57" s="381"/>
      <c r="E57" s="381"/>
      <c r="F57" s="381"/>
      <c r="G57" s="381"/>
      <c r="H57" s="381"/>
      <c r="I57" s="381"/>
      <c r="J57" s="381"/>
      <c r="K57" s="381"/>
      <c r="L57" s="381"/>
      <c r="M57" s="381"/>
      <c r="N57" s="381"/>
      <c r="O57" s="381"/>
      <c r="P57" s="381"/>
      <c r="Q57" s="381"/>
      <c r="R57" s="381"/>
      <c r="S57" s="381"/>
      <c r="T57" s="381"/>
      <c r="U57" s="46"/>
    </row>
    <row r="58" spans="1:47" ht="12.75" customHeight="1" x14ac:dyDescent="0.2">
      <c r="AK58" s="436" t="s">
        <v>104</v>
      </c>
      <c r="AL58" s="341"/>
      <c r="AM58" s="341"/>
      <c r="AN58" s="425"/>
      <c r="AQ58" s="207">
        <f>SUM(AQ11:AQ56)</f>
        <v>0</v>
      </c>
      <c r="AR58" s="207">
        <f>SUM(AR11:AR56)</f>
        <v>0</v>
      </c>
      <c r="AS58" s="207">
        <f>SUM(AS11:AS56)</f>
        <v>0</v>
      </c>
      <c r="AT58" s="207">
        <f>SUM(AT11:AT56)</f>
        <v>0</v>
      </c>
    </row>
    <row r="59" spans="1:47" ht="13.5" customHeight="1" thickBot="1" x14ac:dyDescent="0.25">
      <c r="F59" s="244" t="s">
        <v>157</v>
      </c>
      <c r="G59" s="242"/>
      <c r="H59" s="242"/>
      <c r="M59" s="364" t="s">
        <v>160</v>
      </c>
      <c r="N59" s="365"/>
      <c r="O59" s="365"/>
      <c r="P59" s="365"/>
      <c r="Q59" s="365"/>
      <c r="R59" s="365"/>
      <c r="T59" s="246"/>
    </row>
    <row r="60" spans="1:47" ht="12.75" customHeight="1" x14ac:dyDescent="0.2">
      <c r="F60" s="261" t="str">
        <f>IF(B51="D",Employee!D15," ")</f>
        <v xml:space="preserve"> </v>
      </c>
      <c r="M60" s="248" t="str">
        <f>IF(B51="D",M51," ")</f>
        <v xml:space="preserve"> </v>
      </c>
      <c r="N60" s="249" t="str">
        <f>IF(B51="D",N51," ")</f>
        <v xml:space="preserve"> </v>
      </c>
      <c r="O60" s="249" t="str">
        <f>IF(B51="D",O51," ")</f>
        <v xml:space="preserve"> </v>
      </c>
      <c r="P60" s="249" t="str">
        <f>IF(B51="D",P51," ")</f>
        <v xml:space="preserve"> </v>
      </c>
      <c r="Q60" s="249" t="str">
        <f>IF(B51="D",Q51," ")</f>
        <v xml:space="preserve"> </v>
      </c>
      <c r="R60" s="250" t="str">
        <f>IF(B51="D",R51," ")</f>
        <v xml:space="preserve"> </v>
      </c>
      <c r="S60" s="251"/>
      <c r="T60" s="252" t="str">
        <f>IF(B51="D",T51," ")</f>
        <v xml:space="preserve"> </v>
      </c>
      <c r="AK60" s="435" t="s">
        <v>105</v>
      </c>
      <c r="AL60" s="341"/>
      <c r="AM60" s="341"/>
      <c r="AN60" s="425"/>
      <c r="AQ60" s="209">
        <f>IF((AQ58-(O1+T1)*0.13)&gt;0,AQ58-(Q1+T1)*0.13,0)</f>
        <v>0</v>
      </c>
      <c r="AR60" s="209">
        <f>AR58</f>
        <v>0</v>
      </c>
      <c r="AS60" s="209">
        <f>AS58</f>
        <v>0</v>
      </c>
      <c r="AT60" s="209">
        <f>AT58</f>
        <v>0</v>
      </c>
    </row>
    <row r="61" spans="1:47" x14ac:dyDescent="0.2">
      <c r="F61" s="261" t="str">
        <f>IF(B52="D",Employee!D41," ")</f>
        <v xml:space="preserve"> </v>
      </c>
      <c r="M61" s="253" t="str">
        <f>IF(B52="D",M52," ")</f>
        <v xml:space="preserve"> </v>
      </c>
      <c r="N61" s="254" t="str">
        <f>IF(B52="D",N52," ")</f>
        <v xml:space="preserve"> </v>
      </c>
      <c r="O61" s="254" t="str">
        <f>IF(B52="D",O52," ")</f>
        <v xml:space="preserve"> </v>
      </c>
      <c r="P61" s="254" t="str">
        <f>IF(B52="D",P52," ")</f>
        <v xml:space="preserve"> </v>
      </c>
      <c r="Q61" s="254" t="str">
        <f>IF(B52="D",Q52," ")</f>
        <v xml:space="preserve"> </v>
      </c>
      <c r="R61" s="255" t="str">
        <f>IF(B52="D",R52," ")</f>
        <v xml:space="preserve"> </v>
      </c>
      <c r="S61" s="251"/>
      <c r="T61" s="256" t="str">
        <f>IF(B52="D",T52," ")</f>
        <v xml:space="preserve"> </v>
      </c>
    </row>
    <row r="62" spans="1:47" ht="12.75" customHeight="1" x14ac:dyDescent="0.2">
      <c r="F62" s="261" t="str">
        <f>IF(B53="D",Employee!D67," ")</f>
        <v xml:space="preserve"> </v>
      </c>
      <c r="M62" s="253" t="str">
        <f>IF(B53="D",M53," ")</f>
        <v xml:space="preserve"> </v>
      </c>
      <c r="N62" s="254" t="str">
        <f>IF(B53="D",N53," ")</f>
        <v xml:space="preserve"> </v>
      </c>
      <c r="O62" s="254" t="str">
        <f>IF(B53="D",O53," ")</f>
        <v xml:space="preserve"> </v>
      </c>
      <c r="P62" s="254" t="str">
        <f>IF(B53="D",P53," ")</f>
        <v xml:space="preserve"> </v>
      </c>
      <c r="Q62" s="254" t="str">
        <f>IF(B53="D",Q53," ")</f>
        <v xml:space="preserve"> </v>
      </c>
      <c r="R62" s="255" t="str">
        <f>IF(B53="D",R53," ")</f>
        <v xml:space="preserve"> </v>
      </c>
      <c r="S62" s="251"/>
      <c r="T62" s="256" t="str">
        <f>IF(B53="D",T53," ")</f>
        <v xml:space="preserve"> </v>
      </c>
      <c r="AK62" s="435" t="s">
        <v>106</v>
      </c>
      <c r="AL62" s="341"/>
      <c r="AM62" s="341"/>
      <c r="AN62" s="425"/>
      <c r="AQ62" s="215"/>
      <c r="AR62" s="209">
        <f>AR60*0.045</f>
        <v>0</v>
      </c>
      <c r="AS62" s="209">
        <f>AS60*0.045</f>
        <v>0</v>
      </c>
      <c r="AT62" s="209">
        <f>AT60*0.045</f>
        <v>0</v>
      </c>
    </row>
    <row r="63" spans="1:47" x14ac:dyDescent="0.2">
      <c r="F63" s="261" t="str">
        <f>IF(B54="D",Employee!D93," ")</f>
        <v xml:space="preserve"> </v>
      </c>
      <c r="M63" s="253" t="str">
        <f>IF(B54="D",M54," ")</f>
        <v xml:space="preserve"> </v>
      </c>
      <c r="N63" s="254" t="str">
        <f>IF(B54="D",N54," ")</f>
        <v xml:space="preserve"> </v>
      </c>
      <c r="O63" s="254" t="str">
        <f>IF(B54="D",O54," ")</f>
        <v xml:space="preserve"> </v>
      </c>
      <c r="P63" s="254" t="str">
        <f>IF(B54="D",P54," ")</f>
        <v xml:space="preserve"> </v>
      </c>
      <c r="Q63" s="254" t="str">
        <f>IF(B54="D",Q54," ")</f>
        <v xml:space="preserve"> </v>
      </c>
      <c r="R63" s="255" t="str">
        <f>IF(B54="D",R54," ")</f>
        <v xml:space="preserve"> </v>
      </c>
      <c r="S63" s="251"/>
      <c r="T63" s="256" t="str">
        <f>IF(B54="D",T54," ")</f>
        <v xml:space="preserve"> </v>
      </c>
    </row>
    <row r="64" spans="1:47" ht="13.5" thickBot="1" x14ac:dyDescent="0.25">
      <c r="F64" s="261" t="str">
        <f>IF(B55="D",Employee!D119," ")</f>
        <v xml:space="preserve"> </v>
      </c>
      <c r="M64" s="257" t="str">
        <f>IF(B55="D",M55," ")</f>
        <v xml:space="preserve"> </v>
      </c>
      <c r="N64" s="258" t="str">
        <f>IF(B55="D",N55," ")</f>
        <v xml:space="preserve"> </v>
      </c>
      <c r="O64" s="258" t="str">
        <f>IF(B55="D",O55," ")</f>
        <v xml:space="preserve"> </v>
      </c>
      <c r="P64" s="258" t="str">
        <f>IF(B55="D",P55," ")</f>
        <v xml:space="preserve"> </v>
      </c>
      <c r="Q64" s="258" t="str">
        <f>IF(B55="D",Q55," ")</f>
        <v xml:space="preserve"> </v>
      </c>
      <c r="R64" s="259" t="str">
        <f>IF(B55="D",R55," ")</f>
        <v xml:space="preserve"> </v>
      </c>
      <c r="S64" s="251"/>
      <c r="T64" s="260" t="str">
        <f>IF(B55="D",T55," ")</f>
        <v xml:space="preserve"> </v>
      </c>
    </row>
    <row r="65" spans="6:46" ht="13.5" thickBot="1" x14ac:dyDescent="0.25">
      <c r="F65" s="245" t="s">
        <v>159</v>
      </c>
      <c r="M65" s="247">
        <f t="shared" ref="M65:R65" si="10">SUM(M60:M64)</f>
        <v>0</v>
      </c>
      <c r="N65" s="247">
        <f t="shared" si="10"/>
        <v>0</v>
      </c>
      <c r="O65" s="247">
        <f t="shared" si="10"/>
        <v>0</v>
      </c>
      <c r="P65" s="247">
        <f t="shared" si="10"/>
        <v>0</v>
      </c>
      <c r="Q65" s="247">
        <f t="shared" si="10"/>
        <v>0</v>
      </c>
      <c r="R65" s="247">
        <f t="shared" si="10"/>
        <v>0</v>
      </c>
      <c r="S65" s="251"/>
      <c r="T65" s="247">
        <f>SUM(T60:T64)</f>
        <v>0</v>
      </c>
      <c r="AK65" s="424" t="s">
        <v>107</v>
      </c>
      <c r="AL65" s="341"/>
      <c r="AM65" s="341"/>
      <c r="AN65" s="425"/>
      <c r="AQ65" s="208">
        <f>AQ60+'Jun09'!AQ75</f>
        <v>0</v>
      </c>
      <c r="AR65" s="208">
        <f>AR60+'Jun09'!AR75</f>
        <v>0</v>
      </c>
      <c r="AS65" s="208">
        <f>AS60+'Jun09'!AS75</f>
        <v>0</v>
      </c>
      <c r="AT65" s="208">
        <f>AT60+'Jun09'!AT75</f>
        <v>0</v>
      </c>
    </row>
    <row r="66" spans="6:46" ht="13.5" thickTop="1" x14ac:dyDescent="0.2"/>
    <row r="67" spans="6:46" x14ac:dyDescent="0.2">
      <c r="AK67" s="424" t="s">
        <v>108</v>
      </c>
      <c r="AL67" s="341"/>
      <c r="AM67" s="341"/>
      <c r="AN67" s="425"/>
      <c r="AQ67" s="215"/>
      <c r="AR67" s="208">
        <f>AR62+'Jun09'!AR77</f>
        <v>0</v>
      </c>
      <c r="AS67" s="208">
        <f>AS62+'Jun09'!AS77</f>
        <v>0</v>
      </c>
      <c r="AT67" s="208">
        <f>AT62+'Jun09'!AT77</f>
        <v>0</v>
      </c>
    </row>
  </sheetData>
  <sheetCalcPr fullCalcOnLoad="1"/>
  <mergeCells count="95">
    <mergeCell ref="F56:G56"/>
    <mergeCell ref="H19:J19"/>
    <mergeCell ref="B29:D29"/>
    <mergeCell ref="H29:J29"/>
    <mergeCell ref="O29:R29"/>
    <mergeCell ref="F26:G26"/>
    <mergeCell ref="B27:T27"/>
    <mergeCell ref="B17:T17"/>
    <mergeCell ref="T3:T6"/>
    <mergeCell ref="B18:E18"/>
    <mergeCell ref="B19:D19"/>
    <mergeCell ref="R3:R6"/>
    <mergeCell ref="D3:D6"/>
    <mergeCell ref="E3:E6"/>
    <mergeCell ref="B3:B6"/>
    <mergeCell ref="L3:L6"/>
    <mergeCell ref="C3:C6"/>
    <mergeCell ref="M3:M6"/>
    <mergeCell ref="B57:T57"/>
    <mergeCell ref="N3:N6"/>
    <mergeCell ref="O3:O6"/>
    <mergeCell ref="P3:P6"/>
    <mergeCell ref="Q3:Q6"/>
    <mergeCell ref="F16:G16"/>
    <mergeCell ref="AH3:AH6"/>
    <mergeCell ref="AI3:AI6"/>
    <mergeCell ref="AJ3:AJ6"/>
    <mergeCell ref="AL3:AL6"/>
    <mergeCell ref="U1:U6"/>
    <mergeCell ref="A1:A6"/>
    <mergeCell ref="I3:I6"/>
    <mergeCell ref="J3:J6"/>
    <mergeCell ref="K3:K6"/>
    <mergeCell ref="G2:H2"/>
    <mergeCell ref="W3:W6"/>
    <mergeCell ref="X3:X6"/>
    <mergeCell ref="Y3:Y6"/>
    <mergeCell ref="Z3:Z6"/>
    <mergeCell ref="AA3:AA6"/>
    <mergeCell ref="AC3:AC6"/>
    <mergeCell ref="B7:T7"/>
    <mergeCell ref="B8:E8"/>
    <mergeCell ref="B9:D9"/>
    <mergeCell ref="H9:J9"/>
    <mergeCell ref="O9:R9"/>
    <mergeCell ref="AK3:AK6"/>
    <mergeCell ref="AE3:AE6"/>
    <mergeCell ref="AF3:AF6"/>
    <mergeCell ref="AG3:AG6"/>
    <mergeCell ref="V3:V6"/>
    <mergeCell ref="B39:D39"/>
    <mergeCell ref="H39:J39"/>
    <mergeCell ref="O39:R39"/>
    <mergeCell ref="B28:E28"/>
    <mergeCell ref="O28:Q28"/>
    <mergeCell ref="R28:T28"/>
    <mergeCell ref="F36:G36"/>
    <mergeCell ref="AT3:AT6"/>
    <mergeCell ref="O38:Q38"/>
    <mergeCell ref="R38:T38"/>
    <mergeCell ref="O8:Q8"/>
    <mergeCell ref="R8:T8"/>
    <mergeCell ref="O18:Q18"/>
    <mergeCell ref="R18:T18"/>
    <mergeCell ref="O19:R19"/>
    <mergeCell ref="B37:T37"/>
    <mergeCell ref="B38:E38"/>
    <mergeCell ref="AK58:AN58"/>
    <mergeCell ref="AK60:AN60"/>
    <mergeCell ref="AK62:AN62"/>
    <mergeCell ref="AK65:AN65"/>
    <mergeCell ref="AR3:AR6"/>
    <mergeCell ref="AS3:AS6"/>
    <mergeCell ref="AN3:AN6"/>
    <mergeCell ref="AM3:AM6"/>
    <mergeCell ref="AK67:AN67"/>
    <mergeCell ref="AQ1:AT2"/>
    <mergeCell ref="G1:H1"/>
    <mergeCell ref="I1:L1"/>
    <mergeCell ref="I2:L2"/>
    <mergeCell ref="AQ3:AQ6"/>
    <mergeCell ref="M59:R59"/>
    <mergeCell ref="V1:AC2"/>
    <mergeCell ref="AE1:AN2"/>
    <mergeCell ref="O48:Q48"/>
    <mergeCell ref="B49:D49"/>
    <mergeCell ref="H49:J49"/>
    <mergeCell ref="O49:R49"/>
    <mergeCell ref="B1:F2"/>
    <mergeCell ref="F3:F6"/>
    <mergeCell ref="H3:H6"/>
    <mergeCell ref="R48:T48"/>
    <mergeCell ref="B48:E48"/>
    <mergeCell ref="F46:G46"/>
    <mergeCell ref="B47:T47"/>
  </mergeCells>
  <phoneticPr fontId="4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3" max="16383" man="1"/>
    <brk id="3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U67"/>
  <sheetViews>
    <sheetView workbookViewId="0">
      <pane ySplit="6" topLeftCell="A7" activePane="bottomLeft" state="frozen"/>
      <selection pane="bottomLeft" activeCell="F3" sqref="F3:F6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241" customFormat="1" ht="14.25" customHeight="1" thickTop="1" x14ac:dyDescent="0.2">
      <c r="A1" s="434"/>
      <c r="B1" s="358" t="s">
        <v>113</v>
      </c>
      <c r="C1" s="359"/>
      <c r="D1" s="359"/>
      <c r="E1" s="359"/>
      <c r="F1" s="360"/>
      <c r="G1" s="383">
        <f>SUM(AQ60:AT60)+SUM(AR62:AT62)</f>
        <v>0</v>
      </c>
      <c r="H1" s="384"/>
      <c r="I1" s="418" t="s">
        <v>4</v>
      </c>
      <c r="J1" s="419"/>
      <c r="K1" s="419"/>
      <c r="L1" s="420"/>
      <c r="M1" s="237">
        <f t="shared" ref="M1:R1" si="0">M16+M26+M36+M46+M56</f>
        <v>0</v>
      </c>
      <c r="N1" s="237">
        <f t="shared" si="0"/>
        <v>0</v>
      </c>
      <c r="O1" s="237">
        <f t="shared" si="0"/>
        <v>0</v>
      </c>
      <c r="P1" s="237">
        <f t="shared" si="0"/>
        <v>0</v>
      </c>
      <c r="Q1" s="237">
        <f t="shared" si="0"/>
        <v>0</v>
      </c>
      <c r="R1" s="237">
        <f t="shared" si="0"/>
        <v>0</v>
      </c>
      <c r="S1" s="238"/>
      <c r="T1" s="237">
        <f>T16+T26+T36+T46+T56</f>
        <v>0</v>
      </c>
      <c r="U1" s="406"/>
      <c r="V1" s="366" t="s">
        <v>36</v>
      </c>
      <c r="W1" s="367"/>
      <c r="X1" s="367"/>
      <c r="Y1" s="367"/>
      <c r="Z1" s="367"/>
      <c r="AA1" s="367"/>
      <c r="AB1" s="367"/>
      <c r="AC1" s="368"/>
      <c r="AD1" s="239"/>
      <c r="AE1" s="372" t="s">
        <v>59</v>
      </c>
      <c r="AF1" s="373"/>
      <c r="AG1" s="373"/>
      <c r="AH1" s="373"/>
      <c r="AI1" s="373"/>
      <c r="AJ1" s="373"/>
      <c r="AK1" s="373"/>
      <c r="AL1" s="373"/>
      <c r="AM1" s="373"/>
      <c r="AN1" s="373"/>
      <c r="AO1" s="239"/>
      <c r="AP1" s="240"/>
      <c r="AQ1" s="382" t="s">
        <v>103</v>
      </c>
      <c r="AR1" s="382"/>
      <c r="AS1" s="382"/>
      <c r="AT1" s="382"/>
      <c r="AU1" s="240"/>
    </row>
    <row r="2" spans="1:47" s="241" customFormat="1" ht="14.25" customHeight="1" thickBot="1" x14ac:dyDescent="0.25">
      <c r="A2" s="434"/>
      <c r="B2" s="361"/>
      <c r="C2" s="362"/>
      <c r="D2" s="362"/>
      <c r="E2" s="362"/>
      <c r="F2" s="363"/>
      <c r="G2" s="383"/>
      <c r="H2" s="384"/>
      <c r="I2" s="385" t="s">
        <v>156</v>
      </c>
      <c r="J2" s="385"/>
      <c r="K2" s="385"/>
      <c r="L2" s="386"/>
      <c r="M2" s="237">
        <f>M65</f>
        <v>0</v>
      </c>
      <c r="N2" s="237">
        <f t="shared" ref="N2:T2" si="1">N65</f>
        <v>0</v>
      </c>
      <c r="O2" s="237">
        <f t="shared" si="1"/>
        <v>0</v>
      </c>
      <c r="P2" s="237">
        <f t="shared" si="1"/>
        <v>0</v>
      </c>
      <c r="Q2" s="237">
        <f t="shared" si="1"/>
        <v>0</v>
      </c>
      <c r="R2" s="237">
        <f t="shared" si="1"/>
        <v>0</v>
      </c>
      <c r="S2" s="237">
        <f t="shared" si="1"/>
        <v>0</v>
      </c>
      <c r="T2" s="237">
        <f t="shared" si="1"/>
        <v>0</v>
      </c>
      <c r="U2" s="406"/>
      <c r="V2" s="369"/>
      <c r="W2" s="370"/>
      <c r="X2" s="370"/>
      <c r="Y2" s="370"/>
      <c r="Z2" s="370"/>
      <c r="AA2" s="370"/>
      <c r="AB2" s="370"/>
      <c r="AC2" s="371"/>
      <c r="AD2" s="239"/>
      <c r="AE2" s="369"/>
      <c r="AF2" s="370"/>
      <c r="AG2" s="370"/>
      <c r="AH2" s="370"/>
      <c r="AI2" s="370"/>
      <c r="AJ2" s="370"/>
      <c r="AK2" s="370"/>
      <c r="AL2" s="370"/>
      <c r="AM2" s="370"/>
      <c r="AN2" s="370"/>
      <c r="AO2" s="239"/>
      <c r="AP2" s="240"/>
      <c r="AQ2" s="370"/>
      <c r="AR2" s="370"/>
      <c r="AS2" s="370"/>
      <c r="AT2" s="370"/>
      <c r="AU2" s="240"/>
    </row>
    <row r="3" spans="1:47" s="13" customFormat="1" ht="15" customHeight="1" thickTop="1" x14ac:dyDescent="0.2">
      <c r="A3" s="417"/>
      <c r="B3" s="421" t="s">
        <v>158</v>
      </c>
      <c r="C3" s="421" t="s">
        <v>80</v>
      </c>
      <c r="D3" s="421" t="s">
        <v>6</v>
      </c>
      <c r="E3" s="387" t="s">
        <v>72</v>
      </c>
      <c r="F3" s="430" t="s">
        <v>0</v>
      </c>
      <c r="G3" s="135" t="s">
        <v>74</v>
      </c>
      <c r="H3" s="393" t="s">
        <v>84</v>
      </c>
      <c r="I3" s="393" t="s">
        <v>78</v>
      </c>
      <c r="J3" s="393" t="s">
        <v>79</v>
      </c>
      <c r="K3" s="390" t="s">
        <v>83</v>
      </c>
      <c r="L3" s="390" t="s">
        <v>56</v>
      </c>
      <c r="M3" s="408" t="s">
        <v>81</v>
      </c>
      <c r="N3" s="393" t="s">
        <v>1</v>
      </c>
      <c r="O3" s="410" t="s">
        <v>37</v>
      </c>
      <c r="P3" s="393" t="s">
        <v>85</v>
      </c>
      <c r="Q3" s="410" t="s">
        <v>2</v>
      </c>
      <c r="R3" s="408" t="s">
        <v>82</v>
      </c>
      <c r="S3" s="53"/>
      <c r="T3" s="410" t="s">
        <v>38</v>
      </c>
      <c r="U3" s="407"/>
      <c r="V3" s="404" t="s">
        <v>5</v>
      </c>
      <c r="W3" s="404" t="s">
        <v>1</v>
      </c>
      <c r="X3" s="404" t="s">
        <v>37</v>
      </c>
      <c r="Y3" s="411" t="s">
        <v>32</v>
      </c>
      <c r="Z3" s="404" t="s">
        <v>2</v>
      </c>
      <c r="AA3" s="404" t="s">
        <v>3</v>
      </c>
      <c r="AB3" s="53"/>
      <c r="AC3" s="404" t="s">
        <v>38</v>
      </c>
      <c r="AD3" s="96"/>
      <c r="AE3" s="374" t="s">
        <v>60</v>
      </c>
      <c r="AF3" s="374" t="s">
        <v>61</v>
      </c>
      <c r="AG3" s="374" t="s">
        <v>199</v>
      </c>
      <c r="AH3" s="374" t="s">
        <v>202</v>
      </c>
      <c r="AI3" s="426" t="s">
        <v>70</v>
      </c>
      <c r="AJ3" s="374" t="s">
        <v>62</v>
      </c>
      <c r="AK3" s="355" t="s">
        <v>68</v>
      </c>
      <c r="AL3" s="355" t="s">
        <v>200</v>
      </c>
      <c r="AM3" s="355" t="s">
        <v>201</v>
      </c>
      <c r="AN3" s="426" t="s">
        <v>71</v>
      </c>
      <c r="AO3" s="96"/>
      <c r="AP3" s="211"/>
      <c r="AQ3" s="355" t="s">
        <v>99</v>
      </c>
      <c r="AR3" s="355" t="s">
        <v>100</v>
      </c>
      <c r="AS3" s="355" t="s">
        <v>101</v>
      </c>
      <c r="AT3" s="355" t="s">
        <v>102</v>
      </c>
      <c r="AU3" s="211"/>
    </row>
    <row r="4" spans="1:47" s="14" customFormat="1" ht="15" customHeight="1" x14ac:dyDescent="0.2">
      <c r="A4" s="417"/>
      <c r="B4" s="422"/>
      <c r="C4" s="422"/>
      <c r="D4" s="422"/>
      <c r="E4" s="388"/>
      <c r="F4" s="405"/>
      <c r="G4" s="136" t="s">
        <v>75</v>
      </c>
      <c r="H4" s="394"/>
      <c r="I4" s="414"/>
      <c r="J4" s="414"/>
      <c r="K4" s="391"/>
      <c r="L4" s="391"/>
      <c r="M4" s="409"/>
      <c r="N4" s="394"/>
      <c r="O4" s="405"/>
      <c r="P4" s="394"/>
      <c r="Q4" s="405"/>
      <c r="R4" s="409"/>
      <c r="S4" s="53"/>
      <c r="T4" s="405"/>
      <c r="U4" s="407"/>
      <c r="V4" s="405"/>
      <c r="W4" s="405"/>
      <c r="X4" s="405"/>
      <c r="Y4" s="412"/>
      <c r="Z4" s="405"/>
      <c r="AA4" s="405"/>
      <c r="AB4" s="53"/>
      <c r="AC4" s="405"/>
      <c r="AD4" s="96"/>
      <c r="AE4" s="375"/>
      <c r="AF4" s="375"/>
      <c r="AG4" s="375"/>
      <c r="AH4" s="375"/>
      <c r="AI4" s="427"/>
      <c r="AJ4" s="375"/>
      <c r="AK4" s="357"/>
      <c r="AL4" s="356"/>
      <c r="AM4" s="356"/>
      <c r="AN4" s="427"/>
      <c r="AO4" s="96"/>
      <c r="AP4" s="211"/>
      <c r="AQ4" s="356"/>
      <c r="AR4" s="356"/>
      <c r="AS4" s="356"/>
      <c r="AT4" s="356"/>
      <c r="AU4" s="211"/>
    </row>
    <row r="5" spans="1:47" s="14" customFormat="1" ht="15" customHeight="1" x14ac:dyDescent="0.2">
      <c r="A5" s="417"/>
      <c r="B5" s="422"/>
      <c r="C5" s="422"/>
      <c r="D5" s="422"/>
      <c r="E5" s="388"/>
      <c r="F5" s="405"/>
      <c r="G5" s="136" t="s">
        <v>76</v>
      </c>
      <c r="H5" s="394"/>
      <c r="I5" s="414"/>
      <c r="J5" s="414"/>
      <c r="K5" s="391"/>
      <c r="L5" s="391"/>
      <c r="M5" s="409"/>
      <c r="N5" s="394"/>
      <c r="O5" s="405"/>
      <c r="P5" s="394"/>
      <c r="Q5" s="405"/>
      <c r="R5" s="409"/>
      <c r="S5" s="53"/>
      <c r="T5" s="405"/>
      <c r="U5" s="407"/>
      <c r="V5" s="405"/>
      <c r="W5" s="405"/>
      <c r="X5" s="405"/>
      <c r="Y5" s="412"/>
      <c r="Z5" s="405"/>
      <c r="AA5" s="405"/>
      <c r="AB5" s="53"/>
      <c r="AC5" s="405"/>
      <c r="AD5" s="96"/>
      <c r="AE5" s="375"/>
      <c r="AF5" s="375"/>
      <c r="AG5" s="375"/>
      <c r="AH5" s="375"/>
      <c r="AI5" s="427"/>
      <c r="AJ5" s="375"/>
      <c r="AK5" s="357"/>
      <c r="AL5" s="356"/>
      <c r="AM5" s="356"/>
      <c r="AN5" s="427"/>
      <c r="AO5" s="96"/>
      <c r="AP5" s="211"/>
      <c r="AQ5" s="356"/>
      <c r="AR5" s="356"/>
      <c r="AS5" s="356"/>
      <c r="AT5" s="356"/>
      <c r="AU5" s="211"/>
    </row>
    <row r="6" spans="1:47" s="15" customFormat="1" ht="15" customHeight="1" x14ac:dyDescent="0.2">
      <c r="A6" s="417"/>
      <c r="B6" s="423"/>
      <c r="C6" s="423"/>
      <c r="D6" s="423"/>
      <c r="E6" s="389"/>
      <c r="F6" s="405"/>
      <c r="G6" s="137" t="s">
        <v>77</v>
      </c>
      <c r="H6" s="395"/>
      <c r="I6" s="415"/>
      <c r="J6" s="415"/>
      <c r="K6" s="392"/>
      <c r="L6" s="392"/>
      <c r="M6" s="409"/>
      <c r="N6" s="395"/>
      <c r="O6" s="405"/>
      <c r="P6" s="395"/>
      <c r="Q6" s="405"/>
      <c r="R6" s="409"/>
      <c r="S6" s="52"/>
      <c r="T6" s="405"/>
      <c r="U6" s="407"/>
      <c r="V6" s="405"/>
      <c r="W6" s="405"/>
      <c r="X6" s="405"/>
      <c r="Y6" s="413"/>
      <c r="Z6" s="405"/>
      <c r="AA6" s="405"/>
      <c r="AB6" s="52"/>
      <c r="AC6" s="405"/>
      <c r="AD6" s="97"/>
      <c r="AE6" s="375"/>
      <c r="AF6" s="375"/>
      <c r="AG6" s="375"/>
      <c r="AH6" s="375"/>
      <c r="AI6" s="427"/>
      <c r="AJ6" s="375"/>
      <c r="AK6" s="357"/>
      <c r="AL6" s="356"/>
      <c r="AM6" s="356"/>
      <c r="AN6" s="427"/>
      <c r="AO6" s="97"/>
      <c r="AP6" s="212"/>
      <c r="AQ6" s="357"/>
      <c r="AR6" s="357"/>
      <c r="AS6" s="357"/>
      <c r="AT6" s="357"/>
      <c r="AU6" s="212"/>
    </row>
    <row r="7" spans="1:47" s="54" customFormat="1" ht="24" customHeight="1" thickBot="1" x14ac:dyDescent="0.25">
      <c r="A7" s="160"/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218"/>
      <c r="V7" s="84"/>
      <c r="W7" s="84"/>
      <c r="X7" s="84"/>
      <c r="Y7" s="219"/>
      <c r="Z7" s="84"/>
      <c r="AA7" s="84"/>
      <c r="AB7" s="85"/>
      <c r="AC7" s="84"/>
      <c r="AD7" s="97"/>
      <c r="AE7" s="94"/>
      <c r="AF7" s="94"/>
      <c r="AG7" s="267">
        <f>Admin!N$21/100</f>
        <v>0.2</v>
      </c>
      <c r="AH7" s="267">
        <f>(Admin!N$22-Admin!N$21)/100</f>
        <v>0.2</v>
      </c>
      <c r="AI7" s="94"/>
      <c r="AJ7" s="94"/>
      <c r="AK7" s="94"/>
      <c r="AL7" s="267">
        <f>Admin!N$21/100</f>
        <v>0.2</v>
      </c>
      <c r="AM7" s="267">
        <f>(Admin!N$22-Admin!N$21)/100</f>
        <v>0.2</v>
      </c>
      <c r="AN7" s="94"/>
      <c r="AO7" s="97"/>
      <c r="AP7" s="212"/>
      <c r="AQ7" s="94"/>
      <c r="AR7" s="94"/>
      <c r="AS7" s="94"/>
      <c r="AT7" s="94"/>
      <c r="AU7" s="212"/>
    </row>
    <row r="8" spans="1:47" ht="18" customHeight="1" thickTop="1" thickBot="1" x14ac:dyDescent="0.25">
      <c r="A8" s="41"/>
      <c r="B8" s="396" t="s">
        <v>34</v>
      </c>
      <c r="C8" s="397"/>
      <c r="D8" s="397"/>
      <c r="E8" s="398"/>
      <c r="F8" s="42"/>
      <c r="G8" s="110"/>
      <c r="H8" s="111"/>
      <c r="I8" s="111"/>
      <c r="J8" s="111"/>
      <c r="K8" s="58"/>
      <c r="L8" s="58"/>
      <c r="M8" s="55"/>
      <c r="N8" s="43"/>
      <c r="O8" s="378" t="s">
        <v>39</v>
      </c>
      <c r="P8" s="379"/>
      <c r="Q8" s="380"/>
      <c r="R8" s="376"/>
      <c r="S8" s="377"/>
      <c r="T8" s="377"/>
      <c r="U8" s="44"/>
      <c r="AD8" s="98"/>
      <c r="AO8" s="98"/>
      <c r="AP8" s="63"/>
      <c r="AU8" s="63"/>
    </row>
    <row r="9" spans="1:47" ht="18" customHeight="1" thickTop="1" thickBot="1" x14ac:dyDescent="0.25">
      <c r="A9" s="45"/>
      <c r="B9" s="399" t="s">
        <v>9</v>
      </c>
      <c r="C9" s="397"/>
      <c r="D9" s="398"/>
      <c r="E9" s="206">
        <v>18</v>
      </c>
      <c r="F9" s="63"/>
      <c r="G9" s="63"/>
      <c r="H9" s="399" t="s">
        <v>39</v>
      </c>
      <c r="I9" s="397"/>
      <c r="J9" s="398"/>
      <c r="K9" s="272">
        <f>Admin!B121</f>
        <v>40028</v>
      </c>
      <c r="L9" s="271" t="s">
        <v>208</v>
      </c>
      <c r="M9" s="273">
        <f>Admin!B127</f>
        <v>40034</v>
      </c>
      <c r="N9" s="28"/>
      <c r="O9" s="401" t="s">
        <v>109</v>
      </c>
      <c r="P9" s="402"/>
      <c r="Q9" s="402"/>
      <c r="R9" s="403"/>
      <c r="S9" s="46"/>
      <c r="T9" s="217"/>
      <c r="U9" s="48"/>
      <c r="AD9" s="98"/>
      <c r="AO9" s="98"/>
      <c r="AP9" s="63"/>
      <c r="AU9" s="63"/>
    </row>
    <row r="10" spans="1:47" ht="18" customHeight="1" thickTop="1" x14ac:dyDescent="0.2">
      <c r="A10" s="45"/>
      <c r="B10" s="220"/>
      <c r="C10" s="221"/>
      <c r="D10" s="222"/>
      <c r="E10" s="221"/>
      <c r="F10" s="221"/>
      <c r="G10" s="221"/>
      <c r="H10" s="56"/>
      <c r="I10" s="56"/>
      <c r="J10" s="56"/>
      <c r="K10" s="59"/>
      <c r="L10" s="59"/>
      <c r="M10" s="56"/>
      <c r="N10" s="114"/>
      <c r="O10" s="56"/>
      <c r="P10" s="56"/>
      <c r="Q10" s="56"/>
      <c r="R10" s="56"/>
      <c r="S10" s="46"/>
      <c r="T10" s="56"/>
      <c r="U10" s="48"/>
      <c r="AD10" s="98"/>
      <c r="AF10" s="112"/>
      <c r="AO10" s="98"/>
      <c r="AP10" s="63"/>
      <c r="AU10" s="63"/>
    </row>
    <row r="11" spans="1:47" ht="18" customHeight="1" x14ac:dyDescent="0.2">
      <c r="A11" s="45"/>
      <c r="B11" s="143" t="str">
        <f>IF(E11=" "," ",IF(Employee!F$24&gt;E$9," ",IF(Employee!F$26&lt;E$9," ",Employee!D$30)))</f>
        <v xml:space="preserve"> </v>
      </c>
      <c r="C11" s="109" t="str">
        <f>IF(E11=Employee!D$29,LOOKUP(E$9,Nitable!A:A,Nitable!B:B)," ")</f>
        <v xml:space="preserve"> </v>
      </c>
      <c r="D11" s="109" t="str">
        <f>IF(E11=Employee!D$29,LOOKUP(E$9,Taxcode!A:A,Taxcode!G:G)," ")</f>
        <v xml:space="preserve"> </v>
      </c>
      <c r="E11" s="144" t="str">
        <f>IF(Employee!D$28="m"," ",IF(Employee!F$24&gt;E$9," ",IF(Employee!F$26&lt;E$9," ",Employee!D$29)))</f>
        <v xml:space="preserve"> </v>
      </c>
      <c r="F11" s="147" t="str">
        <f>IF(E11=" "," ",IF(Employee!F$24&gt;E$9," ",IF(Employee!F$26&lt;E$9," ",Employee!D$15)))</f>
        <v xml:space="preserve"> </v>
      </c>
      <c r="G11" s="162"/>
      <c r="H11" s="123">
        <f>IF(T$9="Y",'Jul09'!H41,0)</f>
        <v>0</v>
      </c>
      <c r="I11" s="115">
        <f>IF(T$9="Y",'Jul09'!I41,0)</f>
        <v>0</v>
      </c>
      <c r="J11" s="115">
        <f>IF(T$9="Y",'Jul09'!J41,0)</f>
        <v>0</v>
      </c>
      <c r="K11" s="115">
        <f>IF(T$9="Y",'Jul09'!K41,I11*J11)</f>
        <v>0</v>
      </c>
      <c r="L11" s="154">
        <f>IF(T$9="Y",'Jul09'!L41,0)</f>
        <v>0</v>
      </c>
      <c r="M11" s="140" t="str">
        <f>IF(E11=" "," ",IF(T$9="Y",'Jul09'!M41,IF((H11+K11+L11)&gt;0,H11+K11+L11," ")))</f>
        <v xml:space="preserve"> </v>
      </c>
      <c r="N11" s="117" t="str">
        <f>IF(M11=" "," ",IF(M11=0," ",IF(Employee!O$24="W1",AN11,AI11-'Jul09'!W41)))</f>
        <v xml:space="preserve"> </v>
      </c>
      <c r="O11" s="128" t="str">
        <f>IF(M11=" "," ",IF(M11=0," ",IF(Employee!P$17&gt;E$9,0,IF(C11="A",WNI!E88,IF(C11="B",WNI!F88,IF(C11="C",WNI!G88,IF(C11="J",WNI!H88," ")))))))</f>
        <v xml:space="preserve"> </v>
      </c>
      <c r="P11" s="117"/>
      <c r="Q11" s="117"/>
      <c r="R11" s="133" t="str">
        <f>IF(M11=" "," ",IF(M11=0," ",M11-SUM(N11:Q11)))</f>
        <v xml:space="preserve"> </v>
      </c>
      <c r="S11" s="121"/>
      <c r="T11" s="118" t="str">
        <f>IF(M11=" "," ",IF(M11=0," ",WNI!I88))</f>
        <v xml:space="preserve"> </v>
      </c>
      <c r="U11" s="50"/>
      <c r="V11" s="61">
        <f>IF(Employee!H$34=E$9,Employee!D$34+SUM(M11)+'Jul09'!V41,SUM(M11)+'Jul09'!V41)</f>
        <v>0</v>
      </c>
      <c r="W11" s="61">
        <f>IF(Employee!H$34=E$9,Employee!D$35+SUM(N11)+'Jul09'!W41,SUM(N11)+'Jul09'!W41)</f>
        <v>0</v>
      </c>
      <c r="X11" s="61">
        <f>IF(O11=" ",'Jul09'!X41,O11+'Jul09'!X41)</f>
        <v>0</v>
      </c>
      <c r="Y11" s="61">
        <f>IF(P11=" ",'Jul09'!Y41,P11+'Jul09'!Y41)</f>
        <v>0</v>
      </c>
      <c r="Z11" s="61">
        <f>IF(Q11=" ",'Jul09'!Z41,Q11+'Jul09'!Z41)</f>
        <v>0</v>
      </c>
      <c r="AA11" s="61">
        <f>IF(R11=" ",'Jul09'!AA41,R11+'Jul09'!AA41)</f>
        <v>0</v>
      </c>
      <c r="AB11" s="62"/>
      <c r="AC11" s="61">
        <f>IF(T11=" ",'Jul09'!AC41,T11+'Jul09'!AC41)</f>
        <v>0</v>
      </c>
      <c r="AD11" s="98"/>
      <c r="AE11" s="112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8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45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IF(E12=Employee!D$55,LOOKUP(E$9,Taxcode!A:A,Taxcode!M:M)," ")</f>
        <v xml:space="preserve"> </v>
      </c>
      <c r="E12" s="146" t="str">
        <f>IF(Employee!D$54="m"," ",IF(Employee!F$50&gt;E$9," ",IF(Employee!F$52&lt;E$9," ",Employee!D$55)))</f>
        <v xml:space="preserve"> </v>
      </c>
      <c r="F12" s="148" t="str">
        <f>IF(E12=" "," ",IF(Employee!F$50&gt;E$9," ",IF(Employee!F$52&lt;E$9," ",Employee!D$41)))</f>
        <v xml:space="preserve"> </v>
      </c>
      <c r="G12" s="162"/>
      <c r="H12" s="124">
        <f>IF(T$9="Y",'Jul09'!H42,0)</f>
        <v>0</v>
      </c>
      <c r="I12" s="119">
        <f>IF(T$9="Y",'Jul09'!I42,0)</f>
        <v>0</v>
      </c>
      <c r="J12" s="119">
        <f>IF(T$9="Y",'Jul09'!J42,0)</f>
        <v>0</v>
      </c>
      <c r="K12" s="119">
        <f>IF(T$9="Y",'Jul09'!K42,I12*J12)</f>
        <v>0</v>
      </c>
      <c r="L12" s="155">
        <f>IF(T$9="Y",'Jul09'!L42,0)</f>
        <v>0</v>
      </c>
      <c r="M12" s="141" t="str">
        <f>IF(E12=" "," ",IF(T$9="Y",'Jul09'!M42,IF((H12+K12+L12)&gt;0,H12+K12+L12," ")))</f>
        <v xml:space="preserve"> </v>
      </c>
      <c r="N12" s="121" t="str">
        <f>IF(M12=" "," ",IF(M12=0," ",IF(Employee!O$50="W1",AN12,AI12-'Jul09'!W42)))</f>
        <v xml:space="preserve"> </v>
      </c>
      <c r="O12" s="130" t="str">
        <f>IF(M12=" "," ",IF(M12=0," ",IF(Employee!P$43&gt;E$9,0,IF(C12="A",WNI!E89,IF(C12="B",WNI!F89,IF(C12="C",WNI!G89,IF(C12="J",WNI!H89," ")))))))</f>
        <v xml:space="preserve"> </v>
      </c>
      <c r="P12" s="121"/>
      <c r="Q12" s="121"/>
      <c r="R12" s="134" t="str">
        <f>IF(M12=" "," ",IF(M12=0," ",M12-SUM(N12:Q12)))</f>
        <v xml:space="preserve"> </v>
      </c>
      <c r="S12" s="121"/>
      <c r="T12" s="122" t="str">
        <f>IF(M12=" "," ",IF(M12=0," ",WNI!I89))</f>
        <v xml:space="preserve"> </v>
      </c>
      <c r="U12" s="50"/>
      <c r="V12" s="61">
        <f>IF(Employee!H$60=E$9,Employee!D$60+SUM(M12)+'Jul09'!V42,SUM(M12)+'Jul09'!V42)</f>
        <v>0</v>
      </c>
      <c r="W12" s="61">
        <f>IF(Employee!H$60=E$9,Employee!D$61+SUM(N12)+'Jul09'!W42,SUM(N12)+'Jul09'!W42)</f>
        <v>0</v>
      </c>
      <c r="X12" s="61">
        <f>IF(O12=" ",'Jul09'!X42,O12+'Jul09'!X42)</f>
        <v>0</v>
      </c>
      <c r="Y12" s="61">
        <f>IF(P12=" ",'Jul09'!Y42,P12+'Jul09'!Y42)</f>
        <v>0</v>
      </c>
      <c r="Z12" s="61">
        <f>IF(Q12=" ",'Jul09'!Z42,Q12+'Jul09'!Z42)</f>
        <v>0</v>
      </c>
      <c r="AA12" s="61">
        <f>IF(R12=" ",'Jul09'!AA42,R12+'Jul09'!AA42)</f>
        <v>0</v>
      </c>
      <c r="AB12" s="62"/>
      <c r="AC12" s="61">
        <f>IF(T12=" ",'Jul09'!AC42,T12+'Jul09'!AC42)</f>
        <v>0</v>
      </c>
      <c r="AD12" s="98"/>
      <c r="AE12" s="112">
        <f>IF(E12=" ",0,IF(D12="BR",0,IF(D12="D",0,IF(D12="NT",V12,LOOKUP(D12,Free!A:A,Free!B:B)*E$9/52))))</f>
        <v>0</v>
      </c>
      <c r="AF12" s="95">
        <f>IF(E12=" ",0,V12-AE12)</f>
        <v>0</v>
      </c>
      <c r="AG12" s="95">
        <f>AF12*AG$7</f>
        <v>0</v>
      </c>
      <c r="AH12" s="95">
        <f>IF(D12="D",AF12*AH$7,IF(AF12&gt;LOOKUP(E$9,HR!A:A,HR!B:B),(AF12-LOOKUP(E$9,HR!A:A,HR!B:B))*AH$7,0))</f>
        <v>0</v>
      </c>
      <c r="AI12" s="95">
        <f>IF(AF12&lt;1,0,AG12+AH12)</f>
        <v>0</v>
      </c>
      <c r="AJ12" s="95">
        <f>IF(E12=" ",0,IF(D12="BR",0,IF(D12="D",0,IF(D12="NT",M12,LOOKUP(D12,Free!A:A,Free!B:B)*1/52))))</f>
        <v>0</v>
      </c>
      <c r="AK12" s="95">
        <f>IF(E12=" ",0,SUM(M12)-AJ12)</f>
        <v>0</v>
      </c>
      <c r="AL12" s="95">
        <f>AK12*AL$7</f>
        <v>0</v>
      </c>
      <c r="AM12" s="95">
        <f>IF(D12="D",AK12*AM$7,IF(AK12&gt;LOOKUP(1,HR!A:A,HR!B:B),(AK12-LOOKUP(1,HR!A:A,HR!B:B))*AH$7,0))</f>
        <v>0</v>
      </c>
      <c r="AN12" s="95">
        <f>IF(AK12&lt;1,0,AL12+AM12)</f>
        <v>0</v>
      </c>
      <c r="AO12" s="98"/>
      <c r="AP12" s="63"/>
      <c r="AQ12" s="95">
        <f>IF(G12="SSP",H12,0)</f>
        <v>0</v>
      </c>
      <c r="AR12" s="95">
        <f>IF(G12="SMP",H12,0)</f>
        <v>0</v>
      </c>
      <c r="AS12" s="95">
        <f>IF(G12="SPP",H12,0)</f>
        <v>0</v>
      </c>
      <c r="AT12" s="95">
        <f>IF(G12="SAP",H12,0)</f>
        <v>0</v>
      </c>
      <c r="AU12" s="63"/>
    </row>
    <row r="13" spans="1:47" ht="18" customHeight="1" x14ac:dyDescent="0.2">
      <c r="A13" s="45"/>
      <c r="B13" s="145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IF(E13=Employee!D$81,LOOKUP(E$9,Taxcode!A:A,Taxcode!S:S)," ")</f>
        <v xml:space="preserve"> </v>
      </c>
      <c r="E13" s="146" t="str">
        <f>IF(Employee!D$80="m"," ",IF(Employee!F$76&gt;E$9," ",IF(Employee!F$78&lt;E$9," ",Employee!D$81)))</f>
        <v xml:space="preserve"> </v>
      </c>
      <c r="F13" s="148" t="str">
        <f>IF(E13=" "," ",IF(Employee!F$76&gt;E$9," ",IF(Employee!F$78&lt;E$9," ",Employee!D$67)))</f>
        <v xml:space="preserve"> </v>
      </c>
      <c r="G13" s="162"/>
      <c r="H13" s="124">
        <f>IF(T$9="Y",'Jul09'!H43,0)</f>
        <v>0</v>
      </c>
      <c r="I13" s="119">
        <f>IF(T$9="Y",'Jul09'!I43,0)</f>
        <v>0</v>
      </c>
      <c r="J13" s="119">
        <f>IF(T$9="Y",'Jul09'!J43,0)</f>
        <v>0</v>
      </c>
      <c r="K13" s="119">
        <f>IF(T$9="Y",'Jul09'!K43,I13*J13)</f>
        <v>0</v>
      </c>
      <c r="L13" s="155">
        <f>IF(T$9="Y",'Jul09'!L43,0)</f>
        <v>0</v>
      </c>
      <c r="M13" s="141" t="str">
        <f>IF(E13=" "," ",IF(T$9="Y",'Jul09'!M43,IF((H13+K13+L13)&gt;0,H13+K13+L13," ")))</f>
        <v xml:space="preserve"> </v>
      </c>
      <c r="N13" s="121" t="str">
        <f>IF(M13=" "," ",IF(M13=0," ",IF(Employee!O$76="W1",AN13,AI13-'Jul09'!W43)))</f>
        <v xml:space="preserve"> </v>
      </c>
      <c r="O13" s="130" t="str">
        <f>IF(M13=" "," ",IF(M13=0," ",IF(Employee!P$69&gt;E$9,0,IF(C13="A",WNI!E90,IF(C13="B",WNI!F90,IF(C13="C",WNI!G90,IF(C13="J",WNI!H90," ")))))))</f>
        <v xml:space="preserve"> </v>
      </c>
      <c r="P13" s="121"/>
      <c r="Q13" s="121"/>
      <c r="R13" s="134" t="str">
        <f>IF(M13=" "," ",IF(M13=0," ",M13-SUM(N13:Q13)))</f>
        <v xml:space="preserve"> </v>
      </c>
      <c r="S13" s="121"/>
      <c r="T13" s="122" t="str">
        <f>IF(M13=" "," ",IF(M13=0," ",WNI!I90))</f>
        <v xml:space="preserve"> </v>
      </c>
      <c r="U13" s="50"/>
      <c r="V13" s="61">
        <f>IF(Employee!H$86=E$9,Employee!D$86+SUM(M13)+'Jul09'!V43,SUM(M13)+'Jul09'!V43)</f>
        <v>0</v>
      </c>
      <c r="W13" s="61">
        <f>IF(Employee!H$86=E$9,Employee!D$87+SUM(N13)+'Jul09'!W43,SUM(N13)+'Jul09'!W43)</f>
        <v>0</v>
      </c>
      <c r="X13" s="61">
        <f>IF(O13=" ",'Jul09'!X43,O13+'Jul09'!X43)</f>
        <v>0</v>
      </c>
      <c r="Y13" s="61">
        <f>IF(P13=" ",'Jul09'!Y43,P13+'Jul09'!Y43)</f>
        <v>0</v>
      </c>
      <c r="Z13" s="61">
        <f>IF(Q13=" ",'Jul09'!Z43,Q13+'Jul09'!Z43)</f>
        <v>0</v>
      </c>
      <c r="AA13" s="61">
        <f>IF(R13=" ",'Jul09'!AA43,R13+'Jul09'!AA43)</f>
        <v>0</v>
      </c>
      <c r="AB13" s="62"/>
      <c r="AC13" s="61">
        <f>IF(T13=" ",'Jul09'!AC43,T13+'Jul09'!AC43)</f>
        <v>0</v>
      </c>
      <c r="AD13" s="98"/>
      <c r="AE13" s="112">
        <f>IF(E13=" ",0,IF(D13="BR",0,IF(D13="D",0,IF(D13="NT",V13,LOOKUP(D13,Free!A:A,Free!B:B)*E$9/52))))</f>
        <v>0</v>
      </c>
      <c r="AF13" s="95">
        <f>IF(E13=" ",0,V13-AE13)</f>
        <v>0</v>
      </c>
      <c r="AG13" s="95">
        <f>AF13*AG$7</f>
        <v>0</v>
      </c>
      <c r="AH13" s="95">
        <f>IF(D13="D",AF13*AH$7,IF(AF13&gt;LOOKUP(E$9,HR!A:A,HR!B:B),(AF13-LOOKUP(E$9,HR!A:A,HR!B:B))*AH$7,0))</f>
        <v>0</v>
      </c>
      <c r="AI13" s="95">
        <f>IF(AF13&lt;1,0,AG13+AH13)</f>
        <v>0</v>
      </c>
      <c r="AJ13" s="95">
        <f>IF(E13=" ",0,IF(D13="BR",0,IF(D13="D",0,IF(D13="NT",M13,LOOKUP(D13,Free!A:A,Free!B:B)*1/52))))</f>
        <v>0</v>
      </c>
      <c r="AK13" s="95">
        <f>IF(E13=" ",0,SUM(M13)-AJ13)</f>
        <v>0</v>
      </c>
      <c r="AL13" s="95">
        <f>AK13*AL$7</f>
        <v>0</v>
      </c>
      <c r="AM13" s="95">
        <f>IF(D13="D",AK13*AM$7,IF(AK13&gt;LOOKUP(1,HR!A:A,HR!B:B),(AK13-LOOKUP(1,HR!A:A,HR!B:B))*AH$7,0))</f>
        <v>0</v>
      </c>
      <c r="AN13" s="95">
        <f>IF(AK13&lt;1,0,AL13+AM13)</f>
        <v>0</v>
      </c>
      <c r="AO13" s="98"/>
      <c r="AP13" s="63"/>
      <c r="AQ13" s="95">
        <f>IF(G13="SSP",H13,0)</f>
        <v>0</v>
      </c>
      <c r="AR13" s="95">
        <f>IF(G13="SMP",H13,0)</f>
        <v>0</v>
      </c>
      <c r="AS13" s="95">
        <f>IF(G13="SPP",H13,0)</f>
        <v>0</v>
      </c>
      <c r="AT13" s="95">
        <f>IF(G13="SAP",H13,0)</f>
        <v>0</v>
      </c>
      <c r="AU13" s="63"/>
    </row>
    <row r="14" spans="1:47" ht="18" customHeight="1" x14ac:dyDescent="0.2">
      <c r="A14" s="45"/>
      <c r="B14" s="145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IF(E14=Employee!D$107,LOOKUP(E$9,Taxcode!A:A,Taxcode!Y:Y)," ")</f>
        <v xml:space="preserve"> </v>
      </c>
      <c r="E14" s="146" t="str">
        <f>IF(Employee!D$106="m"," ",IF(Employee!F$102&gt;E$9," ",IF(Employee!F$104&lt;E$9," ",Employee!D$107)))</f>
        <v xml:space="preserve"> </v>
      </c>
      <c r="F14" s="148" t="str">
        <f>IF(E14=" "," ",IF(Employee!F$102&gt;E$9," ",IF(Employee!F$104&lt;E$9," ",Employee!D$93)))</f>
        <v xml:space="preserve"> </v>
      </c>
      <c r="G14" s="162"/>
      <c r="H14" s="124">
        <f>IF(T$9="Y",'Jul09'!H44,0)</f>
        <v>0</v>
      </c>
      <c r="I14" s="119">
        <f>IF(T$9="Y",'Jul09'!I44,0)</f>
        <v>0</v>
      </c>
      <c r="J14" s="119">
        <f>IF(T$9="Y",'Jul09'!J44,0)</f>
        <v>0</v>
      </c>
      <c r="K14" s="119">
        <f>IF(T$9="Y",'Jul09'!K44,I14*J14)</f>
        <v>0</v>
      </c>
      <c r="L14" s="155">
        <f>IF(T$9="Y",'Jul09'!L44,0)</f>
        <v>0</v>
      </c>
      <c r="M14" s="141" t="str">
        <f>IF(E14=" "," ",IF(T$9="Y",'Jul09'!M44,IF((H14+K14+L14)&gt;0,H14+K14+L14," ")))</f>
        <v xml:space="preserve"> </v>
      </c>
      <c r="N14" s="121" t="str">
        <f>IF(M14=" "," ",IF(M14=0," ",IF(Employee!O$102="W1",AN14,AI14-'Jul09'!W44)))</f>
        <v xml:space="preserve"> </v>
      </c>
      <c r="O14" s="130" t="str">
        <f>IF(M14=" "," ",IF(M14=0," ",IF(Employee!P$95&gt;E$9,0,IF(C14="A",WNI!E91,IF(C14="B",WNI!F91,IF(C14="C",WNI!G91,IF(C14="J",WNI!H91," ")))))))</f>
        <v xml:space="preserve"> </v>
      </c>
      <c r="P14" s="121"/>
      <c r="Q14" s="121"/>
      <c r="R14" s="134" t="str">
        <f>IF(M14=" "," ",IF(M14=0," ",M14-SUM(N14:Q14)))</f>
        <v xml:space="preserve"> </v>
      </c>
      <c r="S14" s="121"/>
      <c r="T14" s="122" t="str">
        <f>IF(M14=" "," ",IF(M14=0," ",WNI!I91))</f>
        <v xml:space="preserve"> </v>
      </c>
      <c r="U14" s="50"/>
      <c r="V14" s="61">
        <f>IF(Employee!H$112=E$9,Employee!D$112+SUM(M14)+'Jul09'!V44,SUM(M14)+'Jul09'!V44)</f>
        <v>0</v>
      </c>
      <c r="W14" s="61">
        <f>IF(Employee!H$112=E$9,Employee!D$113+SUM(N14)+'Jul09'!W44,SUM(N14)+'Jul09'!W44)</f>
        <v>0</v>
      </c>
      <c r="X14" s="61">
        <f>IF(O14=" ",'Jul09'!X44,O14+'Jul09'!X44)</f>
        <v>0</v>
      </c>
      <c r="Y14" s="61">
        <f>IF(P14=" ",'Jul09'!Y44,P14+'Jul09'!Y44)</f>
        <v>0</v>
      </c>
      <c r="Z14" s="61">
        <f>IF(Q14=" ",'Jul09'!Z44,Q14+'Jul09'!Z44)</f>
        <v>0</v>
      </c>
      <c r="AA14" s="61">
        <f>IF(R14=" ",'Jul09'!AA44,R14+'Jul09'!AA44)</f>
        <v>0</v>
      </c>
      <c r="AB14" s="62"/>
      <c r="AC14" s="61">
        <f>IF(T14=" ",'Jul09'!AC44,T14+'Jul09'!AC44)</f>
        <v>0</v>
      </c>
      <c r="AD14" s="98"/>
      <c r="AE14" s="112">
        <f>IF(E14=" ",0,IF(D14="BR",0,IF(D14="D",0,IF(D14="NT",V14,LOOKUP(D14,Free!A:A,Free!B:B)*E$9/52))))</f>
        <v>0</v>
      </c>
      <c r="AF14" s="95">
        <f>IF(E14=" ",0,V14-AE14)</f>
        <v>0</v>
      </c>
      <c r="AG14" s="95">
        <f>AF14*AG$7</f>
        <v>0</v>
      </c>
      <c r="AH14" s="95">
        <f>IF(D14="D",AF14*AH$7,IF(AF14&gt;LOOKUP(E$9,HR!A:A,HR!B:B),(AF14-LOOKUP(E$9,HR!A:A,HR!B:B))*AH$7,0))</f>
        <v>0</v>
      </c>
      <c r="AI14" s="95">
        <f>IF(AF14&lt;1,0,AG14+AH14)</f>
        <v>0</v>
      </c>
      <c r="AJ14" s="95">
        <f>IF(E14=" ",0,IF(D14="BR",0,IF(D14="D",0,IF(D14="NT",M14,LOOKUP(D14,Free!A:A,Free!B:B)*1/52))))</f>
        <v>0</v>
      </c>
      <c r="AK14" s="95">
        <f>IF(E14=" ",0,SUM(M14)-AJ14)</f>
        <v>0</v>
      </c>
      <c r="AL14" s="95">
        <f>AK14*AL$7</f>
        <v>0</v>
      </c>
      <c r="AM14" s="95">
        <f>IF(D14="D",AK14*AM$7,IF(AK14&gt;LOOKUP(1,HR!A:A,HR!B:B),(AK14-LOOKUP(1,HR!A:A,HR!B:B))*AH$7,0))</f>
        <v>0</v>
      </c>
      <c r="AN14" s="95">
        <f>IF(AK14&lt;1,0,AL14+AM14)</f>
        <v>0</v>
      </c>
      <c r="AO14" s="98"/>
      <c r="AP14" s="63"/>
      <c r="AQ14" s="95">
        <f>IF(G14="SSP",H14,0)</f>
        <v>0</v>
      </c>
      <c r="AR14" s="95">
        <f>IF(G14="SMP",H14,0)</f>
        <v>0</v>
      </c>
      <c r="AS14" s="95">
        <f>IF(G14="SPP",H14,0)</f>
        <v>0</v>
      </c>
      <c r="AT14" s="95">
        <f>IF(G14="SAP",H14,0)</f>
        <v>0</v>
      </c>
      <c r="AU14" s="63"/>
    </row>
    <row r="15" spans="1:47" ht="18" customHeight="1" thickBot="1" x14ac:dyDescent="0.25">
      <c r="A15" s="45"/>
      <c r="B15" s="145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IF(E15=Employee!D$133,LOOKUP(E$9,Taxcode!A:A,Taxcode!AE:AE)," ")</f>
        <v xml:space="preserve"> </v>
      </c>
      <c r="E15" s="146" t="str">
        <f>IF(Employee!D$132="m"," ",IF(Employee!F$128&gt;E$9," ",IF(Employee!F$130&lt;E$9," ",Employee!D$133)))</f>
        <v xml:space="preserve"> </v>
      </c>
      <c r="F15" s="148" t="str">
        <f>IF(E15=" "," ",IF(Employee!F$128&gt;E$9," ",IF(Employee!F$130&lt;E$9," ",Employee!D$119)))</f>
        <v xml:space="preserve"> </v>
      </c>
      <c r="G15" s="162"/>
      <c r="H15" s="124">
        <f>IF(T$9="Y",'Jul09'!H45,0)</f>
        <v>0</v>
      </c>
      <c r="I15" s="119">
        <f>IF(T$9="Y",'Jul09'!I45,0)</f>
        <v>0</v>
      </c>
      <c r="J15" s="119">
        <f>IF(T$9="Y",'Jul09'!J45,0)</f>
        <v>0</v>
      </c>
      <c r="K15" s="119">
        <f>IF(T$9="Y",'Jul09'!K45,I15*J15)</f>
        <v>0</v>
      </c>
      <c r="L15" s="155">
        <f>IF(T$9="Y",'Jul09'!L45,0)</f>
        <v>0</v>
      </c>
      <c r="M15" s="141" t="str">
        <f>IF(E15=" "," ",IF(T$9="Y",'Jul09'!M45,IF((H15+K15+L15)&gt;0,H15+K15+L15," ")))</f>
        <v xml:space="preserve"> </v>
      </c>
      <c r="N15" s="121" t="str">
        <f>IF(M15=" "," ",IF(M15=0," ",IF(Employee!O$128="W1",AN15,AI15-'Jul09'!W45)))</f>
        <v xml:space="preserve"> </v>
      </c>
      <c r="O15" s="130" t="str">
        <f>IF(M15=" "," ",IF(M15=0," ",IF(Employee!P$121&gt;E$9,0,IF(C15="A",WNI!E92,IF(C15="B",WNI!F92,IF(C15="C",WNI!G92,IF(C15="J",WNI!H92," ")))))))</f>
        <v xml:space="preserve"> </v>
      </c>
      <c r="P15" s="121"/>
      <c r="Q15" s="121"/>
      <c r="R15" s="134" t="str">
        <f>IF(M15=" "," ",IF(M15=0," ",M15-SUM(N15:Q15)))</f>
        <v xml:space="preserve"> </v>
      </c>
      <c r="S15" s="121"/>
      <c r="T15" s="266" t="str">
        <f>IF(M15=" "," ",IF(M15=0," ",WNI!I92))</f>
        <v xml:space="preserve"> </v>
      </c>
      <c r="U15" s="50"/>
      <c r="V15" s="61">
        <f>IF(Employee!H$138=E$9,Employee!D$138+SUM(M15)+'Jul09'!V45,SUM(M15)+'Jul09'!V45)</f>
        <v>0</v>
      </c>
      <c r="W15" s="61">
        <f>IF(Employee!H$138=E$9,Employee!D$139+SUM(N15)+'Jul09'!W45,SUM(N15)+'Jul09'!W45)</f>
        <v>0</v>
      </c>
      <c r="X15" s="61">
        <f>IF(O15=" ",'Jul09'!X45,O15+'Jul09'!X45)</f>
        <v>0</v>
      </c>
      <c r="Y15" s="61">
        <f>IF(P15=" ",'Jul09'!Y45,P15+'Jul09'!Y45)</f>
        <v>0</v>
      </c>
      <c r="Z15" s="61">
        <f>IF(Q15=" ",'Jul09'!Z45,Q15+'Jul09'!Z45)</f>
        <v>0</v>
      </c>
      <c r="AA15" s="61">
        <f>IF(R15=" ",'Jul09'!AA45,R15+'Jul09'!AA45)</f>
        <v>0</v>
      </c>
      <c r="AB15" s="62"/>
      <c r="AC15" s="61">
        <f>IF(T15=" ",'Jul09'!AC45,T15+'Jul09'!AC45)</f>
        <v>0</v>
      </c>
      <c r="AD15" s="98"/>
      <c r="AE15" s="112">
        <f>IF(E15=" ",0,IF(D15="BR",0,IF(D15="D",0,IF(D15="NT",V15,LOOKUP(D15,Free!A:A,Free!B:B)*E$9/52))))</f>
        <v>0</v>
      </c>
      <c r="AF15" s="95">
        <f>IF(E15=" ",0,V15-AE15)</f>
        <v>0</v>
      </c>
      <c r="AG15" s="95">
        <f>AF15*AG$7</f>
        <v>0</v>
      </c>
      <c r="AH15" s="95">
        <f>IF(D15="D",AF15*AH$7,IF(AF15&gt;LOOKUP(E$9,HR!A:A,HR!B:B),(AF15-LOOKUP(E$9,HR!A:A,HR!B:B))*AH$7,0))</f>
        <v>0</v>
      </c>
      <c r="AI15" s="95">
        <f>IF(AF15&lt;1,0,AG15+AH15)</f>
        <v>0</v>
      </c>
      <c r="AJ15" s="95">
        <f>IF(E15=" ",0,IF(D15="BR",0,IF(D15="D",0,IF(D15="NT",M15,LOOKUP(D15,Free!A:A,Free!B:B)*1/52))))</f>
        <v>0</v>
      </c>
      <c r="AK15" s="95">
        <f>IF(E15=" ",0,SUM(M15)-AJ15)</f>
        <v>0</v>
      </c>
      <c r="AL15" s="95">
        <f>AK15*AL$7</f>
        <v>0</v>
      </c>
      <c r="AM15" s="95">
        <f>IF(D15="D",AK15*AM$7,IF(AK15&gt;LOOKUP(1,HR!A:A,HR!B:B),(AK15-LOOKUP(1,HR!A:A,HR!B:B))*AH$7,0))</f>
        <v>0</v>
      </c>
      <c r="AN15" s="95">
        <f>IF(AK15&lt;1,0,AL15+AM15)</f>
        <v>0</v>
      </c>
      <c r="AO15" s="98"/>
      <c r="AP15" s="63"/>
      <c r="AQ15" s="95">
        <f>IF(G15="SSP",H15,0)</f>
        <v>0</v>
      </c>
      <c r="AR15" s="95">
        <f>IF(G15="SMP",H15,0)</f>
        <v>0</v>
      </c>
      <c r="AS15" s="95">
        <f>IF(G15="SPP",H15,0)</f>
        <v>0</v>
      </c>
      <c r="AT15" s="95">
        <f>IF(G15="SAP",H15,0)</f>
        <v>0</v>
      </c>
      <c r="AU15" s="63"/>
    </row>
    <row r="16" spans="1:47" ht="18" customHeight="1" thickTop="1" thickBot="1" x14ac:dyDescent="0.25">
      <c r="A16" s="49"/>
      <c r="B16" s="153"/>
      <c r="C16" s="151"/>
      <c r="D16" s="151"/>
      <c r="E16" s="152"/>
      <c r="F16" s="400" t="s">
        <v>7</v>
      </c>
      <c r="G16" s="397"/>
      <c r="H16" s="131"/>
      <c r="I16" s="132"/>
      <c r="J16" s="132"/>
      <c r="K16" s="168"/>
      <c r="L16" s="168"/>
      <c r="M16" s="159">
        <f t="shared" ref="M16:R16" si="2">SUM(M11:M15)</f>
        <v>0</v>
      </c>
      <c r="N16" s="159">
        <f t="shared" si="2"/>
        <v>0</v>
      </c>
      <c r="O16" s="159">
        <f t="shared" si="2"/>
        <v>0</v>
      </c>
      <c r="P16" s="159">
        <f t="shared" si="2"/>
        <v>0</v>
      </c>
      <c r="Q16" s="159">
        <f t="shared" si="2"/>
        <v>0</v>
      </c>
      <c r="R16" s="159">
        <f t="shared" si="2"/>
        <v>0</v>
      </c>
      <c r="S16" s="121"/>
      <c r="T16" s="159">
        <f>SUM(T11:T15)</f>
        <v>0</v>
      </c>
      <c r="U16" s="51"/>
      <c r="V16" s="61"/>
      <c r="AD16" s="98"/>
      <c r="AE16" s="112"/>
      <c r="AO16" s="98"/>
      <c r="AP16" s="63"/>
      <c r="AU16" s="63"/>
    </row>
    <row r="17" spans="1:47" s="54" customFormat="1" ht="24" customHeight="1" thickBot="1" x14ac:dyDescent="0.25">
      <c r="A17" s="138"/>
      <c r="B17" s="381"/>
      <c r="C17" s="381"/>
      <c r="D17" s="381"/>
      <c r="E17" s="381"/>
      <c r="F17" s="381"/>
      <c r="G17" s="381"/>
      <c r="H17" s="381"/>
      <c r="I17" s="381"/>
      <c r="J17" s="381"/>
      <c r="K17" s="381"/>
      <c r="L17" s="381"/>
      <c r="M17" s="381"/>
      <c r="N17" s="381"/>
      <c r="O17" s="381"/>
      <c r="P17" s="381"/>
      <c r="Q17" s="381"/>
      <c r="R17" s="381"/>
      <c r="S17" s="381"/>
      <c r="T17" s="381"/>
      <c r="U17" s="218"/>
      <c r="V17" s="84"/>
      <c r="W17" s="84"/>
      <c r="X17" s="84"/>
      <c r="Y17" s="219"/>
      <c r="Z17" s="84"/>
      <c r="AA17" s="84"/>
      <c r="AB17" s="85"/>
      <c r="AC17" s="84"/>
      <c r="AD17" s="97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7"/>
      <c r="AP17" s="212"/>
      <c r="AQ17" s="94"/>
      <c r="AR17" s="94"/>
      <c r="AS17" s="94"/>
      <c r="AT17" s="94"/>
      <c r="AU17" s="212"/>
    </row>
    <row r="18" spans="1:47" ht="18" customHeight="1" thickTop="1" thickBot="1" x14ac:dyDescent="0.25">
      <c r="A18" s="41"/>
      <c r="B18" s="396" t="s">
        <v>34</v>
      </c>
      <c r="C18" s="397"/>
      <c r="D18" s="397"/>
      <c r="E18" s="398"/>
      <c r="F18" s="42"/>
      <c r="G18" s="42"/>
      <c r="H18" s="55"/>
      <c r="I18" s="55"/>
      <c r="J18" s="55"/>
      <c r="K18" s="58"/>
      <c r="L18" s="58"/>
      <c r="M18" s="55"/>
      <c r="N18" s="43"/>
      <c r="O18" s="378" t="s">
        <v>39</v>
      </c>
      <c r="P18" s="379"/>
      <c r="Q18" s="380"/>
      <c r="R18" s="376"/>
      <c r="S18" s="377"/>
      <c r="T18" s="377"/>
      <c r="U18" s="44"/>
      <c r="AD18" s="98"/>
      <c r="AE18" s="112"/>
      <c r="AO18" s="98"/>
      <c r="AP18" s="63"/>
      <c r="AU18" s="63"/>
    </row>
    <row r="19" spans="1:47" ht="18" customHeight="1" thickTop="1" thickBot="1" x14ac:dyDescent="0.25">
      <c r="A19" s="45"/>
      <c r="B19" s="399" t="s">
        <v>9</v>
      </c>
      <c r="C19" s="397"/>
      <c r="D19" s="398"/>
      <c r="E19" s="206">
        <v>19</v>
      </c>
      <c r="F19" s="63"/>
      <c r="G19" s="63"/>
      <c r="H19" s="399" t="s">
        <v>39</v>
      </c>
      <c r="I19" s="397"/>
      <c r="J19" s="398"/>
      <c r="K19" s="272">
        <f>Admin!B128</f>
        <v>40035</v>
      </c>
      <c r="L19" s="271" t="s">
        <v>208</v>
      </c>
      <c r="M19" s="273">
        <f>Admin!B134</f>
        <v>40041</v>
      </c>
      <c r="N19" s="28"/>
      <c r="O19" s="401" t="s">
        <v>109</v>
      </c>
      <c r="P19" s="402"/>
      <c r="Q19" s="402"/>
      <c r="R19" s="403"/>
      <c r="S19" s="46"/>
      <c r="T19" s="217"/>
      <c r="U19" s="48"/>
      <c r="AD19" s="98"/>
      <c r="AE19" s="112"/>
      <c r="AO19" s="98"/>
      <c r="AP19" s="63"/>
      <c r="AU19" s="63"/>
    </row>
    <row r="20" spans="1:47" ht="18" customHeight="1" thickTop="1" x14ac:dyDescent="0.2">
      <c r="A20" s="45"/>
      <c r="B20" s="93"/>
      <c r="C20" s="223"/>
      <c r="D20" s="149"/>
      <c r="E20" s="223"/>
      <c r="F20" s="224"/>
      <c r="G20" s="223"/>
      <c r="H20" s="56"/>
      <c r="I20" s="56"/>
      <c r="J20" s="56"/>
      <c r="K20" s="59"/>
      <c r="L20" s="59"/>
      <c r="M20" s="56"/>
      <c r="N20" s="114"/>
      <c r="O20" s="56"/>
      <c r="P20" s="56"/>
      <c r="Q20" s="56"/>
      <c r="R20" s="56"/>
      <c r="S20" s="46"/>
      <c r="T20" s="56"/>
      <c r="U20" s="48"/>
      <c r="AD20" s="98"/>
      <c r="AE20" s="112"/>
      <c r="AO20" s="98"/>
      <c r="AP20" s="63"/>
      <c r="AU20" s="63"/>
    </row>
    <row r="21" spans="1:47" ht="18" customHeight="1" x14ac:dyDescent="0.2">
      <c r="A21" s="45"/>
      <c r="B21" s="143" t="str">
        <f>IF(E21=" "," ",IF(Employee!F$24&gt;E$19," ",IF(Employee!F$26&lt;E$19," ",Employee!D$30)))</f>
        <v xml:space="preserve"> </v>
      </c>
      <c r="C21" s="109" t="str">
        <f>IF(E21=Employee!D$29,LOOKUP(E$19,Nitable!A:A,Nitable!B:B)," ")</f>
        <v xml:space="preserve"> </v>
      </c>
      <c r="D21" s="109" t="str">
        <f>IF(E21=Employee!D$29,LOOKUP(E$19,Taxcode!A:A,Taxcode!G:G)," ")</f>
        <v xml:space="preserve"> </v>
      </c>
      <c r="E21" s="144" t="str">
        <f>IF(Employee!D$28="m"," ",IF(Employee!F$24&gt;E$19," ",IF(Employee!F$26&lt;E$19," ",Employee!D$29)))</f>
        <v xml:space="preserve"> </v>
      </c>
      <c r="F21" s="126" t="str">
        <f>IF(E21=" "," ",IF(Employee!F$24&gt;E$19," ",IF(Employee!F$26&lt;E$19," ",Employee!D$15)))</f>
        <v xml:space="preserve"> </v>
      </c>
      <c r="G21" s="161"/>
      <c r="H21" s="123">
        <f>IF(T$19="Y",H11,0)</f>
        <v>0</v>
      </c>
      <c r="I21" s="115">
        <f>IF(T$19="Y",I11,0)</f>
        <v>0</v>
      </c>
      <c r="J21" s="115">
        <f>IF(T$19="Y",J11,0)</f>
        <v>0</v>
      </c>
      <c r="K21" s="115">
        <f>IF(T$19="Y",K11,I21*J21)</f>
        <v>0</v>
      </c>
      <c r="L21" s="115">
        <f>IF(T$19="Y",L11,0)</f>
        <v>0</v>
      </c>
      <c r="M21" s="127" t="str">
        <f>IF(E21=" "," ",IF(T$19="Y",M11,IF((H21+K21+L21)&gt;0,H21+K21+L21," ")))</f>
        <v xml:space="preserve"> </v>
      </c>
      <c r="N21" s="117" t="str">
        <f>IF(M21=" "," ",IF(M21=0," ",IF(Employee!O$24="W1",AN21,AI21-W11)))</f>
        <v xml:space="preserve"> </v>
      </c>
      <c r="O21" s="128" t="str">
        <f>IF(M21=" "," ",IF(M21=0," ",IF(Employee!P$17&gt;E$19,0,IF(C21="A",WNI!E93,IF(C21="B",WNI!F93,IF(C21="C",WNI!G93,IF(C21="J",WNI!H93," ")))))))</f>
        <v xml:space="preserve"> </v>
      </c>
      <c r="P21" s="117"/>
      <c r="Q21" s="117"/>
      <c r="R21" s="133" t="str">
        <f>IF(M21=" "," ",IF(M21=0," ",M21-SUM(N21:Q21)))</f>
        <v xml:space="preserve"> </v>
      </c>
      <c r="S21" s="121"/>
      <c r="T21" s="118" t="str">
        <f>IF(M21=" "," ",IF(M21=0," ",WNI!I93))</f>
        <v xml:space="preserve"> </v>
      </c>
      <c r="U21" s="50"/>
      <c r="V21" s="61">
        <f>IF(Employee!H$34=E$19,Employee!D$34+SUM(M21)+V11,SUM(M21)+V11)</f>
        <v>0</v>
      </c>
      <c r="W21" s="61">
        <f>IF(Employee!H$34=E$19,Employee!D$35+SUM(N21)+W11,SUM(N21)+W11)</f>
        <v>0</v>
      </c>
      <c r="X21" s="61">
        <f>IF(O21=" ",X11,O21+X11)</f>
        <v>0</v>
      </c>
      <c r="Y21" s="61">
        <f t="shared" ref="Y21:Z25" si="3">IF(P21=0,Y11,P21+Y11)</f>
        <v>0</v>
      </c>
      <c r="Z21" s="61">
        <f t="shared" si="3"/>
        <v>0</v>
      </c>
      <c r="AA21" s="61">
        <f>IF(R21=" ",AA11,AA11+R21)</f>
        <v>0</v>
      </c>
      <c r="AC21" s="61">
        <f>IF(T21=" ",AC11,T21+AC11)</f>
        <v>0</v>
      </c>
      <c r="AD21" s="98"/>
      <c r="AE21" s="112">
        <f>IF(E21=" ",0,IF(D21="BR",0,IF(D21="D",0,IF(D21="NT",V21,LOOKUP(D21,Free!A:A,Free!B:B)*E$19/52))))</f>
        <v>0</v>
      </c>
      <c r="AF21" s="95">
        <f>IF(E21=" ",0,V21-AE21)</f>
        <v>0</v>
      </c>
      <c r="AG21" s="95">
        <f>AF21*AG$7</f>
        <v>0</v>
      </c>
      <c r="AH21" s="95">
        <f>IF(D21="D",AF21*AH$7,IF(AF21&gt;LOOKUP(E$19,HR!A:A,HR!B:B),(AF21-LOOKUP(E$19,HR!A:A,HR!B:B))*AH$7,0))</f>
        <v>0</v>
      </c>
      <c r="AI21" s="95">
        <f>IF(AF21&lt;1,0,AG21+AH21)</f>
        <v>0</v>
      </c>
      <c r="AJ21" s="95">
        <f>IF(E21=" ",0,IF(D21="BR",0,IF(D21="D",0,IF(D21="NT",M21,LOOKUP(D21,Free!A:A,Free!B:B)*1/52))))</f>
        <v>0</v>
      </c>
      <c r="AK21" s="95">
        <f>IF(E21=" ",0,SUM(M21)-AJ21)</f>
        <v>0</v>
      </c>
      <c r="AL21" s="95">
        <f>AK21*AL$7</f>
        <v>0</v>
      </c>
      <c r="AM21" s="95">
        <f>IF(D21="D",AK21*AM$7,IF(AK21&gt;LOOKUP(1,HR!A:A,HR!B:B),(AK21-LOOKUP(1,HR!A:A,HR!B:B))*AH$7,0))</f>
        <v>0</v>
      </c>
      <c r="AN21" s="95">
        <f>IF(AK21&lt;1,0,AL21+AM21)</f>
        <v>0</v>
      </c>
      <c r="AO21" s="98"/>
      <c r="AP21" s="63"/>
      <c r="AQ21" s="95">
        <f>IF(G21="SSP",H21,0)</f>
        <v>0</v>
      </c>
      <c r="AR21" s="95">
        <f>IF(G21="SMP",H21,0)</f>
        <v>0</v>
      </c>
      <c r="AS21" s="95">
        <f>IF(G21="SPP",H21,0)</f>
        <v>0</v>
      </c>
      <c r="AT21" s="95">
        <f>IF(G21="SAP",H21,0)</f>
        <v>0</v>
      </c>
      <c r="AU21" s="63"/>
    </row>
    <row r="22" spans="1:47" ht="18" customHeight="1" x14ac:dyDescent="0.2">
      <c r="A22" s="45"/>
      <c r="B22" s="145" t="str">
        <f>IF(E22=" "," ",IF(Employee!F$50&gt;E$19," ",IF(Employee!F$52&lt;E$19," ",Employee!D$56)))</f>
        <v xml:space="preserve"> </v>
      </c>
      <c r="C22" s="32" t="str">
        <f>IF(E22=Employee!D$55,LOOKUP(E$19,Nitable!A:A,Nitable!E:E)," ")</f>
        <v xml:space="preserve"> </v>
      </c>
      <c r="D22" s="32" t="str">
        <f>IF(E22=Employee!D$55,LOOKUP(E$19,Taxcode!A:A,Taxcode!M:M)," ")</f>
        <v xml:space="preserve"> </v>
      </c>
      <c r="E22" s="146" t="str">
        <f>IF(Employee!D$54="m"," ",IF(Employee!F$50&gt;E$19," ",IF(Employee!F$52&lt;E$19," ",Employee!D$55)))</f>
        <v xml:space="preserve"> </v>
      </c>
      <c r="F22" s="39" t="str">
        <f>IF(E22=" "," ",IF(Employee!F$50&gt;E$19," ",IF(Employee!F$52&lt;E$19," ",Employee!D$41)))</f>
        <v xml:space="preserve"> </v>
      </c>
      <c r="G22" s="161"/>
      <c r="H22" s="124">
        <f>IF(T$19="Y",H12,0)</f>
        <v>0</v>
      </c>
      <c r="I22" s="119">
        <f>IF(T$19="Y",I12,0)</f>
        <v>0</v>
      </c>
      <c r="J22" s="119">
        <f>IF(T$19="Y",J12,0)</f>
        <v>0</v>
      </c>
      <c r="K22" s="119">
        <f>IF(T$19="Y",K12,I22*J22)</f>
        <v>0</v>
      </c>
      <c r="L22" s="119">
        <f>IF(T$19="Y",L12,0)</f>
        <v>0</v>
      </c>
      <c r="M22" s="129" t="str">
        <f>IF(E22=" "," ",IF(T$19="Y",M12,IF((H22+K22+L22)&gt;0,H22+K22+L22," ")))</f>
        <v xml:space="preserve"> </v>
      </c>
      <c r="N22" s="121" t="str">
        <f>IF(M22=" "," ",IF(M22=0," ",IF(Employee!O$50="W1",AN22,AI22-W12)))</f>
        <v xml:space="preserve"> </v>
      </c>
      <c r="O22" s="130" t="str">
        <f>IF(M22=" "," ",IF(M22=0," ",IF(Employee!P$43&gt;E$19,0,IF(C22="A",WNI!E94,IF(C22="B",WNI!F94,IF(C22="C",WNI!G94,IF(C22="J",WNI!H94," ")))))))</f>
        <v xml:space="preserve"> </v>
      </c>
      <c r="P22" s="121"/>
      <c r="Q22" s="121"/>
      <c r="R22" s="134" t="str">
        <f>IF(M22=" "," ",IF(M22=0," ",M22-SUM(N22:Q22)))</f>
        <v xml:space="preserve"> </v>
      </c>
      <c r="S22" s="121"/>
      <c r="T22" s="122" t="str">
        <f>IF(M22=" "," ",IF(M22=0," ",WNI!I94))</f>
        <v xml:space="preserve"> </v>
      </c>
      <c r="U22" s="50"/>
      <c r="V22" s="61">
        <f>IF(Employee!H$60=E$19,Employee!D$60+SUM(M22)+V12,SUM(M22)+V12)</f>
        <v>0</v>
      </c>
      <c r="W22" s="61">
        <f>IF(Employee!H$60=E$19,Employee!D$61+SUM(N22)+W12,SUM(N22)+W12)</f>
        <v>0</v>
      </c>
      <c r="X22" s="61">
        <f>IF(O22=" ",X12,O22+X12)</f>
        <v>0</v>
      </c>
      <c r="Y22" s="61">
        <f t="shared" si="3"/>
        <v>0</v>
      </c>
      <c r="Z22" s="61">
        <f t="shared" si="3"/>
        <v>0</v>
      </c>
      <c r="AA22" s="61">
        <f>IF(R22=" ",AA12,AA12+R22)</f>
        <v>0</v>
      </c>
      <c r="AC22" s="61">
        <f>IF(T22=" ",AC12,T22+AC12)</f>
        <v>0</v>
      </c>
      <c r="AD22" s="98"/>
      <c r="AE22" s="112">
        <f>IF(E22=" ",0,IF(D22="BR",0,IF(D22="D",0,IF(D22="NT",V22,LOOKUP(D22,Free!A:A,Free!B:B)*E$19/52))))</f>
        <v>0</v>
      </c>
      <c r="AF22" s="95">
        <f>IF(E22=" ",0,V22-AE22)</f>
        <v>0</v>
      </c>
      <c r="AG22" s="95">
        <f>AF22*AG$7</f>
        <v>0</v>
      </c>
      <c r="AH22" s="95">
        <f>IF(D22="D",AF22*AH$7,IF(AF22&gt;LOOKUP(E$19,HR!A:A,HR!B:B),(AF22-LOOKUP(E$19,HR!A:A,HR!B:B))*AH$7,0))</f>
        <v>0</v>
      </c>
      <c r="AI22" s="95">
        <f>IF(AF22&lt;1,0,AG22+AH22)</f>
        <v>0</v>
      </c>
      <c r="AJ22" s="95">
        <f>IF(E22=" ",0,IF(D22="BR",0,IF(D22="D",0,IF(D22="NT",M22,LOOKUP(D22,Free!A:A,Free!B:B)*1/52))))</f>
        <v>0</v>
      </c>
      <c r="AK22" s="95">
        <f>IF(E22=" ",0,SUM(M22)-AJ22)</f>
        <v>0</v>
      </c>
      <c r="AL22" s="95">
        <f>AK22*AL$7</f>
        <v>0</v>
      </c>
      <c r="AM22" s="95">
        <f>IF(D22="D",AK22*AM$7,IF(AK22&gt;LOOKUP(1,HR!A:A,HR!B:B),(AK22-LOOKUP(1,HR!A:A,HR!B:B))*AH$7,0))</f>
        <v>0</v>
      </c>
      <c r="AN22" s="95">
        <f>IF(AK22&lt;1,0,AL22+AM22)</f>
        <v>0</v>
      </c>
      <c r="AO22" s="98"/>
      <c r="AP22" s="63"/>
      <c r="AQ22" s="95">
        <f>IF(G22="SSP",H22,0)</f>
        <v>0</v>
      </c>
      <c r="AR22" s="95">
        <f>IF(G22="SMP",H22,0)</f>
        <v>0</v>
      </c>
      <c r="AS22" s="95">
        <f>IF(G22="SPP",H22,0)</f>
        <v>0</v>
      </c>
      <c r="AT22" s="95">
        <f>IF(G22="SAP",H22,0)</f>
        <v>0</v>
      </c>
      <c r="AU22" s="63"/>
    </row>
    <row r="23" spans="1:47" ht="18" customHeight="1" x14ac:dyDescent="0.2">
      <c r="A23" s="45"/>
      <c r="B23" s="145" t="str">
        <f>IF(E23=" "," ",IF(Employee!F$76&gt;E$19," ",IF(Employee!F$78&lt;E$19," ",Employee!D$82)))</f>
        <v xml:space="preserve"> </v>
      </c>
      <c r="C23" s="32" t="str">
        <f>IF(E23=Employee!D$81,LOOKUP(E$19,Nitable!A:A,Nitable!H:H)," ")</f>
        <v xml:space="preserve"> </v>
      </c>
      <c r="D23" s="32" t="str">
        <f>IF(E23=Employee!D$81,LOOKUP(E$19,Taxcode!A:A,Taxcode!S:S)," ")</f>
        <v xml:space="preserve"> </v>
      </c>
      <c r="E23" s="146" t="str">
        <f>IF(Employee!D$80="m"," ",IF(Employee!F$76&gt;E$19," ",IF(Employee!F$78&lt;E$19," ",Employee!D$81)))</f>
        <v xml:space="preserve"> </v>
      </c>
      <c r="F23" s="39" t="str">
        <f>IF(E23=" "," ",IF(Employee!F$76&gt;E$19," ",IF(Employee!F$78&lt;E$19," ",Employee!D$67)))</f>
        <v xml:space="preserve"> </v>
      </c>
      <c r="G23" s="161"/>
      <c r="H23" s="124">
        <f>IF(T$19="Y",H13,0)</f>
        <v>0</v>
      </c>
      <c r="I23" s="119">
        <f>IF(T$19="Y",I13,0)</f>
        <v>0</v>
      </c>
      <c r="J23" s="119">
        <f>IF(T$19="Y",J13,0)</f>
        <v>0</v>
      </c>
      <c r="K23" s="119">
        <f>IF(T$19="Y",K13,I23*J23)</f>
        <v>0</v>
      </c>
      <c r="L23" s="119">
        <f>IF(T$19="Y",L13,0)</f>
        <v>0</v>
      </c>
      <c r="M23" s="129" t="str">
        <f>IF(E23=" "," ",IF(T$19="Y",M13,IF((H23+K23+L23)&gt;0,H23+K23+L23," ")))</f>
        <v xml:space="preserve"> </v>
      </c>
      <c r="N23" s="121" t="str">
        <f>IF(M23=" "," ",IF(M23=0," ",IF(Employee!O$76="W1",AN23,AI23-W13)))</f>
        <v xml:space="preserve"> </v>
      </c>
      <c r="O23" s="130" t="str">
        <f>IF(M23=" "," ",IF(M23=0," ",IF(Employee!P$69&gt;E$19,0,IF(C23="A",WNI!E95,IF(C23="B",WNI!F95,IF(C23="C",WNI!G95,IF(C23="J",WNI!H95," ")))))))</f>
        <v xml:space="preserve"> </v>
      </c>
      <c r="P23" s="121"/>
      <c r="Q23" s="121"/>
      <c r="R23" s="134" t="str">
        <f>IF(M23=" "," ",IF(M23=0," ",M23-SUM(N23:Q23)))</f>
        <v xml:space="preserve"> </v>
      </c>
      <c r="S23" s="121"/>
      <c r="T23" s="122" t="str">
        <f>IF(M23=" "," ",IF(M23=0," ",WNI!I95))</f>
        <v xml:space="preserve"> </v>
      </c>
      <c r="U23" s="50"/>
      <c r="V23" s="61">
        <f>IF(Employee!H$86=E$19,Employee!D$86+SUM(M23)+V13,SUM(M23)+V13)</f>
        <v>0</v>
      </c>
      <c r="W23" s="61">
        <f>IF(Employee!H$86=E$19,Employee!D$87+SUM(N23)+W13,SUM(N23)+W13)</f>
        <v>0</v>
      </c>
      <c r="X23" s="61">
        <f>IF(O23=" ",X13,O23+X13)</f>
        <v>0</v>
      </c>
      <c r="Y23" s="61">
        <f t="shared" si="3"/>
        <v>0</v>
      </c>
      <c r="Z23" s="61">
        <f t="shared" si="3"/>
        <v>0</v>
      </c>
      <c r="AA23" s="61">
        <f>IF(R23=" ",AA13,AA13+R23)</f>
        <v>0</v>
      </c>
      <c r="AC23" s="61">
        <f>IF(T23=" ",AC13,T23+AC13)</f>
        <v>0</v>
      </c>
      <c r="AD23" s="98"/>
      <c r="AE23" s="112">
        <f>IF(E23=" ",0,IF(D23="BR",0,IF(D23="D",0,IF(D23="NT",V23,LOOKUP(D23,Free!A:A,Free!B:B)*E$19/52))))</f>
        <v>0</v>
      </c>
      <c r="AF23" s="95">
        <f>IF(E23=" ",0,V23-AE23)</f>
        <v>0</v>
      </c>
      <c r="AG23" s="95">
        <f>AF23*AG$7</f>
        <v>0</v>
      </c>
      <c r="AH23" s="95">
        <f>IF(D23="D",AF23*AH$7,IF(AF23&gt;LOOKUP(E$19,HR!A:A,HR!B:B),(AF23-LOOKUP(E$19,HR!A:A,HR!B:B))*AH$7,0))</f>
        <v>0</v>
      </c>
      <c r="AI23" s="95">
        <f>IF(AF23&lt;1,0,AG23+AH23)</f>
        <v>0</v>
      </c>
      <c r="AJ23" s="95">
        <f>IF(E23=" ",0,IF(D23="BR",0,IF(D23="D",0,IF(D23="NT",M23,LOOKUP(D23,Free!A:A,Free!B:B)*1/52))))</f>
        <v>0</v>
      </c>
      <c r="AK23" s="95">
        <f>IF(E23=" ",0,SUM(M23)-AJ23)</f>
        <v>0</v>
      </c>
      <c r="AL23" s="95">
        <f>AK23*AL$7</f>
        <v>0</v>
      </c>
      <c r="AM23" s="95">
        <f>IF(D23="D",AK23*AM$7,IF(AK23&gt;LOOKUP(1,HR!A:A,HR!B:B),(AK23-LOOKUP(1,HR!A:A,HR!B:B))*AH$7,0))</f>
        <v>0</v>
      </c>
      <c r="AN23" s="95">
        <f>IF(AK23&lt;1,0,AL23+AM23)</f>
        <v>0</v>
      </c>
      <c r="AO23" s="98"/>
      <c r="AP23" s="63"/>
      <c r="AQ23" s="95">
        <f>IF(G23="SSP",H23,0)</f>
        <v>0</v>
      </c>
      <c r="AR23" s="95">
        <f>IF(G23="SMP",H23,0)</f>
        <v>0</v>
      </c>
      <c r="AS23" s="95">
        <f>IF(G23="SPP",H23,0)</f>
        <v>0</v>
      </c>
      <c r="AT23" s="95">
        <f>IF(G23="SAP",H23,0)</f>
        <v>0</v>
      </c>
      <c r="AU23" s="63"/>
    </row>
    <row r="24" spans="1:47" ht="18" customHeight="1" x14ac:dyDescent="0.2">
      <c r="A24" s="45"/>
      <c r="B24" s="145" t="str">
        <f>IF(E24=" "," ",IF(Employee!F$102&gt;E$19," ",IF(Employee!F$104&lt;E$19," ",Employee!D$108)))</f>
        <v xml:space="preserve"> </v>
      </c>
      <c r="C24" s="32" t="str">
        <f>IF(E24=Employee!D$107,LOOKUP(E$19,Nitable!A:A,Nitable!K:K)," ")</f>
        <v xml:space="preserve"> </v>
      </c>
      <c r="D24" s="32" t="str">
        <f>IF(E24=Employee!D$107,LOOKUP(E$19,Taxcode!A:A,Taxcode!Y:Y)," ")</f>
        <v xml:space="preserve"> </v>
      </c>
      <c r="E24" s="146" t="str">
        <f>IF(Employee!D$106="m"," ",IF(Employee!F$102&gt;E$19," ",IF(Employee!F$104&lt;E$19," ",Employee!D$107)))</f>
        <v xml:space="preserve"> </v>
      </c>
      <c r="F24" s="39" t="str">
        <f>IF(E24=" "," ",IF(Employee!F$102&gt;E$19," ",IF(Employee!F$104&lt;E$19," ",Employee!D$93)))</f>
        <v xml:space="preserve"> </v>
      </c>
      <c r="G24" s="161"/>
      <c r="H24" s="124">
        <f>IF(T$19="Y",H14,0)</f>
        <v>0</v>
      </c>
      <c r="I24" s="119">
        <f>IF(T$19="Y",I14,0)</f>
        <v>0</v>
      </c>
      <c r="J24" s="119">
        <f>IF(T$19="Y",J14,0)</f>
        <v>0</v>
      </c>
      <c r="K24" s="119">
        <f>IF(T$19="Y",K14,I24*J24)</f>
        <v>0</v>
      </c>
      <c r="L24" s="119">
        <f>IF(T$19="Y",L14,0)</f>
        <v>0</v>
      </c>
      <c r="M24" s="129" t="str">
        <f>IF(E24=" "," ",IF(T$19="Y",M14,IF((H24+K24+L24)&gt;0,H24+K24+L24," ")))</f>
        <v xml:space="preserve"> </v>
      </c>
      <c r="N24" s="121" t="str">
        <f>IF(M24=" "," ",IF(M24=0," ",IF(Employee!O$102="W1",AN24,AI24-W14)))</f>
        <v xml:space="preserve"> </v>
      </c>
      <c r="O24" s="130" t="str">
        <f>IF(M24=" "," ",IF(M24=0," ",IF(Employee!P$95&gt;E$19,0,IF(C24="A",WNI!E96,IF(C24="B",WNI!F96,IF(C24="C",WNI!G96,IF(C24="J",WNI!H96," ")))))))</f>
        <v xml:space="preserve"> </v>
      </c>
      <c r="P24" s="121"/>
      <c r="Q24" s="121"/>
      <c r="R24" s="134" t="str">
        <f>IF(M24=" "," ",IF(M24=0," ",M24-SUM(N24:Q24)))</f>
        <v xml:space="preserve"> </v>
      </c>
      <c r="S24" s="121"/>
      <c r="T24" s="122" t="str">
        <f>IF(M24=" "," ",IF(M24=0," ",WNI!I96))</f>
        <v xml:space="preserve"> </v>
      </c>
      <c r="U24" s="50"/>
      <c r="V24" s="61">
        <f>IF(Employee!H$112=E$19,Employee!D$112+SUM(M24)+V14,SUM(M24)+V14)</f>
        <v>0</v>
      </c>
      <c r="W24" s="61">
        <f>IF(Employee!H$112=E$19,Employee!D$113+SUM(N24)+W14,SUM(N24)+W14)</f>
        <v>0</v>
      </c>
      <c r="X24" s="61">
        <f>IF(O24=" ",X14,O24+X14)</f>
        <v>0</v>
      </c>
      <c r="Y24" s="61">
        <f t="shared" si="3"/>
        <v>0</v>
      </c>
      <c r="Z24" s="61">
        <f t="shared" si="3"/>
        <v>0</v>
      </c>
      <c r="AA24" s="61">
        <f>IF(R24=" ",AA14,AA14+R24)</f>
        <v>0</v>
      </c>
      <c r="AC24" s="61">
        <f>IF(T24=" ",AC14,T24+AC14)</f>
        <v>0</v>
      </c>
      <c r="AD24" s="98"/>
      <c r="AE24" s="112">
        <f>IF(E24=" ",0,IF(D24="BR",0,IF(D24="D",0,IF(D24="NT",V24,LOOKUP(D24,Free!A:A,Free!B:B)*E$19/52))))</f>
        <v>0</v>
      </c>
      <c r="AF24" s="95">
        <f>IF(E24=" ",0,V24-AE24)</f>
        <v>0</v>
      </c>
      <c r="AG24" s="95">
        <f>AF24*AG$7</f>
        <v>0</v>
      </c>
      <c r="AH24" s="95">
        <f>IF(D24="D",AF24*AH$7,IF(AF24&gt;LOOKUP(E$19,HR!A:A,HR!B:B),(AF24-LOOKUP(E$19,HR!A:A,HR!B:B))*AH$7,0))</f>
        <v>0</v>
      </c>
      <c r="AI24" s="95">
        <f>IF(AF24&lt;1,0,AG24+AH24)</f>
        <v>0</v>
      </c>
      <c r="AJ24" s="95">
        <f>IF(E24=" ",0,IF(D24="BR",0,IF(D24="D",0,IF(D24="NT",M24,LOOKUP(D24,Free!A:A,Free!B:B)*1/52))))</f>
        <v>0</v>
      </c>
      <c r="AK24" s="95">
        <f>IF(E24=" ",0,SUM(M24)-AJ24)</f>
        <v>0</v>
      </c>
      <c r="AL24" s="95">
        <f>AK24*AL$7</f>
        <v>0</v>
      </c>
      <c r="AM24" s="95">
        <f>IF(D24="D",AK24*AM$7,IF(AK24&gt;LOOKUP(1,HR!A:A,HR!B:B),(AK24-LOOKUP(1,HR!A:A,HR!B:B))*AH$7,0))</f>
        <v>0</v>
      </c>
      <c r="AN24" s="95">
        <f>IF(AK24&lt;1,0,AL24+AM24)</f>
        <v>0</v>
      </c>
      <c r="AO24" s="98"/>
      <c r="AP24" s="63"/>
      <c r="AQ24" s="95">
        <f>IF(G24="SSP",H24,0)</f>
        <v>0</v>
      </c>
      <c r="AR24" s="95">
        <f>IF(G24="SMP",H24,0)</f>
        <v>0</v>
      </c>
      <c r="AS24" s="95">
        <f>IF(G24="SPP",H24,0)</f>
        <v>0</v>
      </c>
      <c r="AT24" s="95">
        <f>IF(G24="SAP",H24,0)</f>
        <v>0</v>
      </c>
      <c r="AU24" s="63"/>
    </row>
    <row r="25" spans="1:47" ht="18" customHeight="1" thickBot="1" x14ac:dyDescent="0.25">
      <c r="A25" s="45"/>
      <c r="B25" s="145" t="str">
        <f>IF(E25=" "," ",IF(Employee!F$128&gt;E$19," ",IF(Employee!F$130&lt;E$19," ",Employee!D$134)))</f>
        <v xml:space="preserve"> </v>
      </c>
      <c r="C25" s="32" t="str">
        <f>IF(E25=Employee!D$133,LOOKUP(E$19,Nitable!A:A,Nitable!N:N)," ")</f>
        <v xml:space="preserve"> </v>
      </c>
      <c r="D25" s="32" t="str">
        <f>IF(E25=Employee!D$133,LOOKUP(E$19,Taxcode!A:A,Taxcode!AE:AE)," ")</f>
        <v xml:space="preserve"> </v>
      </c>
      <c r="E25" s="146" t="str">
        <f>IF(Employee!D$132="m"," ",IF(Employee!F$128&gt;E$19," ",IF(Employee!F$130&lt;E$19," ",Employee!D$133)))</f>
        <v xml:space="preserve"> </v>
      </c>
      <c r="F25" s="39" t="str">
        <f>IF(E25=" "," ",IF(Employee!F$128&gt;E$19," ",IF(Employee!F$130&lt;E$19," ",Employee!D$119)))</f>
        <v xml:space="preserve"> </v>
      </c>
      <c r="G25" s="161"/>
      <c r="H25" s="124">
        <f>IF(T$19="Y",H15,0)</f>
        <v>0</v>
      </c>
      <c r="I25" s="119">
        <f>IF(T$19="Y",I15,0)</f>
        <v>0</v>
      </c>
      <c r="J25" s="119">
        <f>IF(T$19="Y",J15,0)</f>
        <v>0</v>
      </c>
      <c r="K25" s="119">
        <f>IF(T$19="Y",K15,I25*J25)</f>
        <v>0</v>
      </c>
      <c r="L25" s="119">
        <f>IF(T$19="Y",L15,0)</f>
        <v>0</v>
      </c>
      <c r="M25" s="129" t="str">
        <f>IF(E25=" "," ",IF(T$19="Y",M15,IF((H25+K25+L25)&gt;0,H25+K25+L25," ")))</f>
        <v xml:space="preserve"> </v>
      </c>
      <c r="N25" s="121" t="str">
        <f>IF(M25=" "," ",IF(M25=0," ",IF(Employee!O$128="W1",AN25,AI25-W15)))</f>
        <v xml:space="preserve"> </v>
      </c>
      <c r="O25" s="130" t="str">
        <f>IF(M25=" "," ",IF(M25=0," ",IF(Employee!P$121&gt;E$19,0,IF(C25="A",WNI!E97,IF(C25="B",WNI!F97,IF(C25="C",WNI!G97,IF(C25="J",WNI!H97," ")))))))</f>
        <v xml:space="preserve"> </v>
      </c>
      <c r="P25" s="121"/>
      <c r="Q25" s="121"/>
      <c r="R25" s="134" t="str">
        <f>IF(M25=" "," ",IF(M25=0," ",M25-SUM(N25:Q25)))</f>
        <v xml:space="preserve"> </v>
      </c>
      <c r="S25" s="121"/>
      <c r="T25" s="266" t="str">
        <f>IF(M25=" "," ",IF(M25=0," ",WNI!I97))</f>
        <v xml:space="preserve"> </v>
      </c>
      <c r="U25" s="50"/>
      <c r="V25" s="61">
        <f>IF(Employee!H$138=E$19,Employee!D$138+SUM(M25)+V15,SUM(M25)+V15)</f>
        <v>0</v>
      </c>
      <c r="W25" s="61">
        <f>IF(Employee!H$138=E$19,Employee!D$139+SUM(N25)+W15,SUM(N25)+W15)</f>
        <v>0</v>
      </c>
      <c r="X25" s="61">
        <f>IF(O25=" ",X15,O25+X15)</f>
        <v>0</v>
      </c>
      <c r="Y25" s="61">
        <f t="shared" si="3"/>
        <v>0</v>
      </c>
      <c r="Z25" s="61">
        <f t="shared" si="3"/>
        <v>0</v>
      </c>
      <c r="AA25" s="61">
        <f>IF(R25=" ",AA15,AA15+R25)</f>
        <v>0</v>
      </c>
      <c r="AC25" s="61">
        <f>IF(T25=" ",AC15,T25+AC15)</f>
        <v>0</v>
      </c>
      <c r="AD25" s="98"/>
      <c r="AE25" s="112">
        <f>IF(E25=" ",0,IF(D25="BR",0,IF(D25="D",0,IF(D25="NT",V25,LOOKUP(D25,Free!A:A,Free!B:B)*E$19/52))))</f>
        <v>0</v>
      </c>
      <c r="AF25" s="95">
        <f>IF(E25=" ",0,V25-AE25)</f>
        <v>0</v>
      </c>
      <c r="AG25" s="95">
        <f>AF25*AG$7</f>
        <v>0</v>
      </c>
      <c r="AH25" s="95">
        <f>IF(D25="D",AF25*AH$7,IF(AF25&gt;LOOKUP(E$19,HR!A:A,HR!B:B),(AF25-LOOKUP(E$19,HR!A:A,HR!B:B))*AH$7,0))</f>
        <v>0</v>
      </c>
      <c r="AI25" s="95">
        <f>IF(AF25&lt;1,0,AG25+AH25)</f>
        <v>0</v>
      </c>
      <c r="AJ25" s="95">
        <f>IF(E25=" ",0,IF(D25="BR",0,IF(D25="D",0,IF(D25="NT",M25,LOOKUP(D25,Free!A:A,Free!B:B)*1/52))))</f>
        <v>0</v>
      </c>
      <c r="AK25" s="95">
        <f>IF(E25=" ",0,SUM(M25)-AJ25)</f>
        <v>0</v>
      </c>
      <c r="AL25" s="95">
        <f>AK25*AL$7</f>
        <v>0</v>
      </c>
      <c r="AM25" s="95">
        <f>IF(D25="D",AK25*AM$7,IF(AK25&gt;LOOKUP(1,HR!A:A,HR!B:B),(AK25-LOOKUP(1,HR!A:A,HR!B:B))*AH$7,0))</f>
        <v>0</v>
      </c>
      <c r="AN25" s="95">
        <f>IF(AK25&lt;1,0,AL25+AM25)</f>
        <v>0</v>
      </c>
      <c r="AO25" s="98"/>
      <c r="AP25" s="63"/>
      <c r="AQ25" s="95">
        <f>IF(G25="SSP",H25,0)</f>
        <v>0</v>
      </c>
      <c r="AR25" s="95">
        <f>IF(G25="SMP",H25,0)</f>
        <v>0</v>
      </c>
      <c r="AS25" s="95">
        <f>IF(G25="SPP",H25,0)</f>
        <v>0</v>
      </c>
      <c r="AT25" s="95">
        <f>IF(G25="SAP",H25,0)</f>
        <v>0</v>
      </c>
      <c r="AU25" s="63"/>
    </row>
    <row r="26" spans="1:47" ht="18" customHeight="1" thickTop="1" thickBot="1" x14ac:dyDescent="0.25">
      <c r="A26" s="49"/>
      <c r="B26" s="153"/>
      <c r="C26" s="151"/>
      <c r="D26" s="151"/>
      <c r="E26" s="152"/>
      <c r="F26" s="400" t="s">
        <v>7</v>
      </c>
      <c r="G26" s="398"/>
      <c r="H26" s="156"/>
      <c r="I26" s="157"/>
      <c r="J26" s="157"/>
      <c r="K26" s="158"/>
      <c r="L26" s="158"/>
      <c r="M26" s="159">
        <f t="shared" ref="M26:R26" si="4">SUM(M21:M25)</f>
        <v>0</v>
      </c>
      <c r="N26" s="159">
        <f t="shared" si="4"/>
        <v>0</v>
      </c>
      <c r="O26" s="159">
        <f t="shared" si="4"/>
        <v>0</v>
      </c>
      <c r="P26" s="159">
        <f t="shared" si="4"/>
        <v>0</v>
      </c>
      <c r="Q26" s="159">
        <f t="shared" si="4"/>
        <v>0</v>
      </c>
      <c r="R26" s="159">
        <f t="shared" si="4"/>
        <v>0</v>
      </c>
      <c r="S26" s="121"/>
      <c r="T26" s="159">
        <f>SUM(T21:T25)</f>
        <v>0</v>
      </c>
      <c r="U26" s="51"/>
      <c r="V26" s="61"/>
      <c r="AD26" s="98"/>
      <c r="AE26" s="112"/>
      <c r="AO26" s="98"/>
      <c r="AP26" s="63"/>
      <c r="AU26" s="63"/>
    </row>
    <row r="27" spans="1:47" s="54" customFormat="1" ht="24" customHeight="1" thickBot="1" x14ac:dyDescent="0.25">
      <c r="A27" s="138"/>
      <c r="B27" s="381"/>
      <c r="C27" s="381"/>
      <c r="D27" s="381"/>
      <c r="E27" s="381"/>
      <c r="F27" s="381"/>
      <c r="G27" s="381"/>
      <c r="H27" s="381"/>
      <c r="I27" s="381"/>
      <c r="J27" s="381"/>
      <c r="K27" s="381"/>
      <c r="L27" s="381"/>
      <c r="M27" s="381"/>
      <c r="N27" s="381"/>
      <c r="O27" s="381"/>
      <c r="P27" s="381"/>
      <c r="Q27" s="381"/>
      <c r="R27" s="381"/>
      <c r="S27" s="381"/>
      <c r="T27" s="381"/>
      <c r="U27" s="218"/>
      <c r="V27" s="84"/>
      <c r="W27" s="84"/>
      <c r="X27" s="84"/>
      <c r="Y27" s="219"/>
      <c r="Z27" s="84"/>
      <c r="AA27" s="84"/>
      <c r="AB27" s="85"/>
      <c r="AC27" s="84"/>
      <c r="AD27" s="97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7"/>
      <c r="AP27" s="212"/>
      <c r="AQ27" s="94"/>
      <c r="AR27" s="94"/>
      <c r="AS27" s="94"/>
      <c r="AT27" s="94"/>
      <c r="AU27" s="212"/>
    </row>
    <row r="28" spans="1:47" ht="18" customHeight="1" thickTop="1" thickBot="1" x14ac:dyDescent="0.25">
      <c r="A28" s="41"/>
      <c r="B28" s="396" t="s">
        <v>34</v>
      </c>
      <c r="C28" s="397"/>
      <c r="D28" s="397"/>
      <c r="E28" s="398"/>
      <c r="F28" s="42"/>
      <c r="G28" s="42"/>
      <c r="H28" s="55"/>
      <c r="I28" s="55"/>
      <c r="J28" s="55"/>
      <c r="K28" s="58"/>
      <c r="L28" s="58"/>
      <c r="M28" s="55"/>
      <c r="N28" s="43"/>
      <c r="O28" s="378" t="s">
        <v>39</v>
      </c>
      <c r="P28" s="379"/>
      <c r="Q28" s="380"/>
      <c r="R28" s="376"/>
      <c r="S28" s="377"/>
      <c r="T28" s="377"/>
      <c r="U28" s="44"/>
      <c r="AD28" s="98"/>
      <c r="AE28" s="112"/>
      <c r="AO28" s="98"/>
      <c r="AP28" s="63"/>
      <c r="AU28" s="63"/>
    </row>
    <row r="29" spans="1:47" ht="18" customHeight="1" thickTop="1" thickBot="1" x14ac:dyDescent="0.25">
      <c r="A29" s="45"/>
      <c r="B29" s="399" t="s">
        <v>9</v>
      </c>
      <c r="C29" s="397"/>
      <c r="D29" s="398"/>
      <c r="E29" s="206">
        <v>20</v>
      </c>
      <c r="F29" s="63"/>
      <c r="G29" s="63"/>
      <c r="H29" s="399" t="s">
        <v>39</v>
      </c>
      <c r="I29" s="397"/>
      <c r="J29" s="398"/>
      <c r="K29" s="272">
        <f>Admin!B135</f>
        <v>40042</v>
      </c>
      <c r="L29" s="271" t="s">
        <v>208</v>
      </c>
      <c r="M29" s="273">
        <f>Admin!B141</f>
        <v>40048</v>
      </c>
      <c r="N29" s="28"/>
      <c r="O29" s="401" t="s">
        <v>109</v>
      </c>
      <c r="P29" s="402"/>
      <c r="Q29" s="402"/>
      <c r="R29" s="403"/>
      <c r="S29" s="46"/>
      <c r="T29" s="217"/>
      <c r="U29" s="48"/>
      <c r="AD29" s="98"/>
      <c r="AE29" s="112"/>
      <c r="AO29" s="98"/>
      <c r="AP29" s="63"/>
      <c r="AU29" s="63"/>
    </row>
    <row r="30" spans="1:47" ht="18" customHeight="1" thickTop="1" x14ac:dyDescent="0.2">
      <c r="A30" s="45"/>
      <c r="B30" s="91"/>
      <c r="C30" s="32"/>
      <c r="D30" s="32"/>
      <c r="E30" s="47"/>
      <c r="F30" s="46"/>
      <c r="G30" s="46"/>
      <c r="H30" s="56"/>
      <c r="I30" s="56"/>
      <c r="J30" s="56"/>
      <c r="K30" s="59"/>
      <c r="L30" s="59"/>
      <c r="M30" s="56"/>
      <c r="N30" s="114"/>
      <c r="O30" s="56"/>
      <c r="P30" s="56"/>
      <c r="Q30" s="56"/>
      <c r="R30" s="56"/>
      <c r="S30" s="46"/>
      <c r="T30" s="56"/>
      <c r="U30" s="48"/>
      <c r="AD30" s="98"/>
      <c r="AE30" s="112"/>
      <c r="AO30" s="98"/>
      <c r="AP30" s="63"/>
      <c r="AU30" s="63"/>
    </row>
    <row r="31" spans="1:47" ht="18" customHeight="1" x14ac:dyDescent="0.2">
      <c r="A31" s="45"/>
      <c r="B31" s="143" t="str">
        <f>IF(E31=" "," ",IF(Employee!F$24&gt;E$29," ",IF(Employee!F$26&lt;E$29," ",Employee!D$30)))</f>
        <v xml:space="preserve"> </v>
      </c>
      <c r="C31" s="109" t="str">
        <f>IF(E31=Employee!D$29,LOOKUP(E$29,Nitable!A:A,Nitable!B:B)," ")</f>
        <v xml:space="preserve"> </v>
      </c>
      <c r="D31" s="109" t="str">
        <f>IF(E31=Employee!D$29,LOOKUP(E$29,Taxcode!A:A,Taxcode!G:G)," ")</f>
        <v xml:space="preserve"> </v>
      </c>
      <c r="E31" s="144" t="str">
        <f>IF(Employee!D$28="m"," ",IF(Employee!F$24&gt;E$29," ",IF(Employee!F$26&lt;E$29," ",Employee!D$29)))</f>
        <v xml:space="preserve"> </v>
      </c>
      <c r="F31" s="126" t="str">
        <f>IF(E31=" "," ",IF(Employee!F$24&gt;E$29," ",IF(Employee!F$26&lt;E$29," ",Employee!D$15)))</f>
        <v xml:space="preserve"> </v>
      </c>
      <c r="G31" s="162"/>
      <c r="H31" s="123">
        <f>IF(T$29="Y",H21,0)</f>
        <v>0</v>
      </c>
      <c r="I31" s="115">
        <f>IF(T$29="Y",I21,0)</f>
        <v>0</v>
      </c>
      <c r="J31" s="115">
        <f>IF(T$29="Y",J21,0)</f>
        <v>0</v>
      </c>
      <c r="K31" s="115">
        <f>IF(T$29="Y",K21,I31*J31)</f>
        <v>0</v>
      </c>
      <c r="L31" s="154">
        <f>IF(T$29="Y",L21,0)</f>
        <v>0</v>
      </c>
      <c r="M31" s="140" t="str">
        <f>IF(E31=" "," ",IF(T$29="Y",M21,IF((H31+K31+L31)&gt;0,H31+K31+L31," ")))</f>
        <v xml:space="preserve"> </v>
      </c>
      <c r="N31" s="117" t="str">
        <f>IF(M31=" "," ",IF(M31=0," ",IF(Employee!O$24="W1",AN31,AI31-W21)))</f>
        <v xml:space="preserve"> </v>
      </c>
      <c r="O31" s="128" t="str">
        <f>IF(M31=" "," ",IF(M31=0," ",IF(Employee!P$17&gt;E$29,0,IF(C31="A",WNI!E98,IF(C31="B",WNI!F98,IF(C31="C",WNI!G98,IF(C31="J",WNI!H98," ")))))))</f>
        <v xml:space="preserve"> </v>
      </c>
      <c r="P31" s="117"/>
      <c r="Q31" s="117"/>
      <c r="R31" s="133" t="str">
        <f>IF(M31=" "," ",IF(M31=0," ",M31-SUM(N31:Q31)))</f>
        <v xml:space="preserve"> </v>
      </c>
      <c r="S31" s="121"/>
      <c r="T31" s="118" t="str">
        <f>IF(M31=" "," ",IF(M31=0," ",WNI!I98))</f>
        <v xml:space="preserve"> </v>
      </c>
      <c r="U31" s="50"/>
      <c r="V31" s="61">
        <f>IF(Employee!H$34=E$29,Employee!D$34+SUM(M31)+V21,SUM(M31)+V21)</f>
        <v>0</v>
      </c>
      <c r="W31" s="61">
        <f>IF(Employee!H$34=E$29,Employee!D$35+SUM(N31)+W21,SUM(N31)+W21)</f>
        <v>0</v>
      </c>
      <c r="X31" s="61">
        <f>IF(O31=" ",X21,O31+X21)</f>
        <v>0</v>
      </c>
      <c r="Y31" s="61">
        <f t="shared" ref="Y31:Z35" si="5">IF(P31=0,Y21,P31+Y21)</f>
        <v>0</v>
      </c>
      <c r="Z31" s="61">
        <f t="shared" si="5"/>
        <v>0</v>
      </c>
      <c r="AA31" s="61">
        <f>IF(R31=" ",AA21,AA21+R31)</f>
        <v>0</v>
      </c>
      <c r="AC31" s="61">
        <f>IF(T31=" ",AC21,T31+AC21)</f>
        <v>0</v>
      </c>
      <c r="AD31" s="98"/>
      <c r="AE31" s="112">
        <f>IF(E31=" ",0,IF(D31="BR",0,IF(D31="D",0,IF(D31="NT",V31,LOOKUP(D31,Free!A:A,Free!B:B)*E$29/52))))</f>
        <v>0</v>
      </c>
      <c r="AF31" s="95">
        <f>IF(E31=" ",0,V31-AE31)</f>
        <v>0</v>
      </c>
      <c r="AG31" s="95">
        <f>AF31*AG$7</f>
        <v>0</v>
      </c>
      <c r="AH31" s="95">
        <f>IF(D31="D",AF31*AH$7,IF(AF31&gt;LOOKUP(E$29,HR!A:A,HR!B:B),(AF31-LOOKUP(E$29,HR!A:A,HR!B:B))*AH$7,0))</f>
        <v>0</v>
      </c>
      <c r="AI31" s="95">
        <f>IF(AF31&lt;1,0,AG31+AH31)</f>
        <v>0</v>
      </c>
      <c r="AJ31" s="95">
        <f>IF(E31=" ",0,IF(D31="BR",0,IF(D31="D",0,IF(D31="NT",M31,LOOKUP(D31,Free!A:A,Free!B:B)*1/52))))</f>
        <v>0</v>
      </c>
      <c r="AK31" s="95">
        <f>IF(E31=" ",0,SUM(M31)-AJ31)</f>
        <v>0</v>
      </c>
      <c r="AL31" s="95">
        <f>AK31*AL$7</f>
        <v>0</v>
      </c>
      <c r="AM31" s="95">
        <f>IF(D31="D",AK31*AM$7,IF(AK31&gt;LOOKUP(1,HR!A:A,HR!B:B),(AK31-LOOKUP(1,HR!A:A,HR!B:B))*AH$7,0))</f>
        <v>0</v>
      </c>
      <c r="AN31" s="95">
        <f>IF(AK31&lt;1,0,AL31+AM31)</f>
        <v>0</v>
      </c>
      <c r="AO31" s="98"/>
      <c r="AP31" s="63"/>
      <c r="AQ31" s="95">
        <f>IF(G31="SSP",H31,0)</f>
        <v>0</v>
      </c>
      <c r="AR31" s="95">
        <f>IF(G31="SMP",H31,0)</f>
        <v>0</v>
      </c>
      <c r="AS31" s="95">
        <f>IF(G31="SPP",H31,0)</f>
        <v>0</v>
      </c>
      <c r="AT31" s="95">
        <f>IF(G31="SAP",H31,0)</f>
        <v>0</v>
      </c>
      <c r="AU31" s="63"/>
    </row>
    <row r="32" spans="1:47" ht="18" customHeight="1" x14ac:dyDescent="0.2">
      <c r="A32" s="45"/>
      <c r="B32" s="145" t="str">
        <f>IF(E32=" "," ",IF(Employee!F$50&gt;E$29," ",IF(Employee!F$52&lt;E$29," ",Employee!D$56)))</f>
        <v xml:space="preserve"> </v>
      </c>
      <c r="C32" s="32" t="str">
        <f>IF(E32=Employee!D$55,LOOKUP(E$29,Nitable!A:A,Nitable!E:E)," ")</f>
        <v xml:space="preserve"> </v>
      </c>
      <c r="D32" s="32" t="str">
        <f>IF(E32=Employee!D$55,LOOKUP(E$29,Taxcode!A:A,Taxcode!M:M)," ")</f>
        <v xml:space="preserve"> </v>
      </c>
      <c r="E32" s="146" t="str">
        <f>IF(Employee!D$54="m"," ",IF(Employee!F$50&gt;E$29," ",IF(Employee!F$52&lt;E$29," ",Employee!D$55)))</f>
        <v xml:space="preserve"> </v>
      </c>
      <c r="F32" s="39" t="str">
        <f>IF(E32=" "," ",IF(Employee!F$50&gt;E$29," ",IF(Employee!F$52&lt;E$29," ",Employee!D$41)))</f>
        <v xml:space="preserve"> </v>
      </c>
      <c r="G32" s="162"/>
      <c r="H32" s="124">
        <f>IF(T$29="Y",H22,0)</f>
        <v>0</v>
      </c>
      <c r="I32" s="119">
        <f>IF(T$29="Y",I22,0)</f>
        <v>0</v>
      </c>
      <c r="J32" s="119">
        <f>IF(T$29="Y",J22,0)</f>
        <v>0</v>
      </c>
      <c r="K32" s="119">
        <f>IF(T$29="Y",K22,I32*J32)</f>
        <v>0</v>
      </c>
      <c r="L32" s="155">
        <f>IF(T$29="Y",L22,0)</f>
        <v>0</v>
      </c>
      <c r="M32" s="141" t="str">
        <f>IF(E32=" "," ",IF(T$29="Y",M22,IF((H32+K32+L32)&gt;0,H32+K32+L32," ")))</f>
        <v xml:space="preserve"> </v>
      </c>
      <c r="N32" s="121" t="str">
        <f>IF(M32=" "," ",IF(M32=0," ",IF(Employee!O$50="W1",AN32,AI32-W22)))</f>
        <v xml:space="preserve"> </v>
      </c>
      <c r="O32" s="130" t="str">
        <f>IF(M32=" "," ",IF(M32=0," ",IF(Employee!P$43&gt;E$29,0,IF(C32="A",WNI!E99,IF(C32="B",WNI!F99,IF(C32="C",WNI!G99,IF(C32="J",WNI!H99," ")))))))</f>
        <v xml:space="preserve"> </v>
      </c>
      <c r="P32" s="121"/>
      <c r="Q32" s="121"/>
      <c r="R32" s="134" t="str">
        <f>IF(M32=" "," ",IF(M32=0," ",M32-SUM(N32:Q32)))</f>
        <v xml:space="preserve"> </v>
      </c>
      <c r="S32" s="121"/>
      <c r="T32" s="122" t="str">
        <f>IF(M32=" "," ",IF(M32=0," ",WNI!I99))</f>
        <v xml:space="preserve"> </v>
      </c>
      <c r="U32" s="50"/>
      <c r="V32" s="61">
        <f>IF(Employee!H$60=E$29,Employee!D$60+SUM(M32)+V22,SUM(M32)+V22)</f>
        <v>0</v>
      </c>
      <c r="W32" s="61">
        <f>IF(Employee!H$60=E$29,Employee!D$61+SUM(N32)+W22,SUM(N32)+W22)</f>
        <v>0</v>
      </c>
      <c r="X32" s="61">
        <f>IF(O32=" ",X22,O32+X22)</f>
        <v>0</v>
      </c>
      <c r="Y32" s="61">
        <f t="shared" si="5"/>
        <v>0</v>
      </c>
      <c r="Z32" s="61">
        <f t="shared" si="5"/>
        <v>0</v>
      </c>
      <c r="AA32" s="61">
        <f>IF(R32=" ",AA22,AA22+R32)</f>
        <v>0</v>
      </c>
      <c r="AC32" s="61">
        <f>IF(T32=" ",AC22,T32+AC22)</f>
        <v>0</v>
      </c>
      <c r="AD32" s="98"/>
      <c r="AE32" s="112">
        <f>IF(E32=" ",0,IF(D32="BR",0,IF(D32="D",0,IF(D32="NT",V32,LOOKUP(D32,Free!A:A,Free!B:B)*E$29/52))))</f>
        <v>0</v>
      </c>
      <c r="AF32" s="95">
        <f>IF(E32=" ",0,V32-AE32)</f>
        <v>0</v>
      </c>
      <c r="AG32" s="95">
        <f>AF32*AG$7</f>
        <v>0</v>
      </c>
      <c r="AH32" s="95">
        <f>IF(D32="D",AF32*AH$7,IF(AF32&gt;LOOKUP(E$29,HR!A:A,HR!B:B),(AF32-LOOKUP(E$29,HR!A:A,HR!B:B))*AH$7,0))</f>
        <v>0</v>
      </c>
      <c r="AI32" s="95">
        <f>IF(AF32&lt;1,0,AG32+AH32)</f>
        <v>0</v>
      </c>
      <c r="AJ32" s="95">
        <f>IF(E32=" ",0,IF(D32="BR",0,IF(D32="D",0,IF(D32="NT",M32,LOOKUP(D32,Free!A:A,Free!B:B)*1/52))))</f>
        <v>0</v>
      </c>
      <c r="AK32" s="95">
        <f>IF(E32=" ",0,SUM(M32)-AJ32)</f>
        <v>0</v>
      </c>
      <c r="AL32" s="95">
        <f>AK32*AL$7</f>
        <v>0</v>
      </c>
      <c r="AM32" s="95">
        <f>IF(D32="D",AK32*AM$7,IF(AK32&gt;LOOKUP(1,HR!A:A,HR!B:B),(AK32-LOOKUP(1,HR!A:A,HR!B:B))*AH$7,0))</f>
        <v>0</v>
      </c>
      <c r="AN32" s="95">
        <f>IF(AK32&lt;1,0,AL32+AM32)</f>
        <v>0</v>
      </c>
      <c r="AO32" s="98"/>
      <c r="AP32" s="63"/>
      <c r="AQ32" s="95">
        <f>IF(G32="SSP",H32,0)</f>
        <v>0</v>
      </c>
      <c r="AR32" s="95">
        <f>IF(G32="SMP",H32,0)</f>
        <v>0</v>
      </c>
      <c r="AS32" s="95">
        <f>IF(G32="SPP",H32,0)</f>
        <v>0</v>
      </c>
      <c r="AT32" s="95">
        <f>IF(G32="SAP",H32,0)</f>
        <v>0</v>
      </c>
      <c r="AU32" s="63"/>
    </row>
    <row r="33" spans="1:47" ht="18" customHeight="1" x14ac:dyDescent="0.2">
      <c r="A33" s="45"/>
      <c r="B33" s="145" t="str">
        <f>IF(E33=" "," ",IF(Employee!F$76&gt;E$29," ",IF(Employee!F$78&lt;E$29," ",Employee!D$82)))</f>
        <v xml:space="preserve"> </v>
      </c>
      <c r="C33" s="32" t="str">
        <f>IF(E33=Employee!D$81,LOOKUP(E$29,Nitable!A:A,Nitable!H:H)," ")</f>
        <v xml:space="preserve"> </v>
      </c>
      <c r="D33" s="32" t="str">
        <f>IF(E33=Employee!D$81,LOOKUP(E$29,Taxcode!A:A,Taxcode!S:S)," ")</f>
        <v xml:space="preserve"> </v>
      </c>
      <c r="E33" s="146" t="str">
        <f>IF(Employee!D$80="m"," ",IF(Employee!F$76&gt;E$29," ",IF(Employee!F$78&lt;E$29," ",Employee!D$81)))</f>
        <v xml:space="preserve"> </v>
      </c>
      <c r="F33" s="39" t="str">
        <f>IF(E33=" "," ",IF(Employee!F$76&gt;E$29," ",IF(Employee!F$78&lt;E$29," ",Employee!D$67)))</f>
        <v xml:space="preserve"> </v>
      </c>
      <c r="G33" s="162"/>
      <c r="H33" s="124">
        <f>IF(T$29="Y",H23,0)</f>
        <v>0</v>
      </c>
      <c r="I33" s="119">
        <f>IF(T$29="Y",I23,0)</f>
        <v>0</v>
      </c>
      <c r="J33" s="119">
        <f>IF(T$29="Y",J23,0)</f>
        <v>0</v>
      </c>
      <c r="K33" s="119">
        <f>IF(T$29="Y",K23,I33*J33)</f>
        <v>0</v>
      </c>
      <c r="L33" s="155">
        <f>IF(T$29="Y",L23,0)</f>
        <v>0</v>
      </c>
      <c r="M33" s="141" t="str">
        <f>IF(E33=" "," ",IF(T$29="Y",M23,IF((H33+K33+L33)&gt;0,H33+K33+L33," ")))</f>
        <v xml:space="preserve"> </v>
      </c>
      <c r="N33" s="121" t="str">
        <f>IF(M33=" "," ",IF(M33=0," ",IF(Employee!O$76="W1",AN33,AI33-W23)))</f>
        <v xml:space="preserve"> </v>
      </c>
      <c r="O33" s="130" t="str">
        <f>IF(M33=" "," ",IF(M33=0," ",IF(Employee!P$69&gt;E$29,0,IF(C33="A",WNI!E100,IF(C33="B",WNI!F100,IF(C33="C",WNI!G100,IF(C33="J",WNI!H100," ")))))))</f>
        <v xml:space="preserve"> </v>
      </c>
      <c r="P33" s="121"/>
      <c r="Q33" s="121"/>
      <c r="R33" s="134" t="str">
        <f>IF(M33=" "," ",IF(M33=0," ",M33-SUM(N33:Q33)))</f>
        <v xml:space="preserve"> </v>
      </c>
      <c r="S33" s="121"/>
      <c r="T33" s="122" t="str">
        <f>IF(M33=" "," ",IF(M33=0," ",WNI!I100))</f>
        <v xml:space="preserve"> </v>
      </c>
      <c r="U33" s="50"/>
      <c r="V33" s="61">
        <f>IF(Employee!H$86=E$29,Employee!D$86+SUM(M33)+V23,SUM(M33)+V23)</f>
        <v>0</v>
      </c>
      <c r="W33" s="61">
        <f>IF(Employee!H$86=E$29,Employee!D$87+SUM(N33)+W23,SUM(N33)+W23)</f>
        <v>0</v>
      </c>
      <c r="X33" s="61">
        <f>IF(O33=" ",X23,O33+X23)</f>
        <v>0</v>
      </c>
      <c r="Y33" s="61">
        <f t="shared" si="5"/>
        <v>0</v>
      </c>
      <c r="Z33" s="61">
        <f t="shared" si="5"/>
        <v>0</v>
      </c>
      <c r="AA33" s="61">
        <f>IF(R33=" ",AA23,AA23+R33)</f>
        <v>0</v>
      </c>
      <c r="AC33" s="61">
        <f>IF(T33=" ",AC23,T33+AC23)</f>
        <v>0</v>
      </c>
      <c r="AD33" s="98"/>
      <c r="AE33" s="112">
        <f>IF(E33=" ",0,IF(D33="BR",0,IF(D33="D",0,IF(D33="NT",V33,LOOKUP(D33,Free!A:A,Free!B:B)*E$29/52))))</f>
        <v>0</v>
      </c>
      <c r="AF33" s="95">
        <f>IF(E33=" ",0,V33-AE33)</f>
        <v>0</v>
      </c>
      <c r="AG33" s="95">
        <f>AF33*AG$7</f>
        <v>0</v>
      </c>
      <c r="AH33" s="95">
        <f>IF(D33="D",AF33*AH$7,IF(AF33&gt;LOOKUP(E$29,HR!A:A,HR!B:B),(AF33-LOOKUP(E$29,HR!A:A,HR!B:B))*AH$7,0))</f>
        <v>0</v>
      </c>
      <c r="AI33" s="95">
        <f>IF(AF33&lt;1,0,AG33+AH33)</f>
        <v>0</v>
      </c>
      <c r="AJ33" s="95">
        <f>IF(E33=" ",0,IF(D33="BR",0,IF(D33="D",0,IF(D33="NT",M33,LOOKUP(D33,Free!A:A,Free!B:B)*1/52))))</f>
        <v>0</v>
      </c>
      <c r="AK33" s="95">
        <f>IF(E33=" ",0,SUM(M33)-AJ33)</f>
        <v>0</v>
      </c>
      <c r="AL33" s="95">
        <f>AK33*AL$7</f>
        <v>0</v>
      </c>
      <c r="AM33" s="95">
        <f>IF(D33="D",AK33*AM$7,IF(AK33&gt;LOOKUP(1,HR!A:A,HR!B:B),(AK33-LOOKUP(1,HR!A:A,HR!B:B))*AH$7,0))</f>
        <v>0</v>
      </c>
      <c r="AN33" s="95">
        <f>IF(AK33&lt;1,0,AL33+AM33)</f>
        <v>0</v>
      </c>
      <c r="AO33" s="98"/>
      <c r="AP33" s="63"/>
      <c r="AQ33" s="95">
        <f>IF(G33="SSP",H33,0)</f>
        <v>0</v>
      </c>
      <c r="AR33" s="95">
        <f>IF(G33="SMP",H33,0)</f>
        <v>0</v>
      </c>
      <c r="AS33" s="95">
        <f>IF(G33="SPP",H33,0)</f>
        <v>0</v>
      </c>
      <c r="AT33" s="95">
        <f>IF(G33="SAP",H33,0)</f>
        <v>0</v>
      </c>
      <c r="AU33" s="63"/>
    </row>
    <row r="34" spans="1:47" ht="18" customHeight="1" x14ac:dyDescent="0.2">
      <c r="A34" s="45"/>
      <c r="B34" s="145" t="str">
        <f>IF(E34=" "," ",IF(Employee!F$102&gt;E$29," ",IF(Employee!F$104&lt;E$29," ",Employee!D$108)))</f>
        <v xml:space="preserve"> </v>
      </c>
      <c r="C34" s="32" t="str">
        <f>IF(E34=Employee!D$107,LOOKUP(E$29,Nitable!A:A,Nitable!K:K)," ")</f>
        <v xml:space="preserve"> </v>
      </c>
      <c r="D34" s="32" t="str">
        <f>IF(E34=Employee!D$107,LOOKUP(E$29,Taxcode!A:A,Taxcode!Y:Y)," ")</f>
        <v xml:space="preserve"> </v>
      </c>
      <c r="E34" s="146" t="str">
        <f>IF(Employee!D$106="m"," ",IF(Employee!F$102&gt;E$29," ",IF(Employee!F$104&lt;E$29," ",Employee!D$107)))</f>
        <v xml:space="preserve"> </v>
      </c>
      <c r="F34" s="39" t="str">
        <f>IF(E34=" "," ",IF(Employee!F$102&gt;E$29," ",IF(Employee!F$104&lt;E$29," ",Employee!D$93)))</f>
        <v xml:space="preserve"> </v>
      </c>
      <c r="G34" s="162"/>
      <c r="H34" s="124">
        <f>IF(T$29="Y",H24,0)</f>
        <v>0</v>
      </c>
      <c r="I34" s="119">
        <f>IF(T$29="Y",I24,0)</f>
        <v>0</v>
      </c>
      <c r="J34" s="119">
        <f>IF(T$29="Y",J24,0)</f>
        <v>0</v>
      </c>
      <c r="K34" s="119">
        <f>IF(T$29="Y",K24,I34*J34)</f>
        <v>0</v>
      </c>
      <c r="L34" s="155">
        <f>IF(T$29="Y",L24,0)</f>
        <v>0</v>
      </c>
      <c r="M34" s="141" t="str">
        <f>IF(E34=" "," ",IF(T$29="Y",M24,IF((H34+K34+L34)&gt;0,H34+K34+L34," ")))</f>
        <v xml:space="preserve"> </v>
      </c>
      <c r="N34" s="121" t="str">
        <f>IF(M34=" "," ",IF(M34=0," ",IF(Employee!O$102="W1",AN34,AI34-W24)))</f>
        <v xml:space="preserve"> </v>
      </c>
      <c r="O34" s="130" t="str">
        <f>IF(M34=" "," ",IF(M34=0," ",IF(Employee!P$95&gt;E$29,0,IF(C34="A",WNI!E101,IF(C34="B",WNI!F101,IF(C34="C",WNI!G101,IF(C34="J",WNI!H101," ")))))))</f>
        <v xml:space="preserve"> </v>
      </c>
      <c r="P34" s="121"/>
      <c r="Q34" s="121"/>
      <c r="R34" s="134" t="str">
        <f>IF(M34=" "," ",IF(M34=0," ",M34-SUM(N34:Q34)))</f>
        <v xml:space="preserve"> </v>
      </c>
      <c r="S34" s="121"/>
      <c r="T34" s="122" t="str">
        <f>IF(M34=" "," ",IF(M34=0," ",WNI!I101))</f>
        <v xml:space="preserve"> </v>
      </c>
      <c r="U34" s="50"/>
      <c r="V34" s="61">
        <f>IF(Employee!H$112=E$29,Employee!D$112+SUM(M34)+V24,SUM(M34)+V24)</f>
        <v>0</v>
      </c>
      <c r="W34" s="61">
        <f>IF(Employee!H$112=E$29,Employee!D$113+SUM(N34)+W24,SUM(N34)+W24)</f>
        <v>0</v>
      </c>
      <c r="X34" s="61">
        <f>IF(O34=" ",X24,O34+X24)</f>
        <v>0</v>
      </c>
      <c r="Y34" s="61">
        <f t="shared" si="5"/>
        <v>0</v>
      </c>
      <c r="Z34" s="61">
        <f t="shared" si="5"/>
        <v>0</v>
      </c>
      <c r="AA34" s="61">
        <f>IF(R34=" ",AA24,AA24+R34)</f>
        <v>0</v>
      </c>
      <c r="AC34" s="61">
        <f>IF(T34=" ",AC24,T34+AC24)</f>
        <v>0</v>
      </c>
      <c r="AD34" s="98"/>
      <c r="AE34" s="112">
        <f>IF(E34=" ",0,IF(D34="BR",0,IF(D34="D",0,IF(D34="NT",V34,LOOKUP(D34,Free!A:A,Free!B:B)*E$29/52))))</f>
        <v>0</v>
      </c>
      <c r="AF34" s="95">
        <f>IF(E34=" ",0,V34-AE34)</f>
        <v>0</v>
      </c>
      <c r="AG34" s="95">
        <f>AF34*AG$7</f>
        <v>0</v>
      </c>
      <c r="AH34" s="95">
        <f>IF(D34="D",AF34*AH$7,IF(AF34&gt;LOOKUP(E$29,HR!A:A,HR!B:B),(AF34-LOOKUP(E$29,HR!A:A,HR!B:B))*AH$7,0))</f>
        <v>0</v>
      </c>
      <c r="AI34" s="95">
        <f>IF(AF34&lt;1,0,AG34+AH34)</f>
        <v>0</v>
      </c>
      <c r="AJ34" s="95">
        <f>IF(E34=" ",0,IF(D34="BR",0,IF(D34="D",0,IF(D34="NT",M34,LOOKUP(D34,Free!A:A,Free!B:B)*1/52))))</f>
        <v>0</v>
      </c>
      <c r="AK34" s="95">
        <f>IF(E34=" ",0,SUM(M34)-AJ34)</f>
        <v>0</v>
      </c>
      <c r="AL34" s="95">
        <f>AK34*AL$7</f>
        <v>0</v>
      </c>
      <c r="AM34" s="95">
        <f>IF(D34="D",AK34*AM$7,IF(AK34&gt;LOOKUP(1,HR!A:A,HR!B:B),(AK34-LOOKUP(1,HR!A:A,HR!B:B))*AH$7,0))</f>
        <v>0</v>
      </c>
      <c r="AN34" s="95">
        <f>IF(AK34&lt;1,0,AL34+AM34)</f>
        <v>0</v>
      </c>
      <c r="AO34" s="98"/>
      <c r="AP34" s="63"/>
      <c r="AQ34" s="95">
        <f>IF(G34="SSP",H34,0)</f>
        <v>0</v>
      </c>
      <c r="AR34" s="95">
        <f>IF(G34="SMP",H34,0)</f>
        <v>0</v>
      </c>
      <c r="AS34" s="95">
        <f>IF(G34="SPP",H34,0)</f>
        <v>0</v>
      </c>
      <c r="AT34" s="95">
        <f>IF(G34="SAP",H34,0)</f>
        <v>0</v>
      </c>
      <c r="AU34" s="63"/>
    </row>
    <row r="35" spans="1:47" ht="18" customHeight="1" thickBot="1" x14ac:dyDescent="0.25">
      <c r="A35" s="45"/>
      <c r="B35" s="145" t="str">
        <f>IF(E35=" "," ",IF(Employee!F$128&gt;E$29," ",IF(Employee!F$130&lt;E$29," ",Employee!D$134)))</f>
        <v xml:space="preserve"> </v>
      </c>
      <c r="C35" s="32" t="str">
        <f>IF(E35=Employee!D$133,LOOKUP(E$29,Nitable!A:A,Nitable!N:N)," ")</f>
        <v xml:space="preserve"> </v>
      </c>
      <c r="D35" s="32" t="str">
        <f>IF(E35=Employee!D$133,LOOKUP(E$29,Taxcode!A:A,Taxcode!AE:AE)," ")</f>
        <v xml:space="preserve"> </v>
      </c>
      <c r="E35" s="146" t="str">
        <f>IF(Employee!D$132="m"," ",IF(Employee!F$128&gt;E$29," ",IF(Employee!F$130&lt;E$29," ",Employee!D$133)))</f>
        <v xml:space="preserve"> </v>
      </c>
      <c r="F35" s="39" t="str">
        <f>IF(E35=" "," ",IF(Employee!F$128&gt;E$29," ",IF(Employee!F$130&lt;E$29," ",Employee!D$119)))</f>
        <v xml:space="preserve"> </v>
      </c>
      <c r="G35" s="162"/>
      <c r="H35" s="124">
        <f>IF(T$29="Y",H25,0)</f>
        <v>0</v>
      </c>
      <c r="I35" s="119">
        <f>IF(T$29="Y",I25,0)</f>
        <v>0</v>
      </c>
      <c r="J35" s="119">
        <f>IF(T$29="Y",J25,0)</f>
        <v>0</v>
      </c>
      <c r="K35" s="119">
        <f>IF(T$29="Y",K25,I35*J35)</f>
        <v>0</v>
      </c>
      <c r="L35" s="155">
        <f>IF(T$29="Y",L25,0)</f>
        <v>0</v>
      </c>
      <c r="M35" s="141" t="str">
        <f>IF(E35=" "," ",IF(T$29="Y",M25,IF((H35+K35+L35)&gt;0,H35+K35+L35," ")))</f>
        <v xml:space="preserve"> </v>
      </c>
      <c r="N35" s="121" t="str">
        <f>IF(M35=" "," ",IF(M35=0," ",IF(Employee!O$128="W1",AN35,AI35-W25)))</f>
        <v xml:space="preserve"> </v>
      </c>
      <c r="O35" s="130" t="str">
        <f>IF(M35=" "," ",IF(M35=0," ",IF(Employee!P$121&gt;E$29,0,IF(C35="A",WNI!E102,IF(C35="B",WNI!F102,IF(C35="C",WNI!G102,IF(C35="J",WNI!H102," ")))))))</f>
        <v xml:space="preserve"> </v>
      </c>
      <c r="P35" s="121"/>
      <c r="Q35" s="121"/>
      <c r="R35" s="134" t="str">
        <f>IF(M35=" "," ",IF(M35=0," ",M35-SUM(N35:Q35)))</f>
        <v xml:space="preserve"> </v>
      </c>
      <c r="S35" s="121"/>
      <c r="T35" s="266" t="str">
        <f>IF(M35=" "," ",IF(M35=0," ",WNI!I102))</f>
        <v xml:space="preserve"> </v>
      </c>
      <c r="U35" s="50"/>
      <c r="V35" s="61">
        <f>IF(Employee!H$138=E$29,Employee!D$138+SUM(M35)+V25,SUM(M35)+V25)</f>
        <v>0</v>
      </c>
      <c r="W35" s="61">
        <f>IF(Employee!H$138=E$29,Employee!D$139+SUM(N35)+W25,SUM(N35)+W25)</f>
        <v>0</v>
      </c>
      <c r="X35" s="61">
        <f>IF(O35=" ",X25,O35+X25)</f>
        <v>0</v>
      </c>
      <c r="Y35" s="61">
        <f t="shared" si="5"/>
        <v>0</v>
      </c>
      <c r="Z35" s="61">
        <f t="shared" si="5"/>
        <v>0</v>
      </c>
      <c r="AA35" s="61">
        <f>IF(R35=" ",AA25,AA25+R35)</f>
        <v>0</v>
      </c>
      <c r="AC35" s="61">
        <f>IF(T35=" ",AC25,T35+AC25)</f>
        <v>0</v>
      </c>
      <c r="AD35" s="98"/>
      <c r="AE35" s="112">
        <f>IF(E35=" ",0,IF(D35="BR",0,IF(D35="D",0,IF(D35="NT",V35,LOOKUP(D35,Free!A:A,Free!B:B)*E$29/52))))</f>
        <v>0</v>
      </c>
      <c r="AF35" s="95">
        <f>IF(E35=" ",0,V35-AE35)</f>
        <v>0</v>
      </c>
      <c r="AG35" s="95">
        <f>AF35*AG$7</f>
        <v>0</v>
      </c>
      <c r="AH35" s="95">
        <f>IF(D35="D",AF35*AH$7,IF(AF35&gt;LOOKUP(E$29,HR!A:A,HR!B:B),(AF35-LOOKUP(E$29,HR!A:A,HR!B:B))*AH$7,0))</f>
        <v>0</v>
      </c>
      <c r="AI35" s="95">
        <f>IF(AF35&lt;1,0,AG35+AH35)</f>
        <v>0</v>
      </c>
      <c r="AJ35" s="95">
        <f>IF(E35=" ",0,IF(D35="BR",0,IF(D35="D",0,IF(D35="NT",M35,LOOKUP(D35,Free!A:A,Free!B:B)*1/52))))</f>
        <v>0</v>
      </c>
      <c r="AK35" s="95">
        <f>IF(E35=" ",0,SUM(M35)-AJ35)</f>
        <v>0</v>
      </c>
      <c r="AL35" s="95">
        <f>AK35*AL$7</f>
        <v>0</v>
      </c>
      <c r="AM35" s="95">
        <f>IF(D35="D",AK35*AM$7,IF(AK35&gt;LOOKUP(1,HR!A:A,HR!B:B),(AK35-LOOKUP(1,HR!A:A,HR!B:B))*AH$7,0))</f>
        <v>0</v>
      </c>
      <c r="AN35" s="95">
        <f>IF(AK35&lt;1,0,AL35+AM35)</f>
        <v>0</v>
      </c>
      <c r="AO35" s="98"/>
      <c r="AP35" s="63"/>
      <c r="AQ35" s="95">
        <f>IF(G35="SSP",H35,0)</f>
        <v>0</v>
      </c>
      <c r="AR35" s="95">
        <f>IF(G35="SMP",H35,0)</f>
        <v>0</v>
      </c>
      <c r="AS35" s="95">
        <f>IF(G35="SPP",H35,0)</f>
        <v>0</v>
      </c>
      <c r="AT35" s="95">
        <f>IF(G35="SAP",H35,0)</f>
        <v>0</v>
      </c>
      <c r="AU35" s="63"/>
    </row>
    <row r="36" spans="1:47" ht="18" customHeight="1" thickTop="1" thickBot="1" x14ac:dyDescent="0.25">
      <c r="A36" s="49"/>
      <c r="B36" s="153"/>
      <c r="C36" s="151"/>
      <c r="D36" s="151"/>
      <c r="E36" s="152"/>
      <c r="F36" s="400" t="s">
        <v>7</v>
      </c>
      <c r="G36" s="398"/>
      <c r="H36" s="156"/>
      <c r="I36" s="157"/>
      <c r="J36" s="157"/>
      <c r="K36" s="158"/>
      <c r="L36" s="158"/>
      <c r="M36" s="159">
        <f t="shared" ref="M36:R36" si="6">SUM(M31:M35)</f>
        <v>0</v>
      </c>
      <c r="N36" s="159">
        <f t="shared" si="6"/>
        <v>0</v>
      </c>
      <c r="O36" s="159">
        <f t="shared" si="6"/>
        <v>0</v>
      </c>
      <c r="P36" s="159">
        <f t="shared" si="6"/>
        <v>0</v>
      </c>
      <c r="Q36" s="159">
        <f t="shared" si="6"/>
        <v>0</v>
      </c>
      <c r="R36" s="159">
        <f t="shared" si="6"/>
        <v>0</v>
      </c>
      <c r="S36" s="121"/>
      <c r="T36" s="159">
        <f>SUM(T31:T35)</f>
        <v>0</v>
      </c>
      <c r="U36" s="51"/>
      <c r="V36" s="61"/>
      <c r="AD36" s="98"/>
      <c r="AE36" s="112"/>
      <c r="AO36" s="98"/>
      <c r="AP36" s="63"/>
      <c r="AU36" s="63"/>
    </row>
    <row r="37" spans="1:47" s="54" customFormat="1" ht="24" customHeight="1" thickBot="1" x14ac:dyDescent="0.25">
      <c r="A37" s="138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81"/>
      <c r="P37" s="381"/>
      <c r="Q37" s="381"/>
      <c r="R37" s="381"/>
      <c r="S37" s="381"/>
      <c r="T37" s="381"/>
      <c r="U37" s="218"/>
      <c r="V37" s="84"/>
      <c r="W37" s="84"/>
      <c r="X37" s="84"/>
      <c r="Y37" s="219"/>
      <c r="Z37" s="84"/>
      <c r="AA37" s="84"/>
      <c r="AB37" s="85"/>
      <c r="AC37" s="84"/>
      <c r="AD37" s="97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7"/>
      <c r="AP37" s="212"/>
      <c r="AQ37" s="94"/>
      <c r="AR37" s="94"/>
      <c r="AS37" s="94"/>
      <c r="AT37" s="94"/>
      <c r="AU37" s="212"/>
    </row>
    <row r="38" spans="1:47" ht="18" customHeight="1" thickTop="1" thickBot="1" x14ac:dyDescent="0.25">
      <c r="A38" s="41"/>
      <c r="B38" s="396" t="s">
        <v>34</v>
      </c>
      <c r="C38" s="440"/>
      <c r="D38" s="440"/>
      <c r="E38" s="441"/>
      <c r="F38" s="42"/>
      <c r="G38" s="42"/>
      <c r="H38" s="43"/>
      <c r="I38" s="43"/>
      <c r="J38" s="43"/>
      <c r="K38" s="58"/>
      <c r="L38" s="58"/>
      <c r="M38" s="55"/>
      <c r="N38" s="43"/>
      <c r="O38" s="378" t="s">
        <v>39</v>
      </c>
      <c r="P38" s="379"/>
      <c r="Q38" s="380"/>
      <c r="R38" s="376"/>
      <c r="S38" s="377"/>
      <c r="T38" s="377"/>
      <c r="U38" s="44"/>
      <c r="AD38" s="98"/>
      <c r="AE38" s="112"/>
      <c r="AO38" s="98"/>
      <c r="AP38" s="63"/>
      <c r="AU38" s="63"/>
    </row>
    <row r="39" spans="1:47" ht="18" customHeight="1" thickTop="1" thickBot="1" x14ac:dyDescent="0.25">
      <c r="A39" s="45"/>
      <c r="B39" s="399" t="s">
        <v>9</v>
      </c>
      <c r="C39" s="442"/>
      <c r="D39" s="443"/>
      <c r="E39" s="206">
        <v>21</v>
      </c>
      <c r="F39" s="63"/>
      <c r="G39" s="63"/>
      <c r="H39" s="399" t="s">
        <v>39</v>
      </c>
      <c r="I39" s="442"/>
      <c r="J39" s="443"/>
      <c r="K39" s="272">
        <f>Admin!B142</f>
        <v>40049</v>
      </c>
      <c r="L39" s="271" t="s">
        <v>208</v>
      </c>
      <c r="M39" s="273">
        <f>Admin!B148</f>
        <v>40055</v>
      </c>
      <c r="N39" s="28"/>
      <c r="O39" s="401" t="s">
        <v>109</v>
      </c>
      <c r="P39" s="437"/>
      <c r="Q39" s="437"/>
      <c r="R39" s="438"/>
      <c r="S39" s="46"/>
      <c r="T39" s="217"/>
      <c r="U39" s="48"/>
      <c r="AD39" s="98"/>
      <c r="AE39" s="112"/>
      <c r="AO39" s="98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4"/>
      <c r="O40" s="56"/>
      <c r="P40" s="56"/>
      <c r="Q40" s="56"/>
      <c r="R40" s="56"/>
      <c r="S40" s="46"/>
      <c r="T40" s="56"/>
      <c r="U40" s="48"/>
      <c r="AD40" s="98"/>
      <c r="AE40" s="112"/>
      <c r="AO40" s="98"/>
      <c r="AP40" s="63"/>
      <c r="AU40" s="63"/>
    </row>
    <row r="41" spans="1:47" ht="18" customHeight="1" x14ac:dyDescent="0.2">
      <c r="A41" s="45"/>
      <c r="B41" s="143" t="str">
        <f>IF(E41=" "," ",IF(Employee!F$24&gt;E$39," ",IF(Employee!F$26&lt;E$39," ",Employee!D$30)))</f>
        <v xml:space="preserve"> </v>
      </c>
      <c r="C41" s="109" t="str">
        <f>IF(E41=Employee!D$29,LOOKUP(E$39,Nitable!A:A,Nitable!B:B)," ")</f>
        <v xml:space="preserve"> </v>
      </c>
      <c r="D41" s="109" t="str">
        <f>IF(E41=Employee!D$29,LOOKUP(E$39,Taxcode!A:A,Taxcode!G:G)," ")</f>
        <v xml:space="preserve"> </v>
      </c>
      <c r="E41" s="150" t="str">
        <f>IF(Employee!D$28="m"," ",IF(Employee!F$24&gt;E$39," ",IF(Employee!F$26&lt;E$39," ",Employee!D$29)))</f>
        <v xml:space="preserve"> </v>
      </c>
      <c r="F41" s="147" t="str">
        <f>IF(E41=" "," ",IF(Employee!F$24&gt;E$39," ",IF(Employee!F$26&lt;E$39," ",Employee!D$15)))</f>
        <v xml:space="preserve"> </v>
      </c>
      <c r="G41" s="162"/>
      <c r="H41" s="123">
        <f>IF(T$39="Y",H31,0)</f>
        <v>0</v>
      </c>
      <c r="I41" s="115">
        <f>IF(T$39="Y",I31,0)</f>
        <v>0</v>
      </c>
      <c r="J41" s="115">
        <f>IF(T$39="Y",J31,0)</f>
        <v>0</v>
      </c>
      <c r="K41" s="115">
        <f>IF(T$39="Y",K31,I41*J41)</f>
        <v>0</v>
      </c>
      <c r="L41" s="115">
        <f>IF(T$39="Y",L31,0)</f>
        <v>0</v>
      </c>
      <c r="M41" s="127" t="str">
        <f>IF(E41=" "," ",IF(T$39="Y",M31,IF((H41+K41+L41)&gt;0,H41+K41+L41," ")))</f>
        <v xml:space="preserve"> </v>
      </c>
      <c r="N41" s="117" t="str">
        <f>IF(M41=" "," ",IF(M41=0," ",IF(Employee!O$24="W1",AN41,AI41-W31)))</f>
        <v xml:space="preserve"> </v>
      </c>
      <c r="O41" s="128" t="str">
        <f>IF(M41=" "," ",IF(M41=0," ",IF(Employee!P$17&gt;E$39,0,IF(C41="A",WNI!E103,IF(C41="B",WNI!F103,IF(C41="C",WNI!G103,IF(C41="J",WNI!H103," ")))))))</f>
        <v xml:space="preserve"> </v>
      </c>
      <c r="P41" s="117"/>
      <c r="Q41" s="117"/>
      <c r="R41" s="133" t="str">
        <f>IF(M41=" "," ",IF(M41=0," ",M41-SUM(N41:Q41)))</f>
        <v xml:space="preserve"> </v>
      </c>
      <c r="S41" s="121"/>
      <c r="T41" s="118" t="str">
        <f>IF(M41=" "," ",IF(M41=0," ",WNI!I103))</f>
        <v xml:space="preserve"> </v>
      </c>
      <c r="U41" s="50"/>
      <c r="V41" s="61">
        <f>IF(Employee!H$34=E$39,Employee!D$34+SUM(M41)+V31,SUM(M41)+V31)</f>
        <v>0</v>
      </c>
      <c r="W41" s="61">
        <f>IF(Employee!H$34=E$39,Employee!D$35+SUM(N41)+W31,SUM(N41)+W31)</f>
        <v>0</v>
      </c>
      <c r="X41" s="61">
        <f>IF(O41=" ",X31,O41+X31)</f>
        <v>0</v>
      </c>
      <c r="Y41" s="61">
        <f t="shared" ref="Y41:Z45" si="7">IF(P41=0,Y31,P41+Y31)</f>
        <v>0</v>
      </c>
      <c r="Z41" s="61">
        <f t="shared" si="7"/>
        <v>0</v>
      </c>
      <c r="AA41" s="61">
        <f>IF(R41=" ",AA31,AA31+R41)</f>
        <v>0</v>
      </c>
      <c r="AC41" s="61">
        <f>IF(T41=" ",AC31,T41+AC31)</f>
        <v>0</v>
      </c>
      <c r="AD41" s="98"/>
      <c r="AE41" s="112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8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45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IF(E42=Employee!D$55,LOOKUP(E$39,Taxcode!A:A,Taxcode!M:M)," ")</f>
        <v xml:space="preserve"> </v>
      </c>
      <c r="E42" s="142" t="str">
        <f>IF(Employee!D$54="m"," ",IF(Employee!F$50&gt;E$39," ",IF(Employee!F$52&lt;E$39," ",Employee!D$55)))</f>
        <v xml:space="preserve"> </v>
      </c>
      <c r="F42" s="148" t="str">
        <f>IF(E42=" "," ",IF(Employee!F$50&gt;E$39," ",IF(Employee!F$52&lt;E$39," ",Employee!D$41)))</f>
        <v xml:space="preserve"> </v>
      </c>
      <c r="G42" s="162"/>
      <c r="H42" s="124">
        <f>IF(T$39="Y",H32,0)</f>
        <v>0</v>
      </c>
      <c r="I42" s="119">
        <f>IF(T$39="Y",I32,0)</f>
        <v>0</v>
      </c>
      <c r="J42" s="119">
        <f>IF(T$39="Y",J32,0)</f>
        <v>0</v>
      </c>
      <c r="K42" s="119">
        <f>IF(T$39="Y",K32,I42*J42)</f>
        <v>0</v>
      </c>
      <c r="L42" s="119">
        <f>IF(T$39="Y",L32,0)</f>
        <v>0</v>
      </c>
      <c r="M42" s="129" t="str">
        <f>IF(E42=" "," ",IF(T$39="Y",M32,IF((H42+K42+L42)&gt;0,H42+K42+L42," ")))</f>
        <v xml:space="preserve"> </v>
      </c>
      <c r="N42" s="121" t="str">
        <f>IF(M42=" "," ",IF(M42=0," ",IF(Employee!O$50="W1",AN42,AI42-W32)))</f>
        <v xml:space="preserve"> </v>
      </c>
      <c r="O42" s="130" t="str">
        <f>IF(M42=" "," ",IF(M42=0," ",IF(Employee!P$43&gt;E$39,0,IF(C42="A",WNI!E104,IF(C42="B",WNI!F104,IF(C42="C",WNI!G104,IF(C42="J",WNI!H104," ")))))))</f>
        <v xml:space="preserve"> </v>
      </c>
      <c r="P42" s="121"/>
      <c r="Q42" s="121"/>
      <c r="R42" s="134" t="str">
        <f>IF(M42=" "," ",IF(M42=0," ",M42-SUM(N42:Q42)))</f>
        <v xml:space="preserve"> </v>
      </c>
      <c r="S42" s="121"/>
      <c r="T42" s="122" t="str">
        <f>IF(M42=" "," ",IF(M42=0," ",WNI!I104))</f>
        <v xml:space="preserve"> </v>
      </c>
      <c r="U42" s="50"/>
      <c r="V42" s="61">
        <f>IF(Employee!H$60=E$39,Employee!D$60+SUM(M42)+V32,SUM(M42)+V32)</f>
        <v>0</v>
      </c>
      <c r="W42" s="61">
        <f>IF(Employee!H$60=E$39,Employee!D$61+SUM(N42)+W32,SUM(N42)+W32)</f>
        <v>0</v>
      </c>
      <c r="X42" s="61">
        <f>IF(O42=" ",X32,O42+X32)</f>
        <v>0</v>
      </c>
      <c r="Y42" s="61">
        <f t="shared" si="7"/>
        <v>0</v>
      </c>
      <c r="Z42" s="61">
        <f t="shared" si="7"/>
        <v>0</v>
      </c>
      <c r="AA42" s="61">
        <f>IF(R42=" ",AA32,AA32+R42)</f>
        <v>0</v>
      </c>
      <c r="AC42" s="61">
        <f>IF(T42=" ",AC32,T42+AC32)</f>
        <v>0</v>
      </c>
      <c r="AD42" s="98"/>
      <c r="AE42" s="112">
        <f>IF(E42=" ",0,IF(D42="BR",0,IF(D42="D",0,IF(D42="NT",V42,LOOKUP(D42,Free!A:A,Free!B:B)*E$39/52))))</f>
        <v>0</v>
      </c>
      <c r="AF42" s="95">
        <f>IF(E42=" ",0,V42-AE42)</f>
        <v>0</v>
      </c>
      <c r="AG42" s="95">
        <f>AF42*AG$7</f>
        <v>0</v>
      </c>
      <c r="AH42" s="95">
        <f>IF(D42="D",AF42*AH$7,IF(AF42&gt;LOOKUP(E$39,HR!A:A,HR!B:B),(AF42-LOOKUP(E$39,HR!A:A,HR!B:B))*AH$7,0))</f>
        <v>0</v>
      </c>
      <c r="AI42" s="95">
        <f>IF(AF42&lt;1,0,AG42+AH42)</f>
        <v>0</v>
      </c>
      <c r="AJ42" s="95">
        <f>IF(E42=" ",0,IF(D42="BR",0,IF(D42="D",0,IF(D42="NT",M42,LOOKUP(D42,Free!A:A,Free!B:B)*1/52))))</f>
        <v>0</v>
      </c>
      <c r="AK42" s="95">
        <f>IF(E42=" ",0,SUM(M42)-AJ42)</f>
        <v>0</v>
      </c>
      <c r="AL42" s="95">
        <f>AK42*AL$7</f>
        <v>0</v>
      </c>
      <c r="AM42" s="95">
        <f>IF(D42="D",AK42*AM$7,IF(AK42&gt;LOOKUP(1,HR!A:A,HR!B:B),(AK42-LOOKUP(1,HR!A:A,HR!B:B))*AH$7,0))</f>
        <v>0</v>
      </c>
      <c r="AN42" s="95">
        <f>IF(AK42&lt;1,0,AL42+AM42)</f>
        <v>0</v>
      </c>
      <c r="AO42" s="98"/>
      <c r="AP42" s="63"/>
      <c r="AQ42" s="95">
        <f>IF(G42="SSP",H42,0)</f>
        <v>0</v>
      </c>
      <c r="AR42" s="95">
        <f>IF(G42="SMP",H42,0)</f>
        <v>0</v>
      </c>
      <c r="AS42" s="95">
        <f>IF(G42="SPP",H42,0)</f>
        <v>0</v>
      </c>
      <c r="AT42" s="95">
        <f>IF(G42="SAP",H42,0)</f>
        <v>0</v>
      </c>
      <c r="AU42" s="63"/>
    </row>
    <row r="43" spans="1:47" ht="18" customHeight="1" x14ac:dyDescent="0.2">
      <c r="A43" s="45"/>
      <c r="B43" s="145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IF(E43=Employee!D$81,LOOKUP(E$39,Taxcode!A:A,Taxcode!S:S)," ")</f>
        <v xml:space="preserve"> </v>
      </c>
      <c r="E43" s="142" t="str">
        <f>IF(Employee!D$80="m"," ",IF(Employee!F$76&gt;E$39," ",IF(Employee!F$78&lt;E$39," ",Employee!D$81)))</f>
        <v xml:space="preserve"> </v>
      </c>
      <c r="F43" s="148" t="str">
        <f>IF(E43=" "," ",IF(Employee!F$76&gt;E$39," ",IF(Employee!F$78&lt;E$39," ",Employee!D$67)))</f>
        <v xml:space="preserve"> </v>
      </c>
      <c r="G43" s="162"/>
      <c r="H43" s="124">
        <f>IF(T$39="Y",H33,0)</f>
        <v>0</v>
      </c>
      <c r="I43" s="119">
        <f>IF(T$39="Y",I33,0)</f>
        <v>0</v>
      </c>
      <c r="J43" s="119">
        <f>IF(T$39="Y",J33,0)</f>
        <v>0</v>
      </c>
      <c r="K43" s="119">
        <f>IF(T$39="Y",K33,I43*J43)</f>
        <v>0</v>
      </c>
      <c r="L43" s="119">
        <f>IF(T$39="Y",L33,0)</f>
        <v>0</v>
      </c>
      <c r="M43" s="129" t="str">
        <f>IF(E43=" "," ",IF(T$39="Y",M33,IF((H43+K43+L43)&gt;0,H43+K43+L43," ")))</f>
        <v xml:space="preserve"> </v>
      </c>
      <c r="N43" s="121" t="str">
        <f>IF(M43=" "," ",IF(M43=0," ",IF(Employee!O$76="W1",AN43,AI43-W33)))</f>
        <v xml:space="preserve"> </v>
      </c>
      <c r="O43" s="130" t="str">
        <f>IF(M43=" "," ",IF(M43=0," ",IF(Employee!P$69&gt;E$39,0,IF(C43="A",WNI!E105,IF(C43="B",WNI!F105,IF(C43="C",WNI!G105,IF(C43="J",WNI!H105," ")))))))</f>
        <v xml:space="preserve"> </v>
      </c>
      <c r="P43" s="121"/>
      <c r="Q43" s="121"/>
      <c r="R43" s="134" t="str">
        <f>IF(M43=" "," ",IF(M43=0," ",M43-SUM(N43:Q43)))</f>
        <v xml:space="preserve"> </v>
      </c>
      <c r="S43" s="121"/>
      <c r="T43" s="122" t="str">
        <f>IF(M43=" "," ",IF(M43=0," ",WNI!I105))</f>
        <v xml:space="preserve"> </v>
      </c>
      <c r="U43" s="50"/>
      <c r="V43" s="61">
        <f>IF(Employee!H$86=E$39,Employee!D$86+SUM(M43)+V33,SUM(M43)+V33)</f>
        <v>0</v>
      </c>
      <c r="W43" s="61">
        <f>IF(Employee!H$86=E$39,Employee!D$87+SUM(N43)+W33,SUM(N43)+W33)</f>
        <v>0</v>
      </c>
      <c r="X43" s="61">
        <f>IF(O43=" ",X33,O43+X33)</f>
        <v>0</v>
      </c>
      <c r="Y43" s="61">
        <f t="shared" si="7"/>
        <v>0</v>
      </c>
      <c r="Z43" s="61">
        <f t="shared" si="7"/>
        <v>0</v>
      </c>
      <c r="AA43" s="61">
        <f>IF(R43=" ",AA33,AA33+R43)</f>
        <v>0</v>
      </c>
      <c r="AC43" s="61">
        <f>IF(T43=" ",AC33,T43+AC33)</f>
        <v>0</v>
      </c>
      <c r="AD43" s="98"/>
      <c r="AE43" s="112">
        <f>IF(E43=" ",0,IF(D43="BR",0,IF(D43="D",0,IF(D43="NT",V43,LOOKUP(D43,Free!A:A,Free!B:B)*E$39/52))))</f>
        <v>0</v>
      </c>
      <c r="AF43" s="95">
        <f>IF(E43=" ",0,V43-AE43)</f>
        <v>0</v>
      </c>
      <c r="AG43" s="95">
        <f>AF43*AG$7</f>
        <v>0</v>
      </c>
      <c r="AH43" s="95">
        <f>IF(D43="D",AF43*AH$7,IF(AF43&gt;LOOKUP(E$39,HR!A:A,HR!B:B),(AF43-LOOKUP(E$39,HR!A:A,HR!B:B))*AH$7,0))</f>
        <v>0</v>
      </c>
      <c r="AI43" s="95">
        <f>IF(AF43&lt;1,0,AG43+AH43)</f>
        <v>0</v>
      </c>
      <c r="AJ43" s="95">
        <f>IF(E43=" ",0,IF(D43="BR",0,IF(D43="D",0,IF(D43="NT",M43,LOOKUP(D43,Free!A:A,Free!B:B)*1/52))))</f>
        <v>0</v>
      </c>
      <c r="AK43" s="95">
        <f>IF(E43=" ",0,SUM(M43)-AJ43)</f>
        <v>0</v>
      </c>
      <c r="AL43" s="95">
        <f>AK43*AL$7</f>
        <v>0</v>
      </c>
      <c r="AM43" s="95">
        <f>IF(D43="D",AK43*AM$7,IF(AK43&gt;LOOKUP(1,HR!A:A,HR!B:B),(AK43-LOOKUP(1,HR!A:A,HR!B:B))*AH$7,0))</f>
        <v>0</v>
      </c>
      <c r="AN43" s="95">
        <f>IF(AK43&lt;1,0,AL43+AM43)</f>
        <v>0</v>
      </c>
      <c r="AO43" s="98"/>
      <c r="AP43" s="63"/>
      <c r="AQ43" s="95">
        <f>IF(G43="SSP",H43,0)</f>
        <v>0</v>
      </c>
      <c r="AR43" s="95">
        <f>IF(G43="SMP",H43,0)</f>
        <v>0</v>
      </c>
      <c r="AS43" s="95">
        <f>IF(G43="SPP",H43,0)</f>
        <v>0</v>
      </c>
      <c r="AT43" s="95">
        <f>IF(G43="SAP",H43,0)</f>
        <v>0</v>
      </c>
      <c r="AU43" s="63"/>
    </row>
    <row r="44" spans="1:47" ht="18" customHeight="1" x14ac:dyDescent="0.2">
      <c r="A44" s="45"/>
      <c r="B44" s="145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IF(E44=Employee!D$107,LOOKUP(E$39,Taxcode!A:A,Taxcode!Y:Y)," ")</f>
        <v xml:space="preserve"> </v>
      </c>
      <c r="E44" s="142" t="str">
        <f>IF(Employee!D$106="m"," ",IF(Employee!F$102&gt;E$39," ",IF(Employee!F$104&lt;E$39," ",Employee!D$107)))</f>
        <v xml:space="preserve"> </v>
      </c>
      <c r="F44" s="148" t="str">
        <f>IF(E44=" "," ",IF(Employee!F$102&gt;E$39," ",IF(Employee!F$104&lt;E$39," ",Employee!D$93)))</f>
        <v xml:space="preserve"> </v>
      </c>
      <c r="G44" s="162"/>
      <c r="H44" s="124">
        <f>IF(T$39="Y",H34,0)</f>
        <v>0</v>
      </c>
      <c r="I44" s="119">
        <f>IF(T$39="Y",I34,0)</f>
        <v>0</v>
      </c>
      <c r="J44" s="119">
        <f>IF(T$39="Y",J34,0)</f>
        <v>0</v>
      </c>
      <c r="K44" s="119">
        <f>IF(T$39="Y",K34,I44*J44)</f>
        <v>0</v>
      </c>
      <c r="L44" s="119">
        <f>IF(T$39="Y",L34,0)</f>
        <v>0</v>
      </c>
      <c r="M44" s="129" t="str">
        <f>IF(E44=" "," ",IF(T$39="Y",M34,IF((H44+K44+L44)&gt;0,H44+K44+L44," ")))</f>
        <v xml:space="preserve"> </v>
      </c>
      <c r="N44" s="121" t="str">
        <f>IF(M44=" "," ",IF(M44=0," ",IF(Employee!O$102="W1",AN44,AI44-W34)))</f>
        <v xml:space="preserve"> </v>
      </c>
      <c r="O44" s="130" t="str">
        <f>IF(M44=" "," ",IF(M44=0," ",IF(Employee!P$95&gt;E$39,0,IF(C44="A",WNI!E106,IF(C44="B",WNI!F106,IF(C44="C",WNI!G106,IF(C44="J",WNI!H106," ")))))))</f>
        <v xml:space="preserve"> </v>
      </c>
      <c r="P44" s="121"/>
      <c r="Q44" s="121"/>
      <c r="R44" s="134" t="str">
        <f>IF(M44=" "," ",IF(M44=0," ",M44-SUM(N44:Q44)))</f>
        <v xml:space="preserve"> </v>
      </c>
      <c r="S44" s="121"/>
      <c r="T44" s="122" t="str">
        <f>IF(M44=" "," ",IF(M44=0," ",WNI!I106))</f>
        <v xml:space="preserve"> </v>
      </c>
      <c r="U44" s="50"/>
      <c r="V44" s="61">
        <f>IF(Employee!H$112=E$39,Employee!D$112+SUM(M44)+V34,SUM(M44)+V34)</f>
        <v>0</v>
      </c>
      <c r="W44" s="61">
        <f>IF(Employee!H$112=E$39,Employee!D$113+SUM(N44)+W34,SUM(N44)+W34)</f>
        <v>0</v>
      </c>
      <c r="X44" s="61">
        <f>IF(O44=" ",X34,O44+X34)</f>
        <v>0</v>
      </c>
      <c r="Y44" s="61">
        <f t="shared" si="7"/>
        <v>0</v>
      </c>
      <c r="Z44" s="61">
        <f t="shared" si="7"/>
        <v>0</v>
      </c>
      <c r="AA44" s="61">
        <f>IF(R44=" ",AA34,AA34+R44)</f>
        <v>0</v>
      </c>
      <c r="AC44" s="61">
        <f>IF(T44=" ",AC34,T44+AC34)</f>
        <v>0</v>
      </c>
      <c r="AD44" s="98"/>
      <c r="AE44" s="112">
        <f>IF(E44=" ",0,IF(D44="BR",0,IF(D44="D",0,IF(D44="NT",V44,LOOKUP(D44,Free!A:A,Free!B:B)*E$39/52))))</f>
        <v>0</v>
      </c>
      <c r="AF44" s="95">
        <f>IF(E44=" ",0,V44-AE44)</f>
        <v>0</v>
      </c>
      <c r="AG44" s="95">
        <f>AF44*AG$7</f>
        <v>0</v>
      </c>
      <c r="AH44" s="95">
        <f>IF(D44="D",AF44*AH$7,IF(AF44&gt;LOOKUP(E$39,HR!A:A,HR!B:B),(AF44-LOOKUP(E$39,HR!A:A,HR!B:B))*AH$7,0))</f>
        <v>0</v>
      </c>
      <c r="AI44" s="95">
        <f>IF(AF44&lt;1,0,AG44+AH44)</f>
        <v>0</v>
      </c>
      <c r="AJ44" s="95">
        <f>IF(E44=" ",0,IF(D44="BR",0,IF(D44="D",0,IF(D44="NT",M44,LOOKUP(D44,Free!A:A,Free!B:B)*1/52))))</f>
        <v>0</v>
      </c>
      <c r="AK44" s="95">
        <f>IF(E44=" ",0,SUM(M44)-AJ44)</f>
        <v>0</v>
      </c>
      <c r="AL44" s="95">
        <f>AK44*AL$7</f>
        <v>0</v>
      </c>
      <c r="AM44" s="95">
        <f>IF(D44="D",AK44*AM$7,IF(AK44&gt;LOOKUP(1,HR!A:A,HR!B:B),(AK44-LOOKUP(1,HR!A:A,HR!B:B))*AH$7,0))</f>
        <v>0</v>
      </c>
      <c r="AN44" s="95">
        <f>IF(AK44&lt;1,0,AL44+AM44)</f>
        <v>0</v>
      </c>
      <c r="AO44" s="98"/>
      <c r="AP44" s="63"/>
      <c r="AQ44" s="95">
        <f>IF(G44="SSP",H44,0)</f>
        <v>0</v>
      </c>
      <c r="AR44" s="95">
        <f>IF(G44="SMP",H44,0)</f>
        <v>0</v>
      </c>
      <c r="AS44" s="95">
        <f>IF(G44="SPP",H44,0)</f>
        <v>0</v>
      </c>
      <c r="AT44" s="95">
        <f>IF(G44="SAP",H44,0)</f>
        <v>0</v>
      </c>
      <c r="AU44" s="63"/>
    </row>
    <row r="45" spans="1:47" ht="18" customHeight="1" thickBot="1" x14ac:dyDescent="0.25">
      <c r="A45" s="45"/>
      <c r="B45" s="145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IF(E45=Employee!D$133,LOOKUP(E$39,Taxcode!A:A,Taxcode!AE:AE)," ")</f>
        <v xml:space="preserve"> </v>
      </c>
      <c r="E45" s="142" t="str">
        <f>IF(Employee!D$132="m"," ",IF(Employee!F$128&gt;E$39," ",IF(Employee!F$130&lt;E$39," ",Employee!D$133)))</f>
        <v xml:space="preserve"> </v>
      </c>
      <c r="F45" s="148" t="str">
        <f>IF(E45=" "," ",IF(Employee!F$128&gt;E$39," ",IF(Employee!F$130&lt;E$39," ",Employee!D$119)))</f>
        <v xml:space="preserve"> </v>
      </c>
      <c r="G45" s="162"/>
      <c r="H45" s="124">
        <f>IF(T$39="Y",H35,0)</f>
        <v>0</v>
      </c>
      <c r="I45" s="119">
        <f>IF(T$39="Y",I35,0)</f>
        <v>0</v>
      </c>
      <c r="J45" s="119">
        <f>IF(T$39="Y",J35,0)</f>
        <v>0</v>
      </c>
      <c r="K45" s="119">
        <f>IF(T$39="Y",K35,I45*J45)</f>
        <v>0</v>
      </c>
      <c r="L45" s="119">
        <f>IF(T$39="Y",L35,0)</f>
        <v>0</v>
      </c>
      <c r="M45" s="129" t="str">
        <f>IF(E45=" "," ",IF(T$39="Y",M35,IF((H45+K45+L45)&gt;0,H45+K45+L45," ")))</f>
        <v xml:space="preserve"> </v>
      </c>
      <c r="N45" s="121" t="str">
        <f>IF(M45=" "," ",IF(M45=0," ",IF(Employee!O$128="W1",AN45,AI45-W35)))</f>
        <v xml:space="preserve"> </v>
      </c>
      <c r="O45" s="130" t="str">
        <f>IF(M45=" "," ",IF(M45=0," ",IF(Employee!P$121&gt;E$39,0,IF(C45="A",WNI!E107,IF(C45="B",WNI!F107,IF(C45="C",WNI!G107,IF(C45="J",WNI!H107," ")))))))</f>
        <v xml:space="preserve"> </v>
      </c>
      <c r="P45" s="121"/>
      <c r="Q45" s="121"/>
      <c r="R45" s="134" t="str">
        <f>IF(M45=" "," ",IF(M45=0," ",M45-SUM(N45:Q45)))</f>
        <v xml:space="preserve"> </v>
      </c>
      <c r="S45" s="121"/>
      <c r="T45" s="266" t="str">
        <f>IF(M45=" "," ",IF(M45=0," ",WNI!I107))</f>
        <v xml:space="preserve"> </v>
      </c>
      <c r="U45" s="50"/>
      <c r="V45" s="61">
        <f>IF(Employee!H$138=E$39,Employee!D$138+SUM(M45)+V35,SUM(M45)+V35)</f>
        <v>0</v>
      </c>
      <c r="W45" s="61">
        <f>IF(Employee!H$138=E$39,Employee!D$139+SUM(N45)+W35,SUM(N45)+W35)</f>
        <v>0</v>
      </c>
      <c r="X45" s="61">
        <f>IF(O45=" ",X35,O45+X35)</f>
        <v>0</v>
      </c>
      <c r="Y45" s="61">
        <f t="shared" si="7"/>
        <v>0</v>
      </c>
      <c r="Z45" s="61">
        <f t="shared" si="7"/>
        <v>0</v>
      </c>
      <c r="AA45" s="61">
        <f>IF(R45=" ",AA35,AA35+R45)</f>
        <v>0</v>
      </c>
      <c r="AC45" s="61">
        <f>IF(T45=" ",AC35,T45+AC35)</f>
        <v>0</v>
      </c>
      <c r="AD45" s="98"/>
      <c r="AE45" s="112">
        <f>IF(E45=" ",0,IF(D45="BR",0,IF(D45="D",0,IF(D45="NT",V45,LOOKUP(D45,Free!A:A,Free!B:B)*E$39/52))))</f>
        <v>0</v>
      </c>
      <c r="AF45" s="95">
        <f>IF(E45=" ",0,V45-AE45)</f>
        <v>0</v>
      </c>
      <c r="AG45" s="95">
        <f>AF45*AG$7</f>
        <v>0</v>
      </c>
      <c r="AH45" s="95">
        <f>IF(D45="D",AF45*AH$7,IF(AF45&gt;LOOKUP(E$39,HR!A:A,HR!B:B),(AF45-LOOKUP(E$39,HR!A:A,HR!B:B))*AH$7,0))</f>
        <v>0</v>
      </c>
      <c r="AI45" s="95">
        <f>IF(AF45&lt;1,0,AG45+AH45)</f>
        <v>0</v>
      </c>
      <c r="AJ45" s="95">
        <f>IF(E45=" ",0,IF(D45="BR",0,IF(D45="D",0,IF(D45="NT",M45,LOOKUP(D45,Free!A:A,Free!B:B)*1/52))))</f>
        <v>0</v>
      </c>
      <c r="AK45" s="95">
        <f>IF(E45=" ",0,SUM(M45)-AJ45)</f>
        <v>0</v>
      </c>
      <c r="AL45" s="95">
        <f>AK45*AL$7</f>
        <v>0</v>
      </c>
      <c r="AM45" s="95">
        <f>IF(D45="D",AK45*AM$7,IF(AK45&gt;LOOKUP(1,HR!A:A,HR!B:B),(AK45-LOOKUP(1,HR!A:A,HR!B:B))*AH$7,0))</f>
        <v>0</v>
      </c>
      <c r="AN45" s="95">
        <f>IF(AK45&lt;1,0,AL45+AM45)</f>
        <v>0</v>
      </c>
      <c r="AO45" s="98"/>
      <c r="AP45" s="63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3"/>
    </row>
    <row r="46" spans="1:47" ht="18" customHeight="1" thickTop="1" thickBot="1" x14ac:dyDescent="0.25">
      <c r="A46" s="49"/>
      <c r="B46" s="153"/>
      <c r="C46" s="151"/>
      <c r="D46" s="151"/>
      <c r="E46" s="152"/>
      <c r="F46" s="400" t="s">
        <v>7</v>
      </c>
      <c r="G46" s="439"/>
      <c r="H46" s="156"/>
      <c r="I46" s="157"/>
      <c r="J46" s="157"/>
      <c r="K46" s="158"/>
      <c r="L46" s="158"/>
      <c r="M46" s="159">
        <f t="shared" ref="M46:R46" si="8">SUM(M41:M45)</f>
        <v>0</v>
      </c>
      <c r="N46" s="159">
        <f t="shared" si="8"/>
        <v>0</v>
      </c>
      <c r="O46" s="159">
        <f t="shared" si="8"/>
        <v>0</v>
      </c>
      <c r="P46" s="159">
        <f t="shared" si="8"/>
        <v>0</v>
      </c>
      <c r="Q46" s="159">
        <f t="shared" si="8"/>
        <v>0</v>
      </c>
      <c r="R46" s="159">
        <f t="shared" si="8"/>
        <v>0</v>
      </c>
      <c r="S46" s="121"/>
      <c r="T46" s="159">
        <f>SUM(T41:T45)</f>
        <v>0</v>
      </c>
      <c r="U46" s="51"/>
      <c r="V46" s="61"/>
      <c r="AD46" s="98"/>
      <c r="AO46" s="98"/>
      <c r="AP46" s="63"/>
      <c r="AU46" s="63"/>
    </row>
    <row r="47" spans="1:47" s="54" customFormat="1" ht="24" customHeight="1" thickBot="1" x14ac:dyDescent="0.25">
      <c r="A47" s="138"/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218"/>
      <c r="V47" s="84"/>
      <c r="W47" s="84"/>
      <c r="X47" s="84"/>
      <c r="Y47" s="219"/>
      <c r="Z47" s="84"/>
      <c r="AA47" s="84"/>
      <c r="AB47" s="85"/>
      <c r="AC47" s="84"/>
      <c r="AD47" s="97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7"/>
      <c r="AP47" s="212"/>
      <c r="AQ47" s="94"/>
      <c r="AR47" s="94"/>
      <c r="AS47" s="94"/>
      <c r="AT47" s="94"/>
      <c r="AU47" s="212"/>
    </row>
    <row r="48" spans="1:47" ht="18" customHeight="1" thickTop="1" thickBot="1" x14ac:dyDescent="0.25">
      <c r="A48" s="41"/>
      <c r="B48" s="396" t="s">
        <v>35</v>
      </c>
      <c r="C48" s="397"/>
      <c r="D48" s="397"/>
      <c r="E48" s="398"/>
      <c r="F48" s="42"/>
      <c r="G48" s="42"/>
      <c r="H48" s="55"/>
      <c r="I48" s="55"/>
      <c r="J48" s="55"/>
      <c r="K48" s="58"/>
      <c r="L48" s="58"/>
      <c r="M48" s="55"/>
      <c r="N48" s="43"/>
      <c r="O48" s="378" t="s">
        <v>39</v>
      </c>
      <c r="P48" s="379"/>
      <c r="Q48" s="380"/>
      <c r="R48" s="376"/>
      <c r="S48" s="377"/>
      <c r="T48" s="377"/>
      <c r="U48" s="44"/>
      <c r="AD48" s="98"/>
      <c r="AO48" s="98"/>
      <c r="AP48" s="63"/>
      <c r="AU48" s="63"/>
    </row>
    <row r="49" spans="1:47" ht="18" customHeight="1" thickTop="1" thickBot="1" x14ac:dyDescent="0.25">
      <c r="A49" s="45"/>
      <c r="B49" s="399" t="s">
        <v>10</v>
      </c>
      <c r="C49" s="397"/>
      <c r="D49" s="398"/>
      <c r="E49" s="206">
        <v>5</v>
      </c>
      <c r="F49" s="63"/>
      <c r="G49" s="63"/>
      <c r="H49" s="399" t="s">
        <v>39</v>
      </c>
      <c r="I49" s="397"/>
      <c r="J49" s="398"/>
      <c r="K49" s="272">
        <f>Admin!B124</f>
        <v>40031</v>
      </c>
      <c r="L49" s="271" t="s">
        <v>208</v>
      </c>
      <c r="M49" s="273">
        <f>Admin!B154</f>
        <v>40061</v>
      </c>
      <c r="N49" s="28"/>
      <c r="O49" s="401" t="s">
        <v>110</v>
      </c>
      <c r="P49" s="402"/>
      <c r="Q49" s="402"/>
      <c r="R49" s="403"/>
      <c r="S49" s="46"/>
      <c r="T49" s="166"/>
      <c r="U49" s="48"/>
      <c r="AD49" s="98"/>
      <c r="AO49" s="98"/>
      <c r="AP49" s="63"/>
      <c r="AU49" s="63"/>
    </row>
    <row r="50" spans="1:47" ht="18" customHeight="1" thickTop="1" x14ac:dyDescent="0.2">
      <c r="A50" s="45"/>
      <c r="B50" s="91"/>
      <c r="C50" s="32"/>
      <c r="D50" s="32"/>
      <c r="E50" s="47"/>
      <c r="F50" s="46"/>
      <c r="G50" s="46"/>
      <c r="H50" s="56"/>
      <c r="I50" s="56"/>
      <c r="J50" s="56"/>
      <c r="K50" s="59"/>
      <c r="L50" s="59"/>
      <c r="M50" s="56"/>
      <c r="N50" s="114"/>
      <c r="O50" s="56"/>
      <c r="P50" s="56"/>
      <c r="Q50" s="56"/>
      <c r="R50" s="56"/>
      <c r="S50" s="46"/>
      <c r="T50" s="56"/>
      <c r="U50" s="48"/>
      <c r="AD50" s="98"/>
      <c r="AI50" s="112"/>
      <c r="AO50" s="98"/>
      <c r="AP50" s="63"/>
      <c r="AU50" s="63"/>
    </row>
    <row r="51" spans="1:47" ht="18" customHeight="1" x14ac:dyDescent="0.2">
      <c r="A51" s="45"/>
      <c r="B51" s="143" t="str">
        <f>IF(E51=" "," ",IF(Employee!F$24&gt;E$49," ",IF(Employee!F$26&lt;E$49," ",Employee!D$30)))</f>
        <v xml:space="preserve"> </v>
      </c>
      <c r="C51" s="109" t="str">
        <f>IF(E51=Employee!D$29,LOOKUP(E$49,Nitable!A:A,Nitable!C:C)," ")</f>
        <v xml:space="preserve"> </v>
      </c>
      <c r="D51" s="109" t="str">
        <f>IF(E51=Employee!D$29,LOOKUP(E$49,Taxcode!A:A,Taxcode!G:G)," ")</f>
        <v xml:space="preserve"> </v>
      </c>
      <c r="E51" s="150" t="str">
        <f>IF(Employee!D$28="w"," ",IF(Employee!F$24&gt;E$49," ",IF(Employee!F$26&lt;E$49," ",Employee!D$29)))</f>
        <v xml:space="preserve"> </v>
      </c>
      <c r="F51" s="147" t="str">
        <f>IF(E51=" "," ",IF(Employee!F$24&gt;E$49," ",IF(Employee!F$26&lt;E$49," ",Employee!D$15)))</f>
        <v xml:space="preserve"> </v>
      </c>
      <c r="G51" s="162"/>
      <c r="H51" s="123">
        <f>IF(T$49="Y",'Jul09'!H51,0)</f>
        <v>0</v>
      </c>
      <c r="I51" s="115">
        <f>IF(T$49="Y",'Jul09'!I51,0)</f>
        <v>0</v>
      </c>
      <c r="J51" s="115">
        <f>IF(T$49="Y",'Jul09'!J51,0)</f>
        <v>0</v>
      </c>
      <c r="K51" s="115">
        <f>IF(T$49="Y",'Jul09'!K51,I51*J51)</f>
        <v>0</v>
      </c>
      <c r="L51" s="115">
        <f>IF(T$49="Y",'Jul09'!L51,0)</f>
        <v>0</v>
      </c>
      <c r="M51" s="127" t="str">
        <f>IF(E51=" "," ",IF(T$49="Y",'Jul09'!M51,IF((H51+K51+L51)&gt;0,H51+K51+L51," ")))</f>
        <v xml:space="preserve"> </v>
      </c>
      <c r="N51" s="227" t="str">
        <f>IF(M51=" "," ",IF(M51=0," ",IF(Employee!O$24="M1",AN51,AI51-'Jul09'!W51)))</f>
        <v xml:space="preserve"> </v>
      </c>
      <c r="O51" s="128" t="str">
        <f>IF(M51=" "," ",IF(M51=0," ",IF(Employee!P$17&gt;E$49,0,IF(C51="A",MNI!E23,IF(C51="B",MNI!F23,IF(C51="C",MNI!G23,IF(C51="J",MNI!H23," ")))))))</f>
        <v xml:space="preserve"> </v>
      </c>
      <c r="P51" s="117"/>
      <c r="Q51" s="117"/>
      <c r="R51" s="228" t="str">
        <f>IF(M51=" "," ",IF(M51=0," ",M51-SUM(N51:Q51)))</f>
        <v xml:space="preserve"> </v>
      </c>
      <c r="S51" s="121"/>
      <c r="T51" s="118" t="str">
        <f>IF(M51=" "," ",IF(M51=0," ",MNI!I23))</f>
        <v xml:space="preserve"> </v>
      </c>
      <c r="U51" s="50"/>
      <c r="V51" s="61">
        <f>IF(Employee!H$35=E$49,Employee!D$34+SUM(M51)+'Jul09'!V51,SUM(M51)+'Jul09'!V51)</f>
        <v>0</v>
      </c>
      <c r="W51" s="61">
        <f>IF(Employee!H$35=E$49,Employee!D$35+SUM(N51)+'Jul09'!W51,SUM(N51)+'Jul09'!W51)</f>
        <v>0</v>
      </c>
      <c r="X51" s="61">
        <f>IF(O51=" ",'Jul09'!X51,O51+'Jul09'!X51)</f>
        <v>0</v>
      </c>
      <c r="Y51" s="61">
        <f>IF(P51=" ",'Jul09'!Y51,P51+'Jul09'!Y51)</f>
        <v>0</v>
      </c>
      <c r="Z51" s="61">
        <f>IF(Q51=" ",'Jul09'!Z51,Q51+'Jul09'!Z51)</f>
        <v>0</v>
      </c>
      <c r="AA51" s="61">
        <f>IF(R51=" ",'Jul09'!AA51,R51+'Jul09'!AA51)</f>
        <v>0</v>
      </c>
      <c r="AB51" s="62"/>
      <c r="AC51" s="61">
        <f>IF(T51=" ",'Jul09'!AC51,T51+'Jul09'!AC51)</f>
        <v>0</v>
      </c>
      <c r="AD51" s="98"/>
      <c r="AE51" s="112">
        <f>IF(E51=" ",0,IF(D51="BR",0,IF(D51="D",0,IF(D51="NT",V51,LOOKUP(D51,Free!A:A,Free!C:C)*E$49/12))))</f>
        <v>0</v>
      </c>
      <c r="AF51" s="95">
        <f>IF(E51=" ",0,V51-AE51)</f>
        <v>0</v>
      </c>
      <c r="AG51" s="95">
        <f>AF51*AG$7</f>
        <v>0</v>
      </c>
      <c r="AH51" s="95">
        <f>IF(D51="D",AF51*AH$7,IF(AF51&gt;LOOKUP(E$49,HR!A:A,HR!C:C),(AF51-LOOKUP(E$49,HR!A:A,HR!C:C))*AH$7,0))</f>
        <v>0</v>
      </c>
      <c r="AI51" s="95">
        <f>IF(AF51&lt;1,0,AG51+AH51)</f>
        <v>0</v>
      </c>
      <c r="AJ51" s="95">
        <f>IF(E51=" ",0,IF(D51="BR",0,IF(D51="D",0,IF(D51="NT",M51,LOOKUP(D51,Free!A:A,Free!C:C)*1/12))))</f>
        <v>0</v>
      </c>
      <c r="AK51" s="95">
        <f>IF(E51=" ",0,SUM(M51)-AJ51)</f>
        <v>0</v>
      </c>
      <c r="AL51" s="95">
        <f>AK51*AL$7</f>
        <v>0</v>
      </c>
      <c r="AM51" s="95">
        <f>IF(D51="D",AK51*AM$7,IF(AK51&gt;LOOKUP(1,HR!A:A,HR!C:C),(AK51-LOOKUP(1,HR!A:A,HR!C:C))*AH$7,0))</f>
        <v>0</v>
      </c>
      <c r="AN51" s="95">
        <f>IF(AK51&lt;1,0,AL51+AM51)</f>
        <v>0</v>
      </c>
      <c r="AO51" s="98"/>
      <c r="AP51" s="63"/>
      <c r="AQ51" s="95">
        <f>IF(G51="SSP",H51,0)</f>
        <v>0</v>
      </c>
      <c r="AR51" s="95">
        <f>IF(G51="SMP",H51,0)</f>
        <v>0</v>
      </c>
      <c r="AS51" s="95">
        <f>IF(G51="SPP",H51,0)</f>
        <v>0</v>
      </c>
      <c r="AT51" s="95">
        <f>IF(G51="SAP",H51,0)</f>
        <v>0</v>
      </c>
      <c r="AU51" s="63"/>
    </row>
    <row r="52" spans="1:47" ht="18" customHeight="1" x14ac:dyDescent="0.2">
      <c r="A52" s="45"/>
      <c r="B52" s="145" t="str">
        <f>IF(E52=" "," ",IF(Employee!F$50&gt;E$49," ",IF(Employee!F$52&lt;E$49," ",Employee!D$56)))</f>
        <v xml:space="preserve"> </v>
      </c>
      <c r="C52" s="32" t="str">
        <f>IF(E52=Employee!D$55,LOOKUP(E$49,Nitable!A:A,Nitable!F:F)," ")</f>
        <v xml:space="preserve"> </v>
      </c>
      <c r="D52" s="32" t="str">
        <f>IF(E52=Employee!D$55,LOOKUP(E$49,Taxcode!A:A,Taxcode!M:M)," ")</f>
        <v xml:space="preserve"> </v>
      </c>
      <c r="E52" s="142" t="str">
        <f>IF(Employee!D$54="w"," ",IF(Employee!F$50&gt;E$49," ",IF(Employee!F$52&lt;E$49," ",Employee!D$55)))</f>
        <v xml:space="preserve"> </v>
      </c>
      <c r="F52" s="148" t="str">
        <f>IF(E52=" "," ",IF(Employee!F$50&gt;E$49," ",IF(Employee!F$52&lt;E$49," ",Employee!D$41)))</f>
        <v xml:space="preserve"> </v>
      </c>
      <c r="G52" s="162"/>
      <c r="H52" s="124">
        <f>IF(T$49="Y",'Jul09'!H52,0)</f>
        <v>0</v>
      </c>
      <c r="I52" s="119">
        <f>IF(T$49="Y",'Jul09'!I52,0)</f>
        <v>0</v>
      </c>
      <c r="J52" s="119">
        <f>IF(T$49="Y",'Jul09'!J52,0)</f>
        <v>0</v>
      </c>
      <c r="K52" s="119">
        <f>IF(T$49="Y",'Jul09'!K52,I52*J52)</f>
        <v>0</v>
      </c>
      <c r="L52" s="119">
        <f>IF(T$49="Y",'Jul09'!L52,0)</f>
        <v>0</v>
      </c>
      <c r="M52" s="129" t="str">
        <f>IF(E52=" "," ",IF(T$49="Y",'Jul09'!M52,IF((H52+K52+L52)&gt;0,H52+K52+L52," ")))</f>
        <v xml:space="preserve"> </v>
      </c>
      <c r="N52" s="229" t="str">
        <f>IF(M52=" "," ",IF(M52=0," ",IF(Employee!O$50="M1",AN52,AI52-'Jul09'!W52)))</f>
        <v xml:space="preserve"> </v>
      </c>
      <c r="O52" s="130" t="str">
        <f>IF(M52=" "," ",IF(M52=0," ",IF(Employee!P$43&gt;E$49,0,IF(C52="A",MNI!E24,IF(C52="B",MNI!F24,IF(C52="C",MNI!G24,IF(C52="J",MNI!H24," ")))))))</f>
        <v xml:space="preserve"> </v>
      </c>
      <c r="P52" s="121"/>
      <c r="Q52" s="121"/>
      <c r="R52" s="230" t="str">
        <f>IF(M52=" "," ",IF(M52=0," ",M52-SUM(N52:Q52)))</f>
        <v xml:space="preserve"> </v>
      </c>
      <c r="S52" s="121"/>
      <c r="T52" s="122" t="str">
        <f>IF(M52=" "," ",IF(M52=0," ",MNI!I24))</f>
        <v xml:space="preserve"> </v>
      </c>
      <c r="U52" s="50"/>
      <c r="V52" s="61">
        <f>IF(Employee!H$61=E$49,Employee!D$60+SUM(M52)+'Jul09'!V52,SUM(M52)+'Jul09'!V52)</f>
        <v>0</v>
      </c>
      <c r="W52" s="61">
        <f>IF(Employee!H$61=E$49,Employee!D$61+SUM(N52)+'Jul09'!W52,SUM(N52)+'Jul09'!W52)</f>
        <v>0</v>
      </c>
      <c r="X52" s="61">
        <f>IF(O52=" ",'Jul09'!X52,O52+'Jul09'!X52)</f>
        <v>0</v>
      </c>
      <c r="Y52" s="61">
        <f>IF(P52=" ",'Jul09'!Y52,P52+'Jul09'!Y52)</f>
        <v>0</v>
      </c>
      <c r="Z52" s="61">
        <f>IF(Q52=" ",'Jul09'!Z52,Q52+'Jul09'!Z52)</f>
        <v>0</v>
      </c>
      <c r="AA52" s="61">
        <f>IF(R52=" ",'Jul09'!AA52,R52+'Jul09'!AA52)</f>
        <v>0</v>
      </c>
      <c r="AB52" s="62"/>
      <c r="AC52" s="61">
        <f>IF(T52=" ",'Jul09'!AC52,T52+'Jul09'!AC52)</f>
        <v>0</v>
      </c>
      <c r="AD52" s="98"/>
      <c r="AE52" s="112">
        <f>IF(E52=" ",0,IF(D52="BR",0,IF(D52="D",0,IF(D52="NT",V52,LOOKUP(D52,Free!A:A,Free!C:C)*E$49/12))))</f>
        <v>0</v>
      </c>
      <c r="AF52" s="95">
        <f>IF(E52=" ",0,V52-AE52)</f>
        <v>0</v>
      </c>
      <c r="AG52" s="95">
        <f>AF52*AG$7</f>
        <v>0</v>
      </c>
      <c r="AH52" s="95">
        <f>IF(D52="D",AF52*AH$7,IF(AF52&gt;LOOKUP(E$49,HR!A:A,HR!C:C),(AF52-LOOKUP(E$49,HR!A:A,HR!C:C))*AH$7,0))</f>
        <v>0</v>
      </c>
      <c r="AI52" s="95">
        <f>IF(AF52&lt;1,0,AG52+AH52)</f>
        <v>0</v>
      </c>
      <c r="AJ52" s="95">
        <f>IF(E52=" ",0,IF(D52="BR",0,IF(D52="D",0,IF(D52="NT",M52,LOOKUP(D52,Free!A:A,Free!C:C)*1/12))))</f>
        <v>0</v>
      </c>
      <c r="AK52" s="95">
        <f>IF(E52=" ",0,SUM(M52)-AJ52)</f>
        <v>0</v>
      </c>
      <c r="AL52" s="95">
        <f>AK52*AL$7</f>
        <v>0</v>
      </c>
      <c r="AM52" s="95">
        <f>IF(D52="D",AK52*AM$7,IF(AK52&gt;LOOKUP(1,HR!A:A,HR!C:C),(AK52-LOOKUP(1,HR!A:A,HR!C:C))*AH$7,0))</f>
        <v>0</v>
      </c>
      <c r="AN52" s="95">
        <f>IF(AK52&lt;1,0,AL52+AM52)</f>
        <v>0</v>
      </c>
      <c r="AO52" s="98"/>
      <c r="AP52" s="63"/>
      <c r="AQ52" s="95">
        <f>IF(G52="SSP",H52,0)</f>
        <v>0</v>
      </c>
      <c r="AR52" s="95">
        <f>IF(G52="SMP",H52,0)</f>
        <v>0</v>
      </c>
      <c r="AS52" s="95">
        <f>IF(G52="SPP",H52,0)</f>
        <v>0</v>
      </c>
      <c r="AT52" s="95">
        <f>IF(G52="SAP",H52,0)</f>
        <v>0</v>
      </c>
      <c r="AU52" s="63"/>
    </row>
    <row r="53" spans="1:47" ht="18" customHeight="1" x14ac:dyDescent="0.2">
      <c r="A53" s="45"/>
      <c r="B53" s="145" t="str">
        <f>IF(E53=" "," ",IF(Employee!F$76&gt;E$49," ",IF(Employee!F$78&lt;E$49," ",Employee!D$82)))</f>
        <v xml:space="preserve"> </v>
      </c>
      <c r="C53" s="32" t="str">
        <f>IF(E53=Employee!D$81,LOOKUP(E$49,Nitable!A:A,Nitable!I:I)," ")</f>
        <v xml:space="preserve"> </v>
      </c>
      <c r="D53" s="32" t="str">
        <f>IF(E53=Employee!D$81,LOOKUP(E$49,Taxcode!A:A,Taxcode!S:S)," ")</f>
        <v xml:space="preserve"> </v>
      </c>
      <c r="E53" s="142" t="str">
        <f>IF(Employee!D$80="w"," ",IF(Employee!F$76&gt;E$49," ",IF(Employee!F$78&lt;E$49," ",Employee!D$81)))</f>
        <v xml:space="preserve"> </v>
      </c>
      <c r="F53" s="148" t="str">
        <f>IF(E53=" "," ",IF(Employee!F$76&gt;E$49," ",IF(Employee!F$78&lt;E$49," ",Employee!D$67)))</f>
        <v xml:space="preserve"> </v>
      </c>
      <c r="G53" s="162"/>
      <c r="H53" s="124">
        <f>IF(T$49="Y",'Jul09'!H53,0)</f>
        <v>0</v>
      </c>
      <c r="I53" s="119">
        <f>IF(T$49="Y",'Jul09'!I53,0)</f>
        <v>0</v>
      </c>
      <c r="J53" s="119">
        <f>IF(T$49="Y",'Jul09'!J53,0)</f>
        <v>0</v>
      </c>
      <c r="K53" s="119">
        <f>IF(T$49="Y",'Jul09'!K53,I53*J53)</f>
        <v>0</v>
      </c>
      <c r="L53" s="119">
        <f>IF(T$49="Y",'Jul09'!L53,0)</f>
        <v>0</v>
      </c>
      <c r="M53" s="129" t="str">
        <f>IF(E53=" "," ",IF(T$49="Y",'Jul09'!M53,IF((H53+K53+L53)&gt;0,H53+K53+L53," ")))</f>
        <v xml:space="preserve"> </v>
      </c>
      <c r="N53" s="229" t="str">
        <f>IF(M53=" "," ",IF(M53=0," ",IF(Employee!O$76="M1",AN53,AI53-'Jul09'!W53)))</f>
        <v xml:space="preserve"> </v>
      </c>
      <c r="O53" s="130" t="str">
        <f>IF(M53=" "," ",IF(M53=0," ",IF(Employee!P$69&gt;E$49,0,IF(C53="A",MNI!E25,IF(C53="B",MNI!F25,IF(C53="C",MNI!G25,IF(C53="J",MNI!H25," ")))))))</f>
        <v xml:space="preserve"> </v>
      </c>
      <c r="P53" s="121"/>
      <c r="Q53" s="121"/>
      <c r="R53" s="230" t="str">
        <f>IF(M53=" "," ",IF(M53=0," ",M53-SUM(N53:Q53)))</f>
        <v xml:space="preserve"> </v>
      </c>
      <c r="S53" s="121"/>
      <c r="T53" s="122" t="str">
        <f>IF(M53=" "," ",IF(M53=0," ",MNI!I25))</f>
        <v xml:space="preserve"> </v>
      </c>
      <c r="U53" s="50"/>
      <c r="V53" s="61">
        <f>IF(Employee!H$87=E$49,Employee!D$86+SUM(M53)+'Jul09'!V53,SUM(M53)+'Jul09'!V53)</f>
        <v>0</v>
      </c>
      <c r="W53" s="61">
        <f>IF(Employee!H$87=E$49,Employee!D$87+SUM(N53)+'Jul09'!W53,SUM(N53)+'Jul09'!W53)</f>
        <v>0</v>
      </c>
      <c r="X53" s="61">
        <f>IF(O53=" ",'Jul09'!X53,O53+'Jul09'!X53)</f>
        <v>0</v>
      </c>
      <c r="Y53" s="61">
        <f>IF(P53=" ",'Jul09'!Y53,P53+'Jul09'!Y53)</f>
        <v>0</v>
      </c>
      <c r="Z53" s="61">
        <f>IF(Q53=" ",'Jul09'!Z53,Q53+'Jul09'!Z53)</f>
        <v>0</v>
      </c>
      <c r="AA53" s="61">
        <f>IF(R53=" ",'Jul09'!AA53,R53+'Jul09'!AA53)</f>
        <v>0</v>
      </c>
      <c r="AB53" s="62"/>
      <c r="AC53" s="61">
        <f>IF(T53=" ",'Jul09'!AC53,T53+'Jul09'!AC53)</f>
        <v>0</v>
      </c>
      <c r="AD53" s="98"/>
      <c r="AE53" s="112">
        <f>IF(E53=" ",0,IF(D53="BR",0,IF(D53="D",0,IF(D53="NT",V53,LOOKUP(D53,Free!A:A,Free!C:C)*E$49/12))))</f>
        <v>0</v>
      </c>
      <c r="AF53" s="95">
        <f>IF(E53=" ",0,V53-AE53)</f>
        <v>0</v>
      </c>
      <c r="AG53" s="95">
        <f>AF53*AG$7</f>
        <v>0</v>
      </c>
      <c r="AH53" s="95">
        <f>IF(D53="D",AF53*AH$7,IF(AF53&gt;LOOKUP(E$49,HR!A:A,HR!C:C),(AF53-LOOKUP(E$49,HR!A:A,HR!C:C))*AH$7,0))</f>
        <v>0</v>
      </c>
      <c r="AI53" s="95">
        <f>IF(AF53&lt;1,0,AG53+AH53)</f>
        <v>0</v>
      </c>
      <c r="AJ53" s="95">
        <f>IF(E53=" ",0,IF(D53="BR",0,IF(D53="D",0,IF(D53="NT",M53,LOOKUP(D53,Free!A:A,Free!C:C)*1/12))))</f>
        <v>0</v>
      </c>
      <c r="AK53" s="95">
        <f>IF(E53=" ",0,SUM(M53)-AJ53)</f>
        <v>0</v>
      </c>
      <c r="AL53" s="95">
        <f>AK53*AL$7</f>
        <v>0</v>
      </c>
      <c r="AM53" s="95">
        <f>IF(D53="D",AK53*AM$7,IF(AK53&gt;LOOKUP(1,HR!A:A,HR!C:C),(AK53-LOOKUP(1,HR!A:A,HR!C:C))*AH$7,0))</f>
        <v>0</v>
      </c>
      <c r="AN53" s="95">
        <f>IF(AK53&lt;1,0,AL53+AM53)</f>
        <v>0</v>
      </c>
      <c r="AO53" s="98"/>
      <c r="AP53" s="63"/>
      <c r="AQ53" s="95">
        <f>IF(G53="SSP",H53,0)</f>
        <v>0</v>
      </c>
      <c r="AR53" s="95">
        <f>IF(G53="SMP",H53,0)</f>
        <v>0</v>
      </c>
      <c r="AS53" s="95">
        <f>IF(G53="SPP",H53,0)</f>
        <v>0</v>
      </c>
      <c r="AT53" s="95">
        <f>IF(G53="SAP",H53,0)</f>
        <v>0</v>
      </c>
      <c r="AU53" s="63"/>
    </row>
    <row r="54" spans="1:47" ht="18" customHeight="1" x14ac:dyDescent="0.2">
      <c r="A54" s="45"/>
      <c r="B54" s="145" t="str">
        <f>IF(E54=" "," ",IF(Employee!F$102&gt;E$49," ",IF(Employee!F$104&lt;E$49," ",Employee!D$108)))</f>
        <v xml:space="preserve"> </v>
      </c>
      <c r="C54" s="32" t="str">
        <f>IF(E54=Employee!D$107,LOOKUP(E$49,Nitable!A:A,Nitable!L:L)," ")</f>
        <v xml:space="preserve"> </v>
      </c>
      <c r="D54" s="32" t="str">
        <f>IF(E54=Employee!D$107,LOOKUP(E$49,Taxcode!A:A,Taxcode!Y:Y)," ")</f>
        <v xml:space="preserve"> </v>
      </c>
      <c r="E54" s="142" t="str">
        <f>IF(Employee!D$106="w"," ",IF(Employee!F$102&gt;E$49," ",IF(Employee!F$104&lt;E$49," ",Employee!D$107)))</f>
        <v xml:space="preserve"> </v>
      </c>
      <c r="F54" s="148" t="str">
        <f>IF(E54=" "," ",IF(Employee!F$102&gt;E$49," ",IF(Employee!F$104&lt;E$49," ",Employee!D$93)))</f>
        <v xml:space="preserve"> </v>
      </c>
      <c r="G54" s="162"/>
      <c r="H54" s="124">
        <f>IF(T$49="Y",'Jul09'!H54,0)</f>
        <v>0</v>
      </c>
      <c r="I54" s="119">
        <f>IF(T$49="Y",'Jul09'!I54,0)</f>
        <v>0</v>
      </c>
      <c r="J54" s="119">
        <f>IF(T$49="Y",'Jul09'!J54,0)</f>
        <v>0</v>
      </c>
      <c r="K54" s="119">
        <f>IF(T$49="Y",'Jul09'!K54,I54*J54)</f>
        <v>0</v>
      </c>
      <c r="L54" s="119">
        <f>IF(T$49="Y",'Jul09'!L54,0)</f>
        <v>0</v>
      </c>
      <c r="M54" s="129" t="str">
        <f>IF(E54=" "," ",IF(T$49="Y",'Jul09'!M54,IF((H54+K54+L54)&gt;0,H54+K54+L54," ")))</f>
        <v xml:space="preserve"> </v>
      </c>
      <c r="N54" s="229" t="str">
        <f>IF(M54=" "," ",IF(M54=0," ",IF(Employee!O$102="M1",AN54,AI54-'Jul09'!W54)))</f>
        <v xml:space="preserve"> </v>
      </c>
      <c r="O54" s="130" t="str">
        <f>IF(M54=" "," ",IF(M54=0," ",IF(Employee!P$95&gt;E$49,0,IF(C54="A",MNI!E26,IF(C54="B",MNI!F26,IF(C54="C",MNI!G26,IF(C54="J",MNI!H26," ")))))))</f>
        <v xml:space="preserve"> </v>
      </c>
      <c r="P54" s="121"/>
      <c r="Q54" s="121"/>
      <c r="R54" s="230" t="str">
        <f>IF(M54=" "," ",IF(M54=0," ",M54-SUM(N54:Q54)))</f>
        <v xml:space="preserve"> </v>
      </c>
      <c r="S54" s="121"/>
      <c r="T54" s="122" t="str">
        <f>IF(M54=" "," ",IF(M54=0," ",MNI!I26))</f>
        <v xml:space="preserve"> </v>
      </c>
      <c r="U54" s="50"/>
      <c r="V54" s="61">
        <f>IF(Employee!H$113=E$49,Employee!D$112+SUM(M54)+'Jul09'!V54,SUM(M54)+'Jul09'!V54)</f>
        <v>0</v>
      </c>
      <c r="W54" s="61">
        <f>IF(Employee!H$113=E$49,Employee!D$113+SUM(N54)+'Jul09'!W54,SUM(N54)+'Jul09'!W54)</f>
        <v>0</v>
      </c>
      <c r="X54" s="61">
        <f>IF(O54=" ",'Jul09'!X54,O54+'Jul09'!X54)</f>
        <v>0</v>
      </c>
      <c r="Y54" s="61">
        <f>IF(P54=" ",'Jul09'!Y54,P54+'Jul09'!Y54)</f>
        <v>0</v>
      </c>
      <c r="Z54" s="61">
        <f>IF(Q54=" ",'Jul09'!Z54,Q54+'Jul09'!Z54)</f>
        <v>0</v>
      </c>
      <c r="AA54" s="61">
        <f>IF(R54=" ",'Jul09'!AA54,R54+'Jul09'!AA54)</f>
        <v>0</v>
      </c>
      <c r="AB54" s="62"/>
      <c r="AC54" s="61">
        <f>IF(T54=" ",'Jul09'!AC54,T54+'Jul09'!AC54)</f>
        <v>0</v>
      </c>
      <c r="AD54" s="98"/>
      <c r="AE54" s="112">
        <f>IF(E54=" ",0,IF(D54="BR",0,IF(D54="D",0,IF(D54="NT",V54,LOOKUP(D54,Free!A:A,Free!C:C)*E$49/12))))</f>
        <v>0</v>
      </c>
      <c r="AF54" s="95">
        <f>IF(E54=" ",0,V54-AE54)</f>
        <v>0</v>
      </c>
      <c r="AG54" s="95">
        <f>AF54*AG$7</f>
        <v>0</v>
      </c>
      <c r="AH54" s="95">
        <f>IF(D54="D",AF54*AH$7,IF(AF54&gt;LOOKUP(E$49,HR!A:A,HR!C:C),(AF54-LOOKUP(E$49,HR!A:A,HR!C:C))*AH$7,0))</f>
        <v>0</v>
      </c>
      <c r="AI54" s="95">
        <f>IF(AF54&lt;1,0,AG54+AH54)</f>
        <v>0</v>
      </c>
      <c r="AJ54" s="95">
        <f>IF(E54=" ",0,IF(D54="BR",0,IF(D54="D",0,IF(D54="NT",M54,LOOKUP(D54,Free!A:A,Free!C:C)*1/12))))</f>
        <v>0</v>
      </c>
      <c r="AK54" s="95">
        <f>IF(E54=" ",0,SUM(M54)-AJ54)</f>
        <v>0</v>
      </c>
      <c r="AL54" s="95">
        <f>AK54*AL$7</f>
        <v>0</v>
      </c>
      <c r="AM54" s="95">
        <f>IF(D54="D",AK54*AM$7,IF(AK54&gt;LOOKUP(1,HR!A:A,HR!C:C),(AK54-LOOKUP(1,HR!A:A,HR!C:C))*AH$7,0))</f>
        <v>0</v>
      </c>
      <c r="AN54" s="95">
        <f>IF(AK54&lt;1,0,AL54+AM54)</f>
        <v>0</v>
      </c>
      <c r="AO54" s="98"/>
      <c r="AP54" s="63"/>
      <c r="AQ54" s="95">
        <f>IF(G54="SSP",H54,0)</f>
        <v>0</v>
      </c>
      <c r="AR54" s="95">
        <f>IF(G54="SMP",H54,0)</f>
        <v>0</v>
      </c>
      <c r="AS54" s="95">
        <f>IF(G54="SPP",H54,0)</f>
        <v>0</v>
      </c>
      <c r="AT54" s="95">
        <f>IF(G54="SAP",H54,0)</f>
        <v>0</v>
      </c>
      <c r="AU54" s="63"/>
    </row>
    <row r="55" spans="1:47" ht="18" customHeight="1" thickBot="1" x14ac:dyDescent="0.25">
      <c r="A55" s="45"/>
      <c r="B55" s="145" t="str">
        <f>IF(E55=" "," ",IF(Employee!F$128&gt;E$49," ",IF(Employee!F$130&lt;E$49," ",Employee!D$134)))</f>
        <v xml:space="preserve"> </v>
      </c>
      <c r="C55" s="32" t="str">
        <f>IF(E55=Employee!D$133,LOOKUP(E$49,Nitable!A:A,Nitable!O:O)," ")</f>
        <v xml:space="preserve"> </v>
      </c>
      <c r="D55" s="32" t="str">
        <f>IF(E55=Employee!D$133,LOOKUP(E$49,Taxcode!A:A,Taxcode!AE:AE)," ")</f>
        <v xml:space="preserve"> </v>
      </c>
      <c r="E55" s="142" t="str">
        <f>IF(Employee!D$132="w"," ",IF(Employee!F$128&gt;E$49," ",IF(Employee!F$130&lt;E$49," ",Employee!D$133)))</f>
        <v xml:space="preserve"> </v>
      </c>
      <c r="F55" s="148" t="str">
        <f>IF(E55=" "," ",IF(Employee!F$128&gt;E$49," ",IF(Employee!F$130&lt;E$49," ",Employee!D$119)))</f>
        <v xml:space="preserve"> </v>
      </c>
      <c r="G55" s="162"/>
      <c r="H55" s="124">
        <f>IF(T$49="Y",'Jul09'!H55,0)</f>
        <v>0</v>
      </c>
      <c r="I55" s="119">
        <f>IF(T$49="Y",'Jul09'!I55,0)</f>
        <v>0</v>
      </c>
      <c r="J55" s="119">
        <f>IF(T$49="Y",'Jul09'!J55,0)</f>
        <v>0</v>
      </c>
      <c r="K55" s="119">
        <f>IF(T$49="Y",'Jul09'!K55,I55*J55)</f>
        <v>0</v>
      </c>
      <c r="L55" s="119">
        <f>IF(T$49="Y",'Jul09'!L55,0)</f>
        <v>0</v>
      </c>
      <c r="M55" s="129" t="str">
        <f>IF(E55=" "," ",IF(T$49="Y",'Jul09'!M55,IF((H55+K55+L55)&gt;0,H55+K55+L55," ")))</f>
        <v xml:space="preserve"> </v>
      </c>
      <c r="N55" s="229" t="str">
        <f>IF(M55=" "," ",IF(M55=0," ",IF(Employee!O$128="M1",AN55,AI55-'Jul09'!W55)))</f>
        <v xml:space="preserve"> </v>
      </c>
      <c r="O55" s="130" t="str">
        <f>IF(M55=" "," ",IF(M55=0," ",IF(Employee!P$121&gt;E$49,0,IF(C55="A",MNI!E27,IF(C55="B",MNI!F27,IF(C55="C",MNI!G27,IF(C55="J",MNI!H27," ")))))))</f>
        <v xml:space="preserve"> </v>
      </c>
      <c r="P55" s="121"/>
      <c r="Q55" s="121"/>
      <c r="R55" s="230" t="str">
        <f>IF(M55=" "," ",IF(M55=0," ",M55-SUM(N55:Q55)))</f>
        <v xml:space="preserve"> </v>
      </c>
      <c r="S55" s="121"/>
      <c r="T55" s="266" t="str">
        <f>IF(M55=" "," ",IF(M55=0," ",MNI!I27))</f>
        <v xml:space="preserve"> </v>
      </c>
      <c r="U55" s="50"/>
      <c r="V55" s="61">
        <f>IF(Employee!H$139=E$49,Employee!D$138+SUM(M55)+'Jul09'!V55,SUM(M55)+'Jul09'!V55)</f>
        <v>0</v>
      </c>
      <c r="W55" s="61">
        <f>IF(Employee!H$139=E$49,Employee!D$139+SUM(N55)+'Jul09'!W55,SUM(N55)+'Jul09'!W55)</f>
        <v>0</v>
      </c>
      <c r="X55" s="61">
        <f>IF(O55=" ",'Jul09'!X55,O55+'Jul09'!X55)</f>
        <v>0</v>
      </c>
      <c r="Y55" s="61">
        <f>IF(P55=" ",'Jul09'!Y55,P55+'Jul09'!Y55)</f>
        <v>0</v>
      </c>
      <c r="Z55" s="61">
        <f>IF(Q55=" ",'Jul09'!Z55,Q55+'Jul09'!Z55)</f>
        <v>0</v>
      </c>
      <c r="AA55" s="61">
        <f>IF(R55=" ",'Jul09'!AA55,R55+'Jul09'!AA55)</f>
        <v>0</v>
      </c>
      <c r="AB55" s="62"/>
      <c r="AC55" s="61">
        <f>IF(T55=" ",'Jul09'!AC55,T55+'Jul09'!AC55)</f>
        <v>0</v>
      </c>
      <c r="AD55" s="98"/>
      <c r="AE55" s="112">
        <f>IF(E55=" ",0,IF(D55="BR",0,IF(D55="D",0,IF(D55="NT",V55,LOOKUP(D55,Free!A:A,Free!C:C)*E$49/12))))</f>
        <v>0</v>
      </c>
      <c r="AF55" s="95">
        <f>IF(E55=" ",0,V55-AE55)</f>
        <v>0</v>
      </c>
      <c r="AG55" s="95">
        <f>AF55*AG$7</f>
        <v>0</v>
      </c>
      <c r="AH55" s="95">
        <f>IF(D55="D",AF55*AH$7,IF(AF55&gt;LOOKUP(E$49,HR!A:A,HR!C:C),(AF55-LOOKUP(E$49,HR!A:A,HR!C:C))*AH$7,0))</f>
        <v>0</v>
      </c>
      <c r="AI55" s="95">
        <f>IF(AF55&lt;1,0,AG55+AH55)</f>
        <v>0</v>
      </c>
      <c r="AJ55" s="95">
        <f>IF(E55=" ",0,IF(D55="BR",0,IF(D55="D",0,IF(D55="NT",M55,LOOKUP(D55,Free!A:A,Free!C:C)*1/12))))</f>
        <v>0</v>
      </c>
      <c r="AK55" s="95">
        <f>IF(E55=" ",0,SUM(M55)-AJ55)</f>
        <v>0</v>
      </c>
      <c r="AL55" s="95">
        <f>AK55*AL$7</f>
        <v>0</v>
      </c>
      <c r="AM55" s="95">
        <f>IF(D55="D",AK55*AM$7,IF(AK55&gt;LOOKUP(1,HR!A:A,HR!C:C),(AK55-LOOKUP(1,HR!A:A,HR!C:C))*AH$7,0))</f>
        <v>0</v>
      </c>
      <c r="AN55" s="95">
        <f>IF(AK55&lt;1,0,AL55+AM55)</f>
        <v>0</v>
      </c>
      <c r="AO55" s="98"/>
      <c r="AP55" s="63"/>
      <c r="AQ55" s="95">
        <f>IF(G55="SSP",H55,0)</f>
        <v>0</v>
      </c>
      <c r="AR55" s="95">
        <f>IF(G55="SMP",H55,0)</f>
        <v>0</v>
      </c>
      <c r="AS55" s="95">
        <f>IF(G55="SPP",H55,0)</f>
        <v>0</v>
      </c>
      <c r="AT55" s="95">
        <f>IF(G55="SAP",H55,0)</f>
        <v>0</v>
      </c>
      <c r="AU55" s="63"/>
    </row>
    <row r="56" spans="1:47" ht="18" customHeight="1" thickTop="1" thickBot="1" x14ac:dyDescent="0.25">
      <c r="A56" s="49"/>
      <c r="B56" s="153"/>
      <c r="C56" s="151"/>
      <c r="D56" s="151"/>
      <c r="E56" s="152"/>
      <c r="F56" s="400" t="s">
        <v>7</v>
      </c>
      <c r="G56" s="398"/>
      <c r="H56" s="131"/>
      <c r="I56" s="132"/>
      <c r="J56" s="132"/>
      <c r="K56" s="168"/>
      <c r="L56" s="168"/>
      <c r="M56" s="159">
        <f t="shared" ref="M56:R56" si="9">SUM(M51:M55)</f>
        <v>0</v>
      </c>
      <c r="N56" s="159">
        <f t="shared" si="9"/>
        <v>0</v>
      </c>
      <c r="O56" s="159">
        <f t="shared" si="9"/>
        <v>0</v>
      </c>
      <c r="P56" s="159">
        <f t="shared" si="9"/>
        <v>0</v>
      </c>
      <c r="Q56" s="159">
        <f t="shared" si="9"/>
        <v>0</v>
      </c>
      <c r="R56" s="159">
        <f t="shared" si="9"/>
        <v>0</v>
      </c>
      <c r="S56" s="121"/>
      <c r="T56" s="159">
        <f>SUM(T51:T55)</f>
        <v>0</v>
      </c>
      <c r="U56" s="51"/>
      <c r="V56" s="61"/>
      <c r="AD56" s="98"/>
      <c r="AO56" s="98"/>
      <c r="AP56" s="63"/>
      <c r="AU56" s="63"/>
    </row>
    <row r="57" spans="1:47" ht="24" customHeight="1" x14ac:dyDescent="0.2">
      <c r="A57" s="243"/>
      <c r="B57" s="381"/>
      <c r="C57" s="381"/>
      <c r="D57" s="381"/>
      <c r="E57" s="381"/>
      <c r="F57" s="381"/>
      <c r="G57" s="381"/>
      <c r="H57" s="381"/>
      <c r="I57" s="381"/>
      <c r="J57" s="381"/>
      <c r="K57" s="381"/>
      <c r="L57" s="381"/>
      <c r="M57" s="381"/>
      <c r="N57" s="381"/>
      <c r="O57" s="381"/>
      <c r="P57" s="381"/>
      <c r="Q57" s="381"/>
      <c r="R57" s="381"/>
      <c r="S57" s="381"/>
      <c r="T57" s="381"/>
      <c r="U57" s="46"/>
    </row>
    <row r="58" spans="1:47" ht="12.75" customHeight="1" x14ac:dyDescent="0.2">
      <c r="AK58" s="436" t="s">
        <v>104</v>
      </c>
      <c r="AL58" s="341"/>
      <c r="AM58" s="341"/>
      <c r="AN58" s="425"/>
      <c r="AQ58" s="207">
        <f>SUM(AQ11:AQ56)</f>
        <v>0</v>
      </c>
      <c r="AR58" s="207">
        <f>SUM(AR11:AR56)</f>
        <v>0</v>
      </c>
      <c r="AS58" s="207">
        <f>SUM(AS11:AS56)</f>
        <v>0</v>
      </c>
      <c r="AT58" s="207">
        <f>SUM(AT11:AT56)</f>
        <v>0</v>
      </c>
    </row>
    <row r="59" spans="1:47" ht="13.5" customHeight="1" thickBot="1" x14ac:dyDescent="0.25">
      <c r="F59" s="244" t="s">
        <v>157</v>
      </c>
      <c r="G59" s="242"/>
      <c r="H59" s="242"/>
      <c r="M59" s="364" t="s">
        <v>160</v>
      </c>
      <c r="N59" s="365"/>
      <c r="O59" s="365"/>
      <c r="P59" s="365"/>
      <c r="Q59" s="365"/>
      <c r="R59" s="365"/>
      <c r="T59" s="246"/>
    </row>
    <row r="60" spans="1:47" ht="12.75" customHeight="1" x14ac:dyDescent="0.2">
      <c r="F60" s="261" t="str">
        <f>IF(B51="D",Employee!D15," ")</f>
        <v xml:space="preserve"> </v>
      </c>
      <c r="M60" s="248" t="str">
        <f>IF(B51="D",M51," ")</f>
        <v xml:space="preserve"> </v>
      </c>
      <c r="N60" s="249" t="str">
        <f>IF(B51="D",N51," ")</f>
        <v xml:space="preserve"> </v>
      </c>
      <c r="O60" s="249" t="str">
        <f>IF(B51="D",O51," ")</f>
        <v xml:space="preserve"> </v>
      </c>
      <c r="P60" s="249" t="str">
        <f>IF(B51="D",P51," ")</f>
        <v xml:space="preserve"> </v>
      </c>
      <c r="Q60" s="249" t="str">
        <f>IF(B51="D",Q51," ")</f>
        <v xml:space="preserve"> </v>
      </c>
      <c r="R60" s="250" t="str">
        <f>IF(B51="D",R51," ")</f>
        <v xml:space="preserve"> </v>
      </c>
      <c r="S60" s="251"/>
      <c r="T60" s="252" t="str">
        <f>IF(B51="D",T51," ")</f>
        <v xml:space="preserve"> </v>
      </c>
      <c r="AK60" s="435" t="s">
        <v>105</v>
      </c>
      <c r="AL60" s="341"/>
      <c r="AM60" s="341"/>
      <c r="AN60" s="425"/>
      <c r="AQ60" s="209">
        <f>IF((AQ58-(O1+T1)*0.13)&gt;0,AQ58-(Q1+T1)*0.13,0)</f>
        <v>0</v>
      </c>
      <c r="AR60" s="209">
        <f>AR58</f>
        <v>0</v>
      </c>
      <c r="AS60" s="209">
        <f>AS58</f>
        <v>0</v>
      </c>
      <c r="AT60" s="209">
        <f>AT58</f>
        <v>0</v>
      </c>
    </row>
    <row r="61" spans="1:47" x14ac:dyDescent="0.2">
      <c r="F61" s="261" t="str">
        <f>IF(B52="D",Employee!D41," ")</f>
        <v xml:space="preserve"> </v>
      </c>
      <c r="M61" s="253" t="str">
        <f>IF(B52="D",M52," ")</f>
        <v xml:space="preserve"> </v>
      </c>
      <c r="N61" s="254" t="str">
        <f>IF(B52="D",N52," ")</f>
        <v xml:space="preserve"> </v>
      </c>
      <c r="O61" s="254" t="str">
        <f>IF(B52="D",O52," ")</f>
        <v xml:space="preserve"> </v>
      </c>
      <c r="P61" s="254" t="str">
        <f>IF(B52="D",P52," ")</f>
        <v xml:space="preserve"> </v>
      </c>
      <c r="Q61" s="254" t="str">
        <f>IF(B52="D",Q52," ")</f>
        <v xml:space="preserve"> </v>
      </c>
      <c r="R61" s="255" t="str">
        <f>IF(B52="D",R52," ")</f>
        <v xml:space="preserve"> </v>
      </c>
      <c r="S61" s="251"/>
      <c r="T61" s="256" t="str">
        <f>IF(B52="D",T52," ")</f>
        <v xml:space="preserve"> </v>
      </c>
    </row>
    <row r="62" spans="1:47" ht="12.75" customHeight="1" x14ac:dyDescent="0.2">
      <c r="F62" s="261" t="str">
        <f>IF(B53="D",Employee!D67," ")</f>
        <v xml:space="preserve"> </v>
      </c>
      <c r="M62" s="253" t="str">
        <f>IF(B53="D",M53," ")</f>
        <v xml:space="preserve"> </v>
      </c>
      <c r="N62" s="254" t="str">
        <f>IF(B53="D",N53," ")</f>
        <v xml:space="preserve"> </v>
      </c>
      <c r="O62" s="254" t="str">
        <f>IF(B53="D",O53," ")</f>
        <v xml:space="preserve"> </v>
      </c>
      <c r="P62" s="254" t="str">
        <f>IF(B53="D",P53," ")</f>
        <v xml:space="preserve"> </v>
      </c>
      <c r="Q62" s="254" t="str">
        <f>IF(B53="D",Q53," ")</f>
        <v xml:space="preserve"> </v>
      </c>
      <c r="R62" s="255" t="str">
        <f>IF(B53="D",R53," ")</f>
        <v xml:space="preserve"> </v>
      </c>
      <c r="S62" s="251"/>
      <c r="T62" s="256" t="str">
        <f>IF(B53="D",T53," ")</f>
        <v xml:space="preserve"> </v>
      </c>
      <c r="AK62" s="435" t="s">
        <v>106</v>
      </c>
      <c r="AL62" s="341"/>
      <c r="AM62" s="341"/>
      <c r="AN62" s="425"/>
      <c r="AQ62" s="215"/>
      <c r="AR62" s="209">
        <f>AR60*0.045</f>
        <v>0</v>
      </c>
      <c r="AS62" s="209">
        <f>AS60*0.045</f>
        <v>0</v>
      </c>
      <c r="AT62" s="209">
        <f>AT60*0.045</f>
        <v>0</v>
      </c>
    </row>
    <row r="63" spans="1:47" x14ac:dyDescent="0.2">
      <c r="F63" s="261" t="str">
        <f>IF(B54="D",Employee!D93," ")</f>
        <v xml:space="preserve"> </v>
      </c>
      <c r="M63" s="253" t="str">
        <f>IF(B54="D",M54," ")</f>
        <v xml:space="preserve"> </v>
      </c>
      <c r="N63" s="254" t="str">
        <f>IF(B54="D",N54," ")</f>
        <v xml:space="preserve"> </v>
      </c>
      <c r="O63" s="254" t="str">
        <f>IF(B54="D",O54," ")</f>
        <v xml:space="preserve"> </v>
      </c>
      <c r="P63" s="254" t="str">
        <f>IF(B54="D",P54," ")</f>
        <v xml:space="preserve"> </v>
      </c>
      <c r="Q63" s="254" t="str">
        <f>IF(B54="D",Q54," ")</f>
        <v xml:space="preserve"> </v>
      </c>
      <c r="R63" s="255" t="str">
        <f>IF(B54="D",R54," ")</f>
        <v xml:space="preserve"> </v>
      </c>
      <c r="S63" s="251"/>
      <c r="T63" s="256" t="str">
        <f>IF(B54="D",T54," ")</f>
        <v xml:space="preserve"> </v>
      </c>
    </row>
    <row r="64" spans="1:47" ht="13.5" thickBot="1" x14ac:dyDescent="0.25">
      <c r="F64" s="261" t="str">
        <f>IF(B55="D",Employee!D119," ")</f>
        <v xml:space="preserve"> </v>
      </c>
      <c r="M64" s="257" t="str">
        <f>IF(B55="D",M55," ")</f>
        <v xml:space="preserve"> </v>
      </c>
      <c r="N64" s="258" t="str">
        <f>IF(B55="D",N55," ")</f>
        <v xml:space="preserve"> </v>
      </c>
      <c r="O64" s="258" t="str">
        <f>IF(B55="D",O55," ")</f>
        <v xml:space="preserve"> </v>
      </c>
      <c r="P64" s="258" t="str">
        <f>IF(B55="D",P55," ")</f>
        <v xml:space="preserve"> </v>
      </c>
      <c r="Q64" s="258" t="str">
        <f>IF(B55="D",Q55," ")</f>
        <v xml:space="preserve"> </v>
      </c>
      <c r="R64" s="259" t="str">
        <f>IF(B55="D",R55," ")</f>
        <v xml:space="preserve"> </v>
      </c>
      <c r="S64" s="251"/>
      <c r="T64" s="260" t="str">
        <f>IF(B55="D",T55," ")</f>
        <v xml:space="preserve"> </v>
      </c>
    </row>
    <row r="65" spans="6:46" ht="13.5" thickBot="1" x14ac:dyDescent="0.25">
      <c r="F65" s="245" t="s">
        <v>159</v>
      </c>
      <c r="M65" s="247">
        <f t="shared" ref="M65:R65" si="10">SUM(M60:M64)</f>
        <v>0</v>
      </c>
      <c r="N65" s="247">
        <f t="shared" si="10"/>
        <v>0</v>
      </c>
      <c r="O65" s="247">
        <f t="shared" si="10"/>
        <v>0</v>
      </c>
      <c r="P65" s="247">
        <f t="shared" si="10"/>
        <v>0</v>
      </c>
      <c r="Q65" s="247">
        <f t="shared" si="10"/>
        <v>0</v>
      </c>
      <c r="R65" s="247">
        <f t="shared" si="10"/>
        <v>0</v>
      </c>
      <c r="S65" s="251"/>
      <c r="T65" s="247">
        <f>SUM(T60:T64)</f>
        <v>0</v>
      </c>
      <c r="AK65" s="424" t="s">
        <v>107</v>
      </c>
      <c r="AL65" s="341"/>
      <c r="AM65" s="341"/>
      <c r="AN65" s="425"/>
      <c r="AQ65" s="208">
        <f>AQ60+'Jul09'!AQ65</f>
        <v>0</v>
      </c>
      <c r="AR65" s="208">
        <f>AR60+'Jul09'!AR65</f>
        <v>0</v>
      </c>
      <c r="AS65" s="208">
        <f>AS60+'Jul09'!AS65</f>
        <v>0</v>
      </c>
      <c r="AT65" s="208">
        <f>AT60+'Jul09'!AT65</f>
        <v>0</v>
      </c>
    </row>
    <row r="66" spans="6:46" ht="13.5" thickTop="1" x14ac:dyDescent="0.2"/>
    <row r="67" spans="6:46" x14ac:dyDescent="0.2">
      <c r="AK67" s="424" t="s">
        <v>108</v>
      </c>
      <c r="AL67" s="341"/>
      <c r="AM67" s="341"/>
      <c r="AN67" s="425"/>
      <c r="AQ67" s="215"/>
      <c r="AR67" s="208">
        <f>AR62+'Jul09'!AR67</f>
        <v>0</v>
      </c>
      <c r="AS67" s="208">
        <f>AS62+'Jul09'!AS67</f>
        <v>0</v>
      </c>
      <c r="AT67" s="208">
        <f>AT62+'Jul09'!AT67</f>
        <v>0</v>
      </c>
    </row>
  </sheetData>
  <sheetCalcPr fullCalcOnLoad="1"/>
  <mergeCells count="95">
    <mergeCell ref="AK67:AN67"/>
    <mergeCell ref="AK58:AN58"/>
    <mergeCell ref="AK60:AN60"/>
    <mergeCell ref="AK62:AN62"/>
    <mergeCell ref="AK65:AN65"/>
    <mergeCell ref="G1:H1"/>
    <mergeCell ref="I1:L1"/>
    <mergeCell ref="G2:H2"/>
    <mergeCell ref="I2:L2"/>
    <mergeCell ref="F3:F6"/>
    <mergeCell ref="H3:H6"/>
    <mergeCell ref="I3:I6"/>
    <mergeCell ref="W3:W6"/>
    <mergeCell ref="U1:U6"/>
    <mergeCell ref="X3:X6"/>
    <mergeCell ref="A1:A6"/>
    <mergeCell ref="B3:B6"/>
    <mergeCell ref="C3:C6"/>
    <mergeCell ref="D3:D6"/>
    <mergeCell ref="E3:E6"/>
    <mergeCell ref="N3:N6"/>
    <mergeCell ref="O3:O6"/>
    <mergeCell ref="AJ3:AJ6"/>
    <mergeCell ref="K3:K6"/>
    <mergeCell ref="L3:L6"/>
    <mergeCell ref="M3:M6"/>
    <mergeCell ref="P3:P6"/>
    <mergeCell ref="Q3:Q6"/>
    <mergeCell ref="Z3:Z6"/>
    <mergeCell ref="AA3:AA6"/>
    <mergeCell ref="V3:V6"/>
    <mergeCell ref="Y3:Y6"/>
    <mergeCell ref="H9:J9"/>
    <mergeCell ref="O9:R9"/>
    <mergeCell ref="AK3:AK6"/>
    <mergeCell ref="AC3:AC6"/>
    <mergeCell ref="AE3:AE6"/>
    <mergeCell ref="AF3:AF6"/>
    <mergeCell ref="AG3:AG6"/>
    <mergeCell ref="R3:R6"/>
    <mergeCell ref="T3:T6"/>
    <mergeCell ref="J3:J6"/>
    <mergeCell ref="F16:G16"/>
    <mergeCell ref="B17:T17"/>
    <mergeCell ref="B18:E18"/>
    <mergeCell ref="B19:D19"/>
    <mergeCell ref="H19:J19"/>
    <mergeCell ref="O19:R19"/>
    <mergeCell ref="R38:T38"/>
    <mergeCell ref="F26:G26"/>
    <mergeCell ref="B27:T27"/>
    <mergeCell ref="B28:E28"/>
    <mergeCell ref="B29:D29"/>
    <mergeCell ref="H29:J29"/>
    <mergeCell ref="O29:R29"/>
    <mergeCell ref="O28:Q28"/>
    <mergeCell ref="R28:T28"/>
    <mergeCell ref="B57:T57"/>
    <mergeCell ref="F46:G46"/>
    <mergeCell ref="B47:T47"/>
    <mergeCell ref="B48:E48"/>
    <mergeCell ref="B49:D49"/>
    <mergeCell ref="H49:J49"/>
    <mergeCell ref="O49:R49"/>
    <mergeCell ref="O48:Q48"/>
    <mergeCell ref="O18:Q18"/>
    <mergeCell ref="R18:T18"/>
    <mergeCell ref="F56:G56"/>
    <mergeCell ref="F36:G36"/>
    <mergeCell ref="B37:T37"/>
    <mergeCell ref="B38:E38"/>
    <mergeCell ref="B39:D39"/>
    <mergeCell ref="H39:J39"/>
    <mergeCell ref="O39:R39"/>
    <mergeCell ref="O38:Q38"/>
    <mergeCell ref="AQ1:AT2"/>
    <mergeCell ref="AQ3:AQ6"/>
    <mergeCell ref="AR3:AR6"/>
    <mergeCell ref="AS3:AS6"/>
    <mergeCell ref="AT3:AT6"/>
    <mergeCell ref="R8:T8"/>
    <mergeCell ref="AL3:AL6"/>
    <mergeCell ref="AM3:AM6"/>
    <mergeCell ref="AH3:AH6"/>
    <mergeCell ref="AI3:AI6"/>
    <mergeCell ref="M59:R59"/>
    <mergeCell ref="B1:F2"/>
    <mergeCell ref="V1:AC2"/>
    <mergeCell ref="AE1:AN2"/>
    <mergeCell ref="R48:T48"/>
    <mergeCell ref="AN3:AN6"/>
    <mergeCell ref="B7:T7"/>
    <mergeCell ref="B8:E8"/>
    <mergeCell ref="B9:D9"/>
    <mergeCell ref="O8:Q8"/>
  </mergeCells>
  <phoneticPr fontId="4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U77"/>
  <sheetViews>
    <sheetView workbookViewId="0">
      <pane ySplit="6" topLeftCell="A7" activePane="bottomLeft" state="frozen"/>
      <selection pane="bottomLeft" activeCell="F3" sqref="F3:F6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4.25" customHeight="1" thickTop="1" x14ac:dyDescent="0.2">
      <c r="A1" s="434"/>
      <c r="B1" s="358" t="s">
        <v>113</v>
      </c>
      <c r="C1" s="359"/>
      <c r="D1" s="359"/>
      <c r="E1" s="359"/>
      <c r="F1" s="360"/>
      <c r="G1" s="444">
        <f>SUM(AQ70:AT70)+SUM(AR72:AT72)</f>
        <v>0</v>
      </c>
      <c r="H1" s="445"/>
      <c r="I1" s="447" t="s">
        <v>4</v>
      </c>
      <c r="J1" s="449"/>
      <c r="K1" s="449"/>
      <c r="L1" s="450"/>
      <c r="M1" s="113">
        <f t="shared" ref="M1:R1" si="0">M16+M26+M36+M46+M56+M66</f>
        <v>0</v>
      </c>
      <c r="N1" s="113">
        <f t="shared" si="0"/>
        <v>0</v>
      </c>
      <c r="O1" s="113">
        <f t="shared" si="0"/>
        <v>0</v>
      </c>
      <c r="P1" s="113">
        <f t="shared" si="0"/>
        <v>0</v>
      </c>
      <c r="Q1" s="113">
        <f t="shared" si="0"/>
        <v>0</v>
      </c>
      <c r="R1" s="113">
        <f t="shared" si="0"/>
        <v>0</v>
      </c>
      <c r="S1" s="139"/>
      <c r="T1" s="113">
        <f>T16+T26+T36+T46+T56+T66</f>
        <v>0</v>
      </c>
      <c r="U1" s="406"/>
      <c r="V1" s="366" t="s">
        <v>36</v>
      </c>
      <c r="W1" s="367"/>
      <c r="X1" s="367"/>
      <c r="Y1" s="367"/>
      <c r="Z1" s="367"/>
      <c r="AA1" s="367"/>
      <c r="AB1" s="367"/>
      <c r="AC1" s="368"/>
      <c r="AD1" s="239"/>
      <c r="AE1" s="372" t="s">
        <v>59</v>
      </c>
      <c r="AF1" s="373"/>
      <c r="AG1" s="373"/>
      <c r="AH1" s="373"/>
      <c r="AI1" s="373"/>
      <c r="AJ1" s="373"/>
      <c r="AK1" s="373"/>
      <c r="AL1" s="373"/>
      <c r="AM1" s="373"/>
      <c r="AN1" s="373"/>
      <c r="AO1" s="239"/>
      <c r="AP1" s="240"/>
      <c r="AQ1" s="382" t="s">
        <v>103</v>
      </c>
      <c r="AR1" s="382"/>
      <c r="AS1" s="382"/>
      <c r="AT1" s="382"/>
      <c r="AU1" s="210"/>
    </row>
    <row r="2" spans="1:47" s="8" customFormat="1" ht="14.25" customHeight="1" thickBot="1" x14ac:dyDescent="0.25">
      <c r="A2" s="434"/>
      <c r="B2" s="361"/>
      <c r="C2" s="362"/>
      <c r="D2" s="362"/>
      <c r="E2" s="362"/>
      <c r="F2" s="363"/>
      <c r="G2" s="383"/>
      <c r="H2" s="384"/>
      <c r="I2" s="385" t="s">
        <v>156</v>
      </c>
      <c r="J2" s="385"/>
      <c r="K2" s="385"/>
      <c r="L2" s="386"/>
      <c r="M2" s="237">
        <f t="shared" ref="M2:R2" si="1">M75</f>
        <v>0</v>
      </c>
      <c r="N2" s="237">
        <f t="shared" si="1"/>
        <v>0</v>
      </c>
      <c r="O2" s="237">
        <f t="shared" si="1"/>
        <v>0</v>
      </c>
      <c r="P2" s="237">
        <f t="shared" si="1"/>
        <v>0</v>
      </c>
      <c r="Q2" s="237">
        <f t="shared" si="1"/>
        <v>0</v>
      </c>
      <c r="R2" s="237">
        <f t="shared" si="1"/>
        <v>0</v>
      </c>
      <c r="S2" s="237">
        <f>S65</f>
        <v>0</v>
      </c>
      <c r="T2" s="237">
        <f>T75</f>
        <v>0</v>
      </c>
      <c r="U2" s="406"/>
      <c r="V2" s="369"/>
      <c r="W2" s="370"/>
      <c r="X2" s="370"/>
      <c r="Y2" s="370"/>
      <c r="Z2" s="370"/>
      <c r="AA2" s="370"/>
      <c r="AB2" s="370"/>
      <c r="AC2" s="371"/>
      <c r="AD2" s="239"/>
      <c r="AE2" s="369"/>
      <c r="AF2" s="370"/>
      <c r="AG2" s="370"/>
      <c r="AH2" s="370"/>
      <c r="AI2" s="370"/>
      <c r="AJ2" s="370"/>
      <c r="AK2" s="370"/>
      <c r="AL2" s="370"/>
      <c r="AM2" s="370"/>
      <c r="AN2" s="370"/>
      <c r="AO2" s="239"/>
      <c r="AP2" s="240"/>
      <c r="AQ2" s="370"/>
      <c r="AR2" s="370"/>
      <c r="AS2" s="370"/>
      <c r="AT2" s="370"/>
      <c r="AU2" s="210"/>
    </row>
    <row r="3" spans="1:47" s="13" customFormat="1" ht="15" customHeight="1" thickTop="1" x14ac:dyDescent="0.2">
      <c r="A3" s="417"/>
      <c r="B3" s="421" t="s">
        <v>158</v>
      </c>
      <c r="C3" s="421" t="s">
        <v>80</v>
      </c>
      <c r="D3" s="421" t="s">
        <v>6</v>
      </c>
      <c r="E3" s="387" t="s">
        <v>72</v>
      </c>
      <c r="F3" s="430" t="s">
        <v>0</v>
      </c>
      <c r="G3" s="135" t="s">
        <v>74</v>
      </c>
      <c r="H3" s="393" t="s">
        <v>84</v>
      </c>
      <c r="I3" s="393" t="s">
        <v>78</v>
      </c>
      <c r="J3" s="393" t="s">
        <v>79</v>
      </c>
      <c r="K3" s="390" t="s">
        <v>83</v>
      </c>
      <c r="L3" s="390" t="s">
        <v>56</v>
      </c>
      <c r="M3" s="408" t="s">
        <v>81</v>
      </c>
      <c r="N3" s="393" t="s">
        <v>1</v>
      </c>
      <c r="O3" s="410" t="s">
        <v>37</v>
      </c>
      <c r="P3" s="393" t="s">
        <v>85</v>
      </c>
      <c r="Q3" s="410" t="s">
        <v>2</v>
      </c>
      <c r="R3" s="408" t="s">
        <v>82</v>
      </c>
      <c r="S3" s="53"/>
      <c r="T3" s="410" t="s">
        <v>38</v>
      </c>
      <c r="U3" s="407"/>
      <c r="V3" s="404" t="s">
        <v>5</v>
      </c>
      <c r="W3" s="404" t="s">
        <v>1</v>
      </c>
      <c r="X3" s="404" t="s">
        <v>37</v>
      </c>
      <c r="Y3" s="411" t="s">
        <v>32</v>
      </c>
      <c r="Z3" s="404" t="s">
        <v>2</v>
      </c>
      <c r="AA3" s="404" t="s">
        <v>3</v>
      </c>
      <c r="AB3" s="53"/>
      <c r="AC3" s="404" t="s">
        <v>38</v>
      </c>
      <c r="AD3" s="96"/>
      <c r="AE3" s="374" t="s">
        <v>60</v>
      </c>
      <c r="AF3" s="374" t="s">
        <v>61</v>
      </c>
      <c r="AG3" s="374" t="s">
        <v>199</v>
      </c>
      <c r="AH3" s="374" t="s">
        <v>202</v>
      </c>
      <c r="AI3" s="426" t="s">
        <v>70</v>
      </c>
      <c r="AJ3" s="374" t="s">
        <v>62</v>
      </c>
      <c r="AK3" s="355" t="s">
        <v>68</v>
      </c>
      <c r="AL3" s="355" t="s">
        <v>200</v>
      </c>
      <c r="AM3" s="355" t="s">
        <v>201</v>
      </c>
      <c r="AN3" s="426" t="s">
        <v>71</v>
      </c>
      <c r="AO3" s="96"/>
      <c r="AP3" s="211"/>
      <c r="AQ3" s="355" t="s">
        <v>99</v>
      </c>
      <c r="AR3" s="355" t="s">
        <v>100</v>
      </c>
      <c r="AS3" s="355" t="s">
        <v>101</v>
      </c>
      <c r="AT3" s="355" t="s">
        <v>102</v>
      </c>
      <c r="AU3" s="211"/>
    </row>
    <row r="4" spans="1:47" s="14" customFormat="1" ht="15" customHeight="1" x14ac:dyDescent="0.2">
      <c r="A4" s="417"/>
      <c r="B4" s="422"/>
      <c r="C4" s="422"/>
      <c r="D4" s="422"/>
      <c r="E4" s="388"/>
      <c r="F4" s="405"/>
      <c r="G4" s="136" t="s">
        <v>75</v>
      </c>
      <c r="H4" s="394"/>
      <c r="I4" s="414"/>
      <c r="J4" s="414"/>
      <c r="K4" s="391"/>
      <c r="L4" s="391"/>
      <c r="M4" s="409"/>
      <c r="N4" s="394"/>
      <c r="O4" s="405"/>
      <c r="P4" s="394"/>
      <c r="Q4" s="405"/>
      <c r="R4" s="409"/>
      <c r="S4" s="53"/>
      <c r="T4" s="405"/>
      <c r="U4" s="407"/>
      <c r="V4" s="405"/>
      <c r="W4" s="405"/>
      <c r="X4" s="405"/>
      <c r="Y4" s="412"/>
      <c r="Z4" s="405"/>
      <c r="AA4" s="405"/>
      <c r="AB4" s="53"/>
      <c r="AC4" s="405"/>
      <c r="AD4" s="96"/>
      <c r="AE4" s="375"/>
      <c r="AF4" s="375"/>
      <c r="AG4" s="375"/>
      <c r="AH4" s="375"/>
      <c r="AI4" s="427"/>
      <c r="AJ4" s="375"/>
      <c r="AK4" s="357"/>
      <c r="AL4" s="356"/>
      <c r="AM4" s="356"/>
      <c r="AN4" s="427"/>
      <c r="AO4" s="96"/>
      <c r="AP4" s="211"/>
      <c r="AQ4" s="356"/>
      <c r="AR4" s="356"/>
      <c r="AS4" s="356"/>
      <c r="AT4" s="356"/>
      <c r="AU4" s="211"/>
    </row>
    <row r="5" spans="1:47" s="14" customFormat="1" ht="15" customHeight="1" x14ac:dyDescent="0.2">
      <c r="A5" s="417"/>
      <c r="B5" s="422"/>
      <c r="C5" s="422"/>
      <c r="D5" s="422"/>
      <c r="E5" s="388"/>
      <c r="F5" s="405"/>
      <c r="G5" s="136" t="s">
        <v>76</v>
      </c>
      <c r="H5" s="394"/>
      <c r="I5" s="414"/>
      <c r="J5" s="414"/>
      <c r="K5" s="391"/>
      <c r="L5" s="391"/>
      <c r="M5" s="409"/>
      <c r="N5" s="394"/>
      <c r="O5" s="405"/>
      <c r="P5" s="394"/>
      <c r="Q5" s="405"/>
      <c r="R5" s="409"/>
      <c r="S5" s="53"/>
      <c r="T5" s="405"/>
      <c r="U5" s="407"/>
      <c r="V5" s="405"/>
      <c r="W5" s="405"/>
      <c r="X5" s="405"/>
      <c r="Y5" s="412"/>
      <c r="Z5" s="405"/>
      <c r="AA5" s="405"/>
      <c r="AB5" s="53"/>
      <c r="AC5" s="405"/>
      <c r="AD5" s="96"/>
      <c r="AE5" s="375"/>
      <c r="AF5" s="375"/>
      <c r="AG5" s="375"/>
      <c r="AH5" s="375"/>
      <c r="AI5" s="427"/>
      <c r="AJ5" s="375"/>
      <c r="AK5" s="357"/>
      <c r="AL5" s="356"/>
      <c r="AM5" s="356"/>
      <c r="AN5" s="427"/>
      <c r="AO5" s="96"/>
      <c r="AP5" s="211"/>
      <c r="AQ5" s="356"/>
      <c r="AR5" s="356"/>
      <c r="AS5" s="356"/>
      <c r="AT5" s="356"/>
      <c r="AU5" s="211"/>
    </row>
    <row r="6" spans="1:47" s="15" customFormat="1" ht="15" customHeight="1" x14ac:dyDescent="0.2">
      <c r="A6" s="417"/>
      <c r="B6" s="423"/>
      <c r="C6" s="423"/>
      <c r="D6" s="423"/>
      <c r="E6" s="389"/>
      <c r="F6" s="405"/>
      <c r="G6" s="137" t="s">
        <v>77</v>
      </c>
      <c r="H6" s="395"/>
      <c r="I6" s="415"/>
      <c r="J6" s="415"/>
      <c r="K6" s="392"/>
      <c r="L6" s="392"/>
      <c r="M6" s="409"/>
      <c r="N6" s="395"/>
      <c r="O6" s="405"/>
      <c r="P6" s="395"/>
      <c r="Q6" s="405"/>
      <c r="R6" s="409"/>
      <c r="S6" s="52"/>
      <c r="T6" s="405"/>
      <c r="U6" s="407"/>
      <c r="V6" s="405"/>
      <c r="W6" s="405"/>
      <c r="X6" s="405"/>
      <c r="Y6" s="413"/>
      <c r="Z6" s="405"/>
      <c r="AA6" s="405"/>
      <c r="AB6" s="52"/>
      <c r="AC6" s="405"/>
      <c r="AD6" s="97"/>
      <c r="AE6" s="375"/>
      <c r="AF6" s="375"/>
      <c r="AG6" s="375"/>
      <c r="AH6" s="375"/>
      <c r="AI6" s="427"/>
      <c r="AJ6" s="375"/>
      <c r="AK6" s="357"/>
      <c r="AL6" s="356"/>
      <c r="AM6" s="356"/>
      <c r="AN6" s="427"/>
      <c r="AO6" s="97"/>
      <c r="AP6" s="212"/>
      <c r="AQ6" s="357"/>
      <c r="AR6" s="357"/>
      <c r="AS6" s="357"/>
      <c r="AT6" s="357"/>
      <c r="AU6" s="212"/>
    </row>
    <row r="7" spans="1:47" s="54" customFormat="1" ht="24" customHeight="1" thickBot="1" x14ac:dyDescent="0.25">
      <c r="A7" s="160"/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218"/>
      <c r="V7" s="84"/>
      <c r="W7" s="84"/>
      <c r="X7" s="84"/>
      <c r="Y7" s="219"/>
      <c r="Z7" s="84"/>
      <c r="AA7" s="84"/>
      <c r="AB7" s="85"/>
      <c r="AC7" s="84"/>
      <c r="AD7" s="97"/>
      <c r="AE7" s="94"/>
      <c r="AF7" s="94"/>
      <c r="AG7" s="267">
        <f>Admin!N$21/100</f>
        <v>0.2</v>
      </c>
      <c r="AH7" s="267">
        <f>(Admin!N$22-Admin!N$21)/100</f>
        <v>0.2</v>
      </c>
      <c r="AI7" s="94"/>
      <c r="AJ7" s="94"/>
      <c r="AK7" s="94"/>
      <c r="AL7" s="267">
        <f>Admin!N$21/100</f>
        <v>0.2</v>
      </c>
      <c r="AM7" s="267">
        <f>(Admin!N$22-Admin!N$21)/100</f>
        <v>0.2</v>
      </c>
      <c r="AN7" s="94"/>
      <c r="AO7" s="97"/>
      <c r="AP7" s="212"/>
      <c r="AQ7" s="94"/>
      <c r="AR7" s="94"/>
      <c r="AS7" s="94"/>
      <c r="AT7" s="94"/>
      <c r="AU7" s="212"/>
    </row>
    <row r="8" spans="1:47" ht="18" customHeight="1" thickTop="1" thickBot="1" x14ac:dyDescent="0.25">
      <c r="A8" s="41"/>
      <c r="B8" s="396" t="s">
        <v>34</v>
      </c>
      <c r="C8" s="397"/>
      <c r="D8" s="397"/>
      <c r="E8" s="398"/>
      <c r="F8" s="42"/>
      <c r="G8" s="110"/>
      <c r="H8" s="111"/>
      <c r="I8" s="111"/>
      <c r="J8" s="111"/>
      <c r="K8" s="58"/>
      <c r="L8" s="58"/>
      <c r="M8" s="55"/>
      <c r="N8" s="43"/>
      <c r="O8" s="378" t="s">
        <v>39</v>
      </c>
      <c r="P8" s="379"/>
      <c r="Q8" s="380"/>
      <c r="R8" s="376"/>
      <c r="S8" s="377"/>
      <c r="T8" s="377"/>
      <c r="U8" s="44"/>
      <c r="AD8" s="98"/>
      <c r="AO8" s="98"/>
      <c r="AP8" s="63"/>
      <c r="AU8" s="63"/>
    </row>
    <row r="9" spans="1:47" ht="18" customHeight="1" thickTop="1" thickBot="1" x14ac:dyDescent="0.25">
      <c r="A9" s="45"/>
      <c r="B9" s="399" t="s">
        <v>9</v>
      </c>
      <c r="C9" s="397"/>
      <c r="D9" s="398"/>
      <c r="E9" s="206">
        <v>22</v>
      </c>
      <c r="F9" s="63"/>
      <c r="G9" s="63"/>
      <c r="H9" s="399" t="s">
        <v>39</v>
      </c>
      <c r="I9" s="397"/>
      <c r="J9" s="398"/>
      <c r="K9" s="272">
        <f>Admin!B149</f>
        <v>40056</v>
      </c>
      <c r="L9" s="271" t="s">
        <v>208</v>
      </c>
      <c r="M9" s="273">
        <f>Admin!B155</f>
        <v>40062</v>
      </c>
      <c r="N9" s="28"/>
      <c r="O9" s="401" t="s">
        <v>109</v>
      </c>
      <c r="P9" s="402"/>
      <c r="Q9" s="402"/>
      <c r="R9" s="403"/>
      <c r="S9" s="46"/>
      <c r="T9" s="217"/>
      <c r="U9" s="48"/>
      <c r="AD9" s="98"/>
      <c r="AO9" s="98"/>
      <c r="AP9" s="63"/>
      <c r="AU9" s="63"/>
    </row>
    <row r="10" spans="1:47" ht="18" customHeight="1" thickTop="1" x14ac:dyDescent="0.2">
      <c r="A10" s="45"/>
      <c r="B10" s="220"/>
      <c r="C10" s="221"/>
      <c r="D10" s="222"/>
      <c r="E10" s="221"/>
      <c r="F10" s="221"/>
      <c r="G10" s="221"/>
      <c r="H10" s="56"/>
      <c r="I10" s="56"/>
      <c r="J10" s="56"/>
      <c r="K10" s="59"/>
      <c r="L10" s="59"/>
      <c r="M10" s="56"/>
      <c r="N10" s="114"/>
      <c r="O10" s="56"/>
      <c r="P10" s="56"/>
      <c r="Q10" s="56"/>
      <c r="R10" s="56"/>
      <c r="S10" s="46"/>
      <c r="T10" s="56"/>
      <c r="U10" s="48"/>
      <c r="AD10" s="98"/>
      <c r="AF10" s="112"/>
      <c r="AO10" s="98"/>
      <c r="AP10" s="63"/>
      <c r="AU10" s="63"/>
    </row>
    <row r="11" spans="1:47" ht="18" customHeight="1" x14ac:dyDescent="0.2">
      <c r="A11" s="45"/>
      <c r="B11" s="143" t="str">
        <f>IF(E11=" "," ",IF(Employee!F$24&gt;E$9," ",IF(Employee!F$26&lt;E$9," ",Employee!D$30)))</f>
        <v xml:space="preserve"> </v>
      </c>
      <c r="C11" s="109" t="str">
        <f>IF(E11=Employee!D$29,LOOKUP(E$9,Nitable!A:A,Nitable!B:B)," ")</f>
        <v xml:space="preserve"> </v>
      </c>
      <c r="D11" s="109" t="str">
        <f>IF(E11=Employee!D$29,LOOKUP(E$9,Taxcode!A:A,Taxcode!G:G)," ")</f>
        <v xml:space="preserve"> </v>
      </c>
      <c r="E11" s="144" t="str">
        <f>IF(Employee!D$28="m"," ",IF(Employee!F$24&gt;E$9," ",IF(Employee!F$26&lt;E$9," ",Employee!D$29)))</f>
        <v xml:space="preserve"> </v>
      </c>
      <c r="F11" s="147" t="str">
        <f>IF(E11=" "," ",IF(Employee!F$24&gt;E$9," ",IF(Employee!F$26&lt;E$9," ",Employee!D$15)))</f>
        <v xml:space="preserve"> </v>
      </c>
      <c r="G11" s="162"/>
      <c r="H11" s="123">
        <f>IF(T$9="Y",'Aug09'!H41,0)</f>
        <v>0</v>
      </c>
      <c r="I11" s="115">
        <f>IF(T$9="Y",'Aug09'!I41,0)</f>
        <v>0</v>
      </c>
      <c r="J11" s="115">
        <f>IF(T$9="Y",'Aug09'!J41,0)</f>
        <v>0</v>
      </c>
      <c r="K11" s="115">
        <f>IF(T$9="Y",'Aug09'!K41,I11*J11)</f>
        <v>0</v>
      </c>
      <c r="L11" s="154">
        <f>IF(T$9="Y",'Aug09'!L41,0)</f>
        <v>0</v>
      </c>
      <c r="M11" s="140" t="str">
        <f>IF(E11=" "," ",IF(T$9="Y",'Aug09'!M41,IF((H11+K11+L11)&gt;0,H11+K11+L11," ")))</f>
        <v xml:space="preserve"> </v>
      </c>
      <c r="N11" s="117" t="str">
        <f>IF(M11=" "," ",IF(M11=0," ",IF(Employee!O$24="W1",AN11,AI11-'Aug09'!W41)))</f>
        <v xml:space="preserve"> </v>
      </c>
      <c r="O11" s="128" t="str">
        <f>IF(M11=" "," ",IF(M11=0," ",IF(Employee!P$17&gt;E$9,0,IF(C11="A",WNI!E108,IF(C11="B",WNI!F108,IF(C11="C",WNI!G108,IF(C11="J",WNI!H108," ")))))))</f>
        <v xml:space="preserve"> </v>
      </c>
      <c r="P11" s="117"/>
      <c r="Q11" s="117"/>
      <c r="R11" s="133" t="str">
        <f>IF(M11=" "," ",IF(M11=0," ",M11-SUM(N11:Q11)))</f>
        <v xml:space="preserve"> </v>
      </c>
      <c r="S11" s="121"/>
      <c r="T11" s="118" t="str">
        <f>IF(M11=" "," ",IF(M11=0," ",WNI!I108))</f>
        <v xml:space="preserve"> </v>
      </c>
      <c r="U11" s="50"/>
      <c r="V11" s="61">
        <f>IF(Employee!H$34=E$9,Employee!D$34+SUM(M11)+'Aug09'!V41,SUM(M11)+'Aug09'!V41)</f>
        <v>0</v>
      </c>
      <c r="W11" s="61">
        <f>IF(Employee!H$34=E$9,Employee!D$35+SUM(N11)+'Aug09'!W41,SUM(N11)+'Aug09'!W41)</f>
        <v>0</v>
      </c>
      <c r="X11" s="61">
        <f>IF(O11=" ",'Aug09'!X41,O11+'Aug09'!X41)</f>
        <v>0</v>
      </c>
      <c r="Y11" s="61">
        <f>IF(P11=" ",'Aug09'!Y41,P11+'Aug09'!Y41)</f>
        <v>0</v>
      </c>
      <c r="Z11" s="61">
        <f>IF(Q11=" ",'Aug09'!Z41,Q11+'Aug09'!Z41)</f>
        <v>0</v>
      </c>
      <c r="AA11" s="61">
        <f>IF(R11=" ",'Aug09'!AA41,R11+'Aug09'!AA41)</f>
        <v>0</v>
      </c>
      <c r="AB11" s="62"/>
      <c r="AC11" s="61">
        <f>IF(T11=" ",'Aug09'!AC41,T11+'Aug09'!AC41)</f>
        <v>0</v>
      </c>
      <c r="AD11" s="98"/>
      <c r="AE11" s="112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8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45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IF(E12=Employee!D$55,LOOKUP(E$9,Taxcode!A:A,Taxcode!M:M)," ")</f>
        <v xml:space="preserve"> </v>
      </c>
      <c r="E12" s="146" t="str">
        <f>IF(Employee!D$54="m"," ",IF(Employee!F$50&gt;E$9," ",IF(Employee!F$52&lt;E$9," ",Employee!D$55)))</f>
        <v xml:space="preserve"> </v>
      </c>
      <c r="F12" s="148" t="str">
        <f>IF(E12=" "," ",IF(Employee!F$50&gt;E$9," ",IF(Employee!F$52&lt;E$9," ",Employee!D$41)))</f>
        <v xml:space="preserve"> </v>
      </c>
      <c r="G12" s="162"/>
      <c r="H12" s="124">
        <f>IF(T$9="Y",'Aug09'!H42,0)</f>
        <v>0</v>
      </c>
      <c r="I12" s="119">
        <f>IF(T$9="Y",'Aug09'!I42,0)</f>
        <v>0</v>
      </c>
      <c r="J12" s="119">
        <f>IF(T$9="Y",'Aug09'!J42,0)</f>
        <v>0</v>
      </c>
      <c r="K12" s="119">
        <f>IF(T$9="Y",'Aug09'!K42,I12*J12)</f>
        <v>0</v>
      </c>
      <c r="L12" s="155">
        <f>IF(T$9="Y",'Aug09'!L42,0)</f>
        <v>0</v>
      </c>
      <c r="M12" s="141" t="str">
        <f>IF(E12=" "," ",IF(T$9="Y",'Aug09'!M42,IF((H12+K12+L12)&gt;0,H12+K12+L12," ")))</f>
        <v xml:space="preserve"> </v>
      </c>
      <c r="N12" s="121" t="str">
        <f>IF(M12=" "," ",IF(M12=0," ",IF(Employee!O$50="W1",AN12,AI12-'Aug09'!W42)))</f>
        <v xml:space="preserve"> </v>
      </c>
      <c r="O12" s="130" t="str">
        <f>IF(M12=" "," ",IF(M12=0," ",IF(Employee!P$43&gt;E$9,0,IF(C12="A",WNI!E109,IF(C12="B",WNI!F109,IF(C12="C",WNI!G109,IF(C12="J",WNI!H109," ")))))))</f>
        <v xml:space="preserve"> </v>
      </c>
      <c r="P12" s="121"/>
      <c r="Q12" s="121"/>
      <c r="R12" s="134" t="str">
        <f>IF(M12=" "," ",IF(M12=0," ",M12-SUM(N12:Q12)))</f>
        <v xml:space="preserve"> </v>
      </c>
      <c r="S12" s="121"/>
      <c r="T12" s="122" t="str">
        <f>IF(M12=" "," ",IF(M12=0," ",WNI!I109))</f>
        <v xml:space="preserve"> </v>
      </c>
      <c r="U12" s="50"/>
      <c r="V12" s="61">
        <f>IF(Employee!H$60=E$9,Employee!D$60+SUM(M12)+'Aug09'!V42,SUM(M12)+'Aug09'!V42)</f>
        <v>0</v>
      </c>
      <c r="W12" s="61">
        <f>IF(Employee!H$60=E$9,Employee!D$61+SUM(N12)+'Aug09'!W42,SUM(N12)+'Aug09'!W42)</f>
        <v>0</v>
      </c>
      <c r="X12" s="61">
        <f>IF(O12=" ",'Aug09'!X42,O12+'Aug09'!X42)</f>
        <v>0</v>
      </c>
      <c r="Y12" s="61">
        <f>IF(P12=" ",'Aug09'!Y42,P12+'Aug09'!Y42)</f>
        <v>0</v>
      </c>
      <c r="Z12" s="61">
        <f>IF(Q12=" ",'Aug09'!Z42,Q12+'Aug09'!Z42)</f>
        <v>0</v>
      </c>
      <c r="AA12" s="61">
        <f>IF(R12=" ",'Aug09'!AA42,R12+'Aug09'!AA42)</f>
        <v>0</v>
      </c>
      <c r="AB12" s="62"/>
      <c r="AC12" s="61">
        <f>IF(T12=" ",'Aug09'!AC42,T12+'Aug09'!AC42)</f>
        <v>0</v>
      </c>
      <c r="AD12" s="98"/>
      <c r="AE12" s="112">
        <f>IF(E12=" ",0,IF(D12="BR",0,IF(D12="D",0,IF(D12="NT",V12,LOOKUP(D12,Free!A:A,Free!B:B)*E$9/52))))</f>
        <v>0</v>
      </c>
      <c r="AF12" s="95">
        <f>IF(E12=" ",0,V12-AE12)</f>
        <v>0</v>
      </c>
      <c r="AG12" s="95">
        <f>AF12*AG$7</f>
        <v>0</v>
      </c>
      <c r="AH12" s="95">
        <f>IF(D12="D",AF12*AH$7,IF(AF12&gt;LOOKUP(E$9,HR!A:A,HR!B:B),(AF12-LOOKUP(E$9,HR!A:A,HR!B:B))*AH$7,0))</f>
        <v>0</v>
      </c>
      <c r="AI12" s="95">
        <f>IF(AF12&lt;1,0,AG12+AH12)</f>
        <v>0</v>
      </c>
      <c r="AJ12" s="95">
        <f>IF(E12=" ",0,IF(D12="BR",0,IF(D12="D",0,IF(D12="NT",M12,LOOKUP(D12,Free!A:A,Free!B:B)*1/52))))</f>
        <v>0</v>
      </c>
      <c r="AK12" s="95">
        <f>IF(E12=" ",0,SUM(M12)-AJ12)</f>
        <v>0</v>
      </c>
      <c r="AL12" s="95">
        <f>AK12*AL$7</f>
        <v>0</v>
      </c>
      <c r="AM12" s="95">
        <f>IF(D12="D",AK12*AM$7,IF(AK12&gt;LOOKUP(1,HR!A:A,HR!B:B),(AK12-LOOKUP(1,HR!A:A,HR!B:B))*AH$7,0))</f>
        <v>0</v>
      </c>
      <c r="AN12" s="95">
        <f>IF(AK12&lt;1,0,AL12+AM12)</f>
        <v>0</v>
      </c>
      <c r="AO12" s="98"/>
      <c r="AP12" s="63"/>
      <c r="AQ12" s="95">
        <f>IF(G12="SSP",H12,0)</f>
        <v>0</v>
      </c>
      <c r="AR12" s="95">
        <f>IF(G12="SMP",H12,0)</f>
        <v>0</v>
      </c>
      <c r="AS12" s="95">
        <f>IF(G12="SPP",H12,0)</f>
        <v>0</v>
      </c>
      <c r="AT12" s="95">
        <f>IF(G12="SAP",H12,0)</f>
        <v>0</v>
      </c>
      <c r="AU12" s="63"/>
    </row>
    <row r="13" spans="1:47" ht="18" customHeight="1" x14ac:dyDescent="0.2">
      <c r="A13" s="45"/>
      <c r="B13" s="145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IF(E13=Employee!D$81,LOOKUP(E$9,Taxcode!A:A,Taxcode!S:S)," ")</f>
        <v xml:space="preserve"> </v>
      </c>
      <c r="E13" s="146" t="str">
        <f>IF(Employee!D$80="m"," ",IF(Employee!F$76&gt;E$9," ",IF(Employee!F$78&lt;E$9," ",Employee!D$81)))</f>
        <v xml:space="preserve"> </v>
      </c>
      <c r="F13" s="148" t="str">
        <f>IF(E13=" "," ",IF(Employee!F$76&gt;E$9," ",IF(Employee!F$78&lt;E$9," ",Employee!D$67)))</f>
        <v xml:space="preserve"> </v>
      </c>
      <c r="G13" s="162"/>
      <c r="H13" s="124">
        <f>IF(T$9="Y",'Aug09'!H43,0)</f>
        <v>0</v>
      </c>
      <c r="I13" s="119">
        <f>IF(T$9="Y",'Aug09'!I43,0)</f>
        <v>0</v>
      </c>
      <c r="J13" s="119">
        <f>IF(T$9="Y",'Aug09'!J43,0)</f>
        <v>0</v>
      </c>
      <c r="K13" s="119">
        <f>IF(T$9="Y",'Aug09'!K43,I13*J13)</f>
        <v>0</v>
      </c>
      <c r="L13" s="155">
        <f>IF(T$9="Y",'Aug09'!L43,0)</f>
        <v>0</v>
      </c>
      <c r="M13" s="141" t="str">
        <f>IF(E13=" "," ",IF(T$9="Y",'Aug09'!M43,IF((H13+K13+L13)&gt;0,H13+K13+L13," ")))</f>
        <v xml:space="preserve"> </v>
      </c>
      <c r="N13" s="121" t="str">
        <f>IF(M13=" "," ",IF(M13=0," ",IF(Employee!O$76="W1",AN13,AI13-'Aug09'!W43)))</f>
        <v xml:space="preserve"> </v>
      </c>
      <c r="O13" s="130" t="str">
        <f>IF(M13=" "," ",IF(M13=0," ",IF(Employee!P$69&gt;E$9,0,IF(C13="A",WNI!E110,IF(C13="B",WNI!F110,IF(C13="C",WNI!G110,IF(C13="J",WNI!H110," ")))))))</f>
        <v xml:space="preserve"> </v>
      </c>
      <c r="P13" s="121"/>
      <c r="Q13" s="121"/>
      <c r="R13" s="134" t="str">
        <f>IF(M13=" "," ",IF(M13=0," ",M13-SUM(N13:Q13)))</f>
        <v xml:space="preserve"> </v>
      </c>
      <c r="S13" s="121"/>
      <c r="T13" s="122" t="str">
        <f>IF(M13=" "," ",IF(M13=0," ",WNI!I110))</f>
        <v xml:space="preserve"> </v>
      </c>
      <c r="U13" s="50"/>
      <c r="V13" s="61">
        <f>IF(Employee!H$86=E$9,Employee!D$86+SUM(M13)+'Aug09'!V43,SUM(M13)+'Aug09'!V43)</f>
        <v>0</v>
      </c>
      <c r="W13" s="61">
        <f>IF(Employee!H$86=E$9,Employee!D$87+SUM(N13)+'Aug09'!W43,SUM(N13)+'Aug09'!W43)</f>
        <v>0</v>
      </c>
      <c r="X13" s="61">
        <f>IF(O13=" ",'Aug09'!X43,O13+'Aug09'!X43)</f>
        <v>0</v>
      </c>
      <c r="Y13" s="61">
        <f>IF(P13=" ",'Aug09'!Y43,P13+'Aug09'!Y43)</f>
        <v>0</v>
      </c>
      <c r="Z13" s="61">
        <f>IF(Q13=" ",'Aug09'!Z43,Q13+'Aug09'!Z43)</f>
        <v>0</v>
      </c>
      <c r="AA13" s="61">
        <f>IF(R13=" ",'Aug09'!AA43,R13+'Aug09'!AA43)</f>
        <v>0</v>
      </c>
      <c r="AB13" s="62"/>
      <c r="AC13" s="61">
        <f>IF(T13=" ",'Aug09'!AC43,T13+'Aug09'!AC43)</f>
        <v>0</v>
      </c>
      <c r="AD13" s="98"/>
      <c r="AE13" s="112">
        <f>IF(E13=" ",0,IF(D13="BR",0,IF(D13="D",0,IF(D13="NT",V13,LOOKUP(D13,Free!A:A,Free!B:B)*E$9/52))))</f>
        <v>0</v>
      </c>
      <c r="AF13" s="95">
        <f>IF(E13=" ",0,V13-AE13)</f>
        <v>0</v>
      </c>
      <c r="AG13" s="95">
        <f>AF13*AG$7</f>
        <v>0</v>
      </c>
      <c r="AH13" s="95">
        <f>IF(D13="D",AF13*AH$7,IF(AF13&gt;LOOKUP(E$9,HR!A:A,HR!B:B),(AF13-LOOKUP(E$9,HR!A:A,HR!B:B))*AH$7,0))</f>
        <v>0</v>
      </c>
      <c r="AI13" s="95">
        <f>IF(AF13&lt;1,0,AG13+AH13)</f>
        <v>0</v>
      </c>
      <c r="AJ13" s="95">
        <f>IF(E13=" ",0,IF(D13="BR",0,IF(D13="D",0,IF(D13="NT",M13,LOOKUP(D13,Free!A:A,Free!B:B)*1/52))))</f>
        <v>0</v>
      </c>
      <c r="AK13" s="95">
        <f>IF(E13=" ",0,SUM(M13)-AJ13)</f>
        <v>0</v>
      </c>
      <c r="AL13" s="95">
        <f>AK13*AL$7</f>
        <v>0</v>
      </c>
      <c r="AM13" s="95">
        <f>IF(D13="D",AK13*AM$7,IF(AK13&gt;LOOKUP(1,HR!A:A,HR!B:B),(AK13-LOOKUP(1,HR!A:A,HR!B:B))*AH$7,0))</f>
        <v>0</v>
      </c>
      <c r="AN13" s="95">
        <f>IF(AK13&lt;1,0,AL13+AM13)</f>
        <v>0</v>
      </c>
      <c r="AO13" s="98"/>
      <c r="AP13" s="63"/>
      <c r="AQ13" s="95">
        <f>IF(G13="SSP",H13,0)</f>
        <v>0</v>
      </c>
      <c r="AR13" s="95">
        <f>IF(G13="SMP",H13,0)</f>
        <v>0</v>
      </c>
      <c r="AS13" s="95">
        <f>IF(G13="SPP",H13,0)</f>
        <v>0</v>
      </c>
      <c r="AT13" s="95">
        <f>IF(G13="SAP",H13,0)</f>
        <v>0</v>
      </c>
      <c r="AU13" s="63"/>
    </row>
    <row r="14" spans="1:47" ht="18" customHeight="1" x14ac:dyDescent="0.2">
      <c r="A14" s="45"/>
      <c r="B14" s="145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IF(E14=Employee!D$107,LOOKUP(E$9,Taxcode!A:A,Taxcode!Y:Y)," ")</f>
        <v xml:space="preserve"> </v>
      </c>
      <c r="E14" s="146" t="str">
        <f>IF(Employee!D$106="m"," ",IF(Employee!F$102&gt;E$9," ",IF(Employee!F$104&lt;E$9," ",Employee!D$107)))</f>
        <v xml:space="preserve"> </v>
      </c>
      <c r="F14" s="148" t="str">
        <f>IF(E14=" "," ",IF(Employee!F$102&gt;E$9," ",IF(Employee!F$104&lt;E$9," ",Employee!D$93)))</f>
        <v xml:space="preserve"> </v>
      </c>
      <c r="G14" s="162"/>
      <c r="H14" s="124">
        <f>IF(T$9="Y",'Aug09'!H44,0)</f>
        <v>0</v>
      </c>
      <c r="I14" s="119">
        <f>IF(T$9="Y",'Aug09'!I44,0)</f>
        <v>0</v>
      </c>
      <c r="J14" s="119">
        <f>IF(T$9="Y",'Aug09'!J44,0)</f>
        <v>0</v>
      </c>
      <c r="K14" s="119">
        <f>IF(T$9="Y",'Aug09'!K44,I14*J14)</f>
        <v>0</v>
      </c>
      <c r="L14" s="155">
        <f>IF(T$9="Y",'Aug09'!L44,0)</f>
        <v>0</v>
      </c>
      <c r="M14" s="141" t="str">
        <f>IF(E14=" "," ",IF(T$9="Y",'Aug09'!M44,IF((H14+K14+L14)&gt;0,H14+K14+L14," ")))</f>
        <v xml:space="preserve"> </v>
      </c>
      <c r="N14" s="121" t="str">
        <f>IF(M14=" "," ",IF(M14=0," ",IF(Employee!O$102="W1",AN14,AI14-'Aug09'!W44)))</f>
        <v xml:space="preserve"> </v>
      </c>
      <c r="O14" s="130" t="str">
        <f>IF(M14=" "," ",IF(M14=0," ",IF(Employee!P$95&gt;E$9,0,IF(C14="A",WNI!E111,IF(C14="B",WNI!F111,IF(C14="C",WNI!G111,IF(C14="J",WNI!H111," ")))))))</f>
        <v xml:space="preserve"> </v>
      </c>
      <c r="P14" s="121"/>
      <c r="Q14" s="121"/>
      <c r="R14" s="134" t="str">
        <f>IF(M14=" "," ",IF(M14=0," ",M14-SUM(N14:Q14)))</f>
        <v xml:space="preserve"> </v>
      </c>
      <c r="S14" s="121"/>
      <c r="T14" s="122" t="str">
        <f>IF(M14=" "," ",IF(M14=0," ",WNI!I111))</f>
        <v xml:space="preserve"> </v>
      </c>
      <c r="U14" s="50"/>
      <c r="V14" s="61">
        <f>IF(Employee!H$112=E$9,Employee!D$112+SUM(M14)+'Aug09'!V44,SUM(M14)+'Aug09'!V44)</f>
        <v>0</v>
      </c>
      <c r="W14" s="61">
        <f>IF(Employee!H$112=E$9,Employee!D$113+SUM(N14)+'Aug09'!W44,SUM(N14)+'Aug09'!W44)</f>
        <v>0</v>
      </c>
      <c r="X14" s="61">
        <f>IF(O14=" ",'Aug09'!X44,O14+'Aug09'!X44)</f>
        <v>0</v>
      </c>
      <c r="Y14" s="61">
        <f>IF(P14=" ",'Aug09'!Y44,P14+'Aug09'!Y44)</f>
        <v>0</v>
      </c>
      <c r="Z14" s="61">
        <f>IF(Q14=" ",'Aug09'!Z44,Q14+'Aug09'!Z44)</f>
        <v>0</v>
      </c>
      <c r="AA14" s="61">
        <f>IF(R14=" ",'Aug09'!AA44,R14+'Aug09'!AA44)</f>
        <v>0</v>
      </c>
      <c r="AB14" s="62"/>
      <c r="AC14" s="61">
        <f>IF(T14=" ",'Aug09'!AC44,T14+'Aug09'!AC44)</f>
        <v>0</v>
      </c>
      <c r="AD14" s="98"/>
      <c r="AE14" s="112">
        <f>IF(E14=" ",0,IF(D14="BR",0,IF(D14="D",0,IF(D14="NT",V14,LOOKUP(D14,Free!A:A,Free!B:B)*E$9/52))))</f>
        <v>0</v>
      </c>
      <c r="AF14" s="95">
        <f>IF(E14=" ",0,V14-AE14)</f>
        <v>0</v>
      </c>
      <c r="AG14" s="95">
        <f>AF14*AG$7</f>
        <v>0</v>
      </c>
      <c r="AH14" s="95">
        <f>IF(D14="D",AF14*AH$7,IF(AF14&gt;LOOKUP(E$9,HR!A:A,HR!B:B),(AF14-LOOKUP(E$9,HR!A:A,HR!B:B))*AH$7,0))</f>
        <v>0</v>
      </c>
      <c r="AI14" s="95">
        <f>IF(AF14&lt;1,0,AG14+AH14)</f>
        <v>0</v>
      </c>
      <c r="AJ14" s="95">
        <f>IF(E14=" ",0,IF(D14="BR",0,IF(D14="D",0,IF(D14="NT",M14,LOOKUP(D14,Free!A:A,Free!B:B)*1/52))))</f>
        <v>0</v>
      </c>
      <c r="AK14" s="95">
        <f>IF(E14=" ",0,SUM(M14)-AJ14)</f>
        <v>0</v>
      </c>
      <c r="AL14" s="95">
        <f>AK14*AL$7</f>
        <v>0</v>
      </c>
      <c r="AM14" s="95">
        <f>IF(D14="D",AK14*AM$7,IF(AK14&gt;LOOKUP(1,HR!A:A,HR!B:B),(AK14-LOOKUP(1,HR!A:A,HR!B:B))*AH$7,0))</f>
        <v>0</v>
      </c>
      <c r="AN14" s="95">
        <f>IF(AK14&lt;1,0,AL14+AM14)</f>
        <v>0</v>
      </c>
      <c r="AO14" s="98"/>
      <c r="AP14" s="63"/>
      <c r="AQ14" s="95">
        <f>IF(G14="SSP",H14,0)</f>
        <v>0</v>
      </c>
      <c r="AR14" s="95">
        <f>IF(G14="SMP",H14,0)</f>
        <v>0</v>
      </c>
      <c r="AS14" s="95">
        <f>IF(G14="SPP",H14,0)</f>
        <v>0</v>
      </c>
      <c r="AT14" s="95">
        <f>IF(G14="SAP",H14,0)</f>
        <v>0</v>
      </c>
      <c r="AU14" s="63"/>
    </row>
    <row r="15" spans="1:47" ht="18" customHeight="1" thickBot="1" x14ac:dyDescent="0.25">
      <c r="A15" s="45"/>
      <c r="B15" s="145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IF(E15=Employee!D$133,LOOKUP(E$9,Taxcode!A:A,Taxcode!AE:AE)," ")</f>
        <v xml:space="preserve"> </v>
      </c>
      <c r="E15" s="146" t="str">
        <f>IF(Employee!D$132="m"," ",IF(Employee!F$128&gt;E$9," ",IF(Employee!F$130&lt;E$9," ",Employee!D$133)))</f>
        <v xml:space="preserve"> </v>
      </c>
      <c r="F15" s="148" t="str">
        <f>IF(E15=" "," ",IF(Employee!F$128&gt;E$9," ",IF(Employee!F$130&lt;E$9," ",Employee!D$119)))</f>
        <v xml:space="preserve"> </v>
      </c>
      <c r="G15" s="162"/>
      <c r="H15" s="124">
        <f>IF(T$9="Y",'Aug09'!H45,0)</f>
        <v>0</v>
      </c>
      <c r="I15" s="119">
        <f>IF(T$9="Y",'Aug09'!I45,0)</f>
        <v>0</v>
      </c>
      <c r="J15" s="119">
        <f>IF(T$9="Y",'Aug09'!J45,0)</f>
        <v>0</v>
      </c>
      <c r="K15" s="119">
        <f>IF(T$9="Y",'Aug09'!K45,I15*J15)</f>
        <v>0</v>
      </c>
      <c r="L15" s="155">
        <f>IF(T$9="Y",'Aug09'!L45,0)</f>
        <v>0</v>
      </c>
      <c r="M15" s="141" t="str">
        <f>IF(E15=" "," ",IF(T$9="Y",'Aug09'!M45,IF((H15+K15+L15)&gt;0,H15+K15+L15," ")))</f>
        <v xml:space="preserve"> </v>
      </c>
      <c r="N15" s="121" t="str">
        <f>IF(M15=" "," ",IF(M15=0," ",IF(Employee!O$128="W1",AN15,AI15-'Aug09'!W45)))</f>
        <v xml:space="preserve"> </v>
      </c>
      <c r="O15" s="130" t="str">
        <f>IF(M15=" "," ",IF(M15=0," ",IF(Employee!P$121&gt;E$9,0,IF(C15="A",WNI!E112,IF(C15="B",WNI!F112,IF(C15="C",WNI!G112,IF(C15="J",WNI!H112," ")))))))</f>
        <v xml:space="preserve"> </v>
      </c>
      <c r="P15" s="121"/>
      <c r="Q15" s="121"/>
      <c r="R15" s="134" t="str">
        <f>IF(M15=" "," ",IF(M15=0," ",M15-SUM(N15:Q15)))</f>
        <v xml:space="preserve"> </v>
      </c>
      <c r="S15" s="121"/>
      <c r="T15" s="266" t="str">
        <f>IF(M15=" "," ",IF(M15=0," ",WNI!I112))</f>
        <v xml:space="preserve"> </v>
      </c>
      <c r="U15" s="50"/>
      <c r="V15" s="61">
        <f>IF(Employee!H$138=E$9,Employee!D$138+SUM(M15)+'Aug09'!V45,SUM(M15)+'Aug09'!V45)</f>
        <v>0</v>
      </c>
      <c r="W15" s="61">
        <f>IF(Employee!H$138=E$9,Employee!D$139+SUM(N15)+'Aug09'!W45,SUM(N15)+'Aug09'!W45)</f>
        <v>0</v>
      </c>
      <c r="X15" s="61">
        <f>IF(O15=" ",'Aug09'!X45,O15+'Aug09'!X45)</f>
        <v>0</v>
      </c>
      <c r="Y15" s="61">
        <f>IF(P15=" ",'Aug09'!Y45,P15+'Aug09'!Y45)</f>
        <v>0</v>
      </c>
      <c r="Z15" s="61">
        <f>IF(Q15=" ",'Aug09'!Z45,Q15+'Aug09'!Z45)</f>
        <v>0</v>
      </c>
      <c r="AA15" s="61">
        <f>IF(R15=" ",'Aug09'!AA45,R15+'Aug09'!AA45)</f>
        <v>0</v>
      </c>
      <c r="AB15" s="62"/>
      <c r="AC15" s="61">
        <f>IF(T15=" ",'Aug09'!AC45,T15+'Aug09'!AC45)</f>
        <v>0</v>
      </c>
      <c r="AD15" s="98"/>
      <c r="AE15" s="112">
        <f>IF(E15=" ",0,IF(D15="BR",0,IF(D15="D",0,IF(D15="NT",V15,LOOKUP(D15,Free!A:A,Free!B:B)*E$9/52))))</f>
        <v>0</v>
      </c>
      <c r="AF15" s="95">
        <f>IF(E15=" ",0,V15-AE15)</f>
        <v>0</v>
      </c>
      <c r="AG15" s="95">
        <f>AF15*AG$7</f>
        <v>0</v>
      </c>
      <c r="AH15" s="95">
        <f>IF(D15="D",AF15*AH$7,IF(AF15&gt;LOOKUP(E$9,HR!A:A,HR!B:B),(AF15-LOOKUP(E$9,HR!A:A,HR!B:B))*AH$7,0))</f>
        <v>0</v>
      </c>
      <c r="AI15" s="95">
        <f>IF(AF15&lt;1,0,AG15+AH15)</f>
        <v>0</v>
      </c>
      <c r="AJ15" s="95">
        <f>IF(E15=" ",0,IF(D15="BR",0,IF(D15="D",0,IF(D15="NT",M15,LOOKUP(D15,Free!A:A,Free!B:B)*1/52))))</f>
        <v>0</v>
      </c>
      <c r="AK15" s="95">
        <f>IF(E15=" ",0,SUM(M15)-AJ15)</f>
        <v>0</v>
      </c>
      <c r="AL15" s="95">
        <f>AK15*AL$7</f>
        <v>0</v>
      </c>
      <c r="AM15" s="95">
        <f>IF(D15="D",AK15*AM$7,IF(AK15&gt;LOOKUP(1,HR!A:A,HR!B:B),(AK15-LOOKUP(1,HR!A:A,HR!B:B))*AH$7,0))</f>
        <v>0</v>
      </c>
      <c r="AN15" s="95">
        <f>IF(AK15&lt;1,0,AL15+AM15)</f>
        <v>0</v>
      </c>
      <c r="AO15" s="98"/>
      <c r="AP15" s="63"/>
      <c r="AQ15" s="95">
        <f>IF(G15="SSP",H15,0)</f>
        <v>0</v>
      </c>
      <c r="AR15" s="95">
        <f>IF(G15="SMP",H15,0)</f>
        <v>0</v>
      </c>
      <c r="AS15" s="95">
        <f>IF(G15="SPP",H15,0)</f>
        <v>0</v>
      </c>
      <c r="AT15" s="95">
        <f>IF(G15="SAP",H15,0)</f>
        <v>0</v>
      </c>
      <c r="AU15" s="63"/>
    </row>
    <row r="16" spans="1:47" ht="18" customHeight="1" thickTop="1" thickBot="1" x14ac:dyDescent="0.25">
      <c r="A16" s="49"/>
      <c r="B16" s="153"/>
      <c r="C16" s="151"/>
      <c r="D16" s="151"/>
      <c r="E16" s="152"/>
      <c r="F16" s="400" t="s">
        <v>7</v>
      </c>
      <c r="G16" s="397"/>
      <c r="H16" s="131"/>
      <c r="I16" s="132"/>
      <c r="J16" s="132"/>
      <c r="K16" s="168"/>
      <c r="L16" s="168"/>
      <c r="M16" s="159">
        <f t="shared" ref="M16:R16" si="2">SUM(M11:M15)</f>
        <v>0</v>
      </c>
      <c r="N16" s="159">
        <f t="shared" si="2"/>
        <v>0</v>
      </c>
      <c r="O16" s="159">
        <f t="shared" si="2"/>
        <v>0</v>
      </c>
      <c r="P16" s="159">
        <f t="shared" si="2"/>
        <v>0</v>
      </c>
      <c r="Q16" s="159">
        <f t="shared" si="2"/>
        <v>0</v>
      </c>
      <c r="R16" s="159">
        <f t="shared" si="2"/>
        <v>0</v>
      </c>
      <c r="S16" s="121"/>
      <c r="T16" s="159">
        <f>SUM(T11:T15)</f>
        <v>0</v>
      </c>
      <c r="U16" s="51"/>
      <c r="V16" s="61"/>
      <c r="AD16" s="98"/>
      <c r="AE16" s="112"/>
      <c r="AO16" s="98"/>
      <c r="AP16" s="63"/>
      <c r="AU16" s="63"/>
    </row>
    <row r="17" spans="1:47" s="54" customFormat="1" ht="24" customHeight="1" thickBot="1" x14ac:dyDescent="0.25">
      <c r="A17" s="138"/>
      <c r="B17" s="381"/>
      <c r="C17" s="381"/>
      <c r="D17" s="381"/>
      <c r="E17" s="381"/>
      <c r="F17" s="381"/>
      <c r="G17" s="381"/>
      <c r="H17" s="381"/>
      <c r="I17" s="381"/>
      <c r="J17" s="381"/>
      <c r="K17" s="381"/>
      <c r="L17" s="381"/>
      <c r="M17" s="381"/>
      <c r="N17" s="381"/>
      <c r="O17" s="381"/>
      <c r="P17" s="381"/>
      <c r="Q17" s="381"/>
      <c r="R17" s="381"/>
      <c r="S17" s="381"/>
      <c r="T17" s="381"/>
      <c r="U17" s="218"/>
      <c r="V17" s="84"/>
      <c r="W17" s="84"/>
      <c r="X17" s="84"/>
      <c r="Y17" s="219"/>
      <c r="Z17" s="84"/>
      <c r="AA17" s="84"/>
      <c r="AB17" s="85"/>
      <c r="AC17" s="84"/>
      <c r="AD17" s="97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7"/>
      <c r="AP17" s="212"/>
      <c r="AQ17" s="94"/>
      <c r="AR17" s="94"/>
      <c r="AS17" s="94"/>
      <c r="AT17" s="94"/>
      <c r="AU17" s="212"/>
    </row>
    <row r="18" spans="1:47" ht="18" customHeight="1" thickTop="1" thickBot="1" x14ac:dyDescent="0.25">
      <c r="A18" s="41"/>
      <c r="B18" s="396" t="s">
        <v>34</v>
      </c>
      <c r="C18" s="397"/>
      <c r="D18" s="397"/>
      <c r="E18" s="398"/>
      <c r="F18" s="42"/>
      <c r="G18" s="42"/>
      <c r="H18" s="55"/>
      <c r="I18" s="55"/>
      <c r="J18" s="55"/>
      <c r="K18" s="58"/>
      <c r="L18" s="58"/>
      <c r="M18" s="55"/>
      <c r="N18" s="43"/>
      <c r="O18" s="378" t="s">
        <v>39</v>
      </c>
      <c r="P18" s="379"/>
      <c r="Q18" s="380"/>
      <c r="R18" s="376"/>
      <c r="S18" s="377"/>
      <c r="T18" s="377"/>
      <c r="U18" s="44"/>
      <c r="AD18" s="98"/>
      <c r="AE18" s="112"/>
      <c r="AO18" s="98"/>
      <c r="AP18" s="63"/>
      <c r="AU18" s="63"/>
    </row>
    <row r="19" spans="1:47" ht="18" customHeight="1" thickTop="1" thickBot="1" x14ac:dyDescent="0.25">
      <c r="A19" s="45"/>
      <c r="B19" s="399" t="s">
        <v>9</v>
      </c>
      <c r="C19" s="397"/>
      <c r="D19" s="398"/>
      <c r="E19" s="206">
        <v>23</v>
      </c>
      <c r="F19" s="63"/>
      <c r="G19" s="63"/>
      <c r="H19" s="399" t="s">
        <v>39</v>
      </c>
      <c r="I19" s="397"/>
      <c r="J19" s="398"/>
      <c r="K19" s="272">
        <f>Admin!B156</f>
        <v>40063</v>
      </c>
      <c r="L19" s="271" t="s">
        <v>208</v>
      </c>
      <c r="M19" s="273">
        <f>Admin!B162</f>
        <v>40069</v>
      </c>
      <c r="N19" s="28"/>
      <c r="O19" s="401" t="s">
        <v>109</v>
      </c>
      <c r="P19" s="402"/>
      <c r="Q19" s="402"/>
      <c r="R19" s="403"/>
      <c r="S19" s="46"/>
      <c r="T19" s="217"/>
      <c r="U19" s="48"/>
      <c r="AD19" s="98"/>
      <c r="AE19" s="112"/>
      <c r="AO19" s="98"/>
      <c r="AP19" s="63"/>
      <c r="AU19" s="63"/>
    </row>
    <row r="20" spans="1:47" ht="18" customHeight="1" thickTop="1" x14ac:dyDescent="0.2">
      <c r="A20" s="45"/>
      <c r="B20" s="93"/>
      <c r="C20" s="223"/>
      <c r="D20" s="149"/>
      <c r="E20" s="223"/>
      <c r="F20" s="224"/>
      <c r="G20" s="223"/>
      <c r="H20" s="56"/>
      <c r="I20" s="56"/>
      <c r="J20" s="56"/>
      <c r="K20" s="59"/>
      <c r="L20" s="59"/>
      <c r="M20" s="56"/>
      <c r="N20" s="114"/>
      <c r="O20" s="56"/>
      <c r="P20" s="56"/>
      <c r="Q20" s="56"/>
      <c r="R20" s="56"/>
      <c r="S20" s="46"/>
      <c r="T20" s="56"/>
      <c r="U20" s="48"/>
      <c r="AD20" s="98"/>
      <c r="AE20" s="112"/>
      <c r="AO20" s="98"/>
      <c r="AP20" s="63"/>
      <c r="AU20" s="63"/>
    </row>
    <row r="21" spans="1:47" ht="18" customHeight="1" x14ac:dyDescent="0.2">
      <c r="A21" s="45"/>
      <c r="B21" s="143" t="str">
        <f>IF(E21=" "," ",IF(Employee!F$24&gt;E$19," ",IF(Employee!F$26&lt;E$19," ",Employee!D$30)))</f>
        <v xml:space="preserve"> </v>
      </c>
      <c r="C21" s="109" t="str">
        <f>IF(E21=Employee!D$29,LOOKUP(E$19,Nitable!A:A,Nitable!B:B)," ")</f>
        <v xml:space="preserve"> </v>
      </c>
      <c r="D21" s="109" t="str">
        <f>IF(E21=Employee!D$29,LOOKUP(E$19,Taxcode!A:A,Taxcode!G:G)," ")</f>
        <v xml:space="preserve"> </v>
      </c>
      <c r="E21" s="144" t="str">
        <f>IF(Employee!D$28="m"," ",IF(Employee!F$24&gt;E$19," ",IF(Employee!F$26&lt;E$19," ",Employee!D$29)))</f>
        <v xml:space="preserve"> </v>
      </c>
      <c r="F21" s="126" t="str">
        <f>IF(E21=" "," ",IF(Employee!F$24&gt;E$19," ",IF(Employee!F$26&lt;E$19," ",Employee!D$15)))</f>
        <v xml:space="preserve"> </v>
      </c>
      <c r="G21" s="161"/>
      <c r="H21" s="123">
        <f>IF(T$19="Y",H11,0)</f>
        <v>0</v>
      </c>
      <c r="I21" s="115">
        <f>IF(T$19="Y",I11,0)</f>
        <v>0</v>
      </c>
      <c r="J21" s="115">
        <f>IF(T$19="Y",J11,0)</f>
        <v>0</v>
      </c>
      <c r="K21" s="115">
        <f>IF(T$19="Y",K11,I21*J21)</f>
        <v>0</v>
      </c>
      <c r="L21" s="115">
        <f>IF(T$19="Y",L11,0)</f>
        <v>0</v>
      </c>
      <c r="M21" s="127" t="str">
        <f>IF(E21=" "," ",IF(T$19="Y",M11,IF((H21+K21+L21)&gt;0,H21+K21+L21," ")))</f>
        <v xml:space="preserve"> </v>
      </c>
      <c r="N21" s="117" t="str">
        <f>IF(M21=" "," ",IF(M21=0," ",IF(Employee!O$24="W1",AN21,AI21-W11)))</f>
        <v xml:space="preserve"> </v>
      </c>
      <c r="O21" s="128" t="str">
        <f>IF(M21=" "," ",IF(M21=0," ",IF(Employee!P$17&gt;E$19,0,IF(C21="A",WNI!E113,IF(C21="B",WNI!F113,IF(C21="C",WNI!G113,IF(C21="J",WNI!H113," ")))))))</f>
        <v xml:space="preserve"> </v>
      </c>
      <c r="P21" s="117"/>
      <c r="Q21" s="117"/>
      <c r="R21" s="133" t="str">
        <f>IF(M21=" "," ",IF(M21=0," ",M21-SUM(N21:Q21)))</f>
        <v xml:space="preserve"> </v>
      </c>
      <c r="S21" s="121"/>
      <c r="T21" s="118" t="str">
        <f>IF(M21=" "," ",IF(M21=0," ",WNI!I113))</f>
        <v xml:space="preserve"> </v>
      </c>
      <c r="U21" s="50"/>
      <c r="V21" s="61">
        <f>IF(Employee!H$34=E$19,Employee!D$34+SUM(M21)+V11,SUM(M21)+V11)</f>
        <v>0</v>
      </c>
      <c r="W21" s="61">
        <f>IF(Employee!H$34=E$19,Employee!D$35+SUM(N21)+W11,SUM(N21)+W11)</f>
        <v>0</v>
      </c>
      <c r="X21" s="61">
        <f>IF(O21=" ",X11,O21+X11)</f>
        <v>0</v>
      </c>
      <c r="Y21" s="61">
        <f t="shared" ref="Y21:Z25" si="3">IF(P21=0,Y11,P21+Y11)</f>
        <v>0</v>
      </c>
      <c r="Z21" s="61">
        <f t="shared" si="3"/>
        <v>0</v>
      </c>
      <c r="AA21" s="61">
        <f>IF(R21=" ",AA11,AA11+R21)</f>
        <v>0</v>
      </c>
      <c r="AC21" s="61">
        <f>IF(T21=" ",AC11,T21+AC11)</f>
        <v>0</v>
      </c>
      <c r="AD21" s="98"/>
      <c r="AE21" s="112">
        <f>IF(E21=" ",0,IF(D21="BR",0,IF(D21="D",0,IF(D21="NT",V21,LOOKUP(D21,Free!A:A,Free!B:B)*E$19/52))))</f>
        <v>0</v>
      </c>
      <c r="AF21" s="95">
        <f>IF(E21=" ",0,V21-AE21)</f>
        <v>0</v>
      </c>
      <c r="AG21" s="95">
        <f>AF21*AG$7</f>
        <v>0</v>
      </c>
      <c r="AH21" s="95">
        <f>IF(D21="D",AF21*AH$7,IF(AF21&gt;LOOKUP(E$19,HR!A:A,HR!B:B),(AF21-LOOKUP(E$19,HR!A:A,HR!B:B))*AH$7,0))</f>
        <v>0</v>
      </c>
      <c r="AI21" s="95">
        <f>IF(AF21&lt;1,0,AG21+AH21)</f>
        <v>0</v>
      </c>
      <c r="AJ21" s="95">
        <f>IF(E21=" ",0,IF(D21="BR",0,IF(D21="D",0,IF(D21="NT",M21,LOOKUP(D21,Free!A:A,Free!B:B)*1/52))))</f>
        <v>0</v>
      </c>
      <c r="AK21" s="95">
        <f>IF(E21=" ",0,SUM(M21)-AJ21)</f>
        <v>0</v>
      </c>
      <c r="AL21" s="95">
        <f>AK21*AL$7</f>
        <v>0</v>
      </c>
      <c r="AM21" s="95">
        <f>IF(D21="D",AK21*AM$7,IF(AK21&gt;LOOKUP(1,HR!A:A,HR!B:B),(AK21-LOOKUP(1,HR!A:A,HR!B:B))*AH$7,0))</f>
        <v>0</v>
      </c>
      <c r="AN21" s="95">
        <f>IF(AK21&lt;1,0,AL21+AM21)</f>
        <v>0</v>
      </c>
      <c r="AO21" s="98"/>
      <c r="AP21" s="63"/>
      <c r="AQ21" s="95">
        <f>IF(G21="SSP",H21,0)</f>
        <v>0</v>
      </c>
      <c r="AR21" s="95">
        <f>IF(G21="SMP",H21,0)</f>
        <v>0</v>
      </c>
      <c r="AS21" s="95">
        <f>IF(G21="SPP",H21,0)</f>
        <v>0</v>
      </c>
      <c r="AT21" s="95">
        <f>IF(G21="SAP",H21,0)</f>
        <v>0</v>
      </c>
      <c r="AU21" s="63"/>
    </row>
    <row r="22" spans="1:47" ht="18" customHeight="1" x14ac:dyDescent="0.2">
      <c r="A22" s="45"/>
      <c r="B22" s="145" t="str">
        <f>IF(E22=" "," ",IF(Employee!F$50&gt;E$19," ",IF(Employee!F$52&lt;E$19," ",Employee!D$56)))</f>
        <v xml:space="preserve"> </v>
      </c>
      <c r="C22" s="32" t="str">
        <f>IF(E22=Employee!D$55,LOOKUP(E$19,Nitable!A:A,Nitable!E:E)," ")</f>
        <v xml:space="preserve"> </v>
      </c>
      <c r="D22" s="32" t="str">
        <f>IF(E22=Employee!D$55,LOOKUP(E$19,Taxcode!A:A,Taxcode!M:M)," ")</f>
        <v xml:space="preserve"> </v>
      </c>
      <c r="E22" s="146" t="str">
        <f>IF(Employee!D$54="m"," ",IF(Employee!F$50&gt;E$19," ",IF(Employee!F$52&lt;E$19," ",Employee!D$55)))</f>
        <v xml:space="preserve"> </v>
      </c>
      <c r="F22" s="39" t="str">
        <f>IF(E22=" "," ",IF(Employee!F$50&gt;E$19," ",IF(Employee!F$52&lt;E$19," ",Employee!D$41)))</f>
        <v xml:space="preserve"> </v>
      </c>
      <c r="G22" s="161"/>
      <c r="H22" s="124">
        <f>IF(T$19="Y",H12,0)</f>
        <v>0</v>
      </c>
      <c r="I22" s="119">
        <f>IF(T$19="Y",I12,0)</f>
        <v>0</v>
      </c>
      <c r="J22" s="119">
        <f>IF(T$19="Y",J12,0)</f>
        <v>0</v>
      </c>
      <c r="K22" s="119">
        <f>IF(T$19="Y",K12,I22*J22)</f>
        <v>0</v>
      </c>
      <c r="L22" s="119">
        <f>IF(T$19="Y",L12,0)</f>
        <v>0</v>
      </c>
      <c r="M22" s="129" t="str">
        <f>IF(E22=" "," ",IF(T$19="Y",M12,IF((H22+K22+L22)&gt;0,H22+K22+L22," ")))</f>
        <v xml:space="preserve"> </v>
      </c>
      <c r="N22" s="121" t="str">
        <f>IF(M22=" "," ",IF(M22=0," ",IF(Employee!O$50="W1",AN22,AI22-W12)))</f>
        <v xml:space="preserve"> </v>
      </c>
      <c r="O22" s="130" t="str">
        <f>IF(M22=" "," ",IF(M22=0," ",IF(Employee!P$43&gt;E$19,0,IF(C22="A",WNI!E114,IF(C22="B",WNI!F114,IF(C22="C",WNI!G114,IF(C22="J",WNI!H114," ")))))))</f>
        <v xml:space="preserve"> </v>
      </c>
      <c r="P22" s="121"/>
      <c r="Q22" s="121"/>
      <c r="R22" s="134" t="str">
        <f>IF(M22=" "," ",IF(M22=0," ",M22-SUM(N22:Q22)))</f>
        <v xml:space="preserve"> </v>
      </c>
      <c r="S22" s="121"/>
      <c r="T22" s="122" t="str">
        <f>IF(M22=" "," ",IF(M22=0," ",WNI!I114))</f>
        <v xml:space="preserve"> </v>
      </c>
      <c r="U22" s="50"/>
      <c r="V22" s="61">
        <f>IF(Employee!H$60=E$19,Employee!D$60+SUM(M22)+V12,SUM(M22)+V12)</f>
        <v>0</v>
      </c>
      <c r="W22" s="61">
        <f>IF(Employee!H$60=E$19,Employee!D$61+SUM(N22)+W12,SUM(N22)+W12)</f>
        <v>0</v>
      </c>
      <c r="X22" s="61">
        <f>IF(O22=" ",X12,O22+X12)</f>
        <v>0</v>
      </c>
      <c r="Y22" s="61">
        <f t="shared" si="3"/>
        <v>0</v>
      </c>
      <c r="Z22" s="61">
        <f t="shared" si="3"/>
        <v>0</v>
      </c>
      <c r="AA22" s="61">
        <f>IF(R22=" ",AA12,AA12+R22)</f>
        <v>0</v>
      </c>
      <c r="AC22" s="61">
        <f>IF(T22=" ",AC12,T22+AC12)</f>
        <v>0</v>
      </c>
      <c r="AD22" s="98"/>
      <c r="AE22" s="112">
        <f>IF(E22=" ",0,IF(D22="BR",0,IF(D22="D",0,IF(D22="NT",V22,LOOKUP(D22,Free!A:A,Free!B:B)*E$19/52))))</f>
        <v>0</v>
      </c>
      <c r="AF22" s="95">
        <f>IF(E22=" ",0,V22-AE22)</f>
        <v>0</v>
      </c>
      <c r="AG22" s="95">
        <f>AF22*AG$7</f>
        <v>0</v>
      </c>
      <c r="AH22" s="95">
        <f>IF(D22="D",AF22*AH$7,IF(AF22&gt;LOOKUP(E$19,HR!A:A,HR!B:B),(AF22-LOOKUP(E$19,HR!A:A,HR!B:B))*AH$7,0))</f>
        <v>0</v>
      </c>
      <c r="AI22" s="95">
        <f>IF(AF22&lt;1,0,AG22+AH22)</f>
        <v>0</v>
      </c>
      <c r="AJ22" s="95">
        <f>IF(E22=" ",0,IF(D22="BR",0,IF(D22="D",0,IF(D22="NT",M22,LOOKUP(D22,Free!A:A,Free!B:B)*1/52))))</f>
        <v>0</v>
      </c>
      <c r="AK22" s="95">
        <f>IF(E22=" ",0,SUM(M22)-AJ22)</f>
        <v>0</v>
      </c>
      <c r="AL22" s="95">
        <f>AK22*AL$7</f>
        <v>0</v>
      </c>
      <c r="AM22" s="95">
        <f>IF(D22="D",AK22*AM$7,IF(AK22&gt;LOOKUP(1,HR!A:A,HR!B:B),(AK22-LOOKUP(1,HR!A:A,HR!B:B))*AH$7,0))</f>
        <v>0</v>
      </c>
      <c r="AN22" s="95">
        <f>IF(AK22&lt;1,0,AL22+AM22)</f>
        <v>0</v>
      </c>
      <c r="AO22" s="98"/>
      <c r="AP22" s="63"/>
      <c r="AQ22" s="95">
        <f>IF(G22="SSP",H22,0)</f>
        <v>0</v>
      </c>
      <c r="AR22" s="95">
        <f>IF(G22="SMP",H22,0)</f>
        <v>0</v>
      </c>
      <c r="AS22" s="95">
        <f>IF(G22="SPP",H22,0)</f>
        <v>0</v>
      </c>
      <c r="AT22" s="95">
        <f>IF(G22="SAP",H22,0)</f>
        <v>0</v>
      </c>
      <c r="AU22" s="63"/>
    </row>
    <row r="23" spans="1:47" ht="18" customHeight="1" x14ac:dyDescent="0.2">
      <c r="A23" s="45"/>
      <c r="B23" s="145" t="str">
        <f>IF(E23=" "," ",IF(Employee!F$76&gt;E$19," ",IF(Employee!F$78&lt;E$19," ",Employee!D$82)))</f>
        <v xml:space="preserve"> </v>
      </c>
      <c r="C23" s="32" t="str">
        <f>IF(E23=Employee!D$81,LOOKUP(E$19,Nitable!A:A,Nitable!H:H)," ")</f>
        <v xml:space="preserve"> </v>
      </c>
      <c r="D23" s="32" t="str">
        <f>IF(E23=Employee!D$81,LOOKUP(E$19,Taxcode!A:A,Taxcode!S:S)," ")</f>
        <v xml:space="preserve"> </v>
      </c>
      <c r="E23" s="146" t="str">
        <f>IF(Employee!D$80="m"," ",IF(Employee!F$76&gt;E$19," ",IF(Employee!F$78&lt;E$19," ",Employee!D$81)))</f>
        <v xml:space="preserve"> </v>
      </c>
      <c r="F23" s="39" t="str">
        <f>IF(E23=" "," ",IF(Employee!F$76&gt;E$19," ",IF(Employee!F$78&lt;E$19," ",Employee!D$67)))</f>
        <v xml:space="preserve"> </v>
      </c>
      <c r="G23" s="161"/>
      <c r="H23" s="124">
        <f>IF(T$19="Y",H13,0)</f>
        <v>0</v>
      </c>
      <c r="I23" s="119">
        <f>IF(T$19="Y",I13,0)</f>
        <v>0</v>
      </c>
      <c r="J23" s="119">
        <f>IF(T$19="Y",J13,0)</f>
        <v>0</v>
      </c>
      <c r="K23" s="119">
        <f>IF(T$19="Y",K13,I23*J23)</f>
        <v>0</v>
      </c>
      <c r="L23" s="119">
        <f>IF(T$19="Y",L13,0)</f>
        <v>0</v>
      </c>
      <c r="M23" s="129" t="str">
        <f>IF(E23=" "," ",IF(T$19="Y",M13,IF((H23+K23+L23)&gt;0,H23+K23+L23," ")))</f>
        <v xml:space="preserve"> </v>
      </c>
      <c r="N23" s="121" t="str">
        <f>IF(M23=" "," ",IF(M23=0," ",IF(Employee!O$76="W1",AN23,AI23-W13)))</f>
        <v xml:space="preserve"> </v>
      </c>
      <c r="O23" s="130" t="str">
        <f>IF(M23=" "," ",IF(M23=0," ",IF(Employee!P$69&gt;E$19,0,IF(C23="A",WNI!E115,IF(C23="B",WNI!F115,IF(C23="C",WNI!G115,IF(C23="J",WNI!H115," ")))))))</f>
        <v xml:space="preserve"> </v>
      </c>
      <c r="P23" s="121"/>
      <c r="Q23" s="121"/>
      <c r="R23" s="134" t="str">
        <f>IF(M23=" "," ",IF(M23=0," ",M23-SUM(N23:Q23)))</f>
        <v xml:space="preserve"> </v>
      </c>
      <c r="S23" s="121"/>
      <c r="T23" s="122" t="str">
        <f>IF(M23=" "," ",IF(M23=0," ",WNI!I115))</f>
        <v xml:space="preserve"> </v>
      </c>
      <c r="U23" s="50"/>
      <c r="V23" s="61">
        <f>IF(Employee!H$86=E$19,Employee!D$86+SUM(M23)+V13,SUM(M23)+V13)</f>
        <v>0</v>
      </c>
      <c r="W23" s="61">
        <f>IF(Employee!H$86=E$19,Employee!D$87+SUM(N23)+W13,SUM(N23)+W13)</f>
        <v>0</v>
      </c>
      <c r="X23" s="61">
        <f>IF(O23=" ",X13,O23+X13)</f>
        <v>0</v>
      </c>
      <c r="Y23" s="61">
        <f t="shared" si="3"/>
        <v>0</v>
      </c>
      <c r="Z23" s="61">
        <f t="shared" si="3"/>
        <v>0</v>
      </c>
      <c r="AA23" s="61">
        <f>IF(R23=" ",AA13,AA13+R23)</f>
        <v>0</v>
      </c>
      <c r="AC23" s="61">
        <f>IF(T23=" ",AC13,T23+AC13)</f>
        <v>0</v>
      </c>
      <c r="AD23" s="98"/>
      <c r="AE23" s="112">
        <f>IF(E23=" ",0,IF(D23="BR",0,IF(D23="D",0,IF(D23="NT",V23,LOOKUP(D23,Free!A:A,Free!B:B)*E$19/52))))</f>
        <v>0</v>
      </c>
      <c r="AF23" s="95">
        <f>IF(E23=" ",0,V23-AE23)</f>
        <v>0</v>
      </c>
      <c r="AG23" s="95">
        <f>AF23*AG$7</f>
        <v>0</v>
      </c>
      <c r="AH23" s="95">
        <f>IF(D23="D",AF23*AH$7,IF(AF23&gt;LOOKUP(E$19,HR!A:A,HR!B:B),(AF23-LOOKUP(E$19,HR!A:A,HR!B:B))*AH$7,0))</f>
        <v>0</v>
      </c>
      <c r="AI23" s="95">
        <f>IF(AF23&lt;1,0,AG23+AH23)</f>
        <v>0</v>
      </c>
      <c r="AJ23" s="95">
        <f>IF(E23=" ",0,IF(D23="BR",0,IF(D23="D",0,IF(D23="NT",M23,LOOKUP(D23,Free!A:A,Free!B:B)*1/52))))</f>
        <v>0</v>
      </c>
      <c r="AK23" s="95">
        <f>IF(E23=" ",0,SUM(M23)-AJ23)</f>
        <v>0</v>
      </c>
      <c r="AL23" s="95">
        <f>AK23*AL$7</f>
        <v>0</v>
      </c>
      <c r="AM23" s="95">
        <f>IF(D23="D",AK23*AM$7,IF(AK23&gt;LOOKUP(1,HR!A:A,HR!B:B),(AK23-LOOKUP(1,HR!A:A,HR!B:B))*AH$7,0))</f>
        <v>0</v>
      </c>
      <c r="AN23" s="95">
        <f>IF(AK23&lt;1,0,AL23+AM23)</f>
        <v>0</v>
      </c>
      <c r="AO23" s="98"/>
      <c r="AP23" s="63"/>
      <c r="AQ23" s="95">
        <f>IF(G23="SSP",H23,0)</f>
        <v>0</v>
      </c>
      <c r="AR23" s="95">
        <f>IF(G23="SMP",H23,0)</f>
        <v>0</v>
      </c>
      <c r="AS23" s="95">
        <f>IF(G23="SPP",H23,0)</f>
        <v>0</v>
      </c>
      <c r="AT23" s="95">
        <f>IF(G23="SAP",H23,0)</f>
        <v>0</v>
      </c>
      <c r="AU23" s="63"/>
    </row>
    <row r="24" spans="1:47" ht="18" customHeight="1" x14ac:dyDescent="0.2">
      <c r="A24" s="45"/>
      <c r="B24" s="145" t="str">
        <f>IF(E24=" "," ",IF(Employee!F$102&gt;E$19," ",IF(Employee!F$104&lt;E$19," ",Employee!D$108)))</f>
        <v xml:space="preserve"> </v>
      </c>
      <c r="C24" s="32" t="str">
        <f>IF(E24=Employee!D$107,LOOKUP(E$19,Nitable!A:A,Nitable!K:K)," ")</f>
        <v xml:space="preserve"> </v>
      </c>
      <c r="D24" s="32" t="str">
        <f>IF(E24=Employee!D$107,LOOKUP(E$19,Taxcode!A:A,Taxcode!Y:Y)," ")</f>
        <v xml:space="preserve"> </v>
      </c>
      <c r="E24" s="146" t="str">
        <f>IF(Employee!D$106="m"," ",IF(Employee!F$102&gt;E$19," ",IF(Employee!F$104&lt;E$19," ",Employee!D$107)))</f>
        <v xml:space="preserve"> </v>
      </c>
      <c r="F24" s="39" t="str">
        <f>IF(E24=" "," ",IF(Employee!F$102&gt;E$19," ",IF(Employee!F$104&lt;E$19," ",Employee!D$93)))</f>
        <v xml:space="preserve"> </v>
      </c>
      <c r="G24" s="161"/>
      <c r="H24" s="124">
        <f>IF(T$19="Y",H14,0)</f>
        <v>0</v>
      </c>
      <c r="I24" s="119">
        <f>IF(T$19="Y",I14,0)</f>
        <v>0</v>
      </c>
      <c r="J24" s="119">
        <f>IF(T$19="Y",J14,0)</f>
        <v>0</v>
      </c>
      <c r="K24" s="119">
        <f>IF(T$19="Y",K14,I24*J24)</f>
        <v>0</v>
      </c>
      <c r="L24" s="119">
        <f>IF(T$19="Y",L14,0)</f>
        <v>0</v>
      </c>
      <c r="M24" s="129" t="str">
        <f>IF(E24=" "," ",IF(T$19="Y",M14,IF((H24+K24+L24)&gt;0,H24+K24+L24," ")))</f>
        <v xml:space="preserve"> </v>
      </c>
      <c r="N24" s="121" t="str">
        <f>IF(M24=" "," ",IF(M24=0," ",IF(Employee!O$102="W1",AN24,AI24-W14)))</f>
        <v xml:space="preserve"> </v>
      </c>
      <c r="O24" s="130" t="str">
        <f>IF(M24=" "," ",IF(M24=0," ",IF(Employee!P$95&gt;E$19,0,IF(C24="A",WNI!E116,IF(C24="B",WNI!F116,IF(C24="C",WNI!G116,IF(C24="J",WNI!H116," ")))))))</f>
        <v xml:space="preserve"> </v>
      </c>
      <c r="P24" s="121"/>
      <c r="Q24" s="121"/>
      <c r="R24" s="134" t="str">
        <f>IF(M24=" "," ",IF(M24=0," ",M24-SUM(N24:Q24)))</f>
        <v xml:space="preserve"> </v>
      </c>
      <c r="S24" s="121"/>
      <c r="T24" s="122" t="str">
        <f>IF(M24=" "," ",IF(M24=0," ",WNI!I116))</f>
        <v xml:space="preserve"> </v>
      </c>
      <c r="U24" s="50"/>
      <c r="V24" s="61">
        <f>IF(Employee!H$112=E$19,Employee!D$112+SUM(M24)+V14,SUM(M24)+V14)</f>
        <v>0</v>
      </c>
      <c r="W24" s="61">
        <f>IF(Employee!H$112=E$19,Employee!D$113+SUM(N24)+W14,SUM(N24)+W14)</f>
        <v>0</v>
      </c>
      <c r="X24" s="61">
        <f>IF(O24=" ",X14,O24+X14)</f>
        <v>0</v>
      </c>
      <c r="Y24" s="61">
        <f t="shared" si="3"/>
        <v>0</v>
      </c>
      <c r="Z24" s="61">
        <f t="shared" si="3"/>
        <v>0</v>
      </c>
      <c r="AA24" s="61">
        <f>IF(R24=" ",AA14,AA14+R24)</f>
        <v>0</v>
      </c>
      <c r="AC24" s="61">
        <f>IF(T24=" ",AC14,T24+AC14)</f>
        <v>0</v>
      </c>
      <c r="AD24" s="98"/>
      <c r="AE24" s="112">
        <f>IF(E24=" ",0,IF(D24="BR",0,IF(D24="D",0,IF(D24="NT",V24,LOOKUP(D24,Free!A:A,Free!B:B)*E$19/52))))</f>
        <v>0</v>
      </c>
      <c r="AF24" s="95">
        <f>IF(E24=" ",0,V24-AE24)</f>
        <v>0</v>
      </c>
      <c r="AG24" s="95">
        <f>AF24*AG$7</f>
        <v>0</v>
      </c>
      <c r="AH24" s="95">
        <f>IF(D24="D",AF24*AH$7,IF(AF24&gt;LOOKUP(E$19,HR!A:A,HR!B:B),(AF24-LOOKUP(E$19,HR!A:A,HR!B:B))*AH$7,0))</f>
        <v>0</v>
      </c>
      <c r="AI24" s="95">
        <f>IF(AF24&lt;1,0,AG24+AH24)</f>
        <v>0</v>
      </c>
      <c r="AJ24" s="95">
        <f>IF(E24=" ",0,IF(D24="BR",0,IF(D24="D",0,IF(D24="NT",M24,LOOKUP(D24,Free!A:A,Free!B:B)*1/52))))</f>
        <v>0</v>
      </c>
      <c r="AK24" s="95">
        <f>IF(E24=" ",0,SUM(M24)-AJ24)</f>
        <v>0</v>
      </c>
      <c r="AL24" s="95">
        <f>AK24*AL$7</f>
        <v>0</v>
      </c>
      <c r="AM24" s="95">
        <f>IF(D24="D",AK24*AM$7,IF(AK24&gt;LOOKUP(1,HR!A:A,HR!B:B),(AK24-LOOKUP(1,HR!A:A,HR!B:B))*AH$7,0))</f>
        <v>0</v>
      </c>
      <c r="AN24" s="95">
        <f>IF(AK24&lt;1,0,AL24+AM24)</f>
        <v>0</v>
      </c>
      <c r="AO24" s="98"/>
      <c r="AP24" s="63"/>
      <c r="AQ24" s="95">
        <f>IF(G24="SSP",H24,0)</f>
        <v>0</v>
      </c>
      <c r="AR24" s="95">
        <f>IF(G24="SMP",H24,0)</f>
        <v>0</v>
      </c>
      <c r="AS24" s="95">
        <f>IF(G24="SPP",H24,0)</f>
        <v>0</v>
      </c>
      <c r="AT24" s="95">
        <f>IF(G24="SAP",H24,0)</f>
        <v>0</v>
      </c>
      <c r="AU24" s="63"/>
    </row>
    <row r="25" spans="1:47" ht="18" customHeight="1" thickBot="1" x14ac:dyDescent="0.25">
      <c r="A25" s="45"/>
      <c r="B25" s="145" t="str">
        <f>IF(E25=" "," ",IF(Employee!F$128&gt;E$19," ",IF(Employee!F$130&lt;E$19," ",Employee!D$134)))</f>
        <v xml:space="preserve"> </v>
      </c>
      <c r="C25" s="32" t="str">
        <f>IF(E25=Employee!D$133,LOOKUP(E$19,Nitable!A:A,Nitable!N:N)," ")</f>
        <v xml:space="preserve"> </v>
      </c>
      <c r="D25" s="32" t="str">
        <f>IF(E25=Employee!D$133,LOOKUP(E$19,Taxcode!A:A,Taxcode!AE:AE)," ")</f>
        <v xml:space="preserve"> </v>
      </c>
      <c r="E25" s="146" t="str">
        <f>IF(Employee!D$132="m"," ",IF(Employee!F$128&gt;E$19," ",IF(Employee!F$130&lt;E$19," ",Employee!D$133)))</f>
        <v xml:space="preserve"> </v>
      </c>
      <c r="F25" s="39" t="str">
        <f>IF(E25=" "," ",IF(Employee!F$128&gt;E$19," ",IF(Employee!F$130&lt;E$19," ",Employee!D$119)))</f>
        <v xml:space="preserve"> </v>
      </c>
      <c r="G25" s="161"/>
      <c r="H25" s="124">
        <f>IF(T$19="Y",H15,0)</f>
        <v>0</v>
      </c>
      <c r="I25" s="119">
        <f>IF(T$19="Y",I15,0)</f>
        <v>0</v>
      </c>
      <c r="J25" s="119">
        <f>IF(T$19="Y",J15,0)</f>
        <v>0</v>
      </c>
      <c r="K25" s="119">
        <f>IF(T$19="Y",K15,I25*J25)</f>
        <v>0</v>
      </c>
      <c r="L25" s="119">
        <f>IF(T$19="Y",L15,0)</f>
        <v>0</v>
      </c>
      <c r="M25" s="129" t="str">
        <f>IF(E25=" "," ",IF(T$19="Y",M15,IF((H25+K25+L25)&gt;0,H25+K25+L25," ")))</f>
        <v xml:space="preserve"> </v>
      </c>
      <c r="N25" s="121" t="str">
        <f>IF(M25=" "," ",IF(M25=0," ",IF(Employee!O$128="W1",AN25,AI25-W15)))</f>
        <v xml:space="preserve"> </v>
      </c>
      <c r="O25" s="130" t="str">
        <f>IF(M25=" "," ",IF(M25=0," ",IF(Employee!P$121&gt;E$19,0,IF(C25="A",WNI!E117,IF(C25="B",WNI!F117,IF(C25="C",WNI!G117,IF(C25="J",WNI!H117," ")))))))</f>
        <v xml:space="preserve"> </v>
      </c>
      <c r="P25" s="121"/>
      <c r="Q25" s="121"/>
      <c r="R25" s="134" t="str">
        <f>IF(M25=" "," ",IF(M25=0," ",M25-SUM(N25:Q25)))</f>
        <v xml:space="preserve"> </v>
      </c>
      <c r="S25" s="121"/>
      <c r="T25" s="266" t="str">
        <f>IF(M25=" "," ",IF(M25=0," ",WNI!I117))</f>
        <v xml:space="preserve"> </v>
      </c>
      <c r="U25" s="50"/>
      <c r="V25" s="61">
        <f>IF(Employee!H$138=E$19,Employee!D$138+SUM(M25)+V15,SUM(M25)+V15)</f>
        <v>0</v>
      </c>
      <c r="W25" s="61">
        <f>IF(Employee!H$138=E$19,Employee!D$139+SUM(N25)+W15,SUM(N25)+W15)</f>
        <v>0</v>
      </c>
      <c r="X25" s="61">
        <f>IF(O25=" ",X15,O25+X15)</f>
        <v>0</v>
      </c>
      <c r="Y25" s="61">
        <f t="shared" si="3"/>
        <v>0</v>
      </c>
      <c r="Z25" s="61">
        <f t="shared" si="3"/>
        <v>0</v>
      </c>
      <c r="AA25" s="61">
        <f>IF(R25=" ",AA15,AA15+R25)</f>
        <v>0</v>
      </c>
      <c r="AC25" s="61">
        <f>IF(T25=" ",AC15,T25+AC15)</f>
        <v>0</v>
      </c>
      <c r="AD25" s="98"/>
      <c r="AE25" s="112">
        <f>IF(E25=" ",0,IF(D25="BR",0,IF(D25="D",0,IF(D25="NT",V25,LOOKUP(D25,Free!A:A,Free!B:B)*E$19/52))))</f>
        <v>0</v>
      </c>
      <c r="AF25" s="95">
        <f>IF(E25=" ",0,V25-AE25)</f>
        <v>0</v>
      </c>
      <c r="AG25" s="95">
        <f>AF25*AG$7</f>
        <v>0</v>
      </c>
      <c r="AH25" s="95">
        <f>IF(D25="D",AF25*AH$7,IF(AF25&gt;LOOKUP(E$19,HR!A:A,HR!B:B),(AF25-LOOKUP(E$19,HR!A:A,HR!B:B))*AH$7,0))</f>
        <v>0</v>
      </c>
      <c r="AI25" s="95">
        <f>IF(AF25&lt;1,0,AG25+AH25)</f>
        <v>0</v>
      </c>
      <c r="AJ25" s="95">
        <f>IF(E25=" ",0,IF(D25="BR",0,IF(D25="D",0,IF(D25="NT",M25,LOOKUP(D25,Free!A:A,Free!B:B)*1/52))))</f>
        <v>0</v>
      </c>
      <c r="AK25" s="95">
        <f>IF(E25=" ",0,SUM(M25)-AJ25)</f>
        <v>0</v>
      </c>
      <c r="AL25" s="95">
        <f>AK25*AL$7</f>
        <v>0</v>
      </c>
      <c r="AM25" s="95">
        <f>IF(D25="D",AK25*AM$7,IF(AK25&gt;LOOKUP(1,HR!A:A,HR!B:B),(AK25-LOOKUP(1,HR!A:A,HR!B:B))*AH$7,0))</f>
        <v>0</v>
      </c>
      <c r="AN25" s="95">
        <f>IF(AK25&lt;1,0,AL25+AM25)</f>
        <v>0</v>
      </c>
      <c r="AO25" s="98"/>
      <c r="AP25" s="63"/>
      <c r="AQ25" s="95">
        <f>IF(G25="SSP",H25,0)</f>
        <v>0</v>
      </c>
      <c r="AR25" s="95">
        <f>IF(G25="SMP",H25,0)</f>
        <v>0</v>
      </c>
      <c r="AS25" s="95">
        <f>IF(G25="SPP",H25,0)</f>
        <v>0</v>
      </c>
      <c r="AT25" s="95">
        <f>IF(G25="SAP",H25,0)</f>
        <v>0</v>
      </c>
      <c r="AU25" s="63"/>
    </row>
    <row r="26" spans="1:47" ht="18" customHeight="1" thickTop="1" thickBot="1" x14ac:dyDescent="0.25">
      <c r="A26" s="49"/>
      <c r="B26" s="153"/>
      <c r="C26" s="151"/>
      <c r="D26" s="151"/>
      <c r="E26" s="152"/>
      <c r="F26" s="400" t="s">
        <v>7</v>
      </c>
      <c r="G26" s="398"/>
      <c r="H26" s="156"/>
      <c r="I26" s="157"/>
      <c r="J26" s="157"/>
      <c r="K26" s="158"/>
      <c r="L26" s="158"/>
      <c r="M26" s="159">
        <f t="shared" ref="M26:R26" si="4">SUM(M21:M25)</f>
        <v>0</v>
      </c>
      <c r="N26" s="159">
        <f t="shared" si="4"/>
        <v>0</v>
      </c>
      <c r="O26" s="159">
        <f t="shared" si="4"/>
        <v>0</v>
      </c>
      <c r="P26" s="159">
        <f t="shared" si="4"/>
        <v>0</v>
      </c>
      <c r="Q26" s="159">
        <f t="shared" si="4"/>
        <v>0</v>
      </c>
      <c r="R26" s="159">
        <f t="shared" si="4"/>
        <v>0</v>
      </c>
      <c r="S26" s="121"/>
      <c r="T26" s="159">
        <f>SUM(T21:T25)</f>
        <v>0</v>
      </c>
      <c r="U26" s="51"/>
      <c r="V26" s="61"/>
      <c r="AD26" s="98"/>
      <c r="AE26" s="112"/>
      <c r="AO26" s="98"/>
      <c r="AP26" s="63"/>
      <c r="AU26" s="63"/>
    </row>
    <row r="27" spans="1:47" s="54" customFormat="1" ht="24" customHeight="1" thickBot="1" x14ac:dyDescent="0.25">
      <c r="A27" s="138"/>
      <c r="B27" s="381"/>
      <c r="C27" s="381"/>
      <c r="D27" s="381"/>
      <c r="E27" s="381"/>
      <c r="F27" s="381"/>
      <c r="G27" s="381"/>
      <c r="H27" s="381"/>
      <c r="I27" s="381"/>
      <c r="J27" s="381"/>
      <c r="K27" s="381"/>
      <c r="L27" s="381"/>
      <c r="M27" s="381"/>
      <c r="N27" s="381"/>
      <c r="O27" s="381"/>
      <c r="P27" s="381"/>
      <c r="Q27" s="381"/>
      <c r="R27" s="381"/>
      <c r="S27" s="381"/>
      <c r="T27" s="381"/>
      <c r="U27" s="218"/>
      <c r="V27" s="84"/>
      <c r="W27" s="84"/>
      <c r="X27" s="84"/>
      <c r="Y27" s="219"/>
      <c r="Z27" s="84"/>
      <c r="AA27" s="84"/>
      <c r="AB27" s="85"/>
      <c r="AC27" s="84"/>
      <c r="AD27" s="97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7"/>
      <c r="AP27" s="212"/>
      <c r="AQ27" s="94"/>
      <c r="AR27" s="94"/>
      <c r="AS27" s="94"/>
      <c r="AT27" s="94"/>
      <c r="AU27" s="212"/>
    </row>
    <row r="28" spans="1:47" ht="18" customHeight="1" thickTop="1" thickBot="1" x14ac:dyDescent="0.25">
      <c r="A28" s="41"/>
      <c r="B28" s="396" t="s">
        <v>34</v>
      </c>
      <c r="C28" s="397"/>
      <c r="D28" s="397"/>
      <c r="E28" s="398"/>
      <c r="F28" s="42"/>
      <c r="G28" s="42"/>
      <c r="H28" s="55"/>
      <c r="I28" s="55"/>
      <c r="J28" s="55"/>
      <c r="K28" s="58"/>
      <c r="L28" s="58"/>
      <c r="M28" s="55"/>
      <c r="N28" s="43"/>
      <c r="O28" s="378" t="s">
        <v>39</v>
      </c>
      <c r="P28" s="379"/>
      <c r="Q28" s="380"/>
      <c r="R28" s="376"/>
      <c r="S28" s="377"/>
      <c r="T28" s="377"/>
      <c r="U28" s="44"/>
      <c r="AD28" s="98"/>
      <c r="AE28" s="112"/>
      <c r="AO28" s="98"/>
      <c r="AP28" s="63"/>
      <c r="AU28" s="63"/>
    </row>
    <row r="29" spans="1:47" ht="18" customHeight="1" thickTop="1" thickBot="1" x14ac:dyDescent="0.25">
      <c r="A29" s="45"/>
      <c r="B29" s="399" t="s">
        <v>9</v>
      </c>
      <c r="C29" s="397"/>
      <c r="D29" s="398"/>
      <c r="E29" s="206">
        <v>24</v>
      </c>
      <c r="F29" s="63"/>
      <c r="G29" s="63"/>
      <c r="H29" s="399" t="s">
        <v>39</v>
      </c>
      <c r="I29" s="397"/>
      <c r="J29" s="398"/>
      <c r="K29" s="272">
        <f>Admin!B163</f>
        <v>40070</v>
      </c>
      <c r="L29" s="271" t="s">
        <v>208</v>
      </c>
      <c r="M29" s="273">
        <f>Admin!B169</f>
        <v>40076</v>
      </c>
      <c r="N29" s="28"/>
      <c r="O29" s="401" t="s">
        <v>109</v>
      </c>
      <c r="P29" s="402"/>
      <c r="Q29" s="402"/>
      <c r="R29" s="403"/>
      <c r="S29" s="46"/>
      <c r="T29" s="217"/>
      <c r="U29" s="48"/>
      <c r="AD29" s="98"/>
      <c r="AE29" s="112"/>
      <c r="AO29" s="98"/>
      <c r="AP29" s="63"/>
      <c r="AU29" s="63"/>
    </row>
    <row r="30" spans="1:47" ht="18" customHeight="1" thickTop="1" x14ac:dyDescent="0.2">
      <c r="A30" s="45"/>
      <c r="B30" s="91"/>
      <c r="C30" s="32"/>
      <c r="D30" s="32"/>
      <c r="E30" s="47"/>
      <c r="F30" s="46"/>
      <c r="G30" s="46"/>
      <c r="H30" s="56"/>
      <c r="I30" s="56"/>
      <c r="J30" s="56"/>
      <c r="K30" s="59"/>
      <c r="L30" s="59"/>
      <c r="M30" s="56"/>
      <c r="N30" s="114"/>
      <c r="O30" s="56"/>
      <c r="P30" s="56"/>
      <c r="Q30" s="56"/>
      <c r="R30" s="56"/>
      <c r="S30" s="46"/>
      <c r="T30" s="56"/>
      <c r="U30" s="48"/>
      <c r="AD30" s="98"/>
      <c r="AE30" s="112"/>
      <c r="AO30" s="98"/>
      <c r="AP30" s="63"/>
      <c r="AU30" s="63"/>
    </row>
    <row r="31" spans="1:47" ht="18" customHeight="1" x14ac:dyDescent="0.2">
      <c r="A31" s="45"/>
      <c r="B31" s="143" t="str">
        <f>IF(E31=" "," ",IF(Employee!F$24&gt;E$29," ",IF(Employee!F$26&lt;E$29," ",Employee!D$30)))</f>
        <v xml:space="preserve"> </v>
      </c>
      <c r="C31" s="109" t="str">
        <f>IF(E31=Employee!D$29,LOOKUP(E$29,Nitable!A:A,Nitable!B:B)," ")</f>
        <v xml:space="preserve"> </v>
      </c>
      <c r="D31" s="109" t="str">
        <f>IF(E31=Employee!D$29,LOOKUP(E$29,Taxcode!A:A,Taxcode!G:G)," ")</f>
        <v xml:space="preserve"> </v>
      </c>
      <c r="E31" s="144" t="str">
        <f>IF(Employee!D$28="m"," ",IF(Employee!F$24&gt;E$29," ",IF(Employee!F$26&lt;E$29," ",Employee!D$29)))</f>
        <v xml:space="preserve"> </v>
      </c>
      <c r="F31" s="126" t="str">
        <f>IF(E31=" "," ",IF(Employee!F$24&gt;E$29," ",IF(Employee!F$26&lt;E$29," ",Employee!D$15)))</f>
        <v xml:space="preserve"> </v>
      </c>
      <c r="G31" s="162"/>
      <c r="H31" s="123">
        <f>IF(T$29="Y",H21,0)</f>
        <v>0</v>
      </c>
      <c r="I31" s="115">
        <f>IF(T$29="Y",I21,0)</f>
        <v>0</v>
      </c>
      <c r="J31" s="115">
        <f>IF(T$29="Y",J21,0)</f>
        <v>0</v>
      </c>
      <c r="K31" s="115">
        <f>IF(T$29="Y",K21,I31*J31)</f>
        <v>0</v>
      </c>
      <c r="L31" s="154">
        <f>IF(T$29="Y",L21,0)</f>
        <v>0</v>
      </c>
      <c r="M31" s="140" t="str">
        <f>IF(E31=" "," ",IF(T$29="Y",M21,IF((H31+K31+L31)&gt;0,H31+K31+L31," ")))</f>
        <v xml:space="preserve"> </v>
      </c>
      <c r="N31" s="117" t="str">
        <f>IF(M31=" "," ",IF(M31=0," ",IF(Employee!O$24="W1",AN31,AI31-W21)))</f>
        <v xml:space="preserve"> </v>
      </c>
      <c r="O31" s="128" t="str">
        <f>IF(M31=" "," ",IF(M31=0," ",IF(Employee!P$17&gt;E$29,0,IF(C31="A",WNI!E118,IF(C31="B",WNI!F118,IF(C31="C",WNI!G118,IF(C31="J",WNI!H118," ")))))))</f>
        <v xml:space="preserve"> </v>
      </c>
      <c r="P31" s="117"/>
      <c r="Q31" s="117"/>
      <c r="R31" s="133" t="str">
        <f>IF(M31=" "," ",IF(M31=0," ",M31-SUM(N31:Q31)))</f>
        <v xml:space="preserve"> </v>
      </c>
      <c r="S31" s="121"/>
      <c r="T31" s="118" t="str">
        <f>IF(M31=" "," ",IF(M31=0," ",WNI!I118))</f>
        <v xml:space="preserve"> </v>
      </c>
      <c r="U31" s="50"/>
      <c r="V31" s="61">
        <f>IF(Employee!H$34=E$29,Employee!D$34+SUM(M31)+V21,SUM(M31)+V21)</f>
        <v>0</v>
      </c>
      <c r="W31" s="61">
        <f>IF(Employee!H$34=E$29,Employee!D$35+SUM(N31)+W21,SUM(N31)+W21)</f>
        <v>0</v>
      </c>
      <c r="X31" s="61">
        <f>IF(O31=" ",X21,O31+X21)</f>
        <v>0</v>
      </c>
      <c r="Y31" s="61">
        <f t="shared" ref="Y31:Z35" si="5">IF(P31=0,Y21,P31+Y21)</f>
        <v>0</v>
      </c>
      <c r="Z31" s="61">
        <f t="shared" si="5"/>
        <v>0</v>
      </c>
      <c r="AA31" s="61">
        <f>IF(R31=" ",AA21,AA21+R31)</f>
        <v>0</v>
      </c>
      <c r="AC31" s="61">
        <f>IF(T31=" ",AC21,T31+AC21)</f>
        <v>0</v>
      </c>
      <c r="AD31" s="98"/>
      <c r="AE31" s="112">
        <f>IF(E31=" ",0,IF(D31="BR",0,IF(D31="D",0,IF(D31="NT",V31,LOOKUP(D31,Free!A:A,Free!B:B)*E$29/52))))</f>
        <v>0</v>
      </c>
      <c r="AF31" s="95">
        <f>IF(E31=" ",0,V31-AE31)</f>
        <v>0</v>
      </c>
      <c r="AG31" s="95">
        <f>AF31*AG$7</f>
        <v>0</v>
      </c>
      <c r="AH31" s="95">
        <f>IF(D31="D",AF31*AH$7,IF(AF31&gt;LOOKUP(E$29,HR!A:A,HR!B:B),(AF31-LOOKUP(E$29,HR!A:A,HR!B:B))*AH$7,0))</f>
        <v>0</v>
      </c>
      <c r="AI31" s="95">
        <f>IF(AF31&lt;1,0,AG31+AH31)</f>
        <v>0</v>
      </c>
      <c r="AJ31" s="95">
        <f>IF(E31=" ",0,IF(D31="BR",0,IF(D31="D",0,IF(D31="NT",M31,LOOKUP(D31,Free!A:A,Free!B:B)*1/52))))</f>
        <v>0</v>
      </c>
      <c r="AK31" s="95">
        <f>IF(E31=" ",0,SUM(M31)-AJ31)</f>
        <v>0</v>
      </c>
      <c r="AL31" s="95">
        <f>AK31*AL$7</f>
        <v>0</v>
      </c>
      <c r="AM31" s="95">
        <f>IF(D31="D",AK31*AM$7,IF(AK31&gt;LOOKUP(1,HR!A:A,HR!B:B),(AK31-LOOKUP(1,HR!A:A,HR!B:B))*AH$7,0))</f>
        <v>0</v>
      </c>
      <c r="AN31" s="95">
        <f>IF(AK31&lt;1,0,AL31+AM31)</f>
        <v>0</v>
      </c>
      <c r="AO31" s="98"/>
      <c r="AP31" s="63"/>
      <c r="AQ31" s="95">
        <f>IF(G31="SSP",H31,0)</f>
        <v>0</v>
      </c>
      <c r="AR31" s="95">
        <f>IF(G31="SMP",H31,0)</f>
        <v>0</v>
      </c>
      <c r="AS31" s="95">
        <f>IF(G31="SPP",H31,0)</f>
        <v>0</v>
      </c>
      <c r="AT31" s="95">
        <f>IF(G31="SAP",H31,0)</f>
        <v>0</v>
      </c>
      <c r="AU31" s="63"/>
    </row>
    <row r="32" spans="1:47" ht="18" customHeight="1" x14ac:dyDescent="0.2">
      <c r="A32" s="45"/>
      <c r="B32" s="145" t="str">
        <f>IF(E32=" "," ",IF(Employee!F$50&gt;E$29," ",IF(Employee!F$52&lt;E$29," ",Employee!D$56)))</f>
        <v xml:space="preserve"> </v>
      </c>
      <c r="C32" s="32" t="str">
        <f>IF(E32=Employee!D$55,LOOKUP(E$29,Nitable!A:A,Nitable!E:E)," ")</f>
        <v xml:space="preserve"> </v>
      </c>
      <c r="D32" s="32" t="str">
        <f>IF(E32=Employee!D$55,LOOKUP(E$29,Taxcode!A:A,Taxcode!M:M)," ")</f>
        <v xml:space="preserve"> </v>
      </c>
      <c r="E32" s="146" t="str">
        <f>IF(Employee!D$54="m"," ",IF(Employee!F$50&gt;E$29," ",IF(Employee!F$52&lt;E$29," ",Employee!D$55)))</f>
        <v xml:space="preserve"> </v>
      </c>
      <c r="F32" s="39" t="str">
        <f>IF(E32=" "," ",IF(Employee!F$50&gt;E$29," ",IF(Employee!F$52&lt;E$29," ",Employee!D$41)))</f>
        <v xml:space="preserve"> </v>
      </c>
      <c r="G32" s="162"/>
      <c r="H32" s="124">
        <f>IF(T$29="Y",H22,0)</f>
        <v>0</v>
      </c>
      <c r="I32" s="119">
        <f>IF(T$29="Y",I22,0)</f>
        <v>0</v>
      </c>
      <c r="J32" s="119">
        <f>IF(T$29="Y",J22,0)</f>
        <v>0</v>
      </c>
      <c r="K32" s="119">
        <f>IF(T$29="Y",K22,I32*J32)</f>
        <v>0</v>
      </c>
      <c r="L32" s="155">
        <f>IF(T$29="Y",L22,0)</f>
        <v>0</v>
      </c>
      <c r="M32" s="141" t="str">
        <f>IF(E32=" "," ",IF(T$29="Y",M22,IF((H32+K32+L32)&gt;0,H32+K32+L32," ")))</f>
        <v xml:space="preserve"> </v>
      </c>
      <c r="N32" s="121" t="str">
        <f>IF(M32=" "," ",IF(M32=0," ",IF(Employee!O$50="W1",AN32,AI32-W22)))</f>
        <v xml:space="preserve"> </v>
      </c>
      <c r="O32" s="130" t="str">
        <f>IF(M32=" "," ",IF(M32=0," ",IF(Employee!P$43&gt;E$29,0,IF(C32="A",WNI!E119,IF(C32="B",WNI!F119,IF(C32="C",WNI!G119,IF(C32="J",WNI!H119," ")))))))</f>
        <v xml:space="preserve"> </v>
      </c>
      <c r="P32" s="121"/>
      <c r="Q32" s="121"/>
      <c r="R32" s="134" t="str">
        <f>IF(M32=" "," ",IF(M32=0," ",M32-SUM(N32:Q32)))</f>
        <v xml:space="preserve"> </v>
      </c>
      <c r="S32" s="121"/>
      <c r="T32" s="122" t="str">
        <f>IF(M32=" "," ",IF(M32=0," ",WNI!I119))</f>
        <v xml:space="preserve"> </v>
      </c>
      <c r="U32" s="50"/>
      <c r="V32" s="61">
        <f>IF(Employee!H$60=E$29,Employee!D$60+SUM(M32)+V22,SUM(M32)+V22)</f>
        <v>0</v>
      </c>
      <c r="W32" s="61">
        <f>IF(Employee!H$60=E$29,Employee!D$61+SUM(N32)+W22,SUM(N32)+W22)</f>
        <v>0</v>
      </c>
      <c r="X32" s="61">
        <f>IF(O32=" ",X22,O32+X22)</f>
        <v>0</v>
      </c>
      <c r="Y32" s="61">
        <f t="shared" si="5"/>
        <v>0</v>
      </c>
      <c r="Z32" s="61">
        <f t="shared" si="5"/>
        <v>0</v>
      </c>
      <c r="AA32" s="61">
        <f>IF(R32=" ",AA22,AA22+R32)</f>
        <v>0</v>
      </c>
      <c r="AC32" s="61">
        <f>IF(T32=" ",AC22,T32+AC22)</f>
        <v>0</v>
      </c>
      <c r="AD32" s="98"/>
      <c r="AE32" s="112">
        <f>IF(E32=" ",0,IF(D32="BR",0,IF(D32="D",0,IF(D32="NT",V32,LOOKUP(D32,Free!A:A,Free!B:B)*E$29/52))))</f>
        <v>0</v>
      </c>
      <c r="AF32" s="95">
        <f>IF(E32=" ",0,V32-AE32)</f>
        <v>0</v>
      </c>
      <c r="AG32" s="95">
        <f>AF32*AG$7</f>
        <v>0</v>
      </c>
      <c r="AH32" s="95">
        <f>IF(D32="D",AF32*AH$7,IF(AF32&gt;LOOKUP(E$29,HR!A:A,HR!B:B),(AF32-LOOKUP(E$29,HR!A:A,HR!B:B))*AH$7,0))</f>
        <v>0</v>
      </c>
      <c r="AI32" s="95">
        <f>IF(AF32&lt;1,0,AG32+AH32)</f>
        <v>0</v>
      </c>
      <c r="AJ32" s="95">
        <f>IF(E32=" ",0,IF(D32="BR",0,IF(D32="D",0,IF(D32="NT",M32,LOOKUP(D32,Free!A:A,Free!B:B)*1/52))))</f>
        <v>0</v>
      </c>
      <c r="AK32" s="95">
        <f>IF(E32=" ",0,SUM(M32)-AJ32)</f>
        <v>0</v>
      </c>
      <c r="AL32" s="95">
        <f>AK32*AL$7</f>
        <v>0</v>
      </c>
      <c r="AM32" s="95">
        <f>IF(D32="D",AK32*AM$7,IF(AK32&gt;LOOKUP(1,HR!A:A,HR!B:B),(AK32-LOOKUP(1,HR!A:A,HR!B:B))*AH$7,0))</f>
        <v>0</v>
      </c>
      <c r="AN32" s="95">
        <f>IF(AK32&lt;1,0,AL32+AM32)</f>
        <v>0</v>
      </c>
      <c r="AO32" s="98"/>
      <c r="AP32" s="63"/>
      <c r="AQ32" s="95">
        <f>IF(G32="SSP",H32,0)</f>
        <v>0</v>
      </c>
      <c r="AR32" s="95">
        <f>IF(G32="SMP",H32,0)</f>
        <v>0</v>
      </c>
      <c r="AS32" s="95">
        <f>IF(G32="SPP",H32,0)</f>
        <v>0</v>
      </c>
      <c r="AT32" s="95">
        <f>IF(G32="SAP",H32,0)</f>
        <v>0</v>
      </c>
      <c r="AU32" s="63"/>
    </row>
    <row r="33" spans="1:47" ht="18" customHeight="1" x14ac:dyDescent="0.2">
      <c r="A33" s="45"/>
      <c r="B33" s="145" t="str">
        <f>IF(E33=" "," ",IF(Employee!F$76&gt;E$29," ",IF(Employee!F$78&lt;E$29," ",Employee!D$82)))</f>
        <v xml:space="preserve"> </v>
      </c>
      <c r="C33" s="32" t="str">
        <f>IF(E33=Employee!D$81,LOOKUP(E$29,Nitable!A:A,Nitable!H:H)," ")</f>
        <v xml:space="preserve"> </v>
      </c>
      <c r="D33" s="32" t="str">
        <f>IF(E33=Employee!D$81,LOOKUP(E$29,Taxcode!A:A,Taxcode!S:S)," ")</f>
        <v xml:space="preserve"> </v>
      </c>
      <c r="E33" s="146" t="str">
        <f>IF(Employee!D$80="m"," ",IF(Employee!F$76&gt;E$29," ",IF(Employee!F$78&lt;E$29," ",Employee!D$81)))</f>
        <v xml:space="preserve"> </v>
      </c>
      <c r="F33" s="39" t="str">
        <f>IF(E33=" "," ",IF(Employee!F$76&gt;E$29," ",IF(Employee!F$78&lt;E$29," ",Employee!D$67)))</f>
        <v xml:space="preserve"> </v>
      </c>
      <c r="G33" s="162"/>
      <c r="H33" s="124">
        <f>IF(T$29="Y",H23,0)</f>
        <v>0</v>
      </c>
      <c r="I33" s="119">
        <f>IF(T$29="Y",I23,0)</f>
        <v>0</v>
      </c>
      <c r="J33" s="119">
        <f>IF(T$29="Y",J23,0)</f>
        <v>0</v>
      </c>
      <c r="K33" s="119">
        <f>IF(T$29="Y",K23,I33*J33)</f>
        <v>0</v>
      </c>
      <c r="L33" s="155">
        <f>IF(T$29="Y",L23,0)</f>
        <v>0</v>
      </c>
      <c r="M33" s="141" t="str">
        <f>IF(E33=" "," ",IF(T$29="Y",M23,IF((H33+K33+L33)&gt;0,H33+K33+L33," ")))</f>
        <v xml:space="preserve"> </v>
      </c>
      <c r="N33" s="121" t="str">
        <f>IF(M33=" "," ",IF(M33=0," ",IF(Employee!O$76="W1",AN33,AI33-W23)))</f>
        <v xml:space="preserve"> </v>
      </c>
      <c r="O33" s="130" t="str">
        <f>IF(M33=" "," ",IF(M33=0," ",IF(Employee!P$69&gt;E$29,0,IF(C33="A",WNI!E120,IF(C33="B",WNI!F120,IF(C33="C",WNI!G120,IF(C33="J",WNI!H120," ")))))))</f>
        <v xml:space="preserve"> </v>
      </c>
      <c r="P33" s="121"/>
      <c r="Q33" s="121"/>
      <c r="R33" s="134" t="str">
        <f>IF(M33=" "," ",IF(M33=0," ",M33-SUM(N33:Q33)))</f>
        <v xml:space="preserve"> </v>
      </c>
      <c r="S33" s="121"/>
      <c r="T33" s="122" t="str">
        <f>IF(M33=" "," ",IF(M33=0," ",WNI!I120))</f>
        <v xml:space="preserve"> </v>
      </c>
      <c r="U33" s="50"/>
      <c r="V33" s="61">
        <f>IF(Employee!H$86=E$29,Employee!D$86+SUM(M33)+V23,SUM(M33)+V23)</f>
        <v>0</v>
      </c>
      <c r="W33" s="61">
        <f>IF(Employee!H$86=E$29,Employee!D$87+SUM(N33)+W23,SUM(N33)+W23)</f>
        <v>0</v>
      </c>
      <c r="X33" s="61">
        <f>IF(O33=" ",X23,O33+X23)</f>
        <v>0</v>
      </c>
      <c r="Y33" s="61">
        <f t="shared" si="5"/>
        <v>0</v>
      </c>
      <c r="Z33" s="61">
        <f t="shared" si="5"/>
        <v>0</v>
      </c>
      <c r="AA33" s="61">
        <f>IF(R33=" ",AA23,AA23+R33)</f>
        <v>0</v>
      </c>
      <c r="AC33" s="61">
        <f>IF(T33=" ",AC23,T33+AC23)</f>
        <v>0</v>
      </c>
      <c r="AD33" s="98"/>
      <c r="AE33" s="112">
        <f>IF(E33=" ",0,IF(D33="BR",0,IF(D33="D",0,IF(D33="NT",V33,LOOKUP(D33,Free!A:A,Free!B:B)*E$29/52))))</f>
        <v>0</v>
      </c>
      <c r="AF33" s="95">
        <f>IF(E33=" ",0,V33-AE33)</f>
        <v>0</v>
      </c>
      <c r="AG33" s="95">
        <f>AF33*AG$7</f>
        <v>0</v>
      </c>
      <c r="AH33" s="95">
        <f>IF(D33="D",AF33*AH$7,IF(AF33&gt;LOOKUP(E$29,HR!A:A,HR!B:B),(AF33-LOOKUP(E$29,HR!A:A,HR!B:B))*AH$7,0))</f>
        <v>0</v>
      </c>
      <c r="AI33" s="95">
        <f>IF(AF33&lt;1,0,AG33+AH33)</f>
        <v>0</v>
      </c>
      <c r="AJ33" s="95">
        <f>IF(E33=" ",0,IF(D33="BR",0,IF(D33="D",0,IF(D33="NT",M33,LOOKUP(D33,Free!A:A,Free!B:B)*1/52))))</f>
        <v>0</v>
      </c>
      <c r="AK33" s="95">
        <f>IF(E33=" ",0,SUM(M33)-AJ33)</f>
        <v>0</v>
      </c>
      <c r="AL33" s="95">
        <f>AK33*AL$7</f>
        <v>0</v>
      </c>
      <c r="AM33" s="95">
        <f>IF(D33="D",AK33*AM$7,IF(AK33&gt;LOOKUP(1,HR!A:A,HR!B:B),(AK33-LOOKUP(1,HR!A:A,HR!B:B))*AH$7,0))</f>
        <v>0</v>
      </c>
      <c r="AN33" s="95">
        <f>IF(AK33&lt;1,0,AL33+AM33)</f>
        <v>0</v>
      </c>
      <c r="AO33" s="98"/>
      <c r="AP33" s="63"/>
      <c r="AQ33" s="95">
        <f>IF(G33="SSP",H33,0)</f>
        <v>0</v>
      </c>
      <c r="AR33" s="95">
        <f>IF(G33="SMP",H33,0)</f>
        <v>0</v>
      </c>
      <c r="AS33" s="95">
        <f>IF(G33="SPP",H33,0)</f>
        <v>0</v>
      </c>
      <c r="AT33" s="95">
        <f>IF(G33="SAP",H33,0)</f>
        <v>0</v>
      </c>
      <c r="AU33" s="63"/>
    </row>
    <row r="34" spans="1:47" ht="18" customHeight="1" x14ac:dyDescent="0.2">
      <c r="A34" s="45"/>
      <c r="B34" s="145" t="str">
        <f>IF(E34=" "," ",IF(Employee!F$102&gt;E$29," ",IF(Employee!F$104&lt;E$29," ",Employee!D$108)))</f>
        <v xml:space="preserve"> </v>
      </c>
      <c r="C34" s="32" t="str">
        <f>IF(E34=Employee!D$107,LOOKUP(E$29,Nitable!A:A,Nitable!K:K)," ")</f>
        <v xml:space="preserve"> </v>
      </c>
      <c r="D34" s="32" t="str">
        <f>IF(E34=Employee!D$107,LOOKUP(E$29,Taxcode!A:A,Taxcode!Y:Y)," ")</f>
        <v xml:space="preserve"> </v>
      </c>
      <c r="E34" s="146" t="str">
        <f>IF(Employee!D$106="m"," ",IF(Employee!F$102&gt;E$29," ",IF(Employee!F$104&lt;E$29," ",Employee!D$107)))</f>
        <v xml:space="preserve"> </v>
      </c>
      <c r="F34" s="39" t="str">
        <f>IF(E34=" "," ",IF(Employee!F$102&gt;E$29," ",IF(Employee!F$104&lt;E$29," ",Employee!D$93)))</f>
        <v xml:space="preserve"> </v>
      </c>
      <c r="G34" s="162"/>
      <c r="H34" s="124">
        <f>IF(T$29="Y",H24,0)</f>
        <v>0</v>
      </c>
      <c r="I34" s="119">
        <f>IF(T$29="Y",I24,0)</f>
        <v>0</v>
      </c>
      <c r="J34" s="119">
        <f>IF(T$29="Y",J24,0)</f>
        <v>0</v>
      </c>
      <c r="K34" s="119">
        <f>IF(T$29="Y",K24,I34*J34)</f>
        <v>0</v>
      </c>
      <c r="L34" s="155">
        <f>IF(T$29="Y",L24,0)</f>
        <v>0</v>
      </c>
      <c r="M34" s="141" t="str">
        <f>IF(E34=" "," ",IF(T$29="Y",M24,IF((H34+K34+L34)&gt;0,H34+K34+L34," ")))</f>
        <v xml:space="preserve"> </v>
      </c>
      <c r="N34" s="121" t="str">
        <f>IF(M34=" "," ",IF(M34=0," ",IF(Employee!O$102="W1",AN34,AI34-W24)))</f>
        <v xml:space="preserve"> </v>
      </c>
      <c r="O34" s="130" t="str">
        <f>IF(M34=" "," ",IF(M34=0," ",IF(Employee!P$95&gt;E$29,0,IF(C34="A",WNI!E121,IF(C34="B",WNI!F121,IF(C34="C",WNI!G121,IF(C34="J",WNI!H121," ")))))))</f>
        <v xml:space="preserve"> </v>
      </c>
      <c r="P34" s="121"/>
      <c r="Q34" s="121"/>
      <c r="R34" s="134" t="str">
        <f>IF(M34=" "," ",IF(M34=0," ",M34-SUM(N34:Q34)))</f>
        <v xml:space="preserve"> </v>
      </c>
      <c r="S34" s="121"/>
      <c r="T34" s="122" t="str">
        <f>IF(M34=" "," ",IF(M34=0," ",WNI!I121))</f>
        <v xml:space="preserve"> </v>
      </c>
      <c r="U34" s="50"/>
      <c r="V34" s="61">
        <f>IF(Employee!H$112=E$29,Employee!D$112+SUM(M34)+V24,SUM(M34)+V24)</f>
        <v>0</v>
      </c>
      <c r="W34" s="61">
        <f>IF(Employee!H$112=E$29,Employee!D$113+SUM(N34)+W24,SUM(N34)+W24)</f>
        <v>0</v>
      </c>
      <c r="X34" s="61">
        <f>IF(O34=" ",X24,O34+X24)</f>
        <v>0</v>
      </c>
      <c r="Y34" s="61">
        <f t="shared" si="5"/>
        <v>0</v>
      </c>
      <c r="Z34" s="61">
        <f t="shared" si="5"/>
        <v>0</v>
      </c>
      <c r="AA34" s="61">
        <f>IF(R34=" ",AA24,AA24+R34)</f>
        <v>0</v>
      </c>
      <c r="AC34" s="61">
        <f>IF(T34=" ",AC24,T34+AC24)</f>
        <v>0</v>
      </c>
      <c r="AD34" s="98"/>
      <c r="AE34" s="112">
        <f>IF(E34=" ",0,IF(D34="BR",0,IF(D34="D",0,IF(D34="NT",V34,LOOKUP(D34,Free!A:A,Free!B:B)*E$29/52))))</f>
        <v>0</v>
      </c>
      <c r="AF34" s="95">
        <f>IF(E34=" ",0,V34-AE34)</f>
        <v>0</v>
      </c>
      <c r="AG34" s="95">
        <f>AF34*AG$7</f>
        <v>0</v>
      </c>
      <c r="AH34" s="95">
        <f>IF(D34="D",AF34*AH$7,IF(AF34&gt;LOOKUP(E$29,HR!A:A,HR!B:B),(AF34-LOOKUP(E$29,HR!A:A,HR!B:B))*AH$7,0))</f>
        <v>0</v>
      </c>
      <c r="AI34" s="95">
        <f>IF(AF34&lt;1,0,AG34+AH34)</f>
        <v>0</v>
      </c>
      <c r="AJ34" s="95">
        <f>IF(E34=" ",0,IF(D34="BR",0,IF(D34="D",0,IF(D34="NT",M34,LOOKUP(D34,Free!A:A,Free!B:B)*1/52))))</f>
        <v>0</v>
      </c>
      <c r="AK34" s="95">
        <f>IF(E34=" ",0,SUM(M34)-AJ34)</f>
        <v>0</v>
      </c>
      <c r="AL34" s="95">
        <f>AK34*AL$7</f>
        <v>0</v>
      </c>
      <c r="AM34" s="95">
        <f>IF(D34="D",AK34*AM$7,IF(AK34&gt;LOOKUP(1,HR!A:A,HR!B:B),(AK34-LOOKUP(1,HR!A:A,HR!B:B))*AH$7,0))</f>
        <v>0</v>
      </c>
      <c r="AN34" s="95">
        <f>IF(AK34&lt;1,0,AL34+AM34)</f>
        <v>0</v>
      </c>
      <c r="AO34" s="98"/>
      <c r="AP34" s="63"/>
      <c r="AQ34" s="95">
        <f>IF(G34="SSP",H34,0)</f>
        <v>0</v>
      </c>
      <c r="AR34" s="95">
        <f>IF(G34="SMP",H34,0)</f>
        <v>0</v>
      </c>
      <c r="AS34" s="95">
        <f>IF(G34="SPP",H34,0)</f>
        <v>0</v>
      </c>
      <c r="AT34" s="95">
        <f>IF(G34="SAP",H34,0)</f>
        <v>0</v>
      </c>
      <c r="AU34" s="63"/>
    </row>
    <row r="35" spans="1:47" ht="18" customHeight="1" thickBot="1" x14ac:dyDescent="0.25">
      <c r="A35" s="45"/>
      <c r="B35" s="145" t="str">
        <f>IF(E35=" "," ",IF(Employee!F$128&gt;E$29," ",IF(Employee!F$130&lt;E$29," ",Employee!D$134)))</f>
        <v xml:space="preserve"> </v>
      </c>
      <c r="C35" s="32" t="str">
        <f>IF(E35=Employee!D$133,LOOKUP(E$29,Nitable!A:A,Nitable!N:N)," ")</f>
        <v xml:space="preserve"> </v>
      </c>
      <c r="D35" s="32" t="str">
        <f>IF(E35=Employee!D$133,LOOKUP(E$29,Taxcode!A:A,Taxcode!AE:AE)," ")</f>
        <v xml:space="preserve"> </v>
      </c>
      <c r="E35" s="146" t="str">
        <f>IF(Employee!D$132="m"," ",IF(Employee!F$128&gt;E$29," ",IF(Employee!F$130&lt;E$29," ",Employee!D$133)))</f>
        <v xml:space="preserve"> </v>
      </c>
      <c r="F35" s="39" t="str">
        <f>IF(E35=" "," ",IF(Employee!F$128&gt;E$29," ",IF(Employee!F$130&lt;E$29," ",Employee!D$119)))</f>
        <v xml:space="preserve"> </v>
      </c>
      <c r="G35" s="162"/>
      <c r="H35" s="124">
        <f>IF(T$29="Y",H25,0)</f>
        <v>0</v>
      </c>
      <c r="I35" s="119">
        <f>IF(T$29="Y",I25,0)</f>
        <v>0</v>
      </c>
      <c r="J35" s="119">
        <f>IF(T$29="Y",J25,0)</f>
        <v>0</v>
      </c>
      <c r="K35" s="119">
        <f>IF(T$29="Y",K25,I35*J35)</f>
        <v>0</v>
      </c>
      <c r="L35" s="155">
        <f>IF(T$29="Y",L25,0)</f>
        <v>0</v>
      </c>
      <c r="M35" s="141" t="str">
        <f>IF(E35=" "," ",IF(T$29="Y",M25,IF((H35+K35+L35)&gt;0,H35+K35+L35," ")))</f>
        <v xml:space="preserve"> </v>
      </c>
      <c r="N35" s="121" t="str">
        <f>IF(M35=" "," ",IF(M35=0," ",IF(Employee!O$128="W1",AN35,AI35-W25)))</f>
        <v xml:space="preserve"> </v>
      </c>
      <c r="O35" s="130" t="str">
        <f>IF(M35=" "," ",IF(M35=0," ",IF(Employee!P$121&gt;E$29,0,IF(C35="A",WNI!E122,IF(C35="B",WNI!F122,IF(C35="C",WNI!G122,IF(C35="J",WNI!H122," ")))))))</f>
        <v xml:space="preserve"> </v>
      </c>
      <c r="P35" s="121"/>
      <c r="Q35" s="121"/>
      <c r="R35" s="134" t="str">
        <f>IF(M35=" "," ",IF(M35=0," ",M35-SUM(N35:Q35)))</f>
        <v xml:space="preserve"> </v>
      </c>
      <c r="S35" s="121"/>
      <c r="T35" s="266" t="str">
        <f>IF(M35=" "," ",IF(M35=0," ",WNI!I122))</f>
        <v xml:space="preserve"> </v>
      </c>
      <c r="U35" s="50"/>
      <c r="V35" s="61">
        <f>IF(Employee!H$138=E$29,Employee!D$138+SUM(M35)+V25,SUM(M35)+V25)</f>
        <v>0</v>
      </c>
      <c r="W35" s="61">
        <f>IF(Employee!H$138=E$29,Employee!D$139+SUM(N35)+W25,SUM(N35)+W25)</f>
        <v>0</v>
      </c>
      <c r="X35" s="61">
        <f>IF(O35=" ",X25,O35+X25)</f>
        <v>0</v>
      </c>
      <c r="Y35" s="61">
        <f t="shared" si="5"/>
        <v>0</v>
      </c>
      <c r="Z35" s="61">
        <f t="shared" si="5"/>
        <v>0</v>
      </c>
      <c r="AA35" s="61">
        <f>IF(R35=" ",AA25,AA25+R35)</f>
        <v>0</v>
      </c>
      <c r="AC35" s="61">
        <f>IF(T35=" ",AC25,T35+AC25)</f>
        <v>0</v>
      </c>
      <c r="AD35" s="98"/>
      <c r="AE35" s="112">
        <f>IF(E35=" ",0,IF(D35="BR",0,IF(D35="D",0,IF(D35="NT",V35,LOOKUP(D35,Free!A:A,Free!B:B)*E$29/52))))</f>
        <v>0</v>
      </c>
      <c r="AF35" s="95">
        <f>IF(E35=" ",0,V35-AE35)</f>
        <v>0</v>
      </c>
      <c r="AG35" s="95">
        <f>AF35*AG$7</f>
        <v>0</v>
      </c>
      <c r="AH35" s="95">
        <f>IF(D35="D",AF35*AH$7,IF(AF35&gt;LOOKUP(E$29,HR!A:A,HR!B:B),(AF35-LOOKUP(E$29,HR!A:A,HR!B:B))*AH$7,0))</f>
        <v>0</v>
      </c>
      <c r="AI35" s="95">
        <f>IF(AF35&lt;1,0,AG35+AH35)</f>
        <v>0</v>
      </c>
      <c r="AJ35" s="95">
        <f>IF(E35=" ",0,IF(D35="BR",0,IF(D35="D",0,IF(D35="NT",M35,LOOKUP(D35,Free!A:A,Free!B:B)*1/52))))</f>
        <v>0</v>
      </c>
      <c r="AK35" s="95">
        <f>IF(E35=" ",0,SUM(M35)-AJ35)</f>
        <v>0</v>
      </c>
      <c r="AL35" s="95">
        <f>AK35*AL$7</f>
        <v>0</v>
      </c>
      <c r="AM35" s="95">
        <f>IF(D35="D",AK35*AM$7,IF(AK35&gt;LOOKUP(1,HR!A:A,HR!B:B),(AK35-LOOKUP(1,HR!A:A,HR!B:B))*AH$7,0))</f>
        <v>0</v>
      </c>
      <c r="AN35" s="95">
        <f>IF(AK35&lt;1,0,AL35+AM35)</f>
        <v>0</v>
      </c>
      <c r="AO35" s="98"/>
      <c r="AP35" s="63"/>
      <c r="AQ35" s="95">
        <f>IF(G35="SSP",H35,0)</f>
        <v>0</v>
      </c>
      <c r="AR35" s="95">
        <f>IF(G35="SMP",H35,0)</f>
        <v>0</v>
      </c>
      <c r="AS35" s="95">
        <f>IF(G35="SPP",H35,0)</f>
        <v>0</v>
      </c>
      <c r="AT35" s="95">
        <f>IF(G35="SAP",H35,0)</f>
        <v>0</v>
      </c>
      <c r="AU35" s="63"/>
    </row>
    <row r="36" spans="1:47" ht="18" customHeight="1" thickTop="1" thickBot="1" x14ac:dyDescent="0.25">
      <c r="A36" s="49"/>
      <c r="B36" s="153"/>
      <c r="C36" s="151"/>
      <c r="D36" s="151"/>
      <c r="E36" s="152"/>
      <c r="F36" s="400" t="s">
        <v>7</v>
      </c>
      <c r="G36" s="398"/>
      <c r="H36" s="156"/>
      <c r="I36" s="157"/>
      <c r="J36" s="157"/>
      <c r="K36" s="158"/>
      <c r="L36" s="158"/>
      <c r="M36" s="159">
        <f t="shared" ref="M36:R36" si="6">SUM(M31:M35)</f>
        <v>0</v>
      </c>
      <c r="N36" s="159">
        <f t="shared" si="6"/>
        <v>0</v>
      </c>
      <c r="O36" s="159">
        <f t="shared" si="6"/>
        <v>0</v>
      </c>
      <c r="P36" s="159">
        <f t="shared" si="6"/>
        <v>0</v>
      </c>
      <c r="Q36" s="159">
        <f t="shared" si="6"/>
        <v>0</v>
      </c>
      <c r="R36" s="159">
        <f t="shared" si="6"/>
        <v>0</v>
      </c>
      <c r="S36" s="121"/>
      <c r="T36" s="159">
        <f>SUM(T31:T35)</f>
        <v>0</v>
      </c>
      <c r="U36" s="51"/>
      <c r="V36" s="61"/>
      <c r="AD36" s="98"/>
      <c r="AE36" s="112"/>
      <c r="AO36" s="98"/>
      <c r="AP36" s="63"/>
      <c r="AU36" s="63"/>
    </row>
    <row r="37" spans="1:47" s="54" customFormat="1" ht="24" customHeight="1" thickBot="1" x14ac:dyDescent="0.25">
      <c r="A37" s="138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81"/>
      <c r="P37" s="381"/>
      <c r="Q37" s="381"/>
      <c r="R37" s="381"/>
      <c r="S37" s="381"/>
      <c r="T37" s="381"/>
      <c r="U37" s="218"/>
      <c r="V37" s="84"/>
      <c r="W37" s="84"/>
      <c r="X37" s="84"/>
      <c r="Y37" s="219"/>
      <c r="Z37" s="84"/>
      <c r="AA37" s="84"/>
      <c r="AB37" s="85"/>
      <c r="AC37" s="84"/>
      <c r="AD37" s="97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7"/>
      <c r="AP37" s="212"/>
      <c r="AQ37" s="94"/>
      <c r="AR37" s="94"/>
      <c r="AS37" s="94"/>
      <c r="AT37" s="94"/>
      <c r="AU37" s="212"/>
    </row>
    <row r="38" spans="1:47" ht="18" customHeight="1" thickTop="1" thickBot="1" x14ac:dyDescent="0.25">
      <c r="A38" s="41"/>
      <c r="B38" s="396" t="s">
        <v>34</v>
      </c>
      <c r="C38" s="440"/>
      <c r="D38" s="440"/>
      <c r="E38" s="441"/>
      <c r="F38" s="42"/>
      <c r="G38" s="42"/>
      <c r="H38" s="43"/>
      <c r="I38" s="43"/>
      <c r="J38" s="43"/>
      <c r="K38" s="58"/>
      <c r="L38" s="58"/>
      <c r="M38" s="55"/>
      <c r="N38" s="43"/>
      <c r="O38" s="378" t="s">
        <v>39</v>
      </c>
      <c r="P38" s="379"/>
      <c r="Q38" s="380"/>
      <c r="R38" s="376"/>
      <c r="S38" s="377"/>
      <c r="T38" s="377"/>
      <c r="U38" s="44"/>
      <c r="AD38" s="98"/>
      <c r="AE38" s="112"/>
      <c r="AO38" s="98"/>
      <c r="AP38" s="63"/>
      <c r="AU38" s="63"/>
    </row>
    <row r="39" spans="1:47" ht="18" customHeight="1" thickTop="1" thickBot="1" x14ac:dyDescent="0.25">
      <c r="A39" s="45"/>
      <c r="B39" s="399" t="s">
        <v>9</v>
      </c>
      <c r="C39" s="442"/>
      <c r="D39" s="443"/>
      <c r="E39" s="206">
        <v>25</v>
      </c>
      <c r="F39" s="63"/>
      <c r="G39" s="63"/>
      <c r="H39" s="399" t="s">
        <v>39</v>
      </c>
      <c r="I39" s="442"/>
      <c r="J39" s="443"/>
      <c r="K39" s="272">
        <f>Admin!B170</f>
        <v>40077</v>
      </c>
      <c r="L39" s="271" t="s">
        <v>208</v>
      </c>
      <c r="M39" s="273">
        <f>Admin!B176</f>
        <v>40083</v>
      </c>
      <c r="N39" s="28"/>
      <c r="O39" s="401" t="s">
        <v>109</v>
      </c>
      <c r="P39" s="437"/>
      <c r="Q39" s="437"/>
      <c r="R39" s="438"/>
      <c r="S39" s="46"/>
      <c r="T39" s="217"/>
      <c r="U39" s="48"/>
      <c r="AD39" s="98"/>
      <c r="AE39" s="112"/>
      <c r="AO39" s="98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4"/>
      <c r="O40" s="56"/>
      <c r="P40" s="56"/>
      <c r="Q40" s="56"/>
      <c r="R40" s="56"/>
      <c r="S40" s="46"/>
      <c r="T40" s="56"/>
      <c r="U40" s="48"/>
      <c r="AD40" s="98"/>
      <c r="AE40" s="112"/>
      <c r="AO40" s="98"/>
      <c r="AP40" s="63"/>
      <c r="AU40" s="63"/>
    </row>
    <row r="41" spans="1:47" ht="18" customHeight="1" x14ac:dyDescent="0.2">
      <c r="A41" s="45"/>
      <c r="B41" s="143" t="str">
        <f>IF(E41=" "," ",IF(Employee!F$24&gt;E$39," ",IF(Employee!F$26&lt;E$39," ",Employee!D$30)))</f>
        <v xml:space="preserve"> </v>
      </c>
      <c r="C41" s="109" t="str">
        <f>IF(E41=Employee!D$29,LOOKUP(E$39,Nitable!A:A,Nitable!B:B)," ")</f>
        <v xml:space="preserve"> </v>
      </c>
      <c r="D41" s="109" t="str">
        <f>IF(E41=Employee!D$29,LOOKUP(E$39,Taxcode!A:A,Taxcode!G:G)," ")</f>
        <v xml:space="preserve"> </v>
      </c>
      <c r="E41" s="150" t="str">
        <f>IF(Employee!D$28="m"," ",IF(Employee!F$24&gt;E$39," ",IF(Employee!F$26&lt;E$39," ",Employee!D$29)))</f>
        <v xml:space="preserve"> </v>
      </c>
      <c r="F41" s="147" t="str">
        <f>IF(E41=" "," ",IF(Employee!F$24&gt;E$39," ",IF(Employee!F$26&lt;E$39," ",Employee!D$15)))</f>
        <v xml:space="preserve"> </v>
      </c>
      <c r="G41" s="162"/>
      <c r="H41" s="123">
        <f>IF(T$39="Y",H31,0)</f>
        <v>0</v>
      </c>
      <c r="I41" s="115">
        <f>IF(T$39="Y",I31,0)</f>
        <v>0</v>
      </c>
      <c r="J41" s="115">
        <f>IF(T$39="Y",J31,0)</f>
        <v>0</v>
      </c>
      <c r="K41" s="115">
        <f>IF(T$39="Y",K31,I41*J41)</f>
        <v>0</v>
      </c>
      <c r="L41" s="115">
        <f>IF(T$39="Y",L31,0)</f>
        <v>0</v>
      </c>
      <c r="M41" s="127" t="str">
        <f>IF(E41=" "," ",IF(T$39="Y",M31,IF((H41+K41+L41)&gt;0,H41+K41+L41," ")))</f>
        <v xml:space="preserve"> </v>
      </c>
      <c r="N41" s="117" t="str">
        <f>IF(M41=" "," ",IF(M41=0," ",IF(Employee!O$24="W1",AN41,AI41-W31)))</f>
        <v xml:space="preserve"> </v>
      </c>
      <c r="O41" s="128" t="str">
        <f>IF(M41=" "," ",IF(M41=0," ",IF(Employee!P$17&gt;E$39,0,IF(C41="A",WNI!E123,IF(C41="B",WNI!F123,IF(C41="C",WNI!G123,IF(C41="J",WNI!H123," ")))))))</f>
        <v xml:space="preserve"> </v>
      </c>
      <c r="P41" s="117"/>
      <c r="Q41" s="117"/>
      <c r="R41" s="133" t="str">
        <f>IF(M41=" "," ",IF(M41=0," ",M41-SUM(N41:Q41)))</f>
        <v xml:space="preserve"> </v>
      </c>
      <c r="S41" s="121"/>
      <c r="T41" s="118" t="str">
        <f>IF(M41=" "," ",IF(M41=0," ",WNI!I123))</f>
        <v xml:space="preserve"> </v>
      </c>
      <c r="U41" s="50"/>
      <c r="V41" s="61">
        <f>IF(Employee!H$34=E$39,Employee!D$34+SUM(M41)+V31,SUM(M41)+V31)</f>
        <v>0</v>
      </c>
      <c r="W41" s="61">
        <f>IF(Employee!H$34=E$39,Employee!D$35+SUM(N41)+W31,SUM(N41)+W31)</f>
        <v>0</v>
      </c>
      <c r="X41" s="61">
        <f>IF(O41=" ",X31,O41+X31)</f>
        <v>0</v>
      </c>
      <c r="Y41" s="61">
        <f t="shared" ref="Y41:Z45" si="7">IF(P41=0,Y31,P41+Y31)</f>
        <v>0</v>
      </c>
      <c r="Z41" s="61">
        <f t="shared" si="7"/>
        <v>0</v>
      </c>
      <c r="AA41" s="61">
        <f>IF(R41=" ",AA31,AA31+R41)</f>
        <v>0</v>
      </c>
      <c r="AC41" s="61">
        <f>IF(T41=" ",AC31,T41+AC31)</f>
        <v>0</v>
      </c>
      <c r="AD41" s="98"/>
      <c r="AE41" s="112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8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45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IF(E42=Employee!D$55,LOOKUP(E$39,Taxcode!A:A,Taxcode!M:M)," ")</f>
        <v xml:space="preserve"> </v>
      </c>
      <c r="E42" s="142" t="str">
        <f>IF(Employee!D$54="m"," ",IF(Employee!F$50&gt;E$39," ",IF(Employee!F$52&lt;E$39," ",Employee!D$55)))</f>
        <v xml:space="preserve"> </v>
      </c>
      <c r="F42" s="148" t="str">
        <f>IF(E42=" "," ",IF(Employee!F$50&gt;E$39," ",IF(Employee!F$52&lt;E$39," ",Employee!D$41)))</f>
        <v xml:space="preserve"> </v>
      </c>
      <c r="G42" s="162"/>
      <c r="H42" s="124">
        <f>IF(T$39="Y",H32,0)</f>
        <v>0</v>
      </c>
      <c r="I42" s="119">
        <f>IF(T$39="Y",I32,0)</f>
        <v>0</v>
      </c>
      <c r="J42" s="119">
        <f>IF(T$39="Y",J32,0)</f>
        <v>0</v>
      </c>
      <c r="K42" s="119">
        <f>IF(T$39="Y",K32,I42*J42)</f>
        <v>0</v>
      </c>
      <c r="L42" s="119">
        <f>IF(T$39="Y",L32,0)</f>
        <v>0</v>
      </c>
      <c r="M42" s="129" t="str">
        <f>IF(E42=" "," ",IF(T$39="Y",M32,IF((H42+K42+L42)&gt;0,H42+K42+L42," ")))</f>
        <v xml:space="preserve"> </v>
      </c>
      <c r="N42" s="121" t="str">
        <f>IF(M42=" "," ",IF(M42=0," ",IF(Employee!O$50="W1",AN42,AI42-W32)))</f>
        <v xml:space="preserve"> </v>
      </c>
      <c r="O42" s="130" t="str">
        <f>IF(M42=" "," ",IF(M42=0," ",IF(Employee!P$43&gt;E$39,0,IF(C42="A",WNI!E124,IF(C42="B",WNI!F124,IF(C42="C",WNI!G124,IF(C42="J",WNI!H124," ")))))))</f>
        <v xml:space="preserve"> </v>
      </c>
      <c r="P42" s="121"/>
      <c r="Q42" s="121"/>
      <c r="R42" s="134" t="str">
        <f>IF(M42=" "," ",IF(M42=0," ",M42-SUM(N42:Q42)))</f>
        <v xml:space="preserve"> </v>
      </c>
      <c r="S42" s="121"/>
      <c r="T42" s="122" t="str">
        <f>IF(M42=" "," ",IF(M42=0," ",WNI!I124))</f>
        <v xml:space="preserve"> </v>
      </c>
      <c r="U42" s="50"/>
      <c r="V42" s="61">
        <f>IF(Employee!H$60=E$39,Employee!D$60+SUM(M42)+V32,SUM(M42)+V32)</f>
        <v>0</v>
      </c>
      <c r="W42" s="61">
        <f>IF(Employee!H$60=E$39,Employee!D$61+SUM(N42)+W32,SUM(N42)+W32)</f>
        <v>0</v>
      </c>
      <c r="X42" s="61">
        <f>IF(O42=" ",X32,O42+X32)</f>
        <v>0</v>
      </c>
      <c r="Y42" s="61">
        <f t="shared" si="7"/>
        <v>0</v>
      </c>
      <c r="Z42" s="61">
        <f t="shared" si="7"/>
        <v>0</v>
      </c>
      <c r="AA42" s="61">
        <f>IF(R42=" ",AA32,AA32+R42)</f>
        <v>0</v>
      </c>
      <c r="AC42" s="61">
        <f>IF(T42=" ",AC32,T42+AC32)</f>
        <v>0</v>
      </c>
      <c r="AD42" s="98"/>
      <c r="AE42" s="112">
        <f>IF(E42=" ",0,IF(D42="BR",0,IF(D42="D",0,IF(D42="NT",V42,LOOKUP(D42,Free!A:A,Free!B:B)*E$39/52))))</f>
        <v>0</v>
      </c>
      <c r="AF42" s="95">
        <f>IF(E42=" ",0,V42-AE42)</f>
        <v>0</v>
      </c>
      <c r="AG42" s="95">
        <f>AF42*AG$7</f>
        <v>0</v>
      </c>
      <c r="AH42" s="95">
        <f>IF(D42="D",AF42*AH$7,IF(AF42&gt;LOOKUP(E$39,HR!A:A,HR!B:B),(AF42-LOOKUP(E$39,HR!A:A,HR!B:B))*AH$7,0))</f>
        <v>0</v>
      </c>
      <c r="AI42" s="95">
        <f>IF(AF42&lt;1,0,AG42+AH42)</f>
        <v>0</v>
      </c>
      <c r="AJ42" s="95">
        <f>IF(E42=" ",0,IF(D42="BR",0,IF(D42="D",0,IF(D42="NT",M42,LOOKUP(D42,Free!A:A,Free!B:B)*1/52))))</f>
        <v>0</v>
      </c>
      <c r="AK42" s="95">
        <f>IF(E42=" ",0,SUM(M42)-AJ42)</f>
        <v>0</v>
      </c>
      <c r="AL42" s="95">
        <f>AK42*AL$7</f>
        <v>0</v>
      </c>
      <c r="AM42" s="95">
        <f>IF(D42="D",AK42*AM$7,IF(AK42&gt;LOOKUP(1,HR!A:A,HR!B:B),(AK42-LOOKUP(1,HR!A:A,HR!B:B))*AH$7,0))</f>
        <v>0</v>
      </c>
      <c r="AN42" s="95">
        <f>IF(AK42&lt;1,0,AL42+AM42)</f>
        <v>0</v>
      </c>
      <c r="AO42" s="98"/>
      <c r="AP42" s="63"/>
      <c r="AQ42" s="95">
        <f>IF(G42="SSP",H42,0)</f>
        <v>0</v>
      </c>
      <c r="AR42" s="95">
        <f>IF(G42="SMP",H42,0)</f>
        <v>0</v>
      </c>
      <c r="AS42" s="95">
        <f>IF(G42="SPP",H42,0)</f>
        <v>0</v>
      </c>
      <c r="AT42" s="95">
        <f>IF(G42="SAP",H42,0)</f>
        <v>0</v>
      </c>
      <c r="AU42" s="63"/>
    </row>
    <row r="43" spans="1:47" ht="18" customHeight="1" x14ac:dyDescent="0.2">
      <c r="A43" s="45"/>
      <c r="B43" s="145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IF(E43=Employee!D$81,LOOKUP(E$39,Taxcode!A:A,Taxcode!S:S)," ")</f>
        <v xml:space="preserve"> </v>
      </c>
      <c r="E43" s="142" t="str">
        <f>IF(Employee!D$80="m"," ",IF(Employee!F$76&gt;E$39," ",IF(Employee!F$78&lt;E$39," ",Employee!D$81)))</f>
        <v xml:space="preserve"> </v>
      </c>
      <c r="F43" s="148" t="str">
        <f>IF(E43=" "," ",IF(Employee!F$76&gt;E$39," ",IF(Employee!F$78&lt;E$39," ",Employee!D$67)))</f>
        <v xml:space="preserve"> </v>
      </c>
      <c r="G43" s="162"/>
      <c r="H43" s="124">
        <f>IF(T$39="Y",H33,0)</f>
        <v>0</v>
      </c>
      <c r="I43" s="119">
        <f>IF(T$39="Y",I33,0)</f>
        <v>0</v>
      </c>
      <c r="J43" s="119">
        <f>IF(T$39="Y",J33,0)</f>
        <v>0</v>
      </c>
      <c r="K43" s="119">
        <f>IF(T$39="Y",K33,I43*J43)</f>
        <v>0</v>
      </c>
      <c r="L43" s="119">
        <f>IF(T$39="Y",L33,0)</f>
        <v>0</v>
      </c>
      <c r="M43" s="129" t="str">
        <f>IF(E43=" "," ",IF(T$39="Y",M33,IF((H43+K43+L43)&gt;0,H43+K43+L43," ")))</f>
        <v xml:space="preserve"> </v>
      </c>
      <c r="N43" s="121" t="str">
        <f>IF(M43=" "," ",IF(M43=0," ",IF(Employee!O$76="W1",AN43,AI43-W33)))</f>
        <v xml:space="preserve"> </v>
      </c>
      <c r="O43" s="130" t="str">
        <f>IF(M43=" "," ",IF(M43=0," ",IF(Employee!P$69&gt;E$39,0,IF(C43="A",WNI!E125,IF(C43="B",WNI!F125,IF(C43="C",WNI!G125,IF(C43="J",WNI!H125," ")))))))</f>
        <v xml:space="preserve"> </v>
      </c>
      <c r="P43" s="121"/>
      <c r="Q43" s="121"/>
      <c r="R43" s="134" t="str">
        <f>IF(M43=" "," ",IF(M43=0," ",M43-SUM(N43:Q43)))</f>
        <v xml:space="preserve"> </v>
      </c>
      <c r="S43" s="121"/>
      <c r="T43" s="122" t="str">
        <f>IF(M43=" "," ",IF(M43=0," ",WNI!I125))</f>
        <v xml:space="preserve"> </v>
      </c>
      <c r="U43" s="50"/>
      <c r="V43" s="61">
        <f>IF(Employee!H$86=E$39,Employee!D$86+SUM(M43)+V33,SUM(M43)+V33)</f>
        <v>0</v>
      </c>
      <c r="W43" s="61">
        <f>IF(Employee!H$86=E$39,Employee!D$87+SUM(N43)+W33,SUM(N43)+W33)</f>
        <v>0</v>
      </c>
      <c r="X43" s="61">
        <f>IF(O43=" ",X33,O43+X33)</f>
        <v>0</v>
      </c>
      <c r="Y43" s="61">
        <f t="shared" si="7"/>
        <v>0</v>
      </c>
      <c r="Z43" s="61">
        <f t="shared" si="7"/>
        <v>0</v>
      </c>
      <c r="AA43" s="61">
        <f>IF(R43=" ",AA33,AA33+R43)</f>
        <v>0</v>
      </c>
      <c r="AC43" s="61">
        <f>IF(T43=" ",AC33,T43+AC33)</f>
        <v>0</v>
      </c>
      <c r="AD43" s="98"/>
      <c r="AE43" s="112">
        <f>IF(E43=" ",0,IF(D43="BR",0,IF(D43="D",0,IF(D43="NT",V43,LOOKUP(D43,Free!A:A,Free!B:B)*E$39/52))))</f>
        <v>0</v>
      </c>
      <c r="AF43" s="95">
        <f>IF(E43=" ",0,V43-AE43)</f>
        <v>0</v>
      </c>
      <c r="AG43" s="95">
        <f>AF43*AG$7</f>
        <v>0</v>
      </c>
      <c r="AH43" s="95">
        <f>IF(D43="D",AF43*AH$7,IF(AF43&gt;LOOKUP(E$39,HR!A:A,HR!B:B),(AF43-LOOKUP(E$39,HR!A:A,HR!B:B))*AH$7,0))</f>
        <v>0</v>
      </c>
      <c r="AI43" s="95">
        <f>IF(AF43&lt;1,0,AG43+AH43)</f>
        <v>0</v>
      </c>
      <c r="AJ43" s="95">
        <f>IF(E43=" ",0,IF(D43="BR",0,IF(D43="D",0,IF(D43="NT",M43,LOOKUP(D43,Free!A:A,Free!B:B)*1/52))))</f>
        <v>0</v>
      </c>
      <c r="AK43" s="95">
        <f>IF(E43=" ",0,SUM(M43)-AJ43)</f>
        <v>0</v>
      </c>
      <c r="AL43" s="95">
        <f>AK43*AL$7</f>
        <v>0</v>
      </c>
      <c r="AM43" s="95">
        <f>IF(D43="D",AK43*AM$7,IF(AK43&gt;LOOKUP(1,HR!A:A,HR!B:B),(AK43-LOOKUP(1,HR!A:A,HR!B:B))*AH$7,0))</f>
        <v>0</v>
      </c>
      <c r="AN43" s="95">
        <f>IF(AK43&lt;1,0,AL43+AM43)</f>
        <v>0</v>
      </c>
      <c r="AO43" s="98"/>
      <c r="AP43" s="63"/>
      <c r="AQ43" s="95">
        <f>IF(G43="SSP",H43,0)</f>
        <v>0</v>
      </c>
      <c r="AR43" s="95">
        <f>IF(G43="SMP",H43,0)</f>
        <v>0</v>
      </c>
      <c r="AS43" s="95">
        <f>IF(G43="SPP",H43,0)</f>
        <v>0</v>
      </c>
      <c r="AT43" s="95">
        <f>IF(G43="SAP",H43,0)</f>
        <v>0</v>
      </c>
      <c r="AU43" s="63"/>
    </row>
    <row r="44" spans="1:47" ht="18" customHeight="1" x14ac:dyDescent="0.2">
      <c r="A44" s="45"/>
      <c r="B44" s="145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IF(E44=Employee!D$107,LOOKUP(E$39,Taxcode!A:A,Taxcode!Y:Y)," ")</f>
        <v xml:space="preserve"> </v>
      </c>
      <c r="E44" s="142" t="str">
        <f>IF(Employee!D$106="m"," ",IF(Employee!F$102&gt;E$39," ",IF(Employee!F$104&lt;E$39," ",Employee!D$107)))</f>
        <v xml:space="preserve"> </v>
      </c>
      <c r="F44" s="148" t="str">
        <f>IF(E44=" "," ",IF(Employee!F$102&gt;E$39," ",IF(Employee!F$104&lt;E$39," ",Employee!D$93)))</f>
        <v xml:space="preserve"> </v>
      </c>
      <c r="G44" s="162"/>
      <c r="H44" s="124">
        <f>IF(T$39="Y",H34,0)</f>
        <v>0</v>
      </c>
      <c r="I44" s="119">
        <f>IF(T$39="Y",I34,0)</f>
        <v>0</v>
      </c>
      <c r="J44" s="119">
        <f>IF(T$39="Y",J34,0)</f>
        <v>0</v>
      </c>
      <c r="K44" s="119">
        <f>IF(T$39="Y",K34,I44*J44)</f>
        <v>0</v>
      </c>
      <c r="L44" s="119">
        <f>IF(T$39="Y",L34,0)</f>
        <v>0</v>
      </c>
      <c r="M44" s="129" t="str">
        <f>IF(E44=" "," ",IF(T$39="Y",M34,IF((H44+K44+L44)&gt;0,H44+K44+L44," ")))</f>
        <v xml:space="preserve"> </v>
      </c>
      <c r="N44" s="121" t="str">
        <f>IF(M44=" "," ",IF(M44=0," ",IF(Employee!O$102="W1",AN44,AI44-W34)))</f>
        <v xml:space="preserve"> </v>
      </c>
      <c r="O44" s="130" t="str">
        <f>IF(M44=" "," ",IF(M44=0," ",IF(Employee!P$95&gt;E$39,0,IF(C44="A",WNI!E126,IF(C44="B",WNI!F126,IF(C44="C",WNI!G126,IF(C44="J",WNI!H126," ")))))))</f>
        <v xml:space="preserve"> </v>
      </c>
      <c r="P44" s="121"/>
      <c r="Q44" s="121"/>
      <c r="R44" s="134" t="str">
        <f>IF(M44=" "," ",IF(M44=0," ",M44-SUM(N44:Q44)))</f>
        <v xml:space="preserve"> </v>
      </c>
      <c r="S44" s="121"/>
      <c r="T44" s="122" t="str">
        <f>IF(M44=" "," ",IF(M44=0," ",WNI!I126))</f>
        <v xml:space="preserve"> </v>
      </c>
      <c r="U44" s="50"/>
      <c r="V44" s="61">
        <f>IF(Employee!H$112=E$39,Employee!D$112+SUM(M44)+V34,SUM(M44)+V34)</f>
        <v>0</v>
      </c>
      <c r="W44" s="61">
        <f>IF(Employee!H$112=E$39,Employee!D$113+SUM(N44)+W34,SUM(N44)+W34)</f>
        <v>0</v>
      </c>
      <c r="X44" s="61">
        <f>IF(O44=" ",X34,O44+X34)</f>
        <v>0</v>
      </c>
      <c r="Y44" s="61">
        <f t="shared" si="7"/>
        <v>0</v>
      </c>
      <c r="Z44" s="61">
        <f t="shared" si="7"/>
        <v>0</v>
      </c>
      <c r="AA44" s="61">
        <f>IF(R44=" ",AA34,AA34+R44)</f>
        <v>0</v>
      </c>
      <c r="AC44" s="61">
        <f>IF(T44=" ",AC34,T44+AC34)</f>
        <v>0</v>
      </c>
      <c r="AD44" s="98"/>
      <c r="AE44" s="112">
        <f>IF(E44=" ",0,IF(D44="BR",0,IF(D44="D",0,IF(D44="NT",V44,LOOKUP(D44,Free!A:A,Free!B:B)*E$39/52))))</f>
        <v>0</v>
      </c>
      <c r="AF44" s="95">
        <f>IF(E44=" ",0,V44-AE44)</f>
        <v>0</v>
      </c>
      <c r="AG44" s="95">
        <f>AF44*AG$7</f>
        <v>0</v>
      </c>
      <c r="AH44" s="95">
        <f>IF(D44="D",AF44*AH$7,IF(AF44&gt;LOOKUP(E$39,HR!A:A,HR!B:B),(AF44-LOOKUP(E$39,HR!A:A,HR!B:B))*AH$7,0))</f>
        <v>0</v>
      </c>
      <c r="AI44" s="95">
        <f>IF(AF44&lt;1,0,AG44+AH44)</f>
        <v>0</v>
      </c>
      <c r="AJ44" s="95">
        <f>IF(E44=" ",0,IF(D44="BR",0,IF(D44="D",0,IF(D44="NT",M44,LOOKUP(D44,Free!A:A,Free!B:B)*1/52))))</f>
        <v>0</v>
      </c>
      <c r="AK44" s="95">
        <f>IF(E44=" ",0,SUM(M44)-AJ44)</f>
        <v>0</v>
      </c>
      <c r="AL44" s="95">
        <f>AK44*AL$7</f>
        <v>0</v>
      </c>
      <c r="AM44" s="95">
        <f>IF(D44="D",AK44*AM$7,IF(AK44&gt;LOOKUP(1,HR!A:A,HR!B:B),(AK44-LOOKUP(1,HR!A:A,HR!B:B))*AH$7,0))</f>
        <v>0</v>
      </c>
      <c r="AN44" s="95">
        <f>IF(AK44&lt;1,0,AL44+AM44)</f>
        <v>0</v>
      </c>
      <c r="AO44" s="98"/>
      <c r="AP44" s="63"/>
      <c r="AQ44" s="95">
        <f>IF(G44="SSP",H44,0)</f>
        <v>0</v>
      </c>
      <c r="AR44" s="95">
        <f>IF(G44="SMP",H44,0)</f>
        <v>0</v>
      </c>
      <c r="AS44" s="95">
        <f>IF(G44="SPP",H44,0)</f>
        <v>0</v>
      </c>
      <c r="AT44" s="95">
        <f>IF(G44="SAP",H44,0)</f>
        <v>0</v>
      </c>
      <c r="AU44" s="63"/>
    </row>
    <row r="45" spans="1:47" ht="18" customHeight="1" thickBot="1" x14ac:dyDescent="0.25">
      <c r="A45" s="45"/>
      <c r="B45" s="145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IF(E45=Employee!D$133,LOOKUP(E$39,Taxcode!A:A,Taxcode!AE:AE)," ")</f>
        <v xml:space="preserve"> </v>
      </c>
      <c r="E45" s="142" t="str">
        <f>IF(Employee!D$132="m"," ",IF(Employee!F$128&gt;E$39," ",IF(Employee!F$130&lt;E$39," ",Employee!D$133)))</f>
        <v xml:space="preserve"> </v>
      </c>
      <c r="F45" s="148" t="str">
        <f>IF(E45=" "," ",IF(Employee!F$128&gt;E$39," ",IF(Employee!F$130&lt;E$39," ",Employee!D$119)))</f>
        <v xml:space="preserve"> </v>
      </c>
      <c r="G45" s="162"/>
      <c r="H45" s="124">
        <f>IF(T$39="Y",H35,0)</f>
        <v>0</v>
      </c>
      <c r="I45" s="119">
        <f>IF(T$39="Y",I35,0)</f>
        <v>0</v>
      </c>
      <c r="J45" s="119">
        <f>IF(T$39="Y",J35,0)</f>
        <v>0</v>
      </c>
      <c r="K45" s="119">
        <f>IF(T$39="Y",K35,I45*J45)</f>
        <v>0</v>
      </c>
      <c r="L45" s="119">
        <f>IF(T$39="Y",L35,0)</f>
        <v>0</v>
      </c>
      <c r="M45" s="129" t="str">
        <f>IF(E45=" "," ",IF(T$39="Y",M35,IF((H45+K45+L45)&gt;0,H45+K45+L45," ")))</f>
        <v xml:space="preserve"> </v>
      </c>
      <c r="N45" s="121" t="str">
        <f>IF(M45=" "," ",IF(M45=0," ",IF(Employee!O$128="W1",AN45,AI45-W35)))</f>
        <v xml:space="preserve"> </v>
      </c>
      <c r="O45" s="130" t="str">
        <f>IF(M45=" "," ",IF(M45=0," ",IF(Employee!P$121&gt;E$39,0,IF(C45="A",WNI!E127,IF(C45="B",WNI!F127,IF(C45="C",WNI!G127,IF(C45="J",WNI!H127," ")))))))</f>
        <v xml:space="preserve"> </v>
      </c>
      <c r="P45" s="121"/>
      <c r="Q45" s="121"/>
      <c r="R45" s="134" t="str">
        <f>IF(M45=" "," ",IF(M45=0," ",M45-SUM(N45:Q45)))</f>
        <v xml:space="preserve"> </v>
      </c>
      <c r="S45" s="121"/>
      <c r="T45" s="266" t="str">
        <f>IF(M45=" "," ",IF(M45=0," ",WNI!I127))</f>
        <v xml:space="preserve"> </v>
      </c>
      <c r="U45" s="50"/>
      <c r="V45" s="61">
        <f>IF(Employee!H$138=E$39,Employee!D$138+SUM(M45)+V35,SUM(M45)+V35)</f>
        <v>0</v>
      </c>
      <c r="W45" s="61">
        <f>IF(Employee!H$138=E$39,Employee!D$139+SUM(N45)+W35,SUM(N45)+W35)</f>
        <v>0</v>
      </c>
      <c r="X45" s="61">
        <f>IF(O45=" ",X35,O45+X35)</f>
        <v>0</v>
      </c>
      <c r="Y45" s="61">
        <f t="shared" si="7"/>
        <v>0</v>
      </c>
      <c r="Z45" s="61">
        <f t="shared" si="7"/>
        <v>0</v>
      </c>
      <c r="AA45" s="61">
        <f>IF(R45=" ",AA35,AA35+R45)</f>
        <v>0</v>
      </c>
      <c r="AC45" s="61">
        <f>IF(T45=" ",AC35,T45+AC35)</f>
        <v>0</v>
      </c>
      <c r="AD45" s="98"/>
      <c r="AE45" s="112">
        <f>IF(E45=" ",0,IF(D45="BR",0,IF(D45="D",0,IF(D45="NT",V45,LOOKUP(D45,Free!A:A,Free!B:B)*E$39/52))))</f>
        <v>0</v>
      </c>
      <c r="AF45" s="95">
        <f>IF(E45=" ",0,V45-AE45)</f>
        <v>0</v>
      </c>
      <c r="AG45" s="95">
        <f>AF45*AG$7</f>
        <v>0</v>
      </c>
      <c r="AH45" s="95">
        <f>IF(D45="D",AF45*AH$7,IF(AF45&gt;LOOKUP(E$39,HR!A:A,HR!B:B),(AF45-LOOKUP(E$39,HR!A:A,HR!B:B))*AH$7,0))</f>
        <v>0</v>
      </c>
      <c r="AI45" s="95">
        <f>IF(AF45&lt;1,0,AG45+AH45)</f>
        <v>0</v>
      </c>
      <c r="AJ45" s="95">
        <f>IF(E45=" ",0,IF(D45="BR",0,IF(D45="D",0,IF(D45="NT",M45,LOOKUP(D45,Free!A:A,Free!B:B)*1/52))))</f>
        <v>0</v>
      </c>
      <c r="AK45" s="95">
        <f>IF(E45=" ",0,SUM(M45)-AJ45)</f>
        <v>0</v>
      </c>
      <c r="AL45" s="95">
        <f>AK45*AL$7</f>
        <v>0</v>
      </c>
      <c r="AM45" s="95">
        <f>IF(D45="D",AK45*AM$7,IF(AK45&gt;LOOKUP(1,HR!A:A,HR!B:B),(AK45-LOOKUP(1,HR!A:A,HR!B:B))*AH$7,0))</f>
        <v>0</v>
      </c>
      <c r="AN45" s="95">
        <f>IF(AK45&lt;1,0,AL45+AM45)</f>
        <v>0</v>
      </c>
      <c r="AO45" s="98"/>
      <c r="AP45" s="63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3"/>
    </row>
    <row r="46" spans="1:47" ht="18" customHeight="1" thickTop="1" thickBot="1" x14ac:dyDescent="0.25">
      <c r="A46" s="49"/>
      <c r="B46" s="153"/>
      <c r="C46" s="151"/>
      <c r="D46" s="151"/>
      <c r="E46" s="152"/>
      <c r="F46" s="400" t="s">
        <v>7</v>
      </c>
      <c r="G46" s="439"/>
      <c r="H46" s="156"/>
      <c r="I46" s="157"/>
      <c r="J46" s="157"/>
      <c r="K46" s="158"/>
      <c r="L46" s="158"/>
      <c r="M46" s="159">
        <f t="shared" ref="M46:R46" si="8">SUM(M41:M45)</f>
        <v>0</v>
      </c>
      <c r="N46" s="159">
        <f t="shared" si="8"/>
        <v>0</v>
      </c>
      <c r="O46" s="159">
        <f t="shared" si="8"/>
        <v>0</v>
      </c>
      <c r="P46" s="159">
        <f t="shared" si="8"/>
        <v>0</v>
      </c>
      <c r="Q46" s="159">
        <f t="shared" si="8"/>
        <v>0</v>
      </c>
      <c r="R46" s="159">
        <f t="shared" si="8"/>
        <v>0</v>
      </c>
      <c r="S46" s="121"/>
      <c r="T46" s="159">
        <f>SUM(T41:T45)</f>
        <v>0</v>
      </c>
      <c r="U46" s="51"/>
      <c r="V46" s="61"/>
      <c r="AD46" s="98"/>
      <c r="AO46" s="98"/>
      <c r="AP46" s="63"/>
      <c r="AU46" s="63"/>
    </row>
    <row r="47" spans="1:47" s="54" customFormat="1" ht="24" customHeight="1" thickBot="1" x14ac:dyDescent="0.25">
      <c r="A47" s="138"/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218"/>
      <c r="V47" s="84"/>
      <c r="W47" s="84"/>
      <c r="X47" s="84"/>
      <c r="Y47" s="219"/>
      <c r="Z47" s="84"/>
      <c r="AA47" s="84"/>
      <c r="AB47" s="85"/>
      <c r="AC47" s="84"/>
      <c r="AD47" s="97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7"/>
      <c r="AP47" s="212"/>
      <c r="AQ47" s="94"/>
      <c r="AR47" s="94"/>
      <c r="AS47" s="94"/>
      <c r="AT47" s="94"/>
      <c r="AU47" s="212"/>
    </row>
    <row r="48" spans="1:47" ht="18" customHeight="1" thickTop="1" thickBot="1" x14ac:dyDescent="0.25">
      <c r="A48" s="41"/>
      <c r="B48" s="396" t="s">
        <v>34</v>
      </c>
      <c r="C48" s="440"/>
      <c r="D48" s="440"/>
      <c r="E48" s="441"/>
      <c r="F48" s="42"/>
      <c r="G48" s="42"/>
      <c r="H48" s="43"/>
      <c r="I48" s="43"/>
      <c r="J48" s="43"/>
      <c r="K48" s="58"/>
      <c r="L48" s="58"/>
      <c r="M48" s="55"/>
      <c r="N48" s="43"/>
      <c r="O48" s="378" t="s">
        <v>39</v>
      </c>
      <c r="P48" s="379"/>
      <c r="Q48" s="380"/>
      <c r="R48" s="376"/>
      <c r="S48" s="377"/>
      <c r="T48" s="377"/>
      <c r="U48" s="44"/>
      <c r="AD48" s="98"/>
      <c r="AE48" s="112"/>
      <c r="AO48" s="98"/>
      <c r="AP48" s="63"/>
      <c r="AU48" s="63"/>
    </row>
    <row r="49" spans="1:47" ht="18" customHeight="1" thickTop="1" thickBot="1" x14ac:dyDescent="0.25">
      <c r="A49" s="45"/>
      <c r="B49" s="399" t="s">
        <v>9</v>
      </c>
      <c r="C49" s="442"/>
      <c r="D49" s="443"/>
      <c r="E49" s="206">
        <v>26</v>
      </c>
      <c r="F49" s="63"/>
      <c r="G49" s="63"/>
      <c r="H49" s="399" t="s">
        <v>39</v>
      </c>
      <c r="I49" s="442"/>
      <c r="J49" s="443"/>
      <c r="K49" s="272">
        <f>Admin!B177</f>
        <v>40084</v>
      </c>
      <c r="L49" s="271" t="s">
        <v>208</v>
      </c>
      <c r="M49" s="273">
        <f>Admin!B183</f>
        <v>40090</v>
      </c>
      <c r="N49" s="28"/>
      <c r="O49" s="401" t="s">
        <v>109</v>
      </c>
      <c r="P49" s="437"/>
      <c r="Q49" s="437"/>
      <c r="R49" s="438"/>
      <c r="S49" s="46"/>
      <c r="T49" s="217"/>
      <c r="U49" s="48"/>
      <c r="AD49" s="98"/>
      <c r="AE49" s="112"/>
      <c r="AO49" s="98"/>
      <c r="AP49" s="63"/>
      <c r="AU49" s="63"/>
    </row>
    <row r="50" spans="1:47" ht="18" customHeight="1" thickTop="1" x14ac:dyDescent="0.2">
      <c r="A50" s="45"/>
      <c r="B50" s="91"/>
      <c r="C50" s="32"/>
      <c r="D50" s="32"/>
      <c r="E50" s="47"/>
      <c r="F50" s="46"/>
      <c r="G50" s="46"/>
      <c r="H50" s="56"/>
      <c r="I50" s="56"/>
      <c r="J50" s="56"/>
      <c r="K50" s="59"/>
      <c r="L50" s="59"/>
      <c r="M50" s="56"/>
      <c r="N50" s="114"/>
      <c r="O50" s="56"/>
      <c r="P50" s="56"/>
      <c r="Q50" s="56"/>
      <c r="R50" s="56"/>
      <c r="S50" s="46"/>
      <c r="T50" s="56"/>
      <c r="U50" s="48"/>
      <c r="AD50" s="98"/>
      <c r="AE50" s="112"/>
      <c r="AO50" s="98"/>
      <c r="AP50" s="63"/>
      <c r="AU50" s="63"/>
    </row>
    <row r="51" spans="1:47" ht="18" customHeight="1" x14ac:dyDescent="0.2">
      <c r="A51" s="45"/>
      <c r="B51" s="143" t="str">
        <f>IF(E51=" "," ",IF(Employee!F$24&gt;E$49," ",IF(Employee!F$26&lt;E$49," ",Employee!D$30)))</f>
        <v xml:space="preserve"> </v>
      </c>
      <c r="C51" s="109" t="str">
        <f>IF(E51=Employee!D$29,LOOKUP(E$49,Nitable!A:A,Nitable!B:B)," ")</f>
        <v xml:space="preserve"> </v>
      </c>
      <c r="D51" s="109" t="str">
        <f>IF(E51=Employee!D$29,LOOKUP(E$49,Taxcode!A:A,Taxcode!G:G)," ")</f>
        <v xml:space="preserve"> </v>
      </c>
      <c r="E51" s="150" t="str">
        <f>IF(Employee!D$28="m"," ",IF(Employee!F$24&gt;E$49," ",IF(Employee!F$26&lt;E$49," ",Employee!D$29)))</f>
        <v xml:space="preserve"> </v>
      </c>
      <c r="F51" s="147" t="str">
        <f>IF(E51=" "," ",IF(Employee!F$24&gt;E$49," ",IF(Employee!F$26&lt;E$49," ",Employee!D$15)))</f>
        <v xml:space="preserve"> </v>
      </c>
      <c r="G51" s="162"/>
      <c r="H51" s="123">
        <f>IF(T$49="Y",H41,0)</f>
        <v>0</v>
      </c>
      <c r="I51" s="115">
        <f>IF(T$49="Y",I41,0)</f>
        <v>0</v>
      </c>
      <c r="J51" s="115">
        <f>IF(T$49="Y",J41,0)</f>
        <v>0</v>
      </c>
      <c r="K51" s="115">
        <f>IF(T$49="Y",K41,I51*J51)</f>
        <v>0</v>
      </c>
      <c r="L51" s="154">
        <f>IF(T$49="Y",L41,0)</f>
        <v>0</v>
      </c>
      <c r="M51" s="127" t="str">
        <f>IF(E51=" "," ",IF(T$49="Y",M41,IF((H51+K51+L51)&gt;0,H51+K51+L51," ")))</f>
        <v xml:space="preserve"> </v>
      </c>
      <c r="N51" s="117" t="str">
        <f>IF(M51=" "," ",IF(M51=0," ",IF(Employee!O$24="W1",AN51,AI51-W41)))</f>
        <v xml:space="preserve"> </v>
      </c>
      <c r="O51" s="128" t="str">
        <f>IF(M51=" "," ",IF(M51=0," ",IF(Employee!P$17&gt;E$49,0,IF(C51="A",WNI!E128,IF(C51="B",WNI!F128,IF(C51="C",WNI!G128,IF(C51="J",WNI!H128," ")))))))</f>
        <v xml:space="preserve"> </v>
      </c>
      <c r="P51" s="117"/>
      <c r="Q51" s="117"/>
      <c r="R51" s="133" t="str">
        <f>IF(M51=" "," ",IF(M51=0," ",M51-SUM(N51:Q51)))</f>
        <v xml:space="preserve"> </v>
      </c>
      <c r="S51" s="121"/>
      <c r="T51" s="118" t="str">
        <f>IF(M51=" "," ",IF(M51=0," ",WNI!I128))</f>
        <v xml:space="preserve"> </v>
      </c>
      <c r="U51" s="50"/>
      <c r="V51" s="61">
        <f>IF(Employee!H$34=E$49,Employee!D$34+SUM(M51)+V41,SUM(M51)+V41)</f>
        <v>0</v>
      </c>
      <c r="W51" s="61">
        <f>IF(Employee!H$34=E$49,Employee!D$35+SUM(N51)+W41,SUM(N51)+W41)</f>
        <v>0</v>
      </c>
      <c r="X51" s="61">
        <f>IF(O51=" ",X41,O51+X41)</f>
        <v>0</v>
      </c>
      <c r="Y51" s="61">
        <f t="shared" ref="Y51:Z55" si="9">IF(P51=0,Y41,P51+Y41)</f>
        <v>0</v>
      </c>
      <c r="Z51" s="61">
        <f t="shared" si="9"/>
        <v>0</v>
      </c>
      <c r="AA51" s="61">
        <f>IF(R51=" ",AA41,AA41+R51)</f>
        <v>0</v>
      </c>
      <c r="AC51" s="61">
        <f>IF(T51=" ",AC41,T51+AC41)</f>
        <v>0</v>
      </c>
      <c r="AD51" s="98"/>
      <c r="AE51" s="112">
        <f>IF(E51=" ",0,IF(D51="BR",0,IF(D51="D",0,IF(D51="NT",V51,LOOKUP(D51,Free!A:A,Free!B:B)*E$49/52))))</f>
        <v>0</v>
      </c>
      <c r="AF51" s="95">
        <f>IF(E51=" ",0,V51-AE51)</f>
        <v>0</v>
      </c>
      <c r="AG51" s="95">
        <f>AF51*AG$7</f>
        <v>0</v>
      </c>
      <c r="AH51" s="95">
        <f>IF(D51="D",AF51*AH$7,IF(AF51&gt;LOOKUP(E$49,HR!A:A,HR!B:B),(AF51-LOOKUP(E$49,HR!A:A,HR!B:B))*AH$7,0))</f>
        <v>0</v>
      </c>
      <c r="AI51" s="95">
        <f>IF(AF51&lt;1,0,AG51+AH51)</f>
        <v>0</v>
      </c>
      <c r="AJ51" s="95">
        <f>IF(E51=" ",0,IF(D51="BR",0,IF(D51="D",0,IF(D51="NT",M51,LOOKUP(D51,Free!A:A,Free!B:B)*1/52))))</f>
        <v>0</v>
      </c>
      <c r="AK51" s="95">
        <f>IF(E51=" ",0,SUM(M51)-AJ51)</f>
        <v>0</v>
      </c>
      <c r="AL51" s="95">
        <f>AK51*AL$7</f>
        <v>0</v>
      </c>
      <c r="AM51" s="95">
        <f>IF(D51="D",AK51*AM$7,IF(AK51&gt;LOOKUP(1,HR!A:A,HR!B:B),(AK51-LOOKUP(1,HR!A:A,HR!B:B))*AH$7,0))</f>
        <v>0</v>
      </c>
      <c r="AN51" s="95">
        <f>IF(AK51&lt;1,0,AL51+AM51)</f>
        <v>0</v>
      </c>
      <c r="AO51" s="98"/>
      <c r="AP51" s="63"/>
      <c r="AQ51" s="95">
        <f>IF(G51="SSP",H51,0)</f>
        <v>0</v>
      </c>
      <c r="AR51" s="95">
        <f>IF(G51="SMP",H51,0)</f>
        <v>0</v>
      </c>
      <c r="AS51" s="95">
        <f>IF(G51="SPP",H51,0)</f>
        <v>0</v>
      </c>
      <c r="AT51" s="95">
        <f>IF(G51="SAP",H51,0)</f>
        <v>0</v>
      </c>
      <c r="AU51" s="63"/>
    </row>
    <row r="52" spans="1:47" ht="18" customHeight="1" x14ac:dyDescent="0.2">
      <c r="A52" s="45"/>
      <c r="B52" s="145" t="str">
        <f>IF(E52=" "," ",IF(Employee!F$50&gt;E$49," ",IF(Employee!F$52&lt;E$49," ",Employee!D$56)))</f>
        <v xml:space="preserve"> </v>
      </c>
      <c r="C52" s="32" t="str">
        <f>IF(E52=Employee!D$55,LOOKUP(E$49,Nitable!A:A,Nitable!E:E)," ")</f>
        <v xml:space="preserve"> </v>
      </c>
      <c r="D52" s="32" t="str">
        <f>IF(E52=Employee!D$55,LOOKUP(E$49,Taxcode!A:A,Taxcode!M:M)," ")</f>
        <v xml:space="preserve"> </v>
      </c>
      <c r="E52" s="142" t="str">
        <f>IF(Employee!D$54="m"," ",IF(Employee!F$50&gt;E$49," ",IF(Employee!F$52&lt;E$49," ",Employee!D$55)))</f>
        <v xml:space="preserve"> </v>
      </c>
      <c r="F52" s="148" t="str">
        <f>IF(E52=" "," ",IF(Employee!F$50&gt;E$49," ",IF(Employee!F$52&lt;E$49," ",Employee!D$41)))</f>
        <v xml:space="preserve"> </v>
      </c>
      <c r="G52" s="162"/>
      <c r="H52" s="124">
        <f>IF(T$49="Y",H42,0)</f>
        <v>0</v>
      </c>
      <c r="I52" s="119">
        <f>IF(T$49="Y",I42,0)</f>
        <v>0</v>
      </c>
      <c r="J52" s="119">
        <f>IF(T$49="Y",J42,0)</f>
        <v>0</v>
      </c>
      <c r="K52" s="119">
        <f>IF(T$49="Y",K42,I52*J52)</f>
        <v>0</v>
      </c>
      <c r="L52" s="155">
        <f>IF(T$49="Y",L42,0)</f>
        <v>0</v>
      </c>
      <c r="M52" s="129" t="str">
        <f>IF(E52=" "," ",IF(T$49="Y",M42,IF((H52+K52+L52)&gt;0,H52+K52+L52," ")))</f>
        <v xml:space="preserve"> </v>
      </c>
      <c r="N52" s="121" t="str">
        <f>IF(M52=" "," ",IF(M52=0," ",IF(Employee!O$50="W1",AN52,AI52-W42)))</f>
        <v xml:space="preserve"> </v>
      </c>
      <c r="O52" s="130" t="str">
        <f>IF(M52=" "," ",IF(M52=0," ",IF(Employee!P$43&gt;E$49,0,IF(C52="A",WNI!E129,IF(C52="B",WNI!F129,IF(C52="C",WNI!G129,IF(C52="J",WNI!H129," ")))))))</f>
        <v xml:space="preserve"> </v>
      </c>
      <c r="P52" s="121"/>
      <c r="Q52" s="121"/>
      <c r="R52" s="134" t="str">
        <f>IF(M52=" "," ",IF(M52=0," ",M52-SUM(N52:Q52)))</f>
        <v xml:space="preserve"> </v>
      </c>
      <c r="S52" s="121"/>
      <c r="T52" s="122" t="str">
        <f>IF(M52=" "," ",IF(M52=0," ",WNI!I129))</f>
        <v xml:space="preserve"> </v>
      </c>
      <c r="U52" s="50"/>
      <c r="V52" s="61">
        <f>IF(Employee!H$60=E$49,Employee!D$60+SUM(M52)+V42,SUM(M52)+V42)</f>
        <v>0</v>
      </c>
      <c r="W52" s="61">
        <f>IF(Employee!H$60=E$49,Employee!D$61+SUM(N52)+W42,SUM(N52)+W42)</f>
        <v>0</v>
      </c>
      <c r="X52" s="61">
        <f>IF(O52=" ",X42,O52+X42)</f>
        <v>0</v>
      </c>
      <c r="Y52" s="61">
        <f t="shared" si="9"/>
        <v>0</v>
      </c>
      <c r="Z52" s="61">
        <f t="shared" si="9"/>
        <v>0</v>
      </c>
      <c r="AA52" s="61">
        <f>IF(R52=" ",AA42,AA42+R52)</f>
        <v>0</v>
      </c>
      <c r="AC52" s="61">
        <f>IF(T52=" ",AC42,T52+AC42)</f>
        <v>0</v>
      </c>
      <c r="AD52" s="98"/>
      <c r="AE52" s="112">
        <f>IF(E52=" ",0,IF(D52="BR",0,IF(D52="D",0,IF(D52="NT",V52,LOOKUP(D52,Free!A:A,Free!B:B)*E$49/52))))</f>
        <v>0</v>
      </c>
      <c r="AF52" s="95">
        <f>IF(E52=" ",0,V52-AE52)</f>
        <v>0</v>
      </c>
      <c r="AG52" s="95">
        <f>AF52*AG$7</f>
        <v>0</v>
      </c>
      <c r="AH52" s="95">
        <f>IF(D52="D",AF52*AH$7,IF(AF52&gt;LOOKUP(E$49,HR!A:A,HR!B:B),(AF52-LOOKUP(E$49,HR!A:A,HR!B:B))*AH$7,0))</f>
        <v>0</v>
      </c>
      <c r="AI52" s="95">
        <f>IF(AF52&lt;1,0,AG52+AH52)</f>
        <v>0</v>
      </c>
      <c r="AJ52" s="95">
        <f>IF(E52=" ",0,IF(D52="BR",0,IF(D52="D",0,IF(D52="NT",M52,LOOKUP(D52,Free!A:A,Free!B:B)*1/52))))</f>
        <v>0</v>
      </c>
      <c r="AK52" s="95">
        <f>IF(E52=" ",0,SUM(M52)-AJ52)</f>
        <v>0</v>
      </c>
      <c r="AL52" s="95">
        <f>AK52*AL$7</f>
        <v>0</v>
      </c>
      <c r="AM52" s="95">
        <f>IF(D52="D",AK52*AM$7,IF(AK52&gt;LOOKUP(1,HR!A:A,HR!B:B),(AK52-LOOKUP(1,HR!A:A,HR!B:B))*AH$7,0))</f>
        <v>0</v>
      </c>
      <c r="AN52" s="95">
        <f>IF(AK52&lt;1,0,AL52+AM52)</f>
        <v>0</v>
      </c>
      <c r="AO52" s="98"/>
      <c r="AP52" s="63"/>
      <c r="AQ52" s="95">
        <f>IF(G52="SSP",H52,0)</f>
        <v>0</v>
      </c>
      <c r="AR52" s="95">
        <f>IF(G52="SMP",H52,0)</f>
        <v>0</v>
      </c>
      <c r="AS52" s="95">
        <f>IF(G52="SPP",H52,0)</f>
        <v>0</v>
      </c>
      <c r="AT52" s="95">
        <f>IF(G52="SAP",H52,0)</f>
        <v>0</v>
      </c>
      <c r="AU52" s="63"/>
    </row>
    <row r="53" spans="1:47" ht="18" customHeight="1" x14ac:dyDescent="0.2">
      <c r="A53" s="45"/>
      <c r="B53" s="145" t="str">
        <f>IF(E53=" "," ",IF(Employee!F$76&gt;E$49," ",IF(Employee!F$78&lt;E$49," ",Employee!D$82)))</f>
        <v xml:space="preserve"> </v>
      </c>
      <c r="C53" s="32" t="str">
        <f>IF(E53=Employee!D$81,LOOKUP(E$49,Nitable!A:A,Nitable!H:H)," ")</f>
        <v xml:space="preserve"> </v>
      </c>
      <c r="D53" s="32" t="str">
        <f>IF(E53=Employee!D$81,LOOKUP(E$49,Taxcode!A:A,Taxcode!S:S)," ")</f>
        <v xml:space="preserve"> </v>
      </c>
      <c r="E53" s="142" t="str">
        <f>IF(Employee!D$80="m"," ",IF(Employee!F$76&gt;E$49," ",IF(Employee!F$78&lt;E$49," ",Employee!D$81)))</f>
        <v xml:space="preserve"> </v>
      </c>
      <c r="F53" s="148" t="str">
        <f>IF(E53=" "," ",IF(Employee!F$76&gt;E$49," ",IF(Employee!F$78&lt;E$49," ",Employee!D$67)))</f>
        <v xml:space="preserve"> </v>
      </c>
      <c r="G53" s="162"/>
      <c r="H53" s="124">
        <f>IF(T$49="Y",H43,0)</f>
        <v>0</v>
      </c>
      <c r="I53" s="119">
        <f>IF(T$49="Y",I43,0)</f>
        <v>0</v>
      </c>
      <c r="J53" s="119">
        <f>IF(T$49="Y",J43,0)</f>
        <v>0</v>
      </c>
      <c r="K53" s="119">
        <f>IF(T$49="Y",K43,I53*J53)</f>
        <v>0</v>
      </c>
      <c r="L53" s="155">
        <f>IF(T$49="Y",L43,0)</f>
        <v>0</v>
      </c>
      <c r="M53" s="129" t="str">
        <f>IF(E53=" "," ",IF(T$49="Y",M43,IF((H53+K53+L53)&gt;0,H53+K53+L53," ")))</f>
        <v xml:space="preserve"> </v>
      </c>
      <c r="N53" s="121" t="str">
        <f>IF(M53=" "," ",IF(M53=0," ",IF(Employee!O$76="W1",AN53,AI53-W43)))</f>
        <v xml:space="preserve"> </v>
      </c>
      <c r="O53" s="130" t="str">
        <f>IF(M53=" "," ",IF(M53=0," ",IF(Employee!P$69&gt;E$49,0,IF(C53="A",WNI!E130,IF(C53="B",WNI!F130,IF(C53="C",WNI!G130,IF(C53="J",WNI!H130," ")))))))</f>
        <v xml:space="preserve"> </v>
      </c>
      <c r="P53" s="121"/>
      <c r="Q53" s="121"/>
      <c r="R53" s="134" t="str">
        <f>IF(M53=" "," ",IF(M53=0," ",M53-SUM(N53:Q53)))</f>
        <v xml:space="preserve"> </v>
      </c>
      <c r="S53" s="121"/>
      <c r="T53" s="122" t="str">
        <f>IF(M53=" "," ",IF(M53=0," ",WNI!I130))</f>
        <v xml:space="preserve"> </v>
      </c>
      <c r="U53" s="50"/>
      <c r="V53" s="61">
        <f>IF(Employee!H$86=E$49,Employee!D$86+SUM(M53)+V43,SUM(M53)+V43)</f>
        <v>0</v>
      </c>
      <c r="W53" s="61">
        <f>IF(Employee!H$86=E$49,Employee!D$87+SUM(N53)+W43,SUM(N53)+W43)</f>
        <v>0</v>
      </c>
      <c r="X53" s="61">
        <f>IF(O53=" ",X43,O53+X43)</f>
        <v>0</v>
      </c>
      <c r="Y53" s="61">
        <f t="shared" si="9"/>
        <v>0</v>
      </c>
      <c r="Z53" s="61">
        <f t="shared" si="9"/>
        <v>0</v>
      </c>
      <c r="AA53" s="61">
        <f>IF(R53=" ",AA43,AA43+R53)</f>
        <v>0</v>
      </c>
      <c r="AC53" s="61">
        <f>IF(T53=" ",AC43,T53+AC43)</f>
        <v>0</v>
      </c>
      <c r="AD53" s="98"/>
      <c r="AE53" s="112">
        <f>IF(E53=" ",0,IF(D53="BR",0,IF(D53="D",0,IF(D53="NT",V53,LOOKUP(D53,Free!A:A,Free!B:B)*E$49/52))))</f>
        <v>0</v>
      </c>
      <c r="AF53" s="95">
        <f>IF(E53=" ",0,V53-AE53)</f>
        <v>0</v>
      </c>
      <c r="AG53" s="95">
        <f>AF53*AG$7</f>
        <v>0</v>
      </c>
      <c r="AH53" s="95">
        <f>IF(D53="D",AF53*AH$7,IF(AF53&gt;LOOKUP(E$49,HR!A:A,HR!B:B),(AF53-LOOKUP(E$49,HR!A:A,HR!B:B))*AH$7,0))</f>
        <v>0</v>
      </c>
      <c r="AI53" s="95">
        <f>IF(AF53&lt;1,0,AG53+AH53)</f>
        <v>0</v>
      </c>
      <c r="AJ53" s="95">
        <f>IF(E53=" ",0,IF(D53="BR",0,IF(D53="D",0,IF(D53="NT",M53,LOOKUP(D53,Free!A:A,Free!B:B)*1/52))))</f>
        <v>0</v>
      </c>
      <c r="AK53" s="95">
        <f>IF(E53=" ",0,SUM(M53)-AJ53)</f>
        <v>0</v>
      </c>
      <c r="AL53" s="95">
        <f>AK53*AL$7</f>
        <v>0</v>
      </c>
      <c r="AM53" s="95">
        <f>IF(D53="D",AK53*AM$7,IF(AK53&gt;LOOKUP(1,HR!A:A,HR!B:B),(AK53-LOOKUP(1,HR!A:A,HR!B:B))*AH$7,0))</f>
        <v>0</v>
      </c>
      <c r="AN53" s="95">
        <f>IF(AK53&lt;1,0,AL53+AM53)</f>
        <v>0</v>
      </c>
      <c r="AO53" s="98"/>
      <c r="AP53" s="63"/>
      <c r="AQ53" s="95">
        <f>IF(G53="SSP",H53,0)</f>
        <v>0</v>
      </c>
      <c r="AR53" s="95">
        <f>IF(G53="SMP",H53,0)</f>
        <v>0</v>
      </c>
      <c r="AS53" s="95">
        <f>IF(G53="SPP",H53,0)</f>
        <v>0</v>
      </c>
      <c r="AT53" s="95">
        <f>IF(G53="SAP",H53,0)</f>
        <v>0</v>
      </c>
      <c r="AU53" s="63"/>
    </row>
    <row r="54" spans="1:47" ht="18" customHeight="1" x14ac:dyDescent="0.2">
      <c r="A54" s="45"/>
      <c r="B54" s="145" t="str">
        <f>IF(E54=" "," ",IF(Employee!F$102&gt;E$49," ",IF(Employee!F$104&lt;E$49," ",Employee!D$108)))</f>
        <v xml:space="preserve"> </v>
      </c>
      <c r="C54" s="32" t="str">
        <f>IF(E54=Employee!D$107,LOOKUP(E$49,Nitable!A:A,Nitable!K:K)," ")</f>
        <v xml:space="preserve"> </v>
      </c>
      <c r="D54" s="32" t="str">
        <f>IF(E54=Employee!D$107,LOOKUP(E$49,Taxcode!A:A,Taxcode!Y:Y)," ")</f>
        <v xml:space="preserve"> </v>
      </c>
      <c r="E54" s="142" t="str">
        <f>IF(Employee!D$106="m"," ",IF(Employee!F$102&gt;E$49," ",IF(Employee!F$104&lt;E$49," ",Employee!D$107)))</f>
        <v xml:space="preserve"> </v>
      </c>
      <c r="F54" s="148" t="str">
        <f>IF(E54=" "," ",IF(Employee!F$102&gt;E$49," ",IF(Employee!F$104&lt;E$49," ",Employee!D$93)))</f>
        <v xml:space="preserve"> </v>
      </c>
      <c r="G54" s="162"/>
      <c r="H54" s="124">
        <f>IF(T$49="Y",H44,0)</f>
        <v>0</v>
      </c>
      <c r="I54" s="119">
        <f>IF(T$49="Y",I44,0)</f>
        <v>0</v>
      </c>
      <c r="J54" s="119">
        <f>IF(T$49="Y",J44,0)</f>
        <v>0</v>
      </c>
      <c r="K54" s="119">
        <f>IF(T$49="Y",K44,I54*J54)</f>
        <v>0</v>
      </c>
      <c r="L54" s="155">
        <f>IF(T$49="Y",L44,0)</f>
        <v>0</v>
      </c>
      <c r="M54" s="129" t="str">
        <f>IF(E54=" "," ",IF(T$49="Y",M44,IF((H54+K54+L54)&gt;0,H54+K54+L54," ")))</f>
        <v xml:space="preserve"> </v>
      </c>
      <c r="N54" s="121" t="str">
        <f>IF(M54=" "," ",IF(M54=0," ",IF(Employee!O$102="W1",AN54,AI54-W44)))</f>
        <v xml:space="preserve"> </v>
      </c>
      <c r="O54" s="130" t="str">
        <f>IF(M54=" "," ",IF(M54=0," ",IF(Employee!P$95&gt;E$49,0,IF(C54="A",WNI!E131,IF(C54="B",WNI!F131,IF(C54="C",WNI!G131,IF(C54="J",WNI!H131," ")))))))</f>
        <v xml:space="preserve"> </v>
      </c>
      <c r="P54" s="121"/>
      <c r="Q54" s="121"/>
      <c r="R54" s="134" t="str">
        <f>IF(M54=" "," ",IF(M54=0," ",M54-SUM(N54:Q54)))</f>
        <v xml:space="preserve"> </v>
      </c>
      <c r="S54" s="121"/>
      <c r="T54" s="122" t="str">
        <f>IF(M54=" "," ",IF(M54=0," ",WNI!I131))</f>
        <v xml:space="preserve"> </v>
      </c>
      <c r="U54" s="50"/>
      <c r="V54" s="61">
        <f>IF(Employee!H$112=E$49,Employee!D$112+SUM(M54)+V44,SUM(M54)+V44)</f>
        <v>0</v>
      </c>
      <c r="W54" s="61">
        <f>IF(Employee!H$112=E$49,Employee!D$113+SUM(N54)+W44,SUM(N54)+W44)</f>
        <v>0</v>
      </c>
      <c r="X54" s="61">
        <f>IF(O54=" ",X44,O54+X44)</f>
        <v>0</v>
      </c>
      <c r="Y54" s="61">
        <f t="shared" si="9"/>
        <v>0</v>
      </c>
      <c r="Z54" s="61">
        <f t="shared" si="9"/>
        <v>0</v>
      </c>
      <c r="AA54" s="61">
        <f>IF(R54=" ",AA44,AA44+R54)</f>
        <v>0</v>
      </c>
      <c r="AC54" s="61">
        <f>IF(T54=" ",AC44,T54+AC44)</f>
        <v>0</v>
      </c>
      <c r="AD54" s="98"/>
      <c r="AE54" s="112">
        <f>IF(E54=" ",0,IF(D54="BR",0,IF(D54="D",0,IF(D54="NT",V54,LOOKUP(D54,Free!A:A,Free!B:B)*E$49/52))))</f>
        <v>0</v>
      </c>
      <c r="AF54" s="95">
        <f>IF(E54=" ",0,V54-AE54)</f>
        <v>0</v>
      </c>
      <c r="AG54" s="95">
        <f>AF54*AG$7</f>
        <v>0</v>
      </c>
      <c r="AH54" s="95">
        <f>IF(D54="D",AF54*AH$7,IF(AF54&gt;LOOKUP(E$49,HR!A:A,HR!B:B),(AF54-LOOKUP(E$49,HR!A:A,HR!B:B))*AH$7,0))</f>
        <v>0</v>
      </c>
      <c r="AI54" s="95">
        <f>IF(AF54&lt;1,0,AG54+AH54)</f>
        <v>0</v>
      </c>
      <c r="AJ54" s="95">
        <f>IF(E54=" ",0,IF(D54="BR",0,IF(D54="D",0,IF(D54="NT",M54,LOOKUP(D54,Free!A:A,Free!B:B)*1/52))))</f>
        <v>0</v>
      </c>
      <c r="AK54" s="95">
        <f>IF(E54=" ",0,SUM(M54)-AJ54)</f>
        <v>0</v>
      </c>
      <c r="AL54" s="95">
        <f>AK54*AL$7</f>
        <v>0</v>
      </c>
      <c r="AM54" s="95">
        <f>IF(D54="D",AK54*AM$7,IF(AK54&gt;LOOKUP(1,HR!A:A,HR!B:B),(AK54-LOOKUP(1,HR!A:A,HR!B:B))*AH$7,0))</f>
        <v>0</v>
      </c>
      <c r="AN54" s="95">
        <f>IF(AK54&lt;1,0,AL54+AM54)</f>
        <v>0</v>
      </c>
      <c r="AO54" s="98"/>
      <c r="AP54" s="63"/>
      <c r="AQ54" s="95">
        <f>IF(G54="SSP",H54,0)</f>
        <v>0</v>
      </c>
      <c r="AR54" s="95">
        <f>IF(G54="SMP",H54,0)</f>
        <v>0</v>
      </c>
      <c r="AS54" s="95">
        <f>IF(G54="SPP",H54,0)</f>
        <v>0</v>
      </c>
      <c r="AT54" s="95">
        <f>IF(G54="SAP",H54,0)</f>
        <v>0</v>
      </c>
      <c r="AU54" s="63"/>
    </row>
    <row r="55" spans="1:47" ht="18" customHeight="1" thickBot="1" x14ac:dyDescent="0.25">
      <c r="A55" s="45"/>
      <c r="B55" s="145" t="str">
        <f>IF(E55=" "," ",IF(Employee!F$128&gt;E$49," ",IF(Employee!F$130&lt;E$49," ",Employee!D$134)))</f>
        <v xml:space="preserve"> </v>
      </c>
      <c r="C55" s="32" t="str">
        <f>IF(E55=Employee!D$133,LOOKUP(E$49,Nitable!A:A,Nitable!N:N)," ")</f>
        <v xml:space="preserve"> </v>
      </c>
      <c r="D55" s="32" t="str">
        <f>IF(E55=Employee!D$133,LOOKUP(E$49,Taxcode!A:A,Taxcode!AE:AE)," ")</f>
        <v xml:space="preserve"> </v>
      </c>
      <c r="E55" s="142" t="str">
        <f>IF(Employee!D$132="m"," ",IF(Employee!F$128&gt;E$49," ",IF(Employee!F$130&lt;E$49," ",Employee!D$133)))</f>
        <v xml:space="preserve"> </v>
      </c>
      <c r="F55" s="148" t="str">
        <f>IF(E55=" "," ",IF(Employee!F$128&gt;E$49," ",IF(Employee!F$130&lt;E$49," ",Employee!D$119)))</f>
        <v xml:space="preserve"> </v>
      </c>
      <c r="G55" s="162"/>
      <c r="H55" s="124">
        <f>IF(T$49="Y",H45,0)</f>
        <v>0</v>
      </c>
      <c r="I55" s="119">
        <f>IF(T$49="Y",I45,0)</f>
        <v>0</v>
      </c>
      <c r="J55" s="119">
        <f>IF(T$49="Y",J45,0)</f>
        <v>0</v>
      </c>
      <c r="K55" s="119">
        <f>IF(T$49="Y",K45,I55*J55)</f>
        <v>0</v>
      </c>
      <c r="L55" s="155">
        <f>IF(T$49="Y",L45,0)</f>
        <v>0</v>
      </c>
      <c r="M55" s="129" t="str">
        <f>IF(E55=" "," ",IF(T$49="Y",M45,IF((H55+K55+L55)&gt;0,H55+K55+L55," ")))</f>
        <v xml:space="preserve"> </v>
      </c>
      <c r="N55" s="121" t="str">
        <f>IF(M55=" "," ",IF(M55=0," ",IF(Employee!O$128="W1",AN55,AI55-W45)))</f>
        <v xml:space="preserve"> </v>
      </c>
      <c r="O55" s="130" t="str">
        <f>IF(M55=" "," ",IF(M55=0," ",IF(Employee!P$121&gt;E$49,0,IF(C55="A",WNI!E132,IF(C55="B",WNI!F132,IF(C55="C",WNI!G132,IF(C55="J",WNI!H132," ")))))))</f>
        <v xml:space="preserve"> </v>
      </c>
      <c r="P55" s="121"/>
      <c r="Q55" s="121"/>
      <c r="R55" s="134" t="str">
        <f>IF(M55=" "," ",IF(M55=0," ",M55-SUM(N55:Q55)))</f>
        <v xml:space="preserve"> </v>
      </c>
      <c r="S55" s="121"/>
      <c r="T55" s="266" t="str">
        <f>IF(M55=" "," ",IF(M55=0," ",WNI!I132))</f>
        <v xml:space="preserve"> </v>
      </c>
      <c r="U55" s="50"/>
      <c r="V55" s="61">
        <f>IF(Employee!H$138=E$49,Employee!D$138+SUM(M55)+V45,SUM(M55)+V45)</f>
        <v>0</v>
      </c>
      <c r="W55" s="61">
        <f>IF(Employee!H$138=E$49,Employee!D$139+SUM(N55)+W45,SUM(N55)+W45)</f>
        <v>0</v>
      </c>
      <c r="X55" s="61">
        <f>IF(O55=" ",X45,O55+X45)</f>
        <v>0</v>
      </c>
      <c r="Y55" s="61">
        <f t="shared" si="9"/>
        <v>0</v>
      </c>
      <c r="Z55" s="61">
        <f t="shared" si="9"/>
        <v>0</v>
      </c>
      <c r="AA55" s="61">
        <f>IF(R55=" ",AA45,AA45+R55)</f>
        <v>0</v>
      </c>
      <c r="AC55" s="61">
        <f>IF(T55=" ",AC45,T55+AC45)</f>
        <v>0</v>
      </c>
      <c r="AD55" s="98"/>
      <c r="AE55" s="112">
        <f>IF(E55=" ",0,IF(D55="BR",0,IF(D55="D",0,IF(D55="NT",V55,LOOKUP(D55,Free!A:A,Free!B:B)*E$49/52))))</f>
        <v>0</v>
      </c>
      <c r="AF55" s="95">
        <f>IF(E55=" ",0,V55-AE55)</f>
        <v>0</v>
      </c>
      <c r="AG55" s="95">
        <f>AF55*AG$7</f>
        <v>0</v>
      </c>
      <c r="AH55" s="95">
        <f>IF(D55="D",AF55*AH$7,IF(AF55&gt;LOOKUP(E$49,HR!A:A,HR!B:B),(AF55-LOOKUP(E$49,HR!A:A,HR!B:B))*AH$7,0))</f>
        <v>0</v>
      </c>
      <c r="AI55" s="95">
        <f>IF(AF55&lt;1,0,AG55+AH55)</f>
        <v>0</v>
      </c>
      <c r="AJ55" s="95">
        <f>IF(E55=" ",0,IF(D55="BR",0,IF(D55="D",0,IF(D55="NT",M55,LOOKUP(D55,Free!A:A,Free!B:B)*1/52))))</f>
        <v>0</v>
      </c>
      <c r="AK55" s="95">
        <f>IF(E55=" ",0,SUM(M55)-AJ55)</f>
        <v>0</v>
      </c>
      <c r="AL55" s="95">
        <f>AK55*AL$7</f>
        <v>0</v>
      </c>
      <c r="AM55" s="95">
        <f>IF(D55="D",AK55*AM$7,IF(AK55&gt;LOOKUP(1,HR!A:A,HR!B:B),(AK55-LOOKUP(1,HR!A:A,HR!B:B))*AH$7,0))</f>
        <v>0</v>
      </c>
      <c r="AN55" s="95">
        <f>IF(AK55&lt;1,0,AL55+AM55)</f>
        <v>0</v>
      </c>
      <c r="AO55" s="98"/>
      <c r="AP55" s="63"/>
      <c r="AQ55" s="95">
        <f>IF(G55="SSP",H55,0)</f>
        <v>0</v>
      </c>
      <c r="AR55" s="95">
        <f>IF(G55="SMP",H55,0)</f>
        <v>0</v>
      </c>
      <c r="AS55" s="95">
        <f>IF(G55="SPP",H55,0)</f>
        <v>0</v>
      </c>
      <c r="AT55" s="95">
        <f>IF(G55="SAP",H55,0)</f>
        <v>0</v>
      </c>
      <c r="AU55" s="63"/>
    </row>
    <row r="56" spans="1:47" ht="18" customHeight="1" thickTop="1" thickBot="1" x14ac:dyDescent="0.25">
      <c r="A56" s="49"/>
      <c r="B56" s="153"/>
      <c r="C56" s="151"/>
      <c r="D56" s="151"/>
      <c r="E56" s="152"/>
      <c r="F56" s="400" t="s">
        <v>7</v>
      </c>
      <c r="G56" s="439"/>
      <c r="H56" s="131"/>
      <c r="I56" s="132"/>
      <c r="J56" s="132"/>
      <c r="K56" s="168"/>
      <c r="L56" s="168"/>
      <c r="M56" s="159">
        <f t="shared" ref="M56:R56" si="10">SUM(M51:M55)</f>
        <v>0</v>
      </c>
      <c r="N56" s="159">
        <f t="shared" si="10"/>
        <v>0</v>
      </c>
      <c r="O56" s="159">
        <f t="shared" si="10"/>
        <v>0</v>
      </c>
      <c r="P56" s="159">
        <f t="shared" si="10"/>
        <v>0</v>
      </c>
      <c r="Q56" s="159">
        <f t="shared" si="10"/>
        <v>0</v>
      </c>
      <c r="R56" s="159">
        <f t="shared" si="10"/>
        <v>0</v>
      </c>
      <c r="S56" s="121"/>
      <c r="T56" s="159">
        <f>SUM(T51:T55)</f>
        <v>0</v>
      </c>
      <c r="U56" s="51"/>
      <c r="V56" s="61"/>
      <c r="AD56" s="98"/>
      <c r="AO56" s="98"/>
      <c r="AP56" s="63"/>
      <c r="AU56" s="63"/>
    </row>
    <row r="57" spans="1:47" s="54" customFormat="1" ht="24" customHeight="1" thickBot="1" x14ac:dyDescent="0.25">
      <c r="A57" s="138"/>
      <c r="B57" s="381"/>
      <c r="C57" s="381"/>
      <c r="D57" s="381"/>
      <c r="E57" s="381"/>
      <c r="F57" s="381"/>
      <c r="G57" s="381"/>
      <c r="H57" s="381"/>
      <c r="I57" s="381"/>
      <c r="J57" s="381"/>
      <c r="K57" s="381"/>
      <c r="L57" s="381"/>
      <c r="M57" s="381"/>
      <c r="N57" s="381"/>
      <c r="O57" s="381"/>
      <c r="P57" s="381"/>
      <c r="Q57" s="381"/>
      <c r="R57" s="381"/>
      <c r="S57" s="381"/>
      <c r="T57" s="381"/>
      <c r="U57" s="218"/>
      <c r="V57" s="84"/>
      <c r="W57" s="84"/>
      <c r="X57" s="84"/>
      <c r="Y57" s="219"/>
      <c r="Z57" s="84"/>
      <c r="AA57" s="84"/>
      <c r="AB57" s="85"/>
      <c r="AC57" s="84"/>
      <c r="AD57" s="97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7"/>
      <c r="AP57" s="63"/>
      <c r="AQ57" s="213"/>
      <c r="AR57" s="213"/>
      <c r="AS57" s="213"/>
      <c r="AT57" s="213"/>
      <c r="AU57" s="63"/>
    </row>
    <row r="58" spans="1:47" ht="18" customHeight="1" thickTop="1" thickBot="1" x14ac:dyDescent="0.25">
      <c r="A58" s="41"/>
      <c r="B58" s="396" t="s">
        <v>35</v>
      </c>
      <c r="C58" s="397"/>
      <c r="D58" s="397"/>
      <c r="E58" s="398"/>
      <c r="F58" s="42"/>
      <c r="G58" s="42"/>
      <c r="H58" s="55"/>
      <c r="I58" s="55"/>
      <c r="J58" s="55"/>
      <c r="K58" s="58"/>
      <c r="L58" s="58"/>
      <c r="M58" s="55"/>
      <c r="N58" s="43"/>
      <c r="O58" s="378" t="s">
        <v>39</v>
      </c>
      <c r="P58" s="379"/>
      <c r="Q58" s="380"/>
      <c r="R58" s="376"/>
      <c r="S58" s="377"/>
      <c r="T58" s="377"/>
      <c r="U58" s="44"/>
      <c r="AD58" s="98"/>
      <c r="AO58" s="98"/>
      <c r="AP58" s="63"/>
      <c r="AQ58" s="214"/>
      <c r="AR58" s="214"/>
      <c r="AS58" s="214"/>
      <c r="AT58" s="214"/>
      <c r="AU58" s="63"/>
    </row>
    <row r="59" spans="1:47" ht="18" customHeight="1" thickTop="1" thickBot="1" x14ac:dyDescent="0.25">
      <c r="A59" s="45"/>
      <c r="B59" s="399" t="s">
        <v>10</v>
      </c>
      <c r="C59" s="397"/>
      <c r="D59" s="398"/>
      <c r="E59" s="206">
        <v>6</v>
      </c>
      <c r="F59" s="63"/>
      <c r="G59" s="63"/>
      <c r="H59" s="399" t="s">
        <v>39</v>
      </c>
      <c r="I59" s="397"/>
      <c r="J59" s="398"/>
      <c r="K59" s="272">
        <f>Admin!B155</f>
        <v>40062</v>
      </c>
      <c r="L59" s="271" t="s">
        <v>208</v>
      </c>
      <c r="M59" s="273">
        <f>Admin!B184</f>
        <v>40091</v>
      </c>
      <c r="N59" s="28"/>
      <c r="O59" s="401" t="s">
        <v>110</v>
      </c>
      <c r="P59" s="402"/>
      <c r="Q59" s="402"/>
      <c r="R59" s="403"/>
      <c r="S59" s="46"/>
      <c r="T59" s="166"/>
      <c r="U59" s="48"/>
      <c r="AD59" s="98"/>
      <c r="AO59" s="98"/>
      <c r="AP59" s="63"/>
      <c r="AQ59" s="213"/>
      <c r="AR59" s="213"/>
      <c r="AS59" s="213"/>
      <c r="AT59" s="213"/>
      <c r="AU59" s="63"/>
    </row>
    <row r="60" spans="1:47" ht="18" customHeight="1" thickTop="1" x14ac:dyDescent="0.2">
      <c r="A60" s="45"/>
      <c r="B60" s="91"/>
      <c r="C60" s="32"/>
      <c r="D60" s="32"/>
      <c r="E60" s="47"/>
      <c r="F60" s="46"/>
      <c r="G60" s="46"/>
      <c r="H60" s="56"/>
      <c r="I60" s="56"/>
      <c r="J60" s="56"/>
      <c r="K60" s="59"/>
      <c r="L60" s="59"/>
      <c r="M60" s="56"/>
      <c r="N60" s="114"/>
      <c r="O60" s="56"/>
      <c r="P60" s="56"/>
      <c r="Q60" s="56"/>
      <c r="R60" s="56"/>
      <c r="S60" s="46"/>
      <c r="T60" s="56"/>
      <c r="U60" s="48"/>
      <c r="AD60" s="98"/>
      <c r="AI60" s="112"/>
      <c r="AO60" s="98"/>
      <c r="AP60" s="63"/>
      <c r="AQ60" s="213"/>
      <c r="AR60" s="213"/>
      <c r="AS60" s="213"/>
      <c r="AT60" s="213"/>
      <c r="AU60" s="63"/>
    </row>
    <row r="61" spans="1:47" ht="18" customHeight="1" x14ac:dyDescent="0.2">
      <c r="A61" s="45"/>
      <c r="B61" s="143" t="str">
        <f>IF(E61=" "," ",IF(Employee!F$24&gt;E$59," ",IF(Employee!F$26&lt;E$59," ",Employee!D$30)))</f>
        <v xml:space="preserve"> </v>
      </c>
      <c r="C61" s="109" t="str">
        <f>IF(E61=Employee!D$29,LOOKUP(E$59,Nitable!A:A,Nitable!C:C)," ")</f>
        <v xml:space="preserve"> </v>
      </c>
      <c r="D61" s="109" t="str">
        <f>IF(E61=Employee!D$29,LOOKUP(E$59,Taxcode!A:A,Taxcode!G:G)," ")</f>
        <v xml:space="preserve"> </v>
      </c>
      <c r="E61" s="150" t="str">
        <f>IF(Employee!D$28="w"," ",IF(Employee!F$24&gt;E$59," ",IF(Employee!F$26&lt;E$59," ",Employee!D$29)))</f>
        <v xml:space="preserve"> </v>
      </c>
      <c r="F61" s="147" t="str">
        <f>IF(E61=" "," ",IF(Employee!F$24&gt;E$59," ",IF(Employee!F$26&lt;E$59," ",Employee!D$15)))</f>
        <v xml:space="preserve"> </v>
      </c>
      <c r="G61" s="162"/>
      <c r="H61" s="123">
        <f>IF(T$59="Y",'Aug09'!H51,0)</f>
        <v>0</v>
      </c>
      <c r="I61" s="115">
        <f>IF(T$59="Y",'Aug09'!I51,0)</f>
        <v>0</v>
      </c>
      <c r="J61" s="115">
        <f>IF(T$59="Y",'Aug09'!J51,0)</f>
        <v>0</v>
      </c>
      <c r="K61" s="115">
        <f>IF(T$59="Y",'Aug09'!K51,I61*J61)</f>
        <v>0</v>
      </c>
      <c r="L61" s="154">
        <f>IF(T$59="Y",'Aug09'!L51,0)</f>
        <v>0</v>
      </c>
      <c r="M61" s="127" t="str">
        <f>IF(E61=" "," ",IF(T$59="Y",'Aug09'!M51,IF((H61+K61+L61)&gt;0,H61+K61+L61," ")))</f>
        <v xml:space="preserve"> </v>
      </c>
      <c r="N61" s="227" t="str">
        <f>IF(M61=" "," ",IF(M61=0," ",IF(Employee!O$24="M1",AN61,AI61-'Aug09'!W51)))</f>
        <v xml:space="preserve"> </v>
      </c>
      <c r="O61" s="128" t="str">
        <f>IF(M61=" "," ",IF(M61=0," ",IF(Employee!P$17&gt;E$59,0,IF(C61="A",MNI!E28,IF(C61="B",MNI!F28,IF(C61="C",MNI!G28,IF(C61="J",MNI!H28," ")))))))</f>
        <v xml:space="preserve"> </v>
      </c>
      <c r="P61" s="117"/>
      <c r="Q61" s="117"/>
      <c r="R61" s="228" t="str">
        <f>IF(M61=" "," ",IF(M61=0," ",M61-SUM(N61:Q61)))</f>
        <v xml:space="preserve"> </v>
      </c>
      <c r="S61" s="121"/>
      <c r="T61" s="118" t="str">
        <f>IF(M61=" "," ",IF(M61=0," ",MNI!I28))</f>
        <v xml:space="preserve"> </v>
      </c>
      <c r="U61" s="50"/>
      <c r="V61" s="61">
        <f>IF(Employee!H$35=E$59,Employee!D$34+SUM(M61)+'Aug09'!V51,SUM(M61)+'Aug09'!V51)</f>
        <v>0</v>
      </c>
      <c r="W61" s="61">
        <f>IF(Employee!H$35=E$59,Employee!D$35+SUM(N61)+'Aug09'!W51,SUM(N61)+'Aug09'!W51)</f>
        <v>0</v>
      </c>
      <c r="X61" s="61">
        <f>IF(O61=" ",'Aug09'!X51,O61+'Aug09'!X51)</f>
        <v>0</v>
      </c>
      <c r="Y61" s="61">
        <f>IF(P61=" ",'Aug09'!Y51,P61+'Aug09'!Y51)</f>
        <v>0</v>
      </c>
      <c r="Z61" s="61">
        <f>IF(Q61=" ",'Aug09'!Z51,Q61+'Aug09'!Z51)</f>
        <v>0</v>
      </c>
      <c r="AA61" s="61">
        <f>IF(R61=" ",'Aug09'!AA51,R61+'Aug09'!AA51)</f>
        <v>0</v>
      </c>
      <c r="AB61" s="62"/>
      <c r="AC61" s="61">
        <f>IF(T61=" ",'Aug09'!AC51,T61+'Aug09'!AC51)</f>
        <v>0</v>
      </c>
      <c r="AD61" s="98"/>
      <c r="AE61" s="112">
        <f>IF(E61=" ",0,IF(D61="BR",0,IF(D61="D",0,IF(D61="NT",V61,LOOKUP(D61,Free!A:A,Free!C:C)*E$59/12))))</f>
        <v>0</v>
      </c>
      <c r="AF61" s="95">
        <f>IF(E61=" ",0,V61-AE61)</f>
        <v>0</v>
      </c>
      <c r="AG61" s="95">
        <f>AF61*AG$7</f>
        <v>0</v>
      </c>
      <c r="AH61" s="95">
        <f>IF(D61="D",AF61*AH$7,IF(AF61&gt;LOOKUP(E$59,HR!A:A,HR!C:C),(AF61-LOOKUP(E$59,HR!A:A,HR!C:C))*AH$7,0))</f>
        <v>0</v>
      </c>
      <c r="AI61" s="95">
        <f>IF(AF61&lt;1,0,AG61+AH61)</f>
        <v>0</v>
      </c>
      <c r="AJ61" s="95">
        <f>IF(E61=" ",0,IF(D61="BR",0,IF(D61="D",0,IF(D61="NT",M61,LOOKUP(D61,Free!A:A,Free!C:C)*1/12))))</f>
        <v>0</v>
      </c>
      <c r="AK61" s="95">
        <f>IF(E61=" ",0,SUM(M61)-AJ61)</f>
        <v>0</v>
      </c>
      <c r="AL61" s="95">
        <f>AK61*AL$7</f>
        <v>0</v>
      </c>
      <c r="AM61" s="95">
        <f>IF(D61="D",AK61*AM$7,IF(AK61&gt;LOOKUP(1,HR!A:A,HR!C:C),(AK61-LOOKUP(1,HR!A:A,HR!C:C))*AH$7,0))</f>
        <v>0</v>
      </c>
      <c r="AN61" s="95">
        <f>IF(AK61&lt;1,0,AL61+AM61)</f>
        <v>0</v>
      </c>
      <c r="AO61" s="98"/>
      <c r="AP61" s="63"/>
      <c r="AQ61" s="95">
        <f>IF(G61="SSP",H61,0)</f>
        <v>0</v>
      </c>
      <c r="AR61" s="95">
        <f>IF(G61="SMP",H61,0)</f>
        <v>0</v>
      </c>
      <c r="AS61" s="95">
        <f>IF(G61="SPP",H61,0)</f>
        <v>0</v>
      </c>
      <c r="AT61" s="95">
        <f>IF(G61="SAP",H61,0)</f>
        <v>0</v>
      </c>
      <c r="AU61" s="63"/>
    </row>
    <row r="62" spans="1:47" ht="18" customHeight="1" x14ac:dyDescent="0.2">
      <c r="A62" s="45"/>
      <c r="B62" s="145" t="str">
        <f>IF(E62=" "," ",IF(Employee!F$50&gt;E$59," ",IF(Employee!F$52&lt;E$59," ",Employee!D$56)))</f>
        <v xml:space="preserve"> </v>
      </c>
      <c r="C62" s="32" t="str">
        <f>IF(E62=Employee!D$55,LOOKUP(E$59,Nitable!A:A,Nitable!F:F)," ")</f>
        <v xml:space="preserve"> </v>
      </c>
      <c r="D62" s="32" t="str">
        <f>IF(E62=Employee!D$55,LOOKUP(E$59,Taxcode!A:A,Taxcode!M:M)," ")</f>
        <v xml:space="preserve"> </v>
      </c>
      <c r="E62" s="142" t="str">
        <f>IF(Employee!D$54="w"," ",IF(Employee!F$50&gt;E$59," ",IF(Employee!F$52&lt;E$59," ",Employee!D$55)))</f>
        <v xml:space="preserve"> </v>
      </c>
      <c r="F62" s="148" t="str">
        <f>IF(E62=" "," ",IF(Employee!F$50&gt;E$59," ",IF(Employee!F$52&lt;E$59," ",Employee!D$41)))</f>
        <v xml:space="preserve"> </v>
      </c>
      <c r="G62" s="162"/>
      <c r="H62" s="124">
        <f>IF(T$59="Y",'Aug09'!H52,0)</f>
        <v>0</v>
      </c>
      <c r="I62" s="119">
        <f>IF(T$59="Y",'Aug09'!I52,0)</f>
        <v>0</v>
      </c>
      <c r="J62" s="119">
        <f>IF(T$59="Y",'Aug09'!J52,0)</f>
        <v>0</v>
      </c>
      <c r="K62" s="119">
        <f>IF(T$59="Y",'Aug09'!K52,I62*J62)</f>
        <v>0</v>
      </c>
      <c r="L62" s="155">
        <f>IF(T$59="Y",'Aug09'!L52,0)</f>
        <v>0</v>
      </c>
      <c r="M62" s="129" t="str">
        <f>IF(E62=" "," ",IF(T$59="Y",'Aug09'!M52,IF((H62+K62+L62)&gt;0,H62+K62+L62," ")))</f>
        <v xml:space="preserve"> </v>
      </c>
      <c r="N62" s="229" t="str">
        <f>IF(M62=" "," ",IF(M62=0," ",IF(Employee!O$50="M1",AN62,AI62-'Aug09'!W52)))</f>
        <v xml:space="preserve"> </v>
      </c>
      <c r="O62" s="130" t="str">
        <f>IF(M62=" "," ",IF(M62=0," ",IF(Employee!P$43&gt;E$59,0,IF(C62="A",MNI!E29,IF(C62="B",MNI!F29,IF(C62="C",MNI!G29,IF(C62="J",MNI!H29," ")))))))</f>
        <v xml:space="preserve"> </v>
      </c>
      <c r="P62" s="121"/>
      <c r="Q62" s="121"/>
      <c r="R62" s="230" t="str">
        <f>IF(M62=" "," ",IF(M62=0," ",M62-SUM(N62:Q62)))</f>
        <v xml:space="preserve"> </v>
      </c>
      <c r="S62" s="121"/>
      <c r="T62" s="122" t="str">
        <f>IF(M62=" "," ",IF(M62=0," ",MNI!I29))</f>
        <v xml:space="preserve"> </v>
      </c>
      <c r="U62" s="50"/>
      <c r="V62" s="61">
        <f>IF(Employee!H$61=E$59,Employee!D$60+SUM(M62)+'Aug09'!V52,SUM(M62)+'Aug09'!V52)</f>
        <v>0</v>
      </c>
      <c r="W62" s="61">
        <f>IF(Employee!H$61=E$59,Employee!D$61+SUM(N62)+'Aug09'!W52,SUM(N62)+'Aug09'!W52)</f>
        <v>0</v>
      </c>
      <c r="X62" s="61">
        <f>IF(O62=" ",'Aug09'!X52,O62+'Aug09'!X52)</f>
        <v>0</v>
      </c>
      <c r="Y62" s="61">
        <f>IF(P62=" ",'Aug09'!Y52,P62+'Aug09'!Y52)</f>
        <v>0</v>
      </c>
      <c r="Z62" s="61">
        <f>IF(Q62=" ",'Aug09'!Z52,Q62+'Aug09'!Z52)</f>
        <v>0</v>
      </c>
      <c r="AA62" s="61">
        <f>IF(R62=" ",'Aug09'!AA52,R62+'Aug09'!AA52)</f>
        <v>0</v>
      </c>
      <c r="AB62" s="62"/>
      <c r="AC62" s="61">
        <f>IF(T62=" ",'Aug09'!AC52,T62+'Aug09'!AC52)</f>
        <v>0</v>
      </c>
      <c r="AD62" s="98"/>
      <c r="AE62" s="112">
        <f>IF(E62=" ",0,IF(D62="BR",0,IF(D62="D",0,IF(D62="NT",V62,LOOKUP(D62,Free!A:A,Free!C:C)*E$59/12))))</f>
        <v>0</v>
      </c>
      <c r="AF62" s="95">
        <f>IF(E62=" ",0,V62-AE62)</f>
        <v>0</v>
      </c>
      <c r="AG62" s="95">
        <f>AF62*AG$7</f>
        <v>0</v>
      </c>
      <c r="AH62" s="95">
        <f>IF(D62="D",AF62*AH$7,IF(AF62&gt;LOOKUP(E$59,HR!A:A,HR!C:C),(AF62-LOOKUP(E$59,HR!A:A,HR!C:C))*AH$7,0))</f>
        <v>0</v>
      </c>
      <c r="AI62" s="95">
        <f>IF(AF62&lt;1,0,AG62+AH62)</f>
        <v>0</v>
      </c>
      <c r="AJ62" s="95">
        <f>IF(E62=" ",0,IF(D62="BR",0,IF(D62="D",0,IF(D62="NT",M62,LOOKUP(D62,Free!A:A,Free!C:C)*1/12))))</f>
        <v>0</v>
      </c>
      <c r="AK62" s="95">
        <f>IF(E62=" ",0,SUM(M62)-AJ62)</f>
        <v>0</v>
      </c>
      <c r="AL62" s="95">
        <f>AK62*AL$7</f>
        <v>0</v>
      </c>
      <c r="AM62" s="95">
        <f>IF(D62="D",AK62*AM$7,IF(AK62&gt;LOOKUP(1,HR!A:A,HR!C:C),(AK62-LOOKUP(1,HR!A:A,HR!C:C))*AH$7,0))</f>
        <v>0</v>
      </c>
      <c r="AN62" s="95">
        <f>IF(AK62&lt;1,0,AL62+AM62)</f>
        <v>0</v>
      </c>
      <c r="AO62" s="98"/>
      <c r="AP62" s="63"/>
      <c r="AQ62" s="95">
        <f>IF(G62="SSP",H62,0)</f>
        <v>0</v>
      </c>
      <c r="AR62" s="95">
        <f>IF(G62="SMP",H62,0)</f>
        <v>0</v>
      </c>
      <c r="AS62" s="95">
        <f>IF(G62="SPP",H62,0)</f>
        <v>0</v>
      </c>
      <c r="AT62" s="95">
        <f>IF(G62="SAP",H62,0)</f>
        <v>0</v>
      </c>
      <c r="AU62" s="63"/>
    </row>
    <row r="63" spans="1:47" ht="18" customHeight="1" x14ac:dyDescent="0.2">
      <c r="A63" s="45"/>
      <c r="B63" s="145" t="str">
        <f>IF(E63=" "," ",IF(Employee!F$76&gt;E$59," ",IF(Employee!F$78&lt;E$59," ",Employee!D$82)))</f>
        <v xml:space="preserve"> </v>
      </c>
      <c r="C63" s="32" t="str">
        <f>IF(E63=Employee!D$81,LOOKUP(E$59,Nitable!A:A,Nitable!I:I)," ")</f>
        <v xml:space="preserve"> </v>
      </c>
      <c r="D63" s="32" t="str">
        <f>IF(E63=Employee!D$81,LOOKUP(E$59,Taxcode!A:A,Taxcode!S:S)," ")</f>
        <v xml:space="preserve"> </v>
      </c>
      <c r="E63" s="142" t="str">
        <f>IF(Employee!D$80="w"," ",IF(Employee!F$76&gt;E$59," ",IF(Employee!F$78&lt;E$59," ",Employee!D$81)))</f>
        <v xml:space="preserve"> </v>
      </c>
      <c r="F63" s="148" t="str">
        <f>IF(E63=" "," ",IF(Employee!F$76&gt;E$59," ",IF(Employee!F$78&lt;E$59," ",Employee!D$67)))</f>
        <v xml:space="preserve"> </v>
      </c>
      <c r="G63" s="162"/>
      <c r="H63" s="124">
        <f>IF(T$59="Y",'Aug09'!H53,0)</f>
        <v>0</v>
      </c>
      <c r="I63" s="119">
        <f>IF(T$59="Y",'Aug09'!I53,0)</f>
        <v>0</v>
      </c>
      <c r="J63" s="119">
        <f>IF(T$59="Y",'Aug09'!J53,0)</f>
        <v>0</v>
      </c>
      <c r="K63" s="119">
        <f>IF(T$59="Y",'Aug09'!K53,I63*J63)</f>
        <v>0</v>
      </c>
      <c r="L63" s="155">
        <f>IF(T$59="Y",'Aug09'!L53,0)</f>
        <v>0</v>
      </c>
      <c r="M63" s="129" t="str">
        <f>IF(E63=" "," ",IF(T$59="Y",'Aug09'!M53,IF((H63+K63+L63)&gt;0,H63+K63+L63," ")))</f>
        <v xml:space="preserve"> </v>
      </c>
      <c r="N63" s="229" t="str">
        <f>IF(M63=" "," ",IF(M63=0," ",IF(Employee!O$76="M1",AN63,AI63-'Aug09'!W53)))</f>
        <v xml:space="preserve"> </v>
      </c>
      <c r="O63" s="130" t="str">
        <f>IF(M63=" "," ",IF(M63=0," ",IF(Employee!P$69&gt;E$59,0,IF(C63="A",MNI!E30,IF(C63="B",MNI!F30,IF(C63="C",MNI!G30,IF(C63="J",MNI!H30," ")))))))</f>
        <v xml:space="preserve"> </v>
      </c>
      <c r="P63" s="121"/>
      <c r="Q63" s="121"/>
      <c r="R63" s="230" t="str">
        <f>IF(M63=" "," ",IF(M63=0," ",M63-SUM(N63:Q63)))</f>
        <v xml:space="preserve"> </v>
      </c>
      <c r="S63" s="121"/>
      <c r="T63" s="122" t="str">
        <f>IF(M63=" "," ",IF(M63=0," ",MNI!I30))</f>
        <v xml:space="preserve"> </v>
      </c>
      <c r="U63" s="50"/>
      <c r="V63" s="61">
        <f>IF(Employee!H$87=E$59,Employee!D$86+SUM(M63)+'Aug09'!V53,SUM(M63)+'Aug09'!V53)</f>
        <v>0</v>
      </c>
      <c r="W63" s="61">
        <f>IF(Employee!H$87=E$59,Employee!D$87+SUM(N63)+'Aug09'!W53,SUM(N63)+'Aug09'!W53)</f>
        <v>0</v>
      </c>
      <c r="X63" s="61">
        <f>IF(O63=" ",'Aug09'!X53,O63+'Aug09'!X53)</f>
        <v>0</v>
      </c>
      <c r="Y63" s="61">
        <f>IF(P63=" ",'Aug09'!Y53,P63+'Aug09'!Y53)</f>
        <v>0</v>
      </c>
      <c r="Z63" s="61">
        <f>IF(Q63=" ",'Aug09'!Z53,Q63+'Aug09'!Z53)</f>
        <v>0</v>
      </c>
      <c r="AA63" s="61">
        <f>IF(R63=" ",'Aug09'!AA53,R63+'Aug09'!AA53)</f>
        <v>0</v>
      </c>
      <c r="AB63" s="62"/>
      <c r="AC63" s="61">
        <f>IF(T63=" ",'Aug09'!AC53,T63+'Aug09'!AC53)</f>
        <v>0</v>
      </c>
      <c r="AD63" s="98"/>
      <c r="AE63" s="112">
        <f>IF(E63=" ",0,IF(D63="BR",0,IF(D63="D",0,IF(D63="NT",V63,LOOKUP(D63,Free!A:A,Free!C:C)*E$59/12))))</f>
        <v>0</v>
      </c>
      <c r="AF63" s="95">
        <f>IF(E63=" ",0,V63-AE63)</f>
        <v>0</v>
      </c>
      <c r="AG63" s="95">
        <f>AF63*AG$7</f>
        <v>0</v>
      </c>
      <c r="AH63" s="95">
        <f>IF(D63="D",AF63*AH$7,IF(AF63&gt;LOOKUP(E$59,HR!A:A,HR!C:C),(AF63-LOOKUP(E$59,HR!A:A,HR!C:C))*AH$7,0))</f>
        <v>0</v>
      </c>
      <c r="AI63" s="95">
        <f>IF(AF63&lt;1,0,AG63+AH63)</f>
        <v>0</v>
      </c>
      <c r="AJ63" s="95">
        <f>IF(E63=" ",0,IF(D63="BR",0,IF(D63="D",0,IF(D63="NT",M63,LOOKUP(D63,Free!A:A,Free!C:C)*1/12))))</f>
        <v>0</v>
      </c>
      <c r="AK63" s="95">
        <f>IF(E63=" ",0,SUM(M63)-AJ63)</f>
        <v>0</v>
      </c>
      <c r="AL63" s="95">
        <f>AK63*AL$7</f>
        <v>0</v>
      </c>
      <c r="AM63" s="95">
        <f>IF(D63="D",AK63*AM$7,IF(AK63&gt;LOOKUP(1,HR!A:A,HR!C:C),(AK63-LOOKUP(1,HR!A:A,HR!C:C))*AH$7,0))</f>
        <v>0</v>
      </c>
      <c r="AN63" s="95">
        <f>IF(AK63&lt;1,0,AL63+AM63)</f>
        <v>0</v>
      </c>
      <c r="AO63" s="98"/>
      <c r="AP63" s="63"/>
      <c r="AQ63" s="95">
        <f>IF(G63="SSP",H63,0)</f>
        <v>0</v>
      </c>
      <c r="AR63" s="95">
        <f>IF(G63="SMP",H63,0)</f>
        <v>0</v>
      </c>
      <c r="AS63" s="95">
        <f>IF(G63="SPP",H63,0)</f>
        <v>0</v>
      </c>
      <c r="AT63" s="95">
        <f>IF(G63="SAP",H63,0)</f>
        <v>0</v>
      </c>
      <c r="AU63" s="63"/>
    </row>
    <row r="64" spans="1:47" ht="18" customHeight="1" x14ac:dyDescent="0.2">
      <c r="A64" s="45"/>
      <c r="B64" s="145" t="str">
        <f>IF(E64=" "," ",IF(Employee!F$102&gt;E$59," ",IF(Employee!F$104&lt;E$59," ",Employee!D$108)))</f>
        <v xml:space="preserve"> </v>
      </c>
      <c r="C64" s="32" t="str">
        <f>IF(E64=Employee!D$107,LOOKUP(E$59,Nitable!A:A,Nitable!L:L)," ")</f>
        <v xml:space="preserve"> </v>
      </c>
      <c r="D64" s="32" t="str">
        <f>IF(E64=Employee!D$107,LOOKUP(E$59,Taxcode!A:A,Taxcode!Y:Y)," ")</f>
        <v xml:space="preserve"> </v>
      </c>
      <c r="E64" s="142" t="str">
        <f>IF(Employee!D$106="w"," ",IF(Employee!F$102&gt;E$59," ",IF(Employee!F$104&lt;E$59," ",Employee!D$107)))</f>
        <v xml:space="preserve"> </v>
      </c>
      <c r="F64" s="148" t="str">
        <f>IF(E64=" "," ",IF(Employee!F$102&gt;E$59," ",IF(Employee!F$104&lt;E$59," ",Employee!D$93)))</f>
        <v xml:space="preserve"> </v>
      </c>
      <c r="G64" s="162"/>
      <c r="H64" s="124">
        <f>IF(T$59="Y",'Aug09'!H54,0)</f>
        <v>0</v>
      </c>
      <c r="I64" s="119">
        <f>IF(T$59="Y",'Aug09'!I54,0)</f>
        <v>0</v>
      </c>
      <c r="J64" s="119">
        <f>IF(T$59="Y",'Aug09'!J54,0)</f>
        <v>0</v>
      </c>
      <c r="K64" s="119">
        <f>IF(T$59="Y",'Aug09'!K54,I64*J64)</f>
        <v>0</v>
      </c>
      <c r="L64" s="155">
        <f>IF(T$59="Y",'Aug09'!L54,0)</f>
        <v>0</v>
      </c>
      <c r="M64" s="129" t="str">
        <f>IF(E64=" "," ",IF(T$59="Y",'Aug09'!M54,IF((H64+K64+L64)&gt;0,H64+K64+L64," ")))</f>
        <v xml:space="preserve"> </v>
      </c>
      <c r="N64" s="229" t="str">
        <f>IF(M64=" "," ",IF(M64=0," ",IF(Employee!O$102="M1",AN64,AI64-'Aug09'!W54)))</f>
        <v xml:space="preserve"> </v>
      </c>
      <c r="O64" s="130" t="str">
        <f>IF(M64=" "," ",IF(M64=0," ",IF(Employee!P$95&gt;E$59,0,IF(C64="A",MNI!E31,IF(C64="B",MNI!F31,IF(C64="C",MNI!G31,IF(C64="J",MNI!H31," ")))))))</f>
        <v xml:space="preserve"> </v>
      </c>
      <c r="P64" s="121"/>
      <c r="Q64" s="121"/>
      <c r="R64" s="230" t="str">
        <f>IF(M64=" "," ",IF(M64=0," ",M64-SUM(N64:Q64)))</f>
        <v xml:space="preserve"> </v>
      </c>
      <c r="S64" s="121"/>
      <c r="T64" s="122" t="str">
        <f>IF(M64=" "," ",IF(M64=0," ",MNI!I31))</f>
        <v xml:space="preserve"> </v>
      </c>
      <c r="U64" s="50"/>
      <c r="V64" s="61">
        <f>IF(Employee!H$113=E$59,Employee!D$112+SUM(M64)+'Aug09'!V54,SUM(M64)+'Aug09'!V54)</f>
        <v>0</v>
      </c>
      <c r="W64" s="61">
        <f>IF(Employee!H$113=E$59,Employee!D$113+SUM(N64)+'Aug09'!W54,SUM(N64)+'Aug09'!W54)</f>
        <v>0</v>
      </c>
      <c r="X64" s="61">
        <f>IF(O64=" ",'Aug09'!X54,O64+'Aug09'!X54)</f>
        <v>0</v>
      </c>
      <c r="Y64" s="61">
        <f>IF(P64=" ",'Aug09'!Y54,P64+'Aug09'!Y54)</f>
        <v>0</v>
      </c>
      <c r="Z64" s="61">
        <f>IF(Q64=" ",'Aug09'!Z54,Q64+'Aug09'!Z54)</f>
        <v>0</v>
      </c>
      <c r="AA64" s="61">
        <f>IF(R64=" ",'Aug09'!AA54,R64+'Aug09'!AA54)</f>
        <v>0</v>
      </c>
      <c r="AB64" s="62"/>
      <c r="AC64" s="61">
        <f>IF(T64=" ",'Aug09'!AC54,T64+'Aug09'!AC54)</f>
        <v>0</v>
      </c>
      <c r="AD64" s="98"/>
      <c r="AE64" s="112">
        <f>IF(E64=" ",0,IF(D64="BR",0,IF(D64="D",0,IF(D64="NT",V64,LOOKUP(D64,Free!A:A,Free!C:C)*E$59/12))))</f>
        <v>0</v>
      </c>
      <c r="AF64" s="95">
        <f>IF(E64=" ",0,V64-AE64)</f>
        <v>0</v>
      </c>
      <c r="AG64" s="95">
        <f>AF64*AG$7</f>
        <v>0</v>
      </c>
      <c r="AH64" s="95">
        <f>IF(D64="D",AF64*AH$7,IF(AF64&gt;LOOKUP(E$59,HR!A:A,HR!C:C),(AF64-LOOKUP(E$59,HR!A:A,HR!C:C))*AH$7,0))</f>
        <v>0</v>
      </c>
      <c r="AI64" s="95">
        <f>IF(AF64&lt;1,0,AG64+AH64)</f>
        <v>0</v>
      </c>
      <c r="AJ64" s="95">
        <f>IF(E64=" ",0,IF(D64="BR",0,IF(D64="D",0,IF(D64="NT",M64,LOOKUP(D64,Free!A:A,Free!C:C)*1/12))))</f>
        <v>0</v>
      </c>
      <c r="AK64" s="95">
        <f>IF(E64=" ",0,SUM(M64)-AJ64)</f>
        <v>0</v>
      </c>
      <c r="AL64" s="95">
        <f>AK64*AL$7</f>
        <v>0</v>
      </c>
      <c r="AM64" s="95">
        <f>IF(D64="D",AK64*AM$7,IF(AK64&gt;LOOKUP(1,HR!A:A,HR!C:C),(AK64-LOOKUP(1,HR!A:A,HR!C:C))*AH$7,0))</f>
        <v>0</v>
      </c>
      <c r="AN64" s="95">
        <f>IF(AK64&lt;1,0,AL64+AM64)</f>
        <v>0</v>
      </c>
      <c r="AO64" s="98"/>
      <c r="AP64" s="63"/>
      <c r="AQ64" s="95">
        <f>IF(G64="SSP",H64,0)</f>
        <v>0</v>
      </c>
      <c r="AR64" s="95">
        <f>IF(G64="SMP",H64,0)</f>
        <v>0</v>
      </c>
      <c r="AS64" s="95">
        <f>IF(G64="SPP",H64,0)</f>
        <v>0</v>
      </c>
      <c r="AT64" s="95">
        <f>IF(G64="SAP",H64,0)</f>
        <v>0</v>
      </c>
      <c r="AU64" s="63"/>
    </row>
    <row r="65" spans="1:47" ht="18" customHeight="1" thickBot="1" x14ac:dyDescent="0.25">
      <c r="A65" s="45"/>
      <c r="B65" s="145" t="str">
        <f>IF(E65=" "," ",IF(Employee!F$128&gt;E$59," ",IF(Employee!F$130&lt;E$59," ",Employee!D$134)))</f>
        <v xml:space="preserve"> </v>
      </c>
      <c r="C65" s="32" t="str">
        <f>IF(E65=Employee!D$133,LOOKUP(E$59,Nitable!A:A,Nitable!O:O)," ")</f>
        <v xml:space="preserve"> </v>
      </c>
      <c r="D65" s="32" t="str">
        <f>IF(E65=Employee!D$133,LOOKUP(E$59,Taxcode!A:A,Taxcode!AE:AE)," ")</f>
        <v xml:space="preserve"> </v>
      </c>
      <c r="E65" s="142" t="str">
        <f>IF(Employee!D$132="w"," ",IF(Employee!F$128&gt;E$59," ",IF(Employee!F$130&lt;E$59," ",Employee!D$133)))</f>
        <v xml:space="preserve"> </v>
      </c>
      <c r="F65" s="148" t="str">
        <f>IF(E65=" "," ",IF(Employee!F$128&gt;E$59," ",IF(Employee!F$130&lt;E$59," ",Employee!D$119)))</f>
        <v xml:space="preserve"> </v>
      </c>
      <c r="G65" s="162"/>
      <c r="H65" s="124">
        <f>IF(T$59="Y",'Aug09'!H55,0)</f>
        <v>0</v>
      </c>
      <c r="I65" s="119">
        <f>IF(T$59="Y",'Aug09'!I55,0)</f>
        <v>0</v>
      </c>
      <c r="J65" s="119">
        <f>IF(T$59="Y",'Aug09'!J55,0)</f>
        <v>0</v>
      </c>
      <c r="K65" s="119">
        <f>IF(T$59="Y",'Aug09'!K55,I65*J65)</f>
        <v>0</v>
      </c>
      <c r="L65" s="155">
        <f>IF(T$59="Y",'Aug09'!L55,0)</f>
        <v>0</v>
      </c>
      <c r="M65" s="129" t="str">
        <f>IF(E65=" "," ",IF(T$59="Y",'Aug09'!M55,IF((H65+K65+L65)&gt;0,H65+K65+L65," ")))</f>
        <v xml:space="preserve"> </v>
      </c>
      <c r="N65" s="229" t="str">
        <f>IF(M65=" "," ",IF(M65=0," ",IF(Employee!O$128="M1",AN65,AI65-'Aug09'!W55)))</f>
        <v xml:space="preserve"> </v>
      </c>
      <c r="O65" s="130" t="str">
        <f>IF(M65=" "," ",IF(M65=0," ",IF(Employee!P$121&gt;E$59,0,IF(C65="A",MNI!E32,IF(C65="B",MNI!F32,IF(C65="C",MNI!G32,IF(C65="J",MNI!H32," ")))))))</f>
        <v xml:space="preserve"> </v>
      </c>
      <c r="P65" s="121"/>
      <c r="Q65" s="121"/>
      <c r="R65" s="230" t="str">
        <f>IF(M65=" "," ",IF(M65=0," ",M65-SUM(N65:Q65)))</f>
        <v xml:space="preserve"> </v>
      </c>
      <c r="S65" s="121"/>
      <c r="T65" s="266" t="str">
        <f>IF(M65=" "," ",IF(M65=0," ",MNI!I32))</f>
        <v xml:space="preserve"> </v>
      </c>
      <c r="U65" s="50"/>
      <c r="V65" s="61">
        <f>IF(Employee!H$139=E$59,Employee!D$138+SUM(M65)+'Aug09'!V55,SUM(M65)+'Aug09'!V55)</f>
        <v>0</v>
      </c>
      <c r="W65" s="61">
        <f>IF(Employee!H$139=E$59,Employee!D$139+SUM(N65)+'Aug09'!W55,SUM(N65)+'Aug09'!W55)</f>
        <v>0</v>
      </c>
      <c r="X65" s="61">
        <f>IF(O65=" ",'Aug09'!X55,O65+'Aug09'!X55)</f>
        <v>0</v>
      </c>
      <c r="Y65" s="61">
        <f>IF(P65=" ",'Aug09'!Y55,P65+'Aug09'!Y55)</f>
        <v>0</v>
      </c>
      <c r="Z65" s="61">
        <f>IF(Q65=" ",'Aug09'!Z55,Q65+'Aug09'!Z55)</f>
        <v>0</v>
      </c>
      <c r="AA65" s="61">
        <f>IF(R65=" ",'Aug09'!AA55,R65+'Aug09'!AA55)</f>
        <v>0</v>
      </c>
      <c r="AB65" s="62"/>
      <c r="AC65" s="61">
        <f>IF(T65=" ",'Aug09'!AC55,T65+'Aug09'!AC55)</f>
        <v>0</v>
      </c>
      <c r="AD65" s="98"/>
      <c r="AE65" s="112">
        <f>IF(E65=" ",0,IF(D65="BR",0,IF(D65="D",0,IF(D65="NT",V65,LOOKUP(D65,Free!A:A,Free!C:C)*E$59/12))))</f>
        <v>0</v>
      </c>
      <c r="AF65" s="95">
        <f>IF(E65=" ",0,V65-AE65)</f>
        <v>0</v>
      </c>
      <c r="AG65" s="95">
        <f>AF65*AG$7</f>
        <v>0</v>
      </c>
      <c r="AH65" s="95">
        <f>IF(D65="D",AF65*AH$7,IF(AF65&gt;LOOKUP(E$59,HR!A:A,HR!C:C),(AF65-LOOKUP(E$59,HR!A:A,HR!C:C))*AH$7,0))</f>
        <v>0</v>
      </c>
      <c r="AI65" s="95">
        <f>IF(AF65&lt;1,0,AG65+AH65)</f>
        <v>0</v>
      </c>
      <c r="AJ65" s="95">
        <f>IF(E65=" ",0,IF(D65="BR",0,IF(D65="D",0,IF(D65="NT",M65,LOOKUP(D65,Free!A:A,Free!C:C)*1/12))))</f>
        <v>0</v>
      </c>
      <c r="AK65" s="95">
        <f>IF(E65=" ",0,SUM(M65)-AJ65)</f>
        <v>0</v>
      </c>
      <c r="AL65" s="95">
        <f>AK65*AL$7</f>
        <v>0</v>
      </c>
      <c r="AM65" s="95">
        <f>IF(D65="D",AK65*AM$7,IF(AK65&gt;LOOKUP(1,HR!A:A,HR!C:C),(AK65-LOOKUP(1,HR!A:A,HR!C:C))*AH$7,0))</f>
        <v>0</v>
      </c>
      <c r="AN65" s="95">
        <f>IF(AK65&lt;1,0,AL65+AM65)</f>
        <v>0</v>
      </c>
      <c r="AO65" s="98"/>
      <c r="AP65" s="63"/>
      <c r="AQ65" s="95">
        <f>IF(G65="SSP",H65,0)</f>
        <v>0</v>
      </c>
      <c r="AR65" s="95">
        <f>IF(G65="SMP",H65,0)</f>
        <v>0</v>
      </c>
      <c r="AS65" s="95">
        <f>IF(G65="SPP",H65,0)</f>
        <v>0</v>
      </c>
      <c r="AT65" s="95">
        <f>IF(G65="SAP",H65,0)</f>
        <v>0</v>
      </c>
      <c r="AU65" s="63"/>
    </row>
    <row r="66" spans="1:47" ht="18" customHeight="1" thickTop="1" thickBot="1" x14ac:dyDescent="0.25">
      <c r="A66" s="49"/>
      <c r="B66" s="153"/>
      <c r="C66" s="151"/>
      <c r="D66" s="151"/>
      <c r="E66" s="152"/>
      <c r="F66" s="400" t="s">
        <v>7</v>
      </c>
      <c r="G66" s="398"/>
      <c r="H66" s="131"/>
      <c r="I66" s="132"/>
      <c r="J66" s="132"/>
      <c r="K66" s="168"/>
      <c r="L66" s="168"/>
      <c r="M66" s="159">
        <f t="shared" ref="M66:R66" si="11">SUM(M61:M65)</f>
        <v>0</v>
      </c>
      <c r="N66" s="159">
        <f t="shared" si="11"/>
        <v>0</v>
      </c>
      <c r="O66" s="159">
        <f t="shared" si="11"/>
        <v>0</v>
      </c>
      <c r="P66" s="159">
        <f t="shared" si="11"/>
        <v>0</v>
      </c>
      <c r="Q66" s="159">
        <f t="shared" si="11"/>
        <v>0</v>
      </c>
      <c r="R66" s="159">
        <f t="shared" si="11"/>
        <v>0</v>
      </c>
      <c r="S66" s="121"/>
      <c r="T66" s="159">
        <f>SUM(T61:T65)</f>
        <v>0</v>
      </c>
      <c r="U66" s="51"/>
      <c r="V66" s="61"/>
      <c r="AD66" s="98"/>
      <c r="AO66" s="98"/>
      <c r="AP66" s="63"/>
      <c r="AU66" s="63"/>
    </row>
    <row r="67" spans="1:47" ht="24" customHeight="1" x14ac:dyDescent="0.2">
      <c r="A67" s="243"/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46"/>
    </row>
    <row r="68" spans="1:47" ht="12.75" customHeight="1" x14ac:dyDescent="0.2">
      <c r="AK68" s="436" t="s">
        <v>104</v>
      </c>
      <c r="AL68" s="341"/>
      <c r="AM68" s="341"/>
      <c r="AN68" s="425"/>
      <c r="AQ68" s="207">
        <f>SUM(AQ11:AQ66)</f>
        <v>0</v>
      </c>
      <c r="AR68" s="207">
        <f>SUM(AR11:AR66)</f>
        <v>0</v>
      </c>
      <c r="AS68" s="207">
        <f>SUM(AS11:AS66)</f>
        <v>0</v>
      </c>
      <c r="AT68" s="207">
        <f>SUM(AT11:AT66)</f>
        <v>0</v>
      </c>
    </row>
    <row r="69" spans="1:47" ht="13.5" customHeight="1" thickBot="1" x14ac:dyDescent="0.25">
      <c r="F69" s="244" t="s">
        <v>157</v>
      </c>
      <c r="G69" s="242"/>
      <c r="H69" s="242"/>
      <c r="M69" s="364" t="s">
        <v>160</v>
      </c>
      <c r="N69" s="365"/>
      <c r="O69" s="365"/>
      <c r="P69" s="365"/>
      <c r="Q69" s="365"/>
      <c r="R69" s="365"/>
      <c r="T69" s="246"/>
    </row>
    <row r="70" spans="1:47" ht="12.75" customHeight="1" x14ac:dyDescent="0.2">
      <c r="F70" s="261" t="str">
        <f>IF(B61="D",Employee!D15," ")</f>
        <v xml:space="preserve"> </v>
      </c>
      <c r="M70" s="248" t="str">
        <f>IF(B61="D",M61," ")</f>
        <v xml:space="preserve"> </v>
      </c>
      <c r="N70" s="249" t="str">
        <f>IF(B61="D",N61," ")</f>
        <v xml:space="preserve"> </v>
      </c>
      <c r="O70" s="249" t="str">
        <f>IF(B61="D",O61," ")</f>
        <v xml:space="preserve"> </v>
      </c>
      <c r="P70" s="249" t="str">
        <f>IF(B61="D",P61," ")</f>
        <v xml:space="preserve"> </v>
      </c>
      <c r="Q70" s="249" t="str">
        <f>IF(B61="D",Q61," ")</f>
        <v xml:space="preserve"> </v>
      </c>
      <c r="R70" s="250" t="str">
        <f>IF(B61="D",R61," ")</f>
        <v xml:space="preserve"> </v>
      </c>
      <c r="S70" s="251"/>
      <c r="T70" s="252" t="str">
        <f>IF(B61="D",T61," ")</f>
        <v xml:space="preserve"> </v>
      </c>
      <c r="AK70" s="435" t="s">
        <v>105</v>
      </c>
      <c r="AL70" s="341"/>
      <c r="AM70" s="341"/>
      <c r="AN70" s="425"/>
      <c r="AQ70" s="209">
        <f>IF((AQ68-(O1+T1)*0.13)&gt;0,AQ68-(Q1+T1)*0.13,0)</f>
        <v>0</v>
      </c>
      <c r="AR70" s="209">
        <f>AR68</f>
        <v>0</v>
      </c>
      <c r="AS70" s="209">
        <f>AS68</f>
        <v>0</v>
      </c>
      <c r="AT70" s="209">
        <f>AT68</f>
        <v>0</v>
      </c>
    </row>
    <row r="71" spans="1:47" x14ac:dyDescent="0.2">
      <c r="F71" s="261" t="str">
        <f>IF(B62="D",Employee!D41," ")</f>
        <v xml:space="preserve"> </v>
      </c>
      <c r="M71" s="253" t="str">
        <f>IF(B62="D",M62," ")</f>
        <v xml:space="preserve"> </v>
      </c>
      <c r="N71" s="254" t="str">
        <f>IF(B62="D",N62," ")</f>
        <v xml:space="preserve"> </v>
      </c>
      <c r="O71" s="254" t="str">
        <f>IF(B62="D",O62," ")</f>
        <v xml:space="preserve"> </v>
      </c>
      <c r="P71" s="254" t="str">
        <f>IF(B62="D",P62," ")</f>
        <v xml:space="preserve"> </v>
      </c>
      <c r="Q71" s="254" t="str">
        <f>IF(B62="D",Q62," ")</f>
        <v xml:space="preserve"> </v>
      </c>
      <c r="R71" s="255" t="str">
        <f>IF(B62="D",R62," ")</f>
        <v xml:space="preserve"> </v>
      </c>
      <c r="S71" s="251"/>
      <c r="T71" s="256" t="str">
        <f>IF(B62="D",T62," ")</f>
        <v xml:space="preserve"> </v>
      </c>
    </row>
    <row r="72" spans="1:47" ht="12.75" customHeight="1" x14ac:dyDescent="0.2">
      <c r="F72" s="261" t="str">
        <f>IF(B63="D",Employee!D67," ")</f>
        <v xml:space="preserve"> </v>
      </c>
      <c r="M72" s="253" t="str">
        <f>IF(B63="D",M63," ")</f>
        <v xml:space="preserve"> </v>
      </c>
      <c r="N72" s="254" t="str">
        <f>IF(B63="D",N63," ")</f>
        <v xml:space="preserve"> </v>
      </c>
      <c r="O72" s="254" t="str">
        <f>IF(B63="D",O63," ")</f>
        <v xml:space="preserve"> </v>
      </c>
      <c r="P72" s="254" t="str">
        <f>IF(B63="D",P63," ")</f>
        <v xml:space="preserve"> </v>
      </c>
      <c r="Q72" s="254" t="str">
        <f>IF(B63="D",Q63," ")</f>
        <v xml:space="preserve"> </v>
      </c>
      <c r="R72" s="255" t="str">
        <f>IF(B63="D",R63," ")</f>
        <v xml:space="preserve"> </v>
      </c>
      <c r="S72" s="251"/>
      <c r="T72" s="256" t="str">
        <f>IF(B63="D",T63," ")</f>
        <v xml:space="preserve"> </v>
      </c>
      <c r="AK72" s="435" t="s">
        <v>106</v>
      </c>
      <c r="AL72" s="341"/>
      <c r="AM72" s="341"/>
      <c r="AN72" s="425"/>
      <c r="AQ72" s="215"/>
      <c r="AR72" s="209">
        <f>AR70*0.045</f>
        <v>0</v>
      </c>
      <c r="AS72" s="209">
        <f>AS70*0.045</f>
        <v>0</v>
      </c>
      <c r="AT72" s="209">
        <f>AT70*0.045</f>
        <v>0</v>
      </c>
    </row>
    <row r="73" spans="1:47" x14ac:dyDescent="0.2">
      <c r="F73" s="261" t="str">
        <f>IF(B64="D",Employee!D93," ")</f>
        <v xml:space="preserve"> </v>
      </c>
      <c r="M73" s="253" t="str">
        <f>IF(B64="D",M64," ")</f>
        <v xml:space="preserve"> </v>
      </c>
      <c r="N73" s="254" t="str">
        <f>IF(B64="D",N64," ")</f>
        <v xml:space="preserve"> </v>
      </c>
      <c r="O73" s="254" t="str">
        <f>IF(B64="D",O64," ")</f>
        <v xml:space="preserve"> </v>
      </c>
      <c r="P73" s="254" t="str">
        <f>IF(B64="D",P64," ")</f>
        <v xml:space="preserve"> </v>
      </c>
      <c r="Q73" s="254" t="str">
        <f>IF(B64="D",Q64," ")</f>
        <v xml:space="preserve"> </v>
      </c>
      <c r="R73" s="255" t="str">
        <f>IF(B64="D",R64," ")</f>
        <v xml:space="preserve"> </v>
      </c>
      <c r="S73" s="251"/>
      <c r="T73" s="256" t="str">
        <f>IF(B64="D",T64," ")</f>
        <v xml:space="preserve"> </v>
      </c>
    </row>
    <row r="74" spans="1:47" ht="13.5" thickBot="1" x14ac:dyDescent="0.25">
      <c r="F74" s="261" t="str">
        <f>IF(B65="D",Employee!D119," ")</f>
        <v xml:space="preserve"> </v>
      </c>
      <c r="M74" s="257" t="str">
        <f>IF(B65="D",M65," ")</f>
        <v xml:space="preserve"> </v>
      </c>
      <c r="N74" s="258" t="str">
        <f>IF(B65="D",N65," ")</f>
        <v xml:space="preserve"> </v>
      </c>
      <c r="O74" s="258" t="str">
        <f>IF(B65="D",O65," ")</f>
        <v xml:space="preserve"> </v>
      </c>
      <c r="P74" s="258" t="str">
        <f>IF(B65="D",P65," ")</f>
        <v xml:space="preserve"> </v>
      </c>
      <c r="Q74" s="258" t="str">
        <f>IF(B65="D",Q65," ")</f>
        <v xml:space="preserve"> </v>
      </c>
      <c r="R74" s="259" t="str">
        <f>IF(B65="D",R65," ")</f>
        <v xml:space="preserve"> </v>
      </c>
      <c r="S74" s="251"/>
      <c r="T74" s="260" t="str">
        <f>IF(B65="D",T65," ")</f>
        <v xml:space="preserve"> </v>
      </c>
    </row>
    <row r="75" spans="1:47" ht="13.5" thickBot="1" x14ac:dyDescent="0.25">
      <c r="F75" s="245" t="s">
        <v>159</v>
      </c>
      <c r="M75" s="247">
        <f t="shared" ref="M75:R75" si="12">SUM(M70:M74)</f>
        <v>0</v>
      </c>
      <c r="N75" s="247">
        <f t="shared" si="12"/>
        <v>0</v>
      </c>
      <c r="O75" s="247">
        <f t="shared" si="12"/>
        <v>0</v>
      </c>
      <c r="P75" s="247">
        <f t="shared" si="12"/>
        <v>0</v>
      </c>
      <c r="Q75" s="247">
        <f t="shared" si="12"/>
        <v>0</v>
      </c>
      <c r="R75" s="247">
        <f t="shared" si="12"/>
        <v>0</v>
      </c>
      <c r="S75" s="251"/>
      <c r="T75" s="247">
        <f>SUM(T70:T74)</f>
        <v>0</v>
      </c>
      <c r="AK75" s="424" t="s">
        <v>107</v>
      </c>
      <c r="AL75" s="341"/>
      <c r="AM75" s="341"/>
      <c r="AN75" s="425"/>
      <c r="AQ75" s="208">
        <f>AQ70+'Aug09'!AQ65</f>
        <v>0</v>
      </c>
      <c r="AR75" s="208">
        <f>AR70+'Aug09'!AR65</f>
        <v>0</v>
      </c>
      <c r="AS75" s="208">
        <f>AS70+'Aug09'!AS65</f>
        <v>0</v>
      </c>
      <c r="AT75" s="208">
        <f>AT70+'Aug09'!AT65</f>
        <v>0</v>
      </c>
    </row>
    <row r="76" spans="1:47" ht="13.5" thickTop="1" x14ac:dyDescent="0.2"/>
    <row r="77" spans="1:47" x14ac:dyDescent="0.2">
      <c r="AK77" s="424" t="s">
        <v>108</v>
      </c>
      <c r="AL77" s="341"/>
      <c r="AM77" s="341"/>
      <c r="AN77" s="425"/>
      <c r="AQ77" s="215"/>
      <c r="AR77" s="208">
        <f>AR72+'Aug09'!AR67</f>
        <v>0</v>
      </c>
      <c r="AS77" s="208">
        <f>AS72+'Aug09'!AS67</f>
        <v>0</v>
      </c>
      <c r="AT77" s="208">
        <f>AT72+'Aug09'!AT67</f>
        <v>0</v>
      </c>
    </row>
  </sheetData>
  <sheetCalcPr fullCalcOnLoad="1"/>
  <mergeCells count="103">
    <mergeCell ref="A1:A6"/>
    <mergeCell ref="F66:G66"/>
    <mergeCell ref="O9:R9"/>
    <mergeCell ref="B19:D19"/>
    <mergeCell ref="H19:J19"/>
    <mergeCell ref="O19:R19"/>
    <mergeCell ref="F26:G26"/>
    <mergeCell ref="B29:D29"/>
    <mergeCell ref="H29:J29"/>
    <mergeCell ref="F16:G16"/>
    <mergeCell ref="B17:T17"/>
    <mergeCell ref="B9:D9"/>
    <mergeCell ref="H9:J9"/>
    <mergeCell ref="B18:E18"/>
    <mergeCell ref="T3:T6"/>
    <mergeCell ref="J3:J6"/>
    <mergeCell ref="K3:K6"/>
    <mergeCell ref="L3:L6"/>
    <mergeCell ref="M3:M6"/>
    <mergeCell ref="R3:R6"/>
    <mergeCell ref="B67:T67"/>
    <mergeCell ref="N3:N6"/>
    <mergeCell ref="O3:O6"/>
    <mergeCell ref="P3:P6"/>
    <mergeCell ref="Q3:Q6"/>
    <mergeCell ref="AH3:AH6"/>
    <mergeCell ref="AI3:AI6"/>
    <mergeCell ref="AJ3:AJ6"/>
    <mergeCell ref="X3:X6"/>
    <mergeCell ref="Y3:Y6"/>
    <mergeCell ref="Z3:Z6"/>
    <mergeCell ref="AA3:AA6"/>
    <mergeCell ref="AC3:AC6"/>
    <mergeCell ref="O29:R29"/>
    <mergeCell ref="B27:T27"/>
    <mergeCell ref="B28:E28"/>
    <mergeCell ref="O28:Q28"/>
    <mergeCell ref="R28:T28"/>
    <mergeCell ref="V3:V6"/>
    <mergeCell ref="U1:U6"/>
    <mergeCell ref="F3:F6"/>
    <mergeCell ref="H3:H6"/>
    <mergeCell ref="I3:I6"/>
    <mergeCell ref="F36:G36"/>
    <mergeCell ref="B37:T37"/>
    <mergeCell ref="B38:E38"/>
    <mergeCell ref="B39:D39"/>
    <mergeCell ref="H39:J39"/>
    <mergeCell ref="O39:R39"/>
    <mergeCell ref="O38:Q38"/>
    <mergeCell ref="R38:T38"/>
    <mergeCell ref="B48:E48"/>
    <mergeCell ref="B49:D49"/>
    <mergeCell ref="H49:J49"/>
    <mergeCell ref="O49:R49"/>
    <mergeCell ref="O48:Q48"/>
    <mergeCell ref="R48:T48"/>
    <mergeCell ref="AT3:AT6"/>
    <mergeCell ref="O8:Q8"/>
    <mergeCell ref="R8:T8"/>
    <mergeCell ref="AN3:AN6"/>
    <mergeCell ref="B7:T7"/>
    <mergeCell ref="B8:E8"/>
    <mergeCell ref="AK3:AK6"/>
    <mergeCell ref="AL3:AL6"/>
    <mergeCell ref="W3:W6"/>
    <mergeCell ref="AM3:AM6"/>
    <mergeCell ref="AK68:AN68"/>
    <mergeCell ref="AK70:AN70"/>
    <mergeCell ref="AK72:AN72"/>
    <mergeCell ref="AK75:AN75"/>
    <mergeCell ref="AR3:AR6"/>
    <mergeCell ref="AS3:AS6"/>
    <mergeCell ref="AK77:AN77"/>
    <mergeCell ref="AQ1:AT2"/>
    <mergeCell ref="G1:H1"/>
    <mergeCell ref="I1:L1"/>
    <mergeCell ref="G2:H2"/>
    <mergeCell ref="I2:L2"/>
    <mergeCell ref="AQ3:AQ6"/>
    <mergeCell ref="M69:R69"/>
    <mergeCell ref="F56:G56"/>
    <mergeCell ref="B57:T57"/>
    <mergeCell ref="AE1:AN2"/>
    <mergeCell ref="O18:Q18"/>
    <mergeCell ref="R18:T18"/>
    <mergeCell ref="B3:B6"/>
    <mergeCell ref="C3:C6"/>
    <mergeCell ref="D3:D6"/>
    <mergeCell ref="E3:E6"/>
    <mergeCell ref="AE3:AE6"/>
    <mergeCell ref="AF3:AF6"/>
    <mergeCell ref="AG3:AG6"/>
    <mergeCell ref="B58:E58"/>
    <mergeCell ref="B59:D59"/>
    <mergeCell ref="B1:F2"/>
    <mergeCell ref="V1:AC2"/>
    <mergeCell ref="H59:J59"/>
    <mergeCell ref="O59:R59"/>
    <mergeCell ref="O58:Q58"/>
    <mergeCell ref="R58:T58"/>
    <mergeCell ref="F46:G46"/>
    <mergeCell ref="B47:T47"/>
  </mergeCells>
  <phoneticPr fontId="4" type="noConversion"/>
  <dataValidations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U67"/>
  <sheetViews>
    <sheetView workbookViewId="0">
      <pane ySplit="6" topLeftCell="A7" activePane="bottomLeft" state="frozen"/>
      <selection pane="bottomLeft" activeCell="F3" sqref="F3:F6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241" customFormat="1" ht="14.25" customHeight="1" thickTop="1" x14ac:dyDescent="0.2">
      <c r="A1" s="434"/>
      <c r="B1" s="358" t="s">
        <v>113</v>
      </c>
      <c r="C1" s="359"/>
      <c r="D1" s="359"/>
      <c r="E1" s="359"/>
      <c r="F1" s="360"/>
      <c r="G1" s="383">
        <f>SUM(AQ60:AT60)+SUM(AR62:AT62)</f>
        <v>0</v>
      </c>
      <c r="H1" s="384"/>
      <c r="I1" s="418" t="s">
        <v>4</v>
      </c>
      <c r="J1" s="419"/>
      <c r="K1" s="419"/>
      <c r="L1" s="420"/>
      <c r="M1" s="237">
        <f t="shared" ref="M1:R1" si="0">M16+M26+M36+M46+M56</f>
        <v>0</v>
      </c>
      <c r="N1" s="237">
        <f t="shared" si="0"/>
        <v>0</v>
      </c>
      <c r="O1" s="237">
        <f t="shared" si="0"/>
        <v>0</v>
      </c>
      <c r="P1" s="237">
        <f t="shared" si="0"/>
        <v>0</v>
      </c>
      <c r="Q1" s="237">
        <f t="shared" si="0"/>
        <v>0</v>
      </c>
      <c r="R1" s="237">
        <f t="shared" si="0"/>
        <v>0</v>
      </c>
      <c r="S1" s="238"/>
      <c r="T1" s="237">
        <f>T16+T26+T36+T46+T56</f>
        <v>0</v>
      </c>
      <c r="U1" s="406"/>
      <c r="V1" s="366" t="s">
        <v>36</v>
      </c>
      <c r="W1" s="367"/>
      <c r="X1" s="367"/>
      <c r="Y1" s="367"/>
      <c r="Z1" s="367"/>
      <c r="AA1" s="367"/>
      <c r="AB1" s="367"/>
      <c r="AC1" s="368"/>
      <c r="AD1" s="239"/>
      <c r="AE1" s="372" t="s">
        <v>59</v>
      </c>
      <c r="AF1" s="373"/>
      <c r="AG1" s="373"/>
      <c r="AH1" s="373"/>
      <c r="AI1" s="373"/>
      <c r="AJ1" s="373"/>
      <c r="AK1" s="373"/>
      <c r="AL1" s="373"/>
      <c r="AM1" s="373"/>
      <c r="AN1" s="373"/>
      <c r="AO1" s="239"/>
      <c r="AP1" s="240"/>
      <c r="AQ1" s="382" t="s">
        <v>103</v>
      </c>
      <c r="AR1" s="382"/>
      <c r="AS1" s="382"/>
      <c r="AT1" s="382"/>
      <c r="AU1" s="240"/>
    </row>
    <row r="2" spans="1:47" s="241" customFormat="1" ht="14.25" customHeight="1" thickBot="1" x14ac:dyDescent="0.25">
      <c r="A2" s="434"/>
      <c r="B2" s="361"/>
      <c r="C2" s="362"/>
      <c r="D2" s="362"/>
      <c r="E2" s="362"/>
      <c r="F2" s="363"/>
      <c r="G2" s="383"/>
      <c r="H2" s="384"/>
      <c r="I2" s="385" t="s">
        <v>156</v>
      </c>
      <c r="J2" s="385"/>
      <c r="K2" s="385"/>
      <c r="L2" s="386"/>
      <c r="M2" s="237">
        <f>M65</f>
        <v>0</v>
      </c>
      <c r="N2" s="237">
        <f t="shared" ref="N2:T2" si="1">N65</f>
        <v>0</v>
      </c>
      <c r="O2" s="237">
        <f t="shared" si="1"/>
        <v>0</v>
      </c>
      <c r="P2" s="237">
        <f t="shared" si="1"/>
        <v>0</v>
      </c>
      <c r="Q2" s="237">
        <f t="shared" si="1"/>
        <v>0</v>
      </c>
      <c r="R2" s="237">
        <f t="shared" si="1"/>
        <v>0</v>
      </c>
      <c r="S2" s="237">
        <f t="shared" si="1"/>
        <v>0</v>
      </c>
      <c r="T2" s="237">
        <f t="shared" si="1"/>
        <v>0</v>
      </c>
      <c r="U2" s="406"/>
      <c r="V2" s="369"/>
      <c r="W2" s="370"/>
      <c r="X2" s="370"/>
      <c r="Y2" s="370"/>
      <c r="Z2" s="370"/>
      <c r="AA2" s="370"/>
      <c r="AB2" s="370"/>
      <c r="AC2" s="371"/>
      <c r="AD2" s="239"/>
      <c r="AE2" s="369"/>
      <c r="AF2" s="370"/>
      <c r="AG2" s="370"/>
      <c r="AH2" s="370"/>
      <c r="AI2" s="370"/>
      <c r="AJ2" s="370"/>
      <c r="AK2" s="370"/>
      <c r="AL2" s="370"/>
      <c r="AM2" s="370"/>
      <c r="AN2" s="370"/>
      <c r="AO2" s="239"/>
      <c r="AP2" s="240"/>
      <c r="AQ2" s="370"/>
      <c r="AR2" s="370"/>
      <c r="AS2" s="370"/>
      <c r="AT2" s="370"/>
      <c r="AU2" s="240"/>
    </row>
    <row r="3" spans="1:47" s="13" customFormat="1" ht="15" customHeight="1" thickTop="1" x14ac:dyDescent="0.2">
      <c r="A3" s="417"/>
      <c r="B3" s="421" t="s">
        <v>158</v>
      </c>
      <c r="C3" s="421" t="s">
        <v>80</v>
      </c>
      <c r="D3" s="421" t="s">
        <v>6</v>
      </c>
      <c r="E3" s="387" t="s">
        <v>72</v>
      </c>
      <c r="F3" s="430" t="s">
        <v>0</v>
      </c>
      <c r="G3" s="135" t="s">
        <v>74</v>
      </c>
      <c r="H3" s="393" t="s">
        <v>84</v>
      </c>
      <c r="I3" s="393" t="s">
        <v>78</v>
      </c>
      <c r="J3" s="393" t="s">
        <v>79</v>
      </c>
      <c r="K3" s="390" t="s">
        <v>83</v>
      </c>
      <c r="L3" s="390" t="s">
        <v>56</v>
      </c>
      <c r="M3" s="408" t="s">
        <v>81</v>
      </c>
      <c r="N3" s="393" t="s">
        <v>1</v>
      </c>
      <c r="O3" s="410" t="s">
        <v>37</v>
      </c>
      <c r="P3" s="393" t="s">
        <v>85</v>
      </c>
      <c r="Q3" s="410" t="s">
        <v>2</v>
      </c>
      <c r="R3" s="408" t="s">
        <v>82</v>
      </c>
      <c r="S3" s="53"/>
      <c r="T3" s="410" t="s">
        <v>38</v>
      </c>
      <c r="U3" s="407"/>
      <c r="V3" s="404" t="s">
        <v>5</v>
      </c>
      <c r="W3" s="404" t="s">
        <v>1</v>
      </c>
      <c r="X3" s="404" t="s">
        <v>37</v>
      </c>
      <c r="Y3" s="411" t="s">
        <v>32</v>
      </c>
      <c r="Z3" s="404" t="s">
        <v>2</v>
      </c>
      <c r="AA3" s="404" t="s">
        <v>3</v>
      </c>
      <c r="AB3" s="53"/>
      <c r="AC3" s="404" t="s">
        <v>38</v>
      </c>
      <c r="AD3" s="96"/>
      <c r="AE3" s="374" t="s">
        <v>60</v>
      </c>
      <c r="AF3" s="374" t="s">
        <v>61</v>
      </c>
      <c r="AG3" s="374" t="s">
        <v>199</v>
      </c>
      <c r="AH3" s="374" t="s">
        <v>202</v>
      </c>
      <c r="AI3" s="426" t="s">
        <v>70</v>
      </c>
      <c r="AJ3" s="374" t="s">
        <v>62</v>
      </c>
      <c r="AK3" s="355" t="s">
        <v>68</v>
      </c>
      <c r="AL3" s="355" t="s">
        <v>200</v>
      </c>
      <c r="AM3" s="355" t="s">
        <v>201</v>
      </c>
      <c r="AN3" s="426" t="s">
        <v>71</v>
      </c>
      <c r="AO3" s="96"/>
      <c r="AP3" s="211"/>
      <c r="AQ3" s="355" t="s">
        <v>99</v>
      </c>
      <c r="AR3" s="355" t="s">
        <v>100</v>
      </c>
      <c r="AS3" s="355" t="s">
        <v>101</v>
      </c>
      <c r="AT3" s="355" t="s">
        <v>102</v>
      </c>
      <c r="AU3" s="211"/>
    </row>
    <row r="4" spans="1:47" s="14" customFormat="1" ht="15" customHeight="1" x14ac:dyDescent="0.2">
      <c r="A4" s="417"/>
      <c r="B4" s="422"/>
      <c r="C4" s="422"/>
      <c r="D4" s="422"/>
      <c r="E4" s="388"/>
      <c r="F4" s="405"/>
      <c r="G4" s="136" t="s">
        <v>75</v>
      </c>
      <c r="H4" s="394"/>
      <c r="I4" s="414"/>
      <c r="J4" s="414"/>
      <c r="K4" s="391"/>
      <c r="L4" s="391"/>
      <c r="M4" s="409"/>
      <c r="N4" s="394"/>
      <c r="O4" s="405"/>
      <c r="P4" s="394"/>
      <c r="Q4" s="405"/>
      <c r="R4" s="409"/>
      <c r="S4" s="53"/>
      <c r="T4" s="405"/>
      <c r="U4" s="407"/>
      <c r="V4" s="405"/>
      <c r="W4" s="405"/>
      <c r="X4" s="405"/>
      <c r="Y4" s="412"/>
      <c r="Z4" s="405"/>
      <c r="AA4" s="405"/>
      <c r="AB4" s="53"/>
      <c r="AC4" s="405"/>
      <c r="AD4" s="96"/>
      <c r="AE4" s="375"/>
      <c r="AF4" s="375"/>
      <c r="AG4" s="375"/>
      <c r="AH4" s="375"/>
      <c r="AI4" s="427"/>
      <c r="AJ4" s="375"/>
      <c r="AK4" s="357"/>
      <c r="AL4" s="356"/>
      <c r="AM4" s="356"/>
      <c r="AN4" s="427"/>
      <c r="AO4" s="96"/>
      <c r="AP4" s="211"/>
      <c r="AQ4" s="356"/>
      <c r="AR4" s="356"/>
      <c r="AS4" s="356"/>
      <c r="AT4" s="356"/>
      <c r="AU4" s="211"/>
    </row>
    <row r="5" spans="1:47" s="14" customFormat="1" ht="15" customHeight="1" x14ac:dyDescent="0.2">
      <c r="A5" s="417"/>
      <c r="B5" s="422"/>
      <c r="C5" s="422"/>
      <c r="D5" s="422"/>
      <c r="E5" s="388"/>
      <c r="F5" s="405"/>
      <c r="G5" s="136" t="s">
        <v>76</v>
      </c>
      <c r="H5" s="394"/>
      <c r="I5" s="414"/>
      <c r="J5" s="414"/>
      <c r="K5" s="391"/>
      <c r="L5" s="391"/>
      <c r="M5" s="409"/>
      <c r="N5" s="394"/>
      <c r="O5" s="405"/>
      <c r="P5" s="394"/>
      <c r="Q5" s="405"/>
      <c r="R5" s="409"/>
      <c r="S5" s="53"/>
      <c r="T5" s="405"/>
      <c r="U5" s="407"/>
      <c r="V5" s="405"/>
      <c r="W5" s="405"/>
      <c r="X5" s="405"/>
      <c r="Y5" s="412"/>
      <c r="Z5" s="405"/>
      <c r="AA5" s="405"/>
      <c r="AB5" s="53"/>
      <c r="AC5" s="405"/>
      <c r="AD5" s="96"/>
      <c r="AE5" s="375"/>
      <c r="AF5" s="375"/>
      <c r="AG5" s="375"/>
      <c r="AH5" s="375"/>
      <c r="AI5" s="427"/>
      <c r="AJ5" s="375"/>
      <c r="AK5" s="357"/>
      <c r="AL5" s="356"/>
      <c r="AM5" s="356"/>
      <c r="AN5" s="427"/>
      <c r="AO5" s="96"/>
      <c r="AP5" s="211"/>
      <c r="AQ5" s="356"/>
      <c r="AR5" s="356"/>
      <c r="AS5" s="356"/>
      <c r="AT5" s="356"/>
      <c r="AU5" s="211"/>
    </row>
    <row r="6" spans="1:47" s="15" customFormat="1" ht="15" customHeight="1" x14ac:dyDescent="0.2">
      <c r="A6" s="417"/>
      <c r="B6" s="423"/>
      <c r="C6" s="423"/>
      <c r="D6" s="423"/>
      <c r="E6" s="389"/>
      <c r="F6" s="405"/>
      <c r="G6" s="137" t="s">
        <v>77</v>
      </c>
      <c r="H6" s="395"/>
      <c r="I6" s="415"/>
      <c r="J6" s="415"/>
      <c r="K6" s="392"/>
      <c r="L6" s="392"/>
      <c r="M6" s="409"/>
      <c r="N6" s="395"/>
      <c r="O6" s="405"/>
      <c r="P6" s="395"/>
      <c r="Q6" s="405"/>
      <c r="R6" s="409"/>
      <c r="S6" s="52"/>
      <c r="T6" s="405"/>
      <c r="U6" s="407"/>
      <c r="V6" s="405"/>
      <c r="W6" s="405"/>
      <c r="X6" s="405"/>
      <c r="Y6" s="413"/>
      <c r="Z6" s="405"/>
      <c r="AA6" s="405"/>
      <c r="AB6" s="52"/>
      <c r="AC6" s="405"/>
      <c r="AD6" s="97"/>
      <c r="AE6" s="375"/>
      <c r="AF6" s="375"/>
      <c r="AG6" s="375"/>
      <c r="AH6" s="375"/>
      <c r="AI6" s="427"/>
      <c r="AJ6" s="375"/>
      <c r="AK6" s="357"/>
      <c r="AL6" s="356"/>
      <c r="AM6" s="356"/>
      <c r="AN6" s="427"/>
      <c r="AO6" s="97"/>
      <c r="AP6" s="212"/>
      <c r="AQ6" s="357"/>
      <c r="AR6" s="357"/>
      <c r="AS6" s="357"/>
      <c r="AT6" s="357"/>
      <c r="AU6" s="212"/>
    </row>
    <row r="7" spans="1:47" s="54" customFormat="1" ht="24" customHeight="1" thickBot="1" x14ac:dyDescent="0.25">
      <c r="A7" s="160"/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218"/>
      <c r="V7" s="84"/>
      <c r="W7" s="84"/>
      <c r="X7" s="84"/>
      <c r="Y7" s="219"/>
      <c r="Z7" s="84"/>
      <c r="AA7" s="84"/>
      <c r="AB7" s="85"/>
      <c r="AC7" s="84"/>
      <c r="AD7" s="97"/>
      <c r="AE7" s="94"/>
      <c r="AF7" s="94"/>
      <c r="AG7" s="267">
        <f>Admin!N$21/100</f>
        <v>0.2</v>
      </c>
      <c r="AH7" s="267">
        <f>(Admin!N$22-Admin!N$21)/100</f>
        <v>0.2</v>
      </c>
      <c r="AI7" s="94"/>
      <c r="AJ7" s="94"/>
      <c r="AK7" s="94"/>
      <c r="AL7" s="267">
        <f>Admin!N$21/100</f>
        <v>0.2</v>
      </c>
      <c r="AM7" s="267">
        <f>(Admin!N$22-Admin!N$21)/100</f>
        <v>0.2</v>
      </c>
      <c r="AN7" s="94"/>
      <c r="AO7" s="97"/>
      <c r="AP7" s="212"/>
      <c r="AQ7" s="94"/>
      <c r="AR7" s="94"/>
      <c r="AS7" s="94"/>
      <c r="AT7" s="94"/>
      <c r="AU7" s="212"/>
    </row>
    <row r="8" spans="1:47" ht="18" customHeight="1" thickTop="1" thickBot="1" x14ac:dyDescent="0.25">
      <c r="A8" s="41"/>
      <c r="B8" s="396" t="s">
        <v>34</v>
      </c>
      <c r="C8" s="397"/>
      <c r="D8" s="397"/>
      <c r="E8" s="398"/>
      <c r="F8" s="42"/>
      <c r="G8" s="110"/>
      <c r="H8" s="111"/>
      <c r="I8" s="111"/>
      <c r="J8" s="111"/>
      <c r="K8" s="58"/>
      <c r="L8" s="58"/>
      <c r="M8" s="55"/>
      <c r="N8" s="43"/>
      <c r="O8" s="378" t="s">
        <v>39</v>
      </c>
      <c r="P8" s="379"/>
      <c r="Q8" s="380"/>
      <c r="R8" s="376"/>
      <c r="S8" s="377"/>
      <c r="T8" s="377"/>
      <c r="U8" s="44"/>
      <c r="AD8" s="98"/>
      <c r="AO8" s="98"/>
      <c r="AP8" s="63"/>
      <c r="AU8" s="63"/>
    </row>
    <row r="9" spans="1:47" ht="18" customHeight="1" thickTop="1" thickBot="1" x14ac:dyDescent="0.25">
      <c r="A9" s="45"/>
      <c r="B9" s="399" t="s">
        <v>9</v>
      </c>
      <c r="C9" s="397"/>
      <c r="D9" s="398"/>
      <c r="E9" s="206">
        <v>27</v>
      </c>
      <c r="F9" s="63"/>
      <c r="G9" s="63"/>
      <c r="H9" s="399" t="s">
        <v>39</v>
      </c>
      <c r="I9" s="397"/>
      <c r="J9" s="398"/>
      <c r="K9" s="272">
        <f>Admin!B184</f>
        <v>40091</v>
      </c>
      <c r="L9" s="271" t="s">
        <v>208</v>
      </c>
      <c r="M9" s="273">
        <f>Admin!B190</f>
        <v>40097</v>
      </c>
      <c r="N9" s="28"/>
      <c r="O9" s="401" t="s">
        <v>109</v>
      </c>
      <c r="P9" s="402"/>
      <c r="Q9" s="402"/>
      <c r="R9" s="403"/>
      <c r="S9" s="46"/>
      <c r="T9" s="217"/>
      <c r="U9" s="48"/>
      <c r="AD9" s="98"/>
      <c r="AO9" s="98"/>
      <c r="AP9" s="63"/>
      <c r="AU9" s="63"/>
    </row>
    <row r="10" spans="1:47" ht="18" customHeight="1" thickTop="1" x14ac:dyDescent="0.2">
      <c r="A10" s="45"/>
      <c r="B10" s="220"/>
      <c r="C10" s="221"/>
      <c r="D10" s="222"/>
      <c r="E10" s="221"/>
      <c r="F10" s="221"/>
      <c r="G10" s="221"/>
      <c r="H10" s="56"/>
      <c r="I10" s="56"/>
      <c r="J10" s="56"/>
      <c r="K10" s="59"/>
      <c r="L10" s="59"/>
      <c r="M10" s="56"/>
      <c r="N10" s="114"/>
      <c r="O10" s="56"/>
      <c r="P10" s="56"/>
      <c r="Q10" s="56"/>
      <c r="R10" s="56"/>
      <c r="S10" s="46"/>
      <c r="T10" s="56"/>
      <c r="U10" s="48"/>
      <c r="AD10" s="98"/>
      <c r="AF10" s="112"/>
      <c r="AO10" s="98"/>
      <c r="AP10" s="63"/>
      <c r="AU10" s="63"/>
    </row>
    <row r="11" spans="1:47" ht="18" customHeight="1" x14ac:dyDescent="0.2">
      <c r="A11" s="45"/>
      <c r="B11" s="143" t="str">
        <f>IF(E11=" "," ",IF(Employee!F$24&gt;E$9," ",IF(Employee!F$26&lt;E$9," ",Employee!D$30)))</f>
        <v xml:space="preserve"> </v>
      </c>
      <c r="C11" s="109" t="str">
        <f>IF(E11=Employee!D$29,LOOKUP(E$9,Nitable!A:A,Nitable!B:B)," ")</f>
        <v xml:space="preserve"> </v>
      </c>
      <c r="D11" s="109" t="str">
        <f>IF(E11=Employee!D$29,LOOKUP(E$9,Taxcode!A:A,Taxcode!G:G)," ")</f>
        <v xml:space="preserve"> </v>
      </c>
      <c r="E11" s="144" t="str">
        <f>IF(Employee!D$28="m"," ",IF(Employee!F$24&gt;E$9," ",IF(Employee!F$26&lt;E$9," ",Employee!D$29)))</f>
        <v xml:space="preserve"> </v>
      </c>
      <c r="F11" s="147" t="str">
        <f>IF(E11=" "," ",IF(Employee!F$24&gt;E$9," ",IF(Employee!F$26&lt;E$9," ",Employee!D$15)))</f>
        <v xml:space="preserve"> </v>
      </c>
      <c r="G11" s="162"/>
      <c r="H11" s="123">
        <f>IF(T$9="Y",'Sep09'!H51,0)</f>
        <v>0</v>
      </c>
      <c r="I11" s="115">
        <f>IF(T$9="Y",'Sep09'!I51,0)</f>
        <v>0</v>
      </c>
      <c r="J11" s="115">
        <f>IF(T$9="Y",'Sep09'!J51,0)</f>
        <v>0</v>
      </c>
      <c r="K11" s="115">
        <f>IF(T$9="Y",'Sep09'!K51,I11*J11)</f>
        <v>0</v>
      </c>
      <c r="L11" s="115">
        <f>IF(T$9="Y",'Sep09'!L51,0)</f>
        <v>0</v>
      </c>
      <c r="M11" s="140" t="str">
        <f>IF(E11=" "," ",IF(T$9="Y",'Sep09'!M51,IF((H11+K11+L11)&gt;0,H11+K11+L11," ")))</f>
        <v xml:space="preserve"> </v>
      </c>
      <c r="N11" s="117" t="str">
        <f>IF(M11=" "," ",IF(M11=0," ",IF(Employee!O$24="W1",AN11,AI11-'Sep09'!W51)))</f>
        <v xml:space="preserve"> </v>
      </c>
      <c r="O11" s="128" t="str">
        <f>IF(M11=" "," ",IF(M11=0," ",IF(Employee!P$17&gt;E$9,0,IF(C11="A",WNI!E133,IF(C11="B",WNI!F133,IF(C11="C",WNI!G133,IF(C11="J",WNI!H133," ")))))))</f>
        <v xml:space="preserve"> </v>
      </c>
      <c r="P11" s="117"/>
      <c r="Q11" s="117"/>
      <c r="R11" s="133" t="str">
        <f>IF(M11=" "," ",IF(M11=0," ",M11-SUM(N11:Q11)))</f>
        <v xml:space="preserve"> </v>
      </c>
      <c r="S11" s="121"/>
      <c r="T11" s="118" t="str">
        <f>IF(M11=" "," ",IF(M11=0," ",WNI!I133))</f>
        <v xml:space="preserve"> </v>
      </c>
      <c r="U11" s="50"/>
      <c r="V11" s="61">
        <f>IF(Employee!H$34=E$9,Employee!D$34+SUM(M11)+'Sep09'!V51,SUM(M11)+'Sep09'!V51)</f>
        <v>0</v>
      </c>
      <c r="W11" s="61">
        <f>IF(Employee!H$34=E$9,Employee!D$35+SUM(N11)+'Sep09'!W51,SUM(N11)+'Sep09'!W51)</f>
        <v>0</v>
      </c>
      <c r="X11" s="61">
        <f>IF(O11=" ",'Sep09'!X51,O11+'Sep09'!X51)</f>
        <v>0</v>
      </c>
      <c r="Y11" s="61">
        <f>IF(P11=" ",'Sep09'!Y51,P11+'Sep09'!Y51)</f>
        <v>0</v>
      </c>
      <c r="Z11" s="61">
        <f>IF(Q11=" ",'Sep09'!Z51,Q11+'Sep09'!Z51)</f>
        <v>0</v>
      </c>
      <c r="AA11" s="61">
        <f>IF(R11=" ",'Sep09'!AA51,R11+'Sep09'!AA51)</f>
        <v>0</v>
      </c>
      <c r="AB11" s="62"/>
      <c r="AC11" s="61">
        <f>IF(T11=" ",'Sep09'!AC51,T11+'Sep09'!AC51)</f>
        <v>0</v>
      </c>
      <c r="AD11" s="98"/>
      <c r="AE11" s="112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8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45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IF(E12=Employee!D$55,LOOKUP(E$9,Taxcode!A:A,Taxcode!M:M)," ")</f>
        <v xml:space="preserve"> </v>
      </c>
      <c r="E12" s="146" t="str">
        <f>IF(Employee!D$54="m"," ",IF(Employee!F$50&gt;E$9," ",IF(Employee!F$52&lt;E$9," ",Employee!D$55)))</f>
        <v xml:space="preserve"> </v>
      </c>
      <c r="F12" s="148" t="str">
        <f>IF(E12=" "," ",IF(Employee!F$50&gt;E$9," ",IF(Employee!F$52&lt;E$9," ",Employee!D$41)))</f>
        <v xml:space="preserve"> </v>
      </c>
      <c r="G12" s="162"/>
      <c r="H12" s="124">
        <f>IF(T$9="Y",'Sep09'!H52,0)</f>
        <v>0</v>
      </c>
      <c r="I12" s="119">
        <f>IF(T$9="Y",'Sep09'!I52,0)</f>
        <v>0</v>
      </c>
      <c r="J12" s="119">
        <f>IF(T$9="Y",'Sep09'!J52,0)</f>
        <v>0</v>
      </c>
      <c r="K12" s="119">
        <f>IF(T$9="Y",'Sep09'!K52,I12*J12)</f>
        <v>0</v>
      </c>
      <c r="L12" s="119">
        <f>IF(T$9="Y",'Sep09'!L52,0)</f>
        <v>0</v>
      </c>
      <c r="M12" s="141" t="str">
        <f>IF(E12=" "," ",IF(T$9="Y",'Sep09'!M52,IF((H12+K12+L12)&gt;0,H12+K12+L12," ")))</f>
        <v xml:space="preserve"> </v>
      </c>
      <c r="N12" s="121" t="str">
        <f>IF(M12=" "," ",IF(M12=0," ",IF(Employee!O$50="W1",AN12,AI12-'Sep09'!W52)))</f>
        <v xml:space="preserve"> </v>
      </c>
      <c r="O12" s="130" t="str">
        <f>IF(M12=" "," ",IF(M12=0," ",IF(Employee!P$43&gt;E$9,0,IF(C12="A",WNI!E134,IF(C12="B",WNI!F134,IF(C12="C",WNI!G134,IF(C12="J",WNI!H134," ")))))))</f>
        <v xml:space="preserve"> </v>
      </c>
      <c r="P12" s="121"/>
      <c r="Q12" s="121"/>
      <c r="R12" s="134" t="str">
        <f>IF(M12=" "," ",IF(M12=0," ",M12-SUM(N12:Q12)))</f>
        <v xml:space="preserve"> </v>
      </c>
      <c r="S12" s="121"/>
      <c r="T12" s="122" t="str">
        <f>IF(M12=" "," ",IF(M12=0," ",WNI!I134))</f>
        <v xml:space="preserve"> </v>
      </c>
      <c r="U12" s="50"/>
      <c r="V12" s="61">
        <f>IF(Employee!H$60=E$9,Employee!D$60+SUM(M12)+'Sep09'!V52,SUM(M12)+'Sep09'!V52)</f>
        <v>0</v>
      </c>
      <c r="W12" s="61">
        <f>IF(Employee!H$60=E$9,Employee!D$61+SUM(N12)+'Sep09'!W52,SUM(N12)+'Sep09'!W52)</f>
        <v>0</v>
      </c>
      <c r="X12" s="61">
        <f>IF(O12=" ",'Sep09'!X52,O12+'Sep09'!X52)</f>
        <v>0</v>
      </c>
      <c r="Y12" s="61">
        <f>IF(P12=" ",'Sep09'!Y52,P12+'Sep09'!Y52)</f>
        <v>0</v>
      </c>
      <c r="Z12" s="61">
        <f>IF(Q12=" ",'Sep09'!Z52,Q12+'Sep09'!Z52)</f>
        <v>0</v>
      </c>
      <c r="AA12" s="61">
        <f>IF(R12=" ",'Sep09'!AA52,R12+'Sep09'!AA52)</f>
        <v>0</v>
      </c>
      <c r="AB12" s="62"/>
      <c r="AC12" s="61">
        <f>IF(T12=" ",'Sep09'!AC52,T12+'Sep09'!AC52)</f>
        <v>0</v>
      </c>
      <c r="AD12" s="98"/>
      <c r="AE12" s="112">
        <f>IF(E12=" ",0,IF(D12="BR",0,IF(D12="D",0,IF(D12="NT",V12,LOOKUP(D12,Free!A:A,Free!B:B)*E$9/52))))</f>
        <v>0</v>
      </c>
      <c r="AF12" s="95">
        <f>IF(E12=" ",0,V12-AE12)</f>
        <v>0</v>
      </c>
      <c r="AG12" s="95">
        <f>AF12*AG$7</f>
        <v>0</v>
      </c>
      <c r="AH12" s="95">
        <f>IF(D12="D",AF12*AH$7,IF(AF12&gt;LOOKUP(E$9,HR!A:A,HR!B:B),(AF12-LOOKUP(E$9,HR!A:A,HR!B:B))*AH$7,0))</f>
        <v>0</v>
      </c>
      <c r="AI12" s="95">
        <f>IF(AF12&lt;1,0,AG12+AH12)</f>
        <v>0</v>
      </c>
      <c r="AJ12" s="95">
        <f>IF(E12=" ",0,IF(D12="BR",0,IF(D12="D",0,IF(D12="NT",M12,LOOKUP(D12,Free!A:A,Free!B:B)*1/52))))</f>
        <v>0</v>
      </c>
      <c r="AK12" s="95">
        <f>IF(E12=" ",0,SUM(M12)-AJ12)</f>
        <v>0</v>
      </c>
      <c r="AL12" s="95">
        <f>AK12*AL$7</f>
        <v>0</v>
      </c>
      <c r="AM12" s="95">
        <f>IF(D12="D",AK12*AM$7,IF(AK12&gt;LOOKUP(1,HR!A:A,HR!B:B),(AK12-LOOKUP(1,HR!A:A,HR!B:B))*AH$7,0))</f>
        <v>0</v>
      </c>
      <c r="AN12" s="95">
        <f>IF(AK12&lt;1,0,AL12+AM12)</f>
        <v>0</v>
      </c>
      <c r="AO12" s="98"/>
      <c r="AP12" s="63"/>
      <c r="AQ12" s="95">
        <f>IF(G12="SSP",H12,0)</f>
        <v>0</v>
      </c>
      <c r="AR12" s="95">
        <f>IF(G12="SMP",H12,0)</f>
        <v>0</v>
      </c>
      <c r="AS12" s="95">
        <f>IF(G12="SPP",H12,0)</f>
        <v>0</v>
      </c>
      <c r="AT12" s="95">
        <f>IF(G12="SAP",H12,0)</f>
        <v>0</v>
      </c>
      <c r="AU12" s="63"/>
    </row>
    <row r="13" spans="1:47" ht="18" customHeight="1" x14ac:dyDescent="0.2">
      <c r="A13" s="45"/>
      <c r="B13" s="145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IF(E13=Employee!D$81,LOOKUP(E$9,Taxcode!A:A,Taxcode!S:S)," ")</f>
        <v xml:space="preserve"> </v>
      </c>
      <c r="E13" s="146" t="str">
        <f>IF(Employee!D$80="m"," ",IF(Employee!F$76&gt;E$9," ",IF(Employee!F$78&lt;E$9," ",Employee!D$81)))</f>
        <v xml:space="preserve"> </v>
      </c>
      <c r="F13" s="148" t="str">
        <f>IF(E13=" "," ",IF(Employee!F$76&gt;E$9," ",IF(Employee!F$78&lt;E$9," ",Employee!D$67)))</f>
        <v xml:space="preserve"> </v>
      </c>
      <c r="G13" s="162"/>
      <c r="H13" s="124">
        <f>IF(T$9="Y",'Sep09'!H53,0)</f>
        <v>0</v>
      </c>
      <c r="I13" s="119">
        <f>IF(T$9="Y",'Sep09'!I53,0)</f>
        <v>0</v>
      </c>
      <c r="J13" s="119">
        <f>IF(T$9="Y",'Sep09'!J53,0)</f>
        <v>0</v>
      </c>
      <c r="K13" s="119">
        <f>IF(T$9="Y",'Sep09'!K53,I13*J13)</f>
        <v>0</v>
      </c>
      <c r="L13" s="119">
        <f>IF(T$9="Y",'Sep09'!L53,0)</f>
        <v>0</v>
      </c>
      <c r="M13" s="141" t="str">
        <f>IF(E13=" "," ",IF(T$9="Y",'Sep09'!M53,IF((H13+K13+L13)&gt;0,H13+K13+L13," ")))</f>
        <v xml:space="preserve"> </v>
      </c>
      <c r="N13" s="121" t="str">
        <f>IF(M13=" "," ",IF(M13=0," ",IF(Employee!O$76="W1",AN13,AI13-'Sep09'!W53)))</f>
        <v xml:space="preserve"> </v>
      </c>
      <c r="O13" s="130" t="str">
        <f>IF(M13=" "," ",IF(M13=0," ",IF(Employee!P$69&gt;E$9,0,IF(C13="A",WNI!E135,IF(C13="B",WNI!F135,IF(C13="C",WNI!G135,IF(C13="J",WNI!H135," ")))))))</f>
        <v xml:space="preserve"> </v>
      </c>
      <c r="P13" s="121"/>
      <c r="Q13" s="121"/>
      <c r="R13" s="134" t="str">
        <f>IF(M13=" "," ",IF(M13=0," ",M13-SUM(N13:Q13)))</f>
        <v xml:space="preserve"> </v>
      </c>
      <c r="S13" s="121"/>
      <c r="T13" s="122" t="str">
        <f>IF(M13=" "," ",IF(M13=0," ",WNI!I135))</f>
        <v xml:space="preserve"> </v>
      </c>
      <c r="U13" s="50"/>
      <c r="V13" s="61">
        <f>IF(Employee!H$86=E$9,Employee!D$86+SUM(M13)+'Sep09'!V53,SUM(M13)+'Sep09'!V53)</f>
        <v>0</v>
      </c>
      <c r="W13" s="61">
        <f>IF(Employee!H$86=E$9,Employee!D$87+SUM(N13)+'Sep09'!W53,SUM(N13)+'Sep09'!W53)</f>
        <v>0</v>
      </c>
      <c r="X13" s="61">
        <f>IF(O13=" ",'Sep09'!X53,O13+'Sep09'!X53)</f>
        <v>0</v>
      </c>
      <c r="Y13" s="61">
        <f>IF(P13=" ",'Sep09'!Y53,P13+'Sep09'!Y53)</f>
        <v>0</v>
      </c>
      <c r="Z13" s="61">
        <f>IF(Q13=" ",'Sep09'!Z53,Q13+'Sep09'!Z53)</f>
        <v>0</v>
      </c>
      <c r="AA13" s="61">
        <f>IF(R13=" ",'Sep09'!AA53,R13+'Sep09'!AA53)</f>
        <v>0</v>
      </c>
      <c r="AB13" s="62"/>
      <c r="AC13" s="61">
        <f>IF(T13=" ",'Sep09'!AC53,T13+'Sep09'!AC53)</f>
        <v>0</v>
      </c>
      <c r="AD13" s="98"/>
      <c r="AE13" s="112">
        <f>IF(E13=" ",0,IF(D13="BR",0,IF(D13="D",0,IF(D13="NT",V13,LOOKUP(D13,Free!A:A,Free!B:B)*E$9/52))))</f>
        <v>0</v>
      </c>
      <c r="AF13" s="95">
        <f>IF(E13=" ",0,V13-AE13)</f>
        <v>0</v>
      </c>
      <c r="AG13" s="95">
        <f>AF13*AG$7</f>
        <v>0</v>
      </c>
      <c r="AH13" s="95">
        <f>IF(D13="D",AF13*AH$7,IF(AF13&gt;LOOKUP(E$9,HR!A:A,HR!B:B),(AF13-LOOKUP(E$9,HR!A:A,HR!B:B))*AH$7,0))</f>
        <v>0</v>
      </c>
      <c r="AI13" s="95">
        <f>IF(AF13&lt;1,0,AG13+AH13)</f>
        <v>0</v>
      </c>
      <c r="AJ13" s="95">
        <f>IF(E13=" ",0,IF(D13="BR",0,IF(D13="D",0,IF(D13="NT",M13,LOOKUP(D13,Free!A:A,Free!B:B)*1/52))))</f>
        <v>0</v>
      </c>
      <c r="AK13" s="95">
        <f>IF(E13=" ",0,SUM(M13)-AJ13)</f>
        <v>0</v>
      </c>
      <c r="AL13" s="95">
        <f>AK13*AL$7</f>
        <v>0</v>
      </c>
      <c r="AM13" s="95">
        <f>IF(D13="D",AK13*AM$7,IF(AK13&gt;LOOKUP(1,HR!A:A,HR!B:B),(AK13-LOOKUP(1,HR!A:A,HR!B:B))*AH$7,0))</f>
        <v>0</v>
      </c>
      <c r="AN13" s="95">
        <f>IF(AK13&lt;1,0,AL13+AM13)</f>
        <v>0</v>
      </c>
      <c r="AO13" s="98"/>
      <c r="AP13" s="63"/>
      <c r="AQ13" s="95">
        <f>IF(G13="SSP",H13,0)</f>
        <v>0</v>
      </c>
      <c r="AR13" s="95">
        <f>IF(G13="SMP",H13,0)</f>
        <v>0</v>
      </c>
      <c r="AS13" s="95">
        <f>IF(G13="SPP",H13,0)</f>
        <v>0</v>
      </c>
      <c r="AT13" s="95">
        <f>IF(G13="SAP",H13,0)</f>
        <v>0</v>
      </c>
      <c r="AU13" s="63"/>
    </row>
    <row r="14" spans="1:47" ht="18" customHeight="1" x14ac:dyDescent="0.2">
      <c r="A14" s="45"/>
      <c r="B14" s="145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IF(E14=Employee!D$107,LOOKUP(E$9,Taxcode!A:A,Taxcode!Y:Y)," ")</f>
        <v xml:space="preserve"> </v>
      </c>
      <c r="E14" s="146" t="str">
        <f>IF(Employee!D$106="m"," ",IF(Employee!F$102&gt;E$9," ",IF(Employee!F$104&lt;E$9," ",Employee!D$107)))</f>
        <v xml:space="preserve"> </v>
      </c>
      <c r="F14" s="148" t="str">
        <f>IF(E14=" "," ",IF(Employee!F$102&gt;E$9," ",IF(Employee!F$104&lt;E$9," ",Employee!D$93)))</f>
        <v xml:space="preserve"> </v>
      </c>
      <c r="G14" s="162"/>
      <c r="H14" s="124">
        <f>IF(T$9="Y",'Sep09'!H54,0)</f>
        <v>0</v>
      </c>
      <c r="I14" s="119">
        <f>IF(T$9="Y",'Sep09'!I54,0)</f>
        <v>0</v>
      </c>
      <c r="J14" s="119">
        <f>IF(T$9="Y",'Sep09'!J54,0)</f>
        <v>0</v>
      </c>
      <c r="K14" s="119">
        <f>IF(T$9="Y",'Sep09'!K54,I14*J14)</f>
        <v>0</v>
      </c>
      <c r="L14" s="119">
        <f>IF(T$9="Y",'Sep09'!L54,0)</f>
        <v>0</v>
      </c>
      <c r="M14" s="141" t="str">
        <f>IF(E14=" "," ",IF(T$9="Y",'Sep09'!M54,IF((H14+K14+L14)&gt;0,H14+K14+L14," ")))</f>
        <v xml:space="preserve"> </v>
      </c>
      <c r="N14" s="121" t="str">
        <f>IF(M14=" "," ",IF(M14=0," ",IF(Employee!O$102="W1",AN14,AI14-'Sep09'!W54)))</f>
        <v xml:space="preserve"> </v>
      </c>
      <c r="O14" s="130" t="str">
        <f>IF(M14=" "," ",IF(M14=0," ",IF(Employee!P$95&gt;E$9,0,IF(C14="A",WNI!E136,IF(C14="B",WNI!F136,IF(C14="C",WNI!G136,IF(C14="J",WNI!H136," ")))))))</f>
        <v xml:space="preserve"> </v>
      </c>
      <c r="P14" s="121"/>
      <c r="Q14" s="121"/>
      <c r="R14" s="134" t="str">
        <f>IF(M14=" "," ",IF(M14=0," ",M14-SUM(N14:Q14)))</f>
        <v xml:space="preserve"> </v>
      </c>
      <c r="S14" s="121"/>
      <c r="T14" s="122" t="str">
        <f>IF(M14=" "," ",IF(M14=0," ",WNI!I136))</f>
        <v xml:space="preserve"> </v>
      </c>
      <c r="U14" s="50"/>
      <c r="V14" s="61">
        <f>IF(Employee!H$112=E$9,Employee!D$112+SUM(M14)+'Sep09'!V54,SUM(M14)+'Sep09'!V54)</f>
        <v>0</v>
      </c>
      <c r="W14" s="61">
        <f>IF(Employee!H$112=E$9,Employee!D$113+SUM(N14)+'Sep09'!W54,SUM(N14)+'Sep09'!W54)</f>
        <v>0</v>
      </c>
      <c r="X14" s="61">
        <f>IF(O14=" ",'Sep09'!X54,O14+'Sep09'!X54)</f>
        <v>0</v>
      </c>
      <c r="Y14" s="61">
        <f>IF(P14=" ",'Sep09'!Y54,P14+'Sep09'!Y54)</f>
        <v>0</v>
      </c>
      <c r="Z14" s="61">
        <f>IF(Q14=" ",'Sep09'!Z54,Q14+'Sep09'!Z54)</f>
        <v>0</v>
      </c>
      <c r="AA14" s="61">
        <f>IF(R14=" ",'Sep09'!AA54,R14+'Sep09'!AA54)</f>
        <v>0</v>
      </c>
      <c r="AB14" s="62"/>
      <c r="AC14" s="61">
        <f>IF(T14=" ",'Sep09'!AC54,T14+'Sep09'!AC54)</f>
        <v>0</v>
      </c>
      <c r="AD14" s="98"/>
      <c r="AE14" s="112">
        <f>IF(E14=" ",0,IF(D14="BR",0,IF(D14="D",0,IF(D14="NT",V14,LOOKUP(D14,Free!A:A,Free!B:B)*E$9/52))))</f>
        <v>0</v>
      </c>
      <c r="AF14" s="95">
        <f>IF(E14=" ",0,V14-AE14)</f>
        <v>0</v>
      </c>
      <c r="AG14" s="95">
        <f>AF14*AG$7</f>
        <v>0</v>
      </c>
      <c r="AH14" s="95">
        <f>IF(D14="D",AF14*AH$7,IF(AF14&gt;LOOKUP(E$9,HR!A:A,HR!B:B),(AF14-LOOKUP(E$9,HR!A:A,HR!B:B))*AH$7,0))</f>
        <v>0</v>
      </c>
      <c r="AI14" s="95">
        <f>IF(AF14&lt;1,0,AG14+AH14)</f>
        <v>0</v>
      </c>
      <c r="AJ14" s="95">
        <f>IF(E14=" ",0,IF(D14="BR",0,IF(D14="D",0,IF(D14="NT",M14,LOOKUP(D14,Free!A:A,Free!B:B)*1/52))))</f>
        <v>0</v>
      </c>
      <c r="AK14" s="95">
        <f>IF(E14=" ",0,SUM(M14)-AJ14)</f>
        <v>0</v>
      </c>
      <c r="AL14" s="95">
        <f>AK14*AL$7</f>
        <v>0</v>
      </c>
      <c r="AM14" s="95">
        <f>IF(D14="D",AK14*AM$7,IF(AK14&gt;LOOKUP(1,HR!A:A,HR!B:B),(AK14-LOOKUP(1,HR!A:A,HR!B:B))*AH$7,0))</f>
        <v>0</v>
      </c>
      <c r="AN14" s="95">
        <f>IF(AK14&lt;1,0,AL14+AM14)</f>
        <v>0</v>
      </c>
      <c r="AO14" s="98"/>
      <c r="AP14" s="63"/>
      <c r="AQ14" s="95">
        <f>IF(G14="SSP",H14,0)</f>
        <v>0</v>
      </c>
      <c r="AR14" s="95">
        <f>IF(G14="SMP",H14,0)</f>
        <v>0</v>
      </c>
      <c r="AS14" s="95">
        <f>IF(G14="SPP",H14,0)</f>
        <v>0</v>
      </c>
      <c r="AT14" s="95">
        <f>IF(G14="SAP",H14,0)</f>
        <v>0</v>
      </c>
      <c r="AU14" s="63"/>
    </row>
    <row r="15" spans="1:47" ht="18" customHeight="1" thickBot="1" x14ac:dyDescent="0.25">
      <c r="A15" s="45"/>
      <c r="B15" s="145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IF(E15=Employee!D$133,LOOKUP(E$9,Taxcode!A:A,Taxcode!AE:AE)," ")</f>
        <v xml:space="preserve"> </v>
      </c>
      <c r="E15" s="146" t="str">
        <f>IF(Employee!D$132="m"," ",IF(Employee!F$128&gt;E$9," ",IF(Employee!F$130&lt;E$9," ",Employee!D$133)))</f>
        <v xml:space="preserve"> </v>
      </c>
      <c r="F15" s="148" t="str">
        <f>IF(E15=" "," ",IF(Employee!F$128&gt;E$9," ",IF(Employee!F$130&lt;E$9," ",Employee!D$119)))</f>
        <v xml:space="preserve"> </v>
      </c>
      <c r="G15" s="162"/>
      <c r="H15" s="124">
        <f>IF(T$9="Y",'Sep09'!H55,0)</f>
        <v>0</v>
      </c>
      <c r="I15" s="119">
        <f>IF(T$9="Y",'Sep09'!I55,0)</f>
        <v>0</v>
      </c>
      <c r="J15" s="119">
        <f>IF(T$9="Y",'Sep09'!J55,0)</f>
        <v>0</v>
      </c>
      <c r="K15" s="119">
        <f>IF(T$9="Y",'Sep09'!K55,I15*J15)</f>
        <v>0</v>
      </c>
      <c r="L15" s="119">
        <f>IF(T$9="Y",'Sep09'!L55,0)</f>
        <v>0</v>
      </c>
      <c r="M15" s="141" t="str">
        <f>IF(E15=" "," ",IF(T$9="Y",'Sep09'!M55,IF((H15+K15+L15)&gt;0,H15+K15+L15," ")))</f>
        <v xml:space="preserve"> </v>
      </c>
      <c r="N15" s="121" t="str">
        <f>IF(M15=" "," ",IF(M15=0," ",IF(Employee!O$128="W1",AN15,AI15-'Sep09'!W55)))</f>
        <v xml:space="preserve"> </v>
      </c>
      <c r="O15" s="130" t="str">
        <f>IF(M15=" "," ",IF(M15=0," ",IF(Employee!P$121&gt;E$9,0,IF(C15="A",WNI!E137,IF(C15="B",WNI!F137,IF(C15="C",WNI!G137,IF(C15="J",WNI!H137," ")))))))</f>
        <v xml:space="preserve"> </v>
      </c>
      <c r="P15" s="121"/>
      <c r="Q15" s="121"/>
      <c r="R15" s="134" t="str">
        <f>IF(M15=" "," ",IF(M15=0," ",M15-SUM(N15:Q15)))</f>
        <v xml:space="preserve"> </v>
      </c>
      <c r="S15" s="121"/>
      <c r="T15" s="266" t="str">
        <f>IF(M15=" "," ",IF(M15=0," ",WNI!I137))</f>
        <v xml:space="preserve"> </v>
      </c>
      <c r="U15" s="50"/>
      <c r="V15" s="61">
        <f>IF(Employee!H$138=E$9,Employee!D$138+SUM(M15)+'Sep09'!V55,SUM(M15)+'Sep09'!V55)</f>
        <v>0</v>
      </c>
      <c r="W15" s="61">
        <f>IF(Employee!H$138=E$9,Employee!D$139+SUM(N15)+'Sep09'!W55,SUM(N15)+'Sep09'!W55)</f>
        <v>0</v>
      </c>
      <c r="X15" s="61">
        <f>IF(O15=" ",'Sep09'!X55,O15+'Sep09'!X55)</f>
        <v>0</v>
      </c>
      <c r="Y15" s="61">
        <f>IF(P15=" ",'Sep09'!Y55,P15+'Sep09'!Y55)</f>
        <v>0</v>
      </c>
      <c r="Z15" s="61">
        <f>IF(Q15=" ",'Sep09'!Z55,Q15+'Sep09'!Z55)</f>
        <v>0</v>
      </c>
      <c r="AA15" s="61">
        <f>IF(R15=" ",'Sep09'!AA55,R15+'Sep09'!AA55)</f>
        <v>0</v>
      </c>
      <c r="AB15" s="62"/>
      <c r="AC15" s="61">
        <f>IF(T15=" ",'Sep09'!AC55,T15+'Sep09'!AC55)</f>
        <v>0</v>
      </c>
      <c r="AD15" s="98"/>
      <c r="AE15" s="112">
        <f>IF(E15=" ",0,IF(D15="BR",0,IF(D15="D",0,IF(D15="NT",V15,LOOKUP(D15,Free!A:A,Free!B:B)*E$9/52))))</f>
        <v>0</v>
      </c>
      <c r="AF15" s="95">
        <f>IF(E15=" ",0,V15-AE15)</f>
        <v>0</v>
      </c>
      <c r="AG15" s="95">
        <f>AF15*AG$7</f>
        <v>0</v>
      </c>
      <c r="AH15" s="95">
        <f>IF(D15="D",AF15*AH$7,IF(AF15&gt;LOOKUP(E$9,HR!A:A,HR!B:B),(AF15-LOOKUP(E$9,HR!A:A,HR!B:B))*AH$7,0))</f>
        <v>0</v>
      </c>
      <c r="AI15" s="95">
        <f>IF(AF15&lt;1,0,AG15+AH15)</f>
        <v>0</v>
      </c>
      <c r="AJ15" s="95">
        <f>IF(E15=" ",0,IF(D15="BR",0,IF(D15="D",0,IF(D15="NT",M15,LOOKUP(D15,Free!A:A,Free!B:B)*1/52))))</f>
        <v>0</v>
      </c>
      <c r="AK15" s="95">
        <f>IF(E15=" ",0,SUM(M15)-AJ15)</f>
        <v>0</v>
      </c>
      <c r="AL15" s="95">
        <f>AK15*AL$7</f>
        <v>0</v>
      </c>
      <c r="AM15" s="95">
        <f>IF(D15="D",AK15*AM$7,IF(AK15&gt;LOOKUP(1,HR!A:A,HR!B:B),(AK15-LOOKUP(1,HR!A:A,HR!B:B))*AH$7,0))</f>
        <v>0</v>
      </c>
      <c r="AN15" s="95">
        <f>IF(AK15&lt;1,0,AL15+AM15)</f>
        <v>0</v>
      </c>
      <c r="AO15" s="98"/>
      <c r="AP15" s="63"/>
      <c r="AQ15" s="95">
        <f>IF(G15="SSP",H15,0)</f>
        <v>0</v>
      </c>
      <c r="AR15" s="95">
        <f>IF(G15="SMP",H15,0)</f>
        <v>0</v>
      </c>
      <c r="AS15" s="95">
        <f>IF(G15="SPP",H15,0)</f>
        <v>0</v>
      </c>
      <c r="AT15" s="95">
        <f>IF(G15="SAP",H15,0)</f>
        <v>0</v>
      </c>
      <c r="AU15" s="63"/>
    </row>
    <row r="16" spans="1:47" ht="18" customHeight="1" thickTop="1" thickBot="1" x14ac:dyDescent="0.25">
      <c r="A16" s="49"/>
      <c r="B16" s="153"/>
      <c r="C16" s="151"/>
      <c r="D16" s="151"/>
      <c r="E16" s="152"/>
      <c r="F16" s="400" t="s">
        <v>7</v>
      </c>
      <c r="G16" s="397"/>
      <c r="H16" s="131"/>
      <c r="I16" s="132"/>
      <c r="J16" s="132"/>
      <c r="K16" s="168"/>
      <c r="L16" s="168"/>
      <c r="M16" s="159">
        <f t="shared" ref="M16:R16" si="2">SUM(M11:M15)</f>
        <v>0</v>
      </c>
      <c r="N16" s="159">
        <f t="shared" si="2"/>
        <v>0</v>
      </c>
      <c r="O16" s="159">
        <f t="shared" si="2"/>
        <v>0</v>
      </c>
      <c r="P16" s="159">
        <f t="shared" si="2"/>
        <v>0</v>
      </c>
      <c r="Q16" s="159">
        <f t="shared" si="2"/>
        <v>0</v>
      </c>
      <c r="R16" s="159">
        <f t="shared" si="2"/>
        <v>0</v>
      </c>
      <c r="S16" s="121"/>
      <c r="T16" s="159">
        <f>SUM(T11:T15)</f>
        <v>0</v>
      </c>
      <c r="U16" s="51"/>
      <c r="V16" s="61"/>
      <c r="AD16" s="98"/>
      <c r="AE16" s="112"/>
      <c r="AO16" s="98"/>
      <c r="AP16" s="63"/>
      <c r="AU16" s="63"/>
    </row>
    <row r="17" spans="1:47" s="54" customFormat="1" ht="24" customHeight="1" thickBot="1" x14ac:dyDescent="0.25">
      <c r="A17" s="138"/>
      <c r="B17" s="381"/>
      <c r="C17" s="381"/>
      <c r="D17" s="381"/>
      <c r="E17" s="381"/>
      <c r="F17" s="381"/>
      <c r="G17" s="381"/>
      <c r="H17" s="381"/>
      <c r="I17" s="381"/>
      <c r="J17" s="381"/>
      <c r="K17" s="381"/>
      <c r="L17" s="381"/>
      <c r="M17" s="381"/>
      <c r="N17" s="381"/>
      <c r="O17" s="381"/>
      <c r="P17" s="381"/>
      <c r="Q17" s="381"/>
      <c r="R17" s="381"/>
      <c r="S17" s="381"/>
      <c r="T17" s="381"/>
      <c r="U17" s="218"/>
      <c r="V17" s="84"/>
      <c r="W17" s="84"/>
      <c r="X17" s="84"/>
      <c r="Y17" s="219"/>
      <c r="Z17" s="84"/>
      <c r="AA17" s="84"/>
      <c r="AB17" s="85"/>
      <c r="AC17" s="84"/>
      <c r="AD17" s="97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7"/>
      <c r="AP17" s="212"/>
      <c r="AQ17" s="94"/>
      <c r="AR17" s="94"/>
      <c r="AS17" s="94"/>
      <c r="AT17" s="94"/>
      <c r="AU17" s="212"/>
    </row>
    <row r="18" spans="1:47" ht="18" customHeight="1" thickTop="1" thickBot="1" x14ac:dyDescent="0.25">
      <c r="A18" s="41"/>
      <c r="B18" s="396" t="s">
        <v>34</v>
      </c>
      <c r="C18" s="397"/>
      <c r="D18" s="397"/>
      <c r="E18" s="398"/>
      <c r="F18" s="42"/>
      <c r="G18" s="42"/>
      <c r="H18" s="55"/>
      <c r="I18" s="55"/>
      <c r="J18" s="55"/>
      <c r="K18" s="58"/>
      <c r="L18" s="58"/>
      <c r="M18" s="55"/>
      <c r="N18" s="43"/>
      <c r="O18" s="378" t="s">
        <v>39</v>
      </c>
      <c r="P18" s="379"/>
      <c r="Q18" s="380"/>
      <c r="R18" s="376"/>
      <c r="S18" s="377"/>
      <c r="T18" s="377"/>
      <c r="U18" s="44"/>
      <c r="AD18" s="98"/>
      <c r="AE18" s="112"/>
      <c r="AO18" s="98"/>
      <c r="AP18" s="63"/>
      <c r="AU18" s="63"/>
    </row>
    <row r="19" spans="1:47" ht="18" customHeight="1" thickTop="1" thickBot="1" x14ac:dyDescent="0.25">
      <c r="A19" s="45"/>
      <c r="B19" s="399" t="s">
        <v>9</v>
      </c>
      <c r="C19" s="397"/>
      <c r="D19" s="398"/>
      <c r="E19" s="206">
        <v>28</v>
      </c>
      <c r="F19" s="63"/>
      <c r="G19" s="63"/>
      <c r="H19" s="399" t="s">
        <v>39</v>
      </c>
      <c r="I19" s="397"/>
      <c r="J19" s="398"/>
      <c r="K19" s="272">
        <f>Admin!B191</f>
        <v>40098</v>
      </c>
      <c r="L19" s="271" t="s">
        <v>208</v>
      </c>
      <c r="M19" s="273">
        <f>Admin!B197</f>
        <v>40104</v>
      </c>
      <c r="N19" s="28"/>
      <c r="O19" s="401" t="s">
        <v>109</v>
      </c>
      <c r="P19" s="402"/>
      <c r="Q19" s="402"/>
      <c r="R19" s="403"/>
      <c r="S19" s="46"/>
      <c r="T19" s="217"/>
      <c r="U19" s="48"/>
      <c r="AD19" s="98"/>
      <c r="AE19" s="112"/>
      <c r="AO19" s="98"/>
      <c r="AP19" s="63"/>
      <c r="AU19" s="63"/>
    </row>
    <row r="20" spans="1:47" ht="18" customHeight="1" thickTop="1" x14ac:dyDescent="0.2">
      <c r="A20" s="45"/>
      <c r="B20" s="93"/>
      <c r="C20" s="223"/>
      <c r="D20" s="149"/>
      <c r="E20" s="223"/>
      <c r="F20" s="224"/>
      <c r="G20" s="223"/>
      <c r="H20" s="56"/>
      <c r="I20" s="56"/>
      <c r="J20" s="56"/>
      <c r="K20" s="59"/>
      <c r="L20" s="59"/>
      <c r="M20" s="56"/>
      <c r="N20" s="114"/>
      <c r="O20" s="56"/>
      <c r="P20" s="56"/>
      <c r="Q20" s="56"/>
      <c r="R20" s="56"/>
      <c r="S20" s="46"/>
      <c r="T20" s="56"/>
      <c r="U20" s="48"/>
      <c r="AD20" s="98"/>
      <c r="AE20" s="112"/>
      <c r="AO20" s="98"/>
      <c r="AP20" s="63"/>
      <c r="AU20" s="63"/>
    </row>
    <row r="21" spans="1:47" ht="18" customHeight="1" x14ac:dyDescent="0.2">
      <c r="A21" s="45"/>
      <c r="B21" s="143" t="str">
        <f>IF(E21=" "," ",IF(Employee!F$24&gt;E$19," ",IF(Employee!F$26&lt;E$19," ",Employee!D$30)))</f>
        <v xml:space="preserve"> </v>
      </c>
      <c r="C21" s="109" t="str">
        <f>IF(E21=Employee!D$29,LOOKUP(E$19,Nitable!A:A,Nitable!B:B)," ")</f>
        <v xml:space="preserve"> </v>
      </c>
      <c r="D21" s="109" t="str">
        <f>IF(E21=Employee!D$29,LOOKUP(E$19,Taxcode!A:A,Taxcode!G:G)," ")</f>
        <v xml:space="preserve"> </v>
      </c>
      <c r="E21" s="144" t="str">
        <f>IF(Employee!D$28="m"," ",IF(Employee!F$24&gt;E$19," ",IF(Employee!F$26&lt;E$19," ",Employee!D$29)))</f>
        <v xml:space="preserve"> </v>
      </c>
      <c r="F21" s="126" t="str">
        <f>IF(E21=" "," ",IF(Employee!F$24&gt;E$19," ",IF(Employee!F$26&lt;E$19," ",Employee!D$15)))</f>
        <v xml:space="preserve"> </v>
      </c>
      <c r="G21" s="161"/>
      <c r="H21" s="123">
        <f>IF(T$19="Y",H11,0)</f>
        <v>0</v>
      </c>
      <c r="I21" s="115">
        <f>IF(T$19="Y",I11,0)</f>
        <v>0</v>
      </c>
      <c r="J21" s="115">
        <f>IF(T$19="Y",J11,0)</f>
        <v>0</v>
      </c>
      <c r="K21" s="115">
        <f>IF(T$19="Y",K11,I21*J21)</f>
        <v>0</v>
      </c>
      <c r="L21" s="115">
        <f>IF(T$19="Y",L11,0)</f>
        <v>0</v>
      </c>
      <c r="M21" s="127" t="str">
        <f>IF(E21=" "," ",IF(T$19="Y",M11,IF((H21+K21+L21)&gt;0,H21+K21+L21," ")))</f>
        <v xml:space="preserve"> </v>
      </c>
      <c r="N21" s="117" t="str">
        <f>IF(M21=" "," ",IF(M21=0," ",IF(Employee!O$24="W1",AN21,AI21-W11)))</f>
        <v xml:space="preserve"> </v>
      </c>
      <c r="O21" s="128" t="str">
        <f>IF(M21=" "," ",IF(M21=0," ",IF(Employee!P$17&gt;E$19,0,IF(C21="A",WNI!E138,IF(C21="B",WNI!F138,IF(C21="C",WNI!G138,IF(C21="J",WNI!H138," ")))))))</f>
        <v xml:space="preserve"> </v>
      </c>
      <c r="P21" s="117"/>
      <c r="Q21" s="117"/>
      <c r="R21" s="133" t="str">
        <f>IF(M21=" "," ",IF(M21=0," ",M21-SUM(N21:Q21)))</f>
        <v xml:space="preserve"> </v>
      </c>
      <c r="S21" s="121"/>
      <c r="T21" s="118" t="str">
        <f>IF(M21=" "," ",IF(M21=0," ",WNI!I138))</f>
        <v xml:space="preserve"> </v>
      </c>
      <c r="U21" s="50"/>
      <c r="V21" s="61">
        <f>IF(Employee!H$34=E$19,Employee!D$34+SUM(M21)+V11,SUM(M21)+V11)</f>
        <v>0</v>
      </c>
      <c r="W21" s="61">
        <f>IF(Employee!H$34=E$19,Employee!D$35+SUM(N21)+W11,SUM(N21)+W11)</f>
        <v>0</v>
      </c>
      <c r="X21" s="61">
        <f>IF(O21=" ",X11,O21+X11)</f>
        <v>0</v>
      </c>
      <c r="Y21" s="61">
        <f t="shared" ref="Y21:Z25" si="3">IF(P21=0,Y11,P21+Y11)</f>
        <v>0</v>
      </c>
      <c r="Z21" s="61">
        <f t="shared" si="3"/>
        <v>0</v>
      </c>
      <c r="AA21" s="61">
        <f>IF(R21=" ",AA11,AA11+R21)</f>
        <v>0</v>
      </c>
      <c r="AC21" s="61">
        <f>IF(T21=" ",AC11,T21+AC11)</f>
        <v>0</v>
      </c>
      <c r="AD21" s="98"/>
      <c r="AE21" s="112">
        <f>IF(E21=" ",0,IF(D21="BR",0,IF(D21="D",0,IF(D21="NT",V21,LOOKUP(D21,Free!A:A,Free!B:B)*E$19/52))))</f>
        <v>0</v>
      </c>
      <c r="AF21" s="95">
        <f>IF(E21=" ",0,V21-AE21)</f>
        <v>0</v>
      </c>
      <c r="AG21" s="95">
        <f>AF21*AG$7</f>
        <v>0</v>
      </c>
      <c r="AH21" s="95">
        <f>IF(D21="D",AF21*AH$7,IF(AF21&gt;LOOKUP(E$19,HR!A:A,HR!B:B),(AF21-LOOKUP(E$19,HR!A:A,HR!B:B))*AH$7,0))</f>
        <v>0</v>
      </c>
      <c r="AI21" s="95">
        <f>IF(AF21&lt;1,0,AG21+AH21)</f>
        <v>0</v>
      </c>
      <c r="AJ21" s="95">
        <f>IF(E21=" ",0,IF(D21="BR",0,IF(D21="D",0,IF(D21="NT",M21,LOOKUP(D21,Free!A:A,Free!B:B)*1/52))))</f>
        <v>0</v>
      </c>
      <c r="AK21" s="95">
        <f>IF(E21=" ",0,SUM(M21)-AJ21)</f>
        <v>0</v>
      </c>
      <c r="AL21" s="95">
        <f>AK21*AL$7</f>
        <v>0</v>
      </c>
      <c r="AM21" s="95">
        <f>IF(D21="D",AK21*AM$7,IF(AK21&gt;LOOKUP(1,HR!A:A,HR!B:B),(AK21-LOOKUP(1,HR!A:A,HR!B:B))*AH$7,0))</f>
        <v>0</v>
      </c>
      <c r="AN21" s="95">
        <f>IF(AK21&lt;1,0,AL21+AM21)</f>
        <v>0</v>
      </c>
      <c r="AO21" s="98"/>
      <c r="AP21" s="63"/>
      <c r="AQ21" s="95">
        <f>IF(G21="SSP",H21,0)</f>
        <v>0</v>
      </c>
      <c r="AR21" s="95">
        <f>IF(G21="SMP",H21,0)</f>
        <v>0</v>
      </c>
      <c r="AS21" s="95">
        <f>IF(G21="SPP",H21,0)</f>
        <v>0</v>
      </c>
      <c r="AT21" s="95">
        <f>IF(G21="SAP",H21,0)</f>
        <v>0</v>
      </c>
      <c r="AU21" s="63"/>
    </row>
    <row r="22" spans="1:47" ht="18" customHeight="1" x14ac:dyDescent="0.2">
      <c r="A22" s="45"/>
      <c r="B22" s="145" t="str">
        <f>IF(E22=" "," ",IF(Employee!F$50&gt;E$19," ",IF(Employee!F$52&lt;E$19," ",Employee!D$56)))</f>
        <v xml:space="preserve"> </v>
      </c>
      <c r="C22" s="32" t="str">
        <f>IF(E22=Employee!D$55,LOOKUP(E$19,Nitable!A:A,Nitable!E:E)," ")</f>
        <v xml:space="preserve"> </v>
      </c>
      <c r="D22" s="32" t="str">
        <f>IF(E22=Employee!D$55,LOOKUP(E$19,Taxcode!A:A,Taxcode!M:M)," ")</f>
        <v xml:space="preserve"> </v>
      </c>
      <c r="E22" s="146" t="str">
        <f>IF(Employee!D$54="m"," ",IF(Employee!F$50&gt;E$19," ",IF(Employee!F$52&lt;E$19," ",Employee!D$55)))</f>
        <v xml:space="preserve"> </v>
      </c>
      <c r="F22" s="39" t="str">
        <f>IF(E22=" "," ",IF(Employee!F$50&gt;E$19," ",IF(Employee!F$52&lt;E$19," ",Employee!D$41)))</f>
        <v xml:space="preserve"> </v>
      </c>
      <c r="G22" s="161"/>
      <c r="H22" s="124">
        <f>IF(T$19="Y",H12,0)</f>
        <v>0</v>
      </c>
      <c r="I22" s="119">
        <f>IF(T$19="Y",I12,0)</f>
        <v>0</v>
      </c>
      <c r="J22" s="119">
        <f>IF(T$19="Y",J12,0)</f>
        <v>0</v>
      </c>
      <c r="K22" s="119">
        <f>IF(T$19="Y",K12,I22*J22)</f>
        <v>0</v>
      </c>
      <c r="L22" s="119">
        <f>IF(T$19="Y",L12,0)</f>
        <v>0</v>
      </c>
      <c r="M22" s="129" t="str">
        <f>IF(E22=" "," ",IF(T$19="Y",M12,IF((H22+K22+L22)&gt;0,H22+K22+L22," ")))</f>
        <v xml:space="preserve"> </v>
      </c>
      <c r="N22" s="121" t="str">
        <f>IF(M22=" "," ",IF(M22=0," ",IF(Employee!O$50="W1",AN22,AI22-W12)))</f>
        <v xml:space="preserve"> </v>
      </c>
      <c r="O22" s="130" t="str">
        <f>IF(M22=" "," ",IF(M22=0," ",IF(Employee!P$43&gt;E$19,0,IF(C22="A",WNI!E139,IF(C22="B",WNI!F139,IF(C22="C",WNI!G139,IF(C22="J",WNI!H139," ")))))))</f>
        <v xml:space="preserve"> </v>
      </c>
      <c r="P22" s="121"/>
      <c r="Q22" s="121"/>
      <c r="R22" s="134" t="str">
        <f>IF(M22=" "," ",IF(M22=0," ",M22-SUM(N22:Q22)))</f>
        <v xml:space="preserve"> </v>
      </c>
      <c r="S22" s="121"/>
      <c r="T22" s="122" t="str">
        <f>IF(M22=" "," ",IF(M22=0," ",WNI!I139))</f>
        <v xml:space="preserve"> </v>
      </c>
      <c r="U22" s="50"/>
      <c r="V22" s="61">
        <f>IF(Employee!H$60=E$19,Employee!D$60+SUM(M22)+V12,SUM(M22)+V12)</f>
        <v>0</v>
      </c>
      <c r="W22" s="61">
        <f>IF(Employee!H$60=E$19,Employee!D$61+SUM(N22)+W12,SUM(N22)+W12)</f>
        <v>0</v>
      </c>
      <c r="X22" s="61">
        <f>IF(O22=" ",X12,O22+X12)</f>
        <v>0</v>
      </c>
      <c r="Y22" s="61">
        <f t="shared" si="3"/>
        <v>0</v>
      </c>
      <c r="Z22" s="61">
        <f t="shared" si="3"/>
        <v>0</v>
      </c>
      <c r="AA22" s="61">
        <f>IF(R22=" ",AA12,AA12+R22)</f>
        <v>0</v>
      </c>
      <c r="AC22" s="61">
        <f>IF(T22=" ",AC12,T22+AC12)</f>
        <v>0</v>
      </c>
      <c r="AD22" s="98"/>
      <c r="AE22" s="112">
        <f>IF(E22=" ",0,IF(D22="BR",0,IF(D22="D",0,IF(D22="NT",V22,LOOKUP(D22,Free!A:A,Free!B:B)*E$19/52))))</f>
        <v>0</v>
      </c>
      <c r="AF22" s="95">
        <f>IF(E22=" ",0,V22-AE22)</f>
        <v>0</v>
      </c>
      <c r="AG22" s="95">
        <f>AF22*AG$7</f>
        <v>0</v>
      </c>
      <c r="AH22" s="95">
        <f>IF(D22="D",AF22*AH$7,IF(AF22&gt;LOOKUP(E$19,HR!A:A,HR!B:B),(AF22-LOOKUP(E$19,HR!A:A,HR!B:B))*AH$7,0))</f>
        <v>0</v>
      </c>
      <c r="AI22" s="95">
        <f>IF(AF22&lt;1,0,AG22+AH22)</f>
        <v>0</v>
      </c>
      <c r="AJ22" s="95">
        <f>IF(E22=" ",0,IF(D22="BR",0,IF(D22="D",0,IF(D22="NT",M22,LOOKUP(D22,Free!A:A,Free!B:B)*1/52))))</f>
        <v>0</v>
      </c>
      <c r="AK22" s="95">
        <f>IF(E22=" ",0,SUM(M22)-AJ22)</f>
        <v>0</v>
      </c>
      <c r="AL22" s="95">
        <f>AK22*AL$7</f>
        <v>0</v>
      </c>
      <c r="AM22" s="95">
        <f>IF(D22="D",AK22*AM$7,IF(AK22&gt;LOOKUP(1,HR!A:A,HR!B:B),(AK22-LOOKUP(1,HR!A:A,HR!B:B))*AH$7,0))</f>
        <v>0</v>
      </c>
      <c r="AN22" s="95">
        <f>IF(AK22&lt;1,0,AL22+AM22)</f>
        <v>0</v>
      </c>
      <c r="AO22" s="98"/>
      <c r="AP22" s="63"/>
      <c r="AQ22" s="95">
        <f>IF(G22="SSP",H22,0)</f>
        <v>0</v>
      </c>
      <c r="AR22" s="95">
        <f>IF(G22="SMP",H22,0)</f>
        <v>0</v>
      </c>
      <c r="AS22" s="95">
        <f>IF(G22="SPP",H22,0)</f>
        <v>0</v>
      </c>
      <c r="AT22" s="95">
        <f>IF(G22="SAP",H22,0)</f>
        <v>0</v>
      </c>
      <c r="AU22" s="63"/>
    </row>
    <row r="23" spans="1:47" ht="18" customHeight="1" x14ac:dyDescent="0.2">
      <c r="A23" s="45"/>
      <c r="B23" s="145" t="str">
        <f>IF(E23=" "," ",IF(Employee!F$76&gt;E$19," ",IF(Employee!F$78&lt;E$19," ",Employee!D$82)))</f>
        <v xml:space="preserve"> </v>
      </c>
      <c r="C23" s="32" t="str">
        <f>IF(E23=Employee!D$81,LOOKUP(E$19,Nitable!A:A,Nitable!H:H)," ")</f>
        <v xml:space="preserve"> </v>
      </c>
      <c r="D23" s="32" t="str">
        <f>IF(E23=Employee!D$81,LOOKUP(E$19,Taxcode!A:A,Taxcode!S:S)," ")</f>
        <v xml:space="preserve"> </v>
      </c>
      <c r="E23" s="146" t="str">
        <f>IF(Employee!D$80="m"," ",IF(Employee!F$76&gt;E$19," ",IF(Employee!F$78&lt;E$19," ",Employee!D$81)))</f>
        <v xml:space="preserve"> </v>
      </c>
      <c r="F23" s="39" t="str">
        <f>IF(E23=" "," ",IF(Employee!F$76&gt;E$19," ",IF(Employee!F$78&lt;E$19," ",Employee!D$67)))</f>
        <v xml:space="preserve"> </v>
      </c>
      <c r="G23" s="161"/>
      <c r="H23" s="124">
        <f>IF(T$19="Y",H13,0)</f>
        <v>0</v>
      </c>
      <c r="I23" s="119">
        <f>IF(T$19="Y",I13,0)</f>
        <v>0</v>
      </c>
      <c r="J23" s="119">
        <f>IF(T$19="Y",J13,0)</f>
        <v>0</v>
      </c>
      <c r="K23" s="119">
        <f>IF(T$19="Y",K13,I23*J23)</f>
        <v>0</v>
      </c>
      <c r="L23" s="119">
        <f>IF(T$19="Y",L13,0)</f>
        <v>0</v>
      </c>
      <c r="M23" s="129" t="str">
        <f>IF(E23=" "," ",IF(T$19="Y",M13,IF((H23+K23+L23)&gt;0,H23+K23+L23," ")))</f>
        <v xml:space="preserve"> </v>
      </c>
      <c r="N23" s="121" t="str">
        <f>IF(M23=" "," ",IF(M23=0," ",IF(Employee!O$76="W1",AN23,AI23-W13)))</f>
        <v xml:space="preserve"> </v>
      </c>
      <c r="O23" s="130" t="str">
        <f>IF(M23=" "," ",IF(M23=0," ",IF(Employee!P$69&gt;E$19,0,IF(C23="A",WNI!E140,IF(C23="B",WNI!F140,IF(C23="C",WNI!G140,IF(C23="J",WNI!H140," ")))))))</f>
        <v xml:space="preserve"> </v>
      </c>
      <c r="P23" s="121"/>
      <c r="Q23" s="121"/>
      <c r="R23" s="134" t="str">
        <f>IF(M23=" "," ",IF(M23=0," ",M23-SUM(N23:Q23)))</f>
        <v xml:space="preserve"> </v>
      </c>
      <c r="S23" s="121"/>
      <c r="T23" s="122" t="str">
        <f>IF(M23=" "," ",IF(M23=0," ",WNI!I140))</f>
        <v xml:space="preserve"> </v>
      </c>
      <c r="U23" s="50"/>
      <c r="V23" s="61">
        <f>IF(Employee!H$86=E$19,Employee!D$86+SUM(M23)+V13,SUM(M23)+V13)</f>
        <v>0</v>
      </c>
      <c r="W23" s="61">
        <f>IF(Employee!H$86=E$19,Employee!D$87+SUM(N23)+W13,SUM(N23)+W13)</f>
        <v>0</v>
      </c>
      <c r="X23" s="61">
        <f>IF(O23=" ",X13,O23+X13)</f>
        <v>0</v>
      </c>
      <c r="Y23" s="61">
        <f t="shared" si="3"/>
        <v>0</v>
      </c>
      <c r="Z23" s="61">
        <f t="shared" si="3"/>
        <v>0</v>
      </c>
      <c r="AA23" s="61">
        <f>IF(R23=" ",AA13,AA13+R23)</f>
        <v>0</v>
      </c>
      <c r="AC23" s="61">
        <f>IF(T23=" ",AC13,T23+AC13)</f>
        <v>0</v>
      </c>
      <c r="AD23" s="98"/>
      <c r="AE23" s="112">
        <f>IF(E23=" ",0,IF(D23="BR",0,IF(D23="D",0,IF(D23="NT",V23,LOOKUP(D23,Free!A:A,Free!B:B)*E$19/52))))</f>
        <v>0</v>
      </c>
      <c r="AF23" s="95">
        <f>IF(E23=" ",0,V23-AE23)</f>
        <v>0</v>
      </c>
      <c r="AG23" s="95">
        <f>AF23*AG$7</f>
        <v>0</v>
      </c>
      <c r="AH23" s="95">
        <f>IF(D23="D",AF23*AH$7,IF(AF23&gt;LOOKUP(E$19,HR!A:A,HR!B:B),(AF23-LOOKUP(E$19,HR!A:A,HR!B:B))*AH$7,0))</f>
        <v>0</v>
      </c>
      <c r="AI23" s="95">
        <f>IF(AF23&lt;1,0,AG23+AH23)</f>
        <v>0</v>
      </c>
      <c r="AJ23" s="95">
        <f>IF(E23=" ",0,IF(D23="BR",0,IF(D23="D",0,IF(D23="NT",M23,LOOKUP(D23,Free!A:A,Free!B:B)*1/52))))</f>
        <v>0</v>
      </c>
      <c r="AK23" s="95">
        <f>IF(E23=" ",0,SUM(M23)-AJ23)</f>
        <v>0</v>
      </c>
      <c r="AL23" s="95">
        <f>AK23*AL$7</f>
        <v>0</v>
      </c>
      <c r="AM23" s="95">
        <f>IF(D23="D",AK23*AM$7,IF(AK23&gt;LOOKUP(1,HR!A:A,HR!B:B),(AK23-LOOKUP(1,HR!A:A,HR!B:B))*AH$7,0))</f>
        <v>0</v>
      </c>
      <c r="AN23" s="95">
        <f>IF(AK23&lt;1,0,AL23+AM23)</f>
        <v>0</v>
      </c>
      <c r="AO23" s="98"/>
      <c r="AP23" s="63"/>
      <c r="AQ23" s="95">
        <f>IF(G23="SSP",H23,0)</f>
        <v>0</v>
      </c>
      <c r="AR23" s="95">
        <f>IF(G23="SMP",H23,0)</f>
        <v>0</v>
      </c>
      <c r="AS23" s="95">
        <f>IF(G23="SPP",H23,0)</f>
        <v>0</v>
      </c>
      <c r="AT23" s="95">
        <f>IF(G23="SAP",H23,0)</f>
        <v>0</v>
      </c>
      <c r="AU23" s="63"/>
    </row>
    <row r="24" spans="1:47" ht="18" customHeight="1" x14ac:dyDescent="0.2">
      <c r="A24" s="45"/>
      <c r="B24" s="145" t="str">
        <f>IF(E24=" "," ",IF(Employee!F$102&gt;E$19," ",IF(Employee!F$104&lt;E$19," ",Employee!D$108)))</f>
        <v xml:space="preserve"> </v>
      </c>
      <c r="C24" s="32" t="str">
        <f>IF(E24=Employee!D$107,LOOKUP(E$19,Nitable!A:A,Nitable!K:K)," ")</f>
        <v xml:space="preserve"> </v>
      </c>
      <c r="D24" s="32" t="str">
        <f>IF(E24=Employee!D$107,LOOKUP(E$19,Taxcode!A:A,Taxcode!Y:Y)," ")</f>
        <v xml:space="preserve"> </v>
      </c>
      <c r="E24" s="146" t="str">
        <f>IF(Employee!D$106="m"," ",IF(Employee!F$102&gt;E$19," ",IF(Employee!F$104&lt;E$19," ",Employee!D$107)))</f>
        <v xml:space="preserve"> </v>
      </c>
      <c r="F24" s="39" t="str">
        <f>IF(E24=" "," ",IF(Employee!F$102&gt;E$19," ",IF(Employee!F$104&lt;E$19," ",Employee!D$93)))</f>
        <v xml:space="preserve"> </v>
      </c>
      <c r="G24" s="161"/>
      <c r="H24" s="124">
        <f>IF(T$19="Y",H14,0)</f>
        <v>0</v>
      </c>
      <c r="I24" s="119">
        <f>IF(T$19="Y",I14,0)</f>
        <v>0</v>
      </c>
      <c r="J24" s="119">
        <f>IF(T$19="Y",J14,0)</f>
        <v>0</v>
      </c>
      <c r="K24" s="119">
        <f>IF(T$19="Y",K14,I24*J24)</f>
        <v>0</v>
      </c>
      <c r="L24" s="119">
        <f>IF(T$19="Y",L14,0)</f>
        <v>0</v>
      </c>
      <c r="M24" s="129" t="str">
        <f>IF(E24=" "," ",IF(T$19="Y",M14,IF((H24+K24+L24)&gt;0,H24+K24+L24," ")))</f>
        <v xml:space="preserve"> </v>
      </c>
      <c r="N24" s="121" t="str">
        <f>IF(M24=" "," ",IF(M24=0," ",IF(Employee!O$102="W1",AN24,AI24-W14)))</f>
        <v xml:space="preserve"> </v>
      </c>
      <c r="O24" s="130" t="str">
        <f>IF(M24=" "," ",IF(M24=0," ",IF(Employee!P$95&gt;E$19,0,IF(C24="A",WNI!E141,IF(C24="B",WNI!F141,IF(C24="C",WNI!G141,IF(C24="J",WNI!H141," ")))))))</f>
        <v xml:space="preserve"> </v>
      </c>
      <c r="P24" s="121"/>
      <c r="Q24" s="121"/>
      <c r="R24" s="134" t="str">
        <f>IF(M24=" "," ",IF(M24=0," ",M24-SUM(N24:Q24)))</f>
        <v xml:space="preserve"> </v>
      </c>
      <c r="S24" s="121"/>
      <c r="T24" s="122" t="str">
        <f>IF(M24=" "," ",IF(M24=0," ",WNI!I141))</f>
        <v xml:space="preserve"> </v>
      </c>
      <c r="U24" s="50"/>
      <c r="V24" s="61">
        <f>IF(Employee!H$112=E$19,Employee!D$112+SUM(M24)+V14,SUM(M24)+V14)</f>
        <v>0</v>
      </c>
      <c r="W24" s="61">
        <f>IF(Employee!H$112=E$19,Employee!D$113+SUM(N24)+W14,SUM(N24)+W14)</f>
        <v>0</v>
      </c>
      <c r="X24" s="61">
        <f>IF(O24=" ",X14,O24+X14)</f>
        <v>0</v>
      </c>
      <c r="Y24" s="61">
        <f t="shared" si="3"/>
        <v>0</v>
      </c>
      <c r="Z24" s="61">
        <f t="shared" si="3"/>
        <v>0</v>
      </c>
      <c r="AA24" s="61">
        <f>IF(R24=" ",AA14,AA14+R24)</f>
        <v>0</v>
      </c>
      <c r="AC24" s="61">
        <f>IF(T24=" ",AC14,T24+AC14)</f>
        <v>0</v>
      </c>
      <c r="AD24" s="98"/>
      <c r="AE24" s="112">
        <f>IF(E24=" ",0,IF(D24="BR",0,IF(D24="D",0,IF(D24="NT",V24,LOOKUP(D24,Free!A:A,Free!B:B)*E$19/52))))</f>
        <v>0</v>
      </c>
      <c r="AF24" s="95">
        <f>IF(E24=" ",0,V24-AE24)</f>
        <v>0</v>
      </c>
      <c r="AG24" s="95">
        <f>AF24*AG$7</f>
        <v>0</v>
      </c>
      <c r="AH24" s="95">
        <f>IF(D24="D",AF24*AH$7,IF(AF24&gt;LOOKUP(E$19,HR!A:A,HR!B:B),(AF24-LOOKUP(E$19,HR!A:A,HR!B:B))*AH$7,0))</f>
        <v>0</v>
      </c>
      <c r="AI24" s="95">
        <f>IF(AF24&lt;1,0,AG24+AH24)</f>
        <v>0</v>
      </c>
      <c r="AJ24" s="95">
        <f>IF(E24=" ",0,IF(D24="BR",0,IF(D24="D",0,IF(D24="NT",M24,LOOKUP(D24,Free!A:A,Free!B:B)*1/52))))</f>
        <v>0</v>
      </c>
      <c r="AK24" s="95">
        <f>IF(E24=" ",0,SUM(M24)-AJ24)</f>
        <v>0</v>
      </c>
      <c r="AL24" s="95">
        <f>AK24*AL$7</f>
        <v>0</v>
      </c>
      <c r="AM24" s="95">
        <f>IF(D24="D",AK24*AM$7,IF(AK24&gt;LOOKUP(1,HR!A:A,HR!B:B),(AK24-LOOKUP(1,HR!A:A,HR!B:B))*AH$7,0))</f>
        <v>0</v>
      </c>
      <c r="AN24" s="95">
        <f>IF(AK24&lt;1,0,AL24+AM24)</f>
        <v>0</v>
      </c>
      <c r="AO24" s="98"/>
      <c r="AP24" s="63"/>
      <c r="AQ24" s="95">
        <f>IF(G24="SSP",H24,0)</f>
        <v>0</v>
      </c>
      <c r="AR24" s="95">
        <f>IF(G24="SMP",H24,0)</f>
        <v>0</v>
      </c>
      <c r="AS24" s="95">
        <f>IF(G24="SPP",H24,0)</f>
        <v>0</v>
      </c>
      <c r="AT24" s="95">
        <f>IF(G24="SAP",H24,0)</f>
        <v>0</v>
      </c>
      <c r="AU24" s="63"/>
    </row>
    <row r="25" spans="1:47" ht="18" customHeight="1" thickBot="1" x14ac:dyDescent="0.25">
      <c r="A25" s="45"/>
      <c r="B25" s="145" t="str">
        <f>IF(E25=" "," ",IF(Employee!F$128&gt;E$19," ",IF(Employee!F$130&lt;E$19," ",Employee!D$134)))</f>
        <v xml:space="preserve"> </v>
      </c>
      <c r="C25" s="32" t="str">
        <f>IF(E25=Employee!D$133,LOOKUP(E$19,Nitable!A:A,Nitable!N:N)," ")</f>
        <v xml:space="preserve"> </v>
      </c>
      <c r="D25" s="32" t="str">
        <f>IF(E25=Employee!D$133,LOOKUP(E$19,Taxcode!A:A,Taxcode!AE:AE)," ")</f>
        <v xml:space="preserve"> </v>
      </c>
      <c r="E25" s="146" t="str">
        <f>IF(Employee!D$132="m"," ",IF(Employee!F$128&gt;E$19," ",IF(Employee!F$130&lt;E$19," ",Employee!D$133)))</f>
        <v xml:space="preserve"> </v>
      </c>
      <c r="F25" s="39" t="str">
        <f>IF(E25=" "," ",IF(Employee!F$128&gt;E$19," ",IF(Employee!F$130&lt;E$19," ",Employee!D$119)))</f>
        <v xml:space="preserve"> </v>
      </c>
      <c r="G25" s="161"/>
      <c r="H25" s="124">
        <f>IF(T$19="Y",H15,0)</f>
        <v>0</v>
      </c>
      <c r="I25" s="119">
        <f>IF(T$19="Y",I15,0)</f>
        <v>0</v>
      </c>
      <c r="J25" s="119">
        <f>IF(T$19="Y",J15,0)</f>
        <v>0</v>
      </c>
      <c r="K25" s="119">
        <f>IF(T$19="Y",K15,I25*J25)</f>
        <v>0</v>
      </c>
      <c r="L25" s="119">
        <f>IF(T$19="Y",L15,0)</f>
        <v>0</v>
      </c>
      <c r="M25" s="129" t="str">
        <f>IF(E25=" "," ",IF(T$19="Y",M15,IF((H25+K25+L25)&gt;0,H25+K25+L25," ")))</f>
        <v xml:space="preserve"> </v>
      </c>
      <c r="N25" s="121" t="str">
        <f>IF(M25=" "," ",IF(M25=0," ",IF(Employee!O$128="W1",AN25,AI25-W15)))</f>
        <v xml:space="preserve"> </v>
      </c>
      <c r="O25" s="130" t="str">
        <f>IF(M25=" "," ",IF(M25=0," ",IF(Employee!P$121&gt;E$19,0,IF(C25="A",WNI!E142,IF(C25="B",WNI!F142,IF(C25="C",WNI!G142,IF(C25="J",WNI!H142," ")))))))</f>
        <v xml:space="preserve"> </v>
      </c>
      <c r="P25" s="121"/>
      <c r="Q25" s="121"/>
      <c r="R25" s="134" t="str">
        <f>IF(M25=" "," ",IF(M25=0," ",M25-SUM(N25:Q25)))</f>
        <v xml:space="preserve"> </v>
      </c>
      <c r="S25" s="121"/>
      <c r="T25" s="266" t="str">
        <f>IF(M25=" "," ",IF(M25=0," ",WNI!I142))</f>
        <v xml:space="preserve"> </v>
      </c>
      <c r="U25" s="50"/>
      <c r="V25" s="61">
        <f>IF(Employee!H$138=E$19,Employee!D$138+SUM(M25)+V15,SUM(M25)+V15)</f>
        <v>0</v>
      </c>
      <c r="W25" s="61">
        <f>IF(Employee!H$138=E$19,Employee!D$139+SUM(N25)+W15,SUM(N25)+W15)</f>
        <v>0</v>
      </c>
      <c r="X25" s="61">
        <f>IF(O25=" ",X15,O25+X15)</f>
        <v>0</v>
      </c>
      <c r="Y25" s="61">
        <f t="shared" si="3"/>
        <v>0</v>
      </c>
      <c r="Z25" s="61">
        <f t="shared" si="3"/>
        <v>0</v>
      </c>
      <c r="AA25" s="61">
        <f>IF(R25=" ",AA15,AA15+R25)</f>
        <v>0</v>
      </c>
      <c r="AC25" s="61">
        <f>IF(T25=" ",AC15,T25+AC15)</f>
        <v>0</v>
      </c>
      <c r="AD25" s="98"/>
      <c r="AE25" s="112">
        <f>IF(E25=" ",0,IF(D25="BR",0,IF(D25="D",0,IF(D25="NT",V25,LOOKUP(D25,Free!A:A,Free!B:B)*E$19/52))))</f>
        <v>0</v>
      </c>
      <c r="AF25" s="95">
        <f>IF(E25=" ",0,V25-AE25)</f>
        <v>0</v>
      </c>
      <c r="AG25" s="95">
        <f>AF25*AG$7</f>
        <v>0</v>
      </c>
      <c r="AH25" s="95">
        <f>IF(D25="D",AF25*AH$7,IF(AF25&gt;LOOKUP(E$19,HR!A:A,HR!B:B),(AF25-LOOKUP(E$19,HR!A:A,HR!B:B))*AH$7,0))</f>
        <v>0</v>
      </c>
      <c r="AI25" s="95">
        <f>IF(AF25&lt;1,0,AG25+AH25)</f>
        <v>0</v>
      </c>
      <c r="AJ25" s="95">
        <f>IF(E25=" ",0,IF(D25="BR",0,IF(D25="D",0,IF(D25="NT",M25,LOOKUP(D25,Free!A:A,Free!B:B)*1/52))))</f>
        <v>0</v>
      </c>
      <c r="AK25" s="95">
        <f>IF(E25=" ",0,SUM(M25)-AJ25)</f>
        <v>0</v>
      </c>
      <c r="AL25" s="95">
        <f>AK25*AL$7</f>
        <v>0</v>
      </c>
      <c r="AM25" s="95">
        <f>IF(D25="D",AK25*AM$7,IF(AK25&gt;LOOKUP(1,HR!A:A,HR!B:B),(AK25-LOOKUP(1,HR!A:A,HR!B:B))*AH$7,0))</f>
        <v>0</v>
      </c>
      <c r="AN25" s="95">
        <f>IF(AK25&lt;1,0,AL25+AM25)</f>
        <v>0</v>
      </c>
      <c r="AO25" s="98"/>
      <c r="AP25" s="63"/>
      <c r="AQ25" s="95">
        <f>IF(G25="SSP",H25,0)</f>
        <v>0</v>
      </c>
      <c r="AR25" s="95">
        <f>IF(G25="SMP",H25,0)</f>
        <v>0</v>
      </c>
      <c r="AS25" s="95">
        <f>IF(G25="SPP",H25,0)</f>
        <v>0</v>
      </c>
      <c r="AT25" s="95">
        <f>IF(G25="SAP",H25,0)</f>
        <v>0</v>
      </c>
      <c r="AU25" s="63"/>
    </row>
    <row r="26" spans="1:47" ht="18" customHeight="1" thickTop="1" thickBot="1" x14ac:dyDescent="0.25">
      <c r="A26" s="49"/>
      <c r="B26" s="153"/>
      <c r="C26" s="151"/>
      <c r="D26" s="151"/>
      <c r="E26" s="152"/>
      <c r="F26" s="400" t="s">
        <v>7</v>
      </c>
      <c r="G26" s="398"/>
      <c r="H26" s="156"/>
      <c r="I26" s="157"/>
      <c r="J26" s="157"/>
      <c r="K26" s="158"/>
      <c r="L26" s="158"/>
      <c r="M26" s="159">
        <f t="shared" ref="M26:R26" si="4">SUM(M21:M25)</f>
        <v>0</v>
      </c>
      <c r="N26" s="159">
        <f t="shared" si="4"/>
        <v>0</v>
      </c>
      <c r="O26" s="159">
        <f t="shared" si="4"/>
        <v>0</v>
      </c>
      <c r="P26" s="159">
        <f t="shared" si="4"/>
        <v>0</v>
      </c>
      <c r="Q26" s="159">
        <f t="shared" si="4"/>
        <v>0</v>
      </c>
      <c r="R26" s="159">
        <f t="shared" si="4"/>
        <v>0</v>
      </c>
      <c r="S26" s="121"/>
      <c r="T26" s="159">
        <f>SUM(T21:T25)</f>
        <v>0</v>
      </c>
      <c r="U26" s="51"/>
      <c r="V26" s="61"/>
      <c r="AD26" s="98"/>
      <c r="AE26" s="112"/>
      <c r="AO26" s="98"/>
      <c r="AP26" s="63"/>
      <c r="AU26" s="63"/>
    </row>
    <row r="27" spans="1:47" s="54" customFormat="1" ht="24" customHeight="1" thickBot="1" x14ac:dyDescent="0.25">
      <c r="A27" s="138"/>
      <c r="B27" s="381"/>
      <c r="C27" s="381"/>
      <c r="D27" s="381"/>
      <c r="E27" s="381"/>
      <c r="F27" s="381"/>
      <c r="G27" s="381"/>
      <c r="H27" s="381"/>
      <c r="I27" s="381"/>
      <c r="J27" s="381"/>
      <c r="K27" s="381"/>
      <c r="L27" s="381"/>
      <c r="M27" s="381"/>
      <c r="N27" s="381"/>
      <c r="O27" s="381"/>
      <c r="P27" s="381"/>
      <c r="Q27" s="381"/>
      <c r="R27" s="381"/>
      <c r="S27" s="381"/>
      <c r="T27" s="381"/>
      <c r="U27" s="218"/>
      <c r="V27" s="84"/>
      <c r="W27" s="84"/>
      <c r="X27" s="84"/>
      <c r="Y27" s="219"/>
      <c r="Z27" s="84"/>
      <c r="AA27" s="84"/>
      <c r="AB27" s="85"/>
      <c r="AC27" s="84"/>
      <c r="AD27" s="97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7"/>
      <c r="AP27" s="212"/>
      <c r="AQ27" s="94"/>
      <c r="AR27" s="94"/>
      <c r="AS27" s="94"/>
      <c r="AT27" s="94"/>
      <c r="AU27" s="212"/>
    </row>
    <row r="28" spans="1:47" ht="18" customHeight="1" thickTop="1" thickBot="1" x14ac:dyDescent="0.25">
      <c r="A28" s="41"/>
      <c r="B28" s="396" t="s">
        <v>34</v>
      </c>
      <c r="C28" s="397"/>
      <c r="D28" s="397"/>
      <c r="E28" s="398"/>
      <c r="F28" s="42"/>
      <c r="G28" s="42"/>
      <c r="H28" s="55"/>
      <c r="I28" s="55"/>
      <c r="J28" s="55"/>
      <c r="K28" s="58"/>
      <c r="L28" s="58"/>
      <c r="M28" s="55"/>
      <c r="N28" s="43"/>
      <c r="O28" s="378" t="s">
        <v>39</v>
      </c>
      <c r="P28" s="379"/>
      <c r="Q28" s="380"/>
      <c r="R28" s="376"/>
      <c r="S28" s="377"/>
      <c r="T28" s="377"/>
      <c r="U28" s="44"/>
      <c r="AD28" s="98"/>
      <c r="AE28" s="112"/>
      <c r="AO28" s="98"/>
      <c r="AP28" s="63"/>
      <c r="AU28" s="63"/>
    </row>
    <row r="29" spans="1:47" ht="18" customHeight="1" thickTop="1" thickBot="1" x14ac:dyDescent="0.25">
      <c r="A29" s="45"/>
      <c r="B29" s="399" t="s">
        <v>9</v>
      </c>
      <c r="C29" s="397"/>
      <c r="D29" s="398"/>
      <c r="E29" s="206">
        <v>29</v>
      </c>
      <c r="F29" s="63"/>
      <c r="G29" s="63"/>
      <c r="H29" s="399" t="s">
        <v>39</v>
      </c>
      <c r="I29" s="397"/>
      <c r="J29" s="398"/>
      <c r="K29" s="272">
        <f>Admin!B198</f>
        <v>40105</v>
      </c>
      <c r="L29" s="271" t="s">
        <v>208</v>
      </c>
      <c r="M29" s="273">
        <f>Admin!B204</f>
        <v>40111</v>
      </c>
      <c r="N29" s="28"/>
      <c r="O29" s="401" t="s">
        <v>109</v>
      </c>
      <c r="P29" s="402"/>
      <c r="Q29" s="402"/>
      <c r="R29" s="403"/>
      <c r="S29" s="46"/>
      <c r="T29" s="217"/>
      <c r="U29" s="48"/>
      <c r="AD29" s="98"/>
      <c r="AE29" s="112"/>
      <c r="AO29" s="98"/>
      <c r="AP29" s="63"/>
      <c r="AU29" s="63"/>
    </row>
    <row r="30" spans="1:47" ht="18" customHeight="1" thickTop="1" x14ac:dyDescent="0.2">
      <c r="A30" s="45"/>
      <c r="B30" s="91"/>
      <c r="C30" s="32"/>
      <c r="D30" s="32"/>
      <c r="E30" s="47"/>
      <c r="F30" s="46"/>
      <c r="G30" s="46"/>
      <c r="H30" s="56"/>
      <c r="I30" s="56"/>
      <c r="J30" s="56"/>
      <c r="K30" s="59"/>
      <c r="L30" s="59"/>
      <c r="M30" s="56"/>
      <c r="N30" s="114"/>
      <c r="O30" s="56"/>
      <c r="P30" s="56"/>
      <c r="Q30" s="56"/>
      <c r="R30" s="56"/>
      <c r="S30" s="46"/>
      <c r="T30" s="56"/>
      <c r="U30" s="48"/>
      <c r="AD30" s="98"/>
      <c r="AE30" s="112"/>
      <c r="AO30" s="98"/>
      <c r="AP30" s="63"/>
      <c r="AU30" s="63"/>
    </row>
    <row r="31" spans="1:47" ht="18" customHeight="1" x14ac:dyDescent="0.2">
      <c r="A31" s="45"/>
      <c r="B31" s="143" t="str">
        <f>IF(E31=" "," ",IF(Employee!F$24&gt;E$29," ",IF(Employee!F$26&lt;E$29," ",Employee!D$30)))</f>
        <v xml:space="preserve"> </v>
      </c>
      <c r="C31" s="109" t="str">
        <f>IF(E31=Employee!D$29,LOOKUP(E$29,Nitable!A:A,Nitable!B:B)," ")</f>
        <v xml:space="preserve"> </v>
      </c>
      <c r="D31" s="109" t="str">
        <f>IF(E31=Employee!D$29,LOOKUP(E$29,Taxcode!A:A,Taxcode!G:G)," ")</f>
        <v xml:space="preserve"> </v>
      </c>
      <c r="E31" s="144" t="str">
        <f>IF(Employee!D$28="m"," ",IF(Employee!F$24&gt;E$29," ",IF(Employee!F$26&lt;E$29," ",Employee!D$29)))</f>
        <v xml:space="preserve"> </v>
      </c>
      <c r="F31" s="126" t="str">
        <f>IF(E31=" "," ",IF(Employee!F$24&gt;E$29," ",IF(Employee!F$26&lt;E$29," ",Employee!D$15)))</f>
        <v xml:space="preserve"> </v>
      </c>
      <c r="G31" s="162"/>
      <c r="H31" s="123">
        <f>IF(T$29="Y",H21,0)</f>
        <v>0</v>
      </c>
      <c r="I31" s="115">
        <f>IF(T$29="Y",I21,0)</f>
        <v>0</v>
      </c>
      <c r="J31" s="115">
        <f>IF(T$29="Y",J21,0)</f>
        <v>0</v>
      </c>
      <c r="K31" s="115">
        <f>IF(T$29="Y",K21,I31*J31)</f>
        <v>0</v>
      </c>
      <c r="L31" s="154">
        <f>IF(T$29="Y",L21,0)</f>
        <v>0</v>
      </c>
      <c r="M31" s="140" t="str">
        <f>IF(E31=" "," ",IF(T$29="Y",M21,IF((H31+K31+L31)&gt;0,H31+K31+L31," ")))</f>
        <v xml:space="preserve"> </v>
      </c>
      <c r="N31" s="117" t="str">
        <f>IF(M31=" "," ",IF(M31=0," ",IF(Employee!O$24="W1",AN31,AI31-W21)))</f>
        <v xml:space="preserve"> </v>
      </c>
      <c r="O31" s="128" t="str">
        <f>IF(M31=" "," ",IF(M31=0," ",IF(Employee!P$17&gt;E$29,0,IF(C31="A",WNI!E143,IF(C31="B",WNI!F143,IF(C31="C",WNI!G143,IF(C31="J",WNI!H143," ")))))))</f>
        <v xml:space="preserve"> </v>
      </c>
      <c r="P31" s="117"/>
      <c r="Q31" s="117"/>
      <c r="R31" s="133" t="str">
        <f>IF(M31=" "," ",IF(M31=0," ",M31-SUM(N31:Q31)))</f>
        <v xml:space="preserve"> </v>
      </c>
      <c r="S31" s="121"/>
      <c r="T31" s="118" t="str">
        <f>IF(M31=" "," ",IF(M31=0," ",WNI!I143))</f>
        <v xml:space="preserve"> </v>
      </c>
      <c r="U31" s="50"/>
      <c r="V31" s="61">
        <f>IF(Employee!H$34=E$29,Employee!D$34+SUM(M31)+V21,SUM(M31)+V21)</f>
        <v>0</v>
      </c>
      <c r="W31" s="61">
        <f>IF(Employee!H$34=E$29,Employee!D$35+SUM(N31)+W21,SUM(N31)+W21)</f>
        <v>0</v>
      </c>
      <c r="X31" s="61">
        <f>IF(O31=" ",X21,O31+X21)</f>
        <v>0</v>
      </c>
      <c r="Y31" s="61">
        <f t="shared" ref="Y31:Z35" si="5">IF(P31=0,Y21,P31+Y21)</f>
        <v>0</v>
      </c>
      <c r="Z31" s="61">
        <f t="shared" si="5"/>
        <v>0</v>
      </c>
      <c r="AA31" s="61">
        <f>IF(R31=" ",AA21,AA21+R31)</f>
        <v>0</v>
      </c>
      <c r="AC31" s="61">
        <f>IF(T31=" ",AC21,T31+AC21)</f>
        <v>0</v>
      </c>
      <c r="AD31" s="98"/>
      <c r="AE31" s="112">
        <f>IF(E31=" ",0,IF(D31="BR",0,IF(D31="D",0,IF(D31="NT",V31,LOOKUP(D31,Free!A:A,Free!B:B)*E$29/52))))</f>
        <v>0</v>
      </c>
      <c r="AF31" s="95">
        <f>IF(E31=" ",0,V31-AE31)</f>
        <v>0</v>
      </c>
      <c r="AG31" s="95">
        <f>AF31*AG$7</f>
        <v>0</v>
      </c>
      <c r="AH31" s="95">
        <f>IF(D31="D",AF31*AH$7,IF(AF31&gt;LOOKUP(E$29,HR!A:A,HR!B:B),(AF31-LOOKUP(E$29,HR!A:A,HR!B:B))*AH$7,0))</f>
        <v>0</v>
      </c>
      <c r="AI31" s="95">
        <f>IF(AF31&lt;1,0,AG31+AH31)</f>
        <v>0</v>
      </c>
      <c r="AJ31" s="95">
        <f>IF(E31=" ",0,IF(D31="BR",0,IF(D31="D",0,IF(D31="NT",M31,LOOKUP(D31,Free!A:A,Free!B:B)*1/52))))</f>
        <v>0</v>
      </c>
      <c r="AK31" s="95">
        <f>IF(E31=" ",0,SUM(M31)-AJ31)</f>
        <v>0</v>
      </c>
      <c r="AL31" s="95">
        <f>AK31*AL$7</f>
        <v>0</v>
      </c>
      <c r="AM31" s="95">
        <f>IF(D31="D",AK31*AM$7,IF(AK31&gt;LOOKUP(1,HR!A:A,HR!B:B),(AK31-LOOKUP(1,HR!A:A,HR!B:B))*AH$7,0))</f>
        <v>0</v>
      </c>
      <c r="AN31" s="95">
        <f>IF(AK31&lt;1,0,AL31+AM31)</f>
        <v>0</v>
      </c>
      <c r="AO31" s="98"/>
      <c r="AP31" s="63"/>
      <c r="AQ31" s="95">
        <f>IF(G31="SSP",H31,0)</f>
        <v>0</v>
      </c>
      <c r="AR31" s="95">
        <f>IF(G31="SMP",H31,0)</f>
        <v>0</v>
      </c>
      <c r="AS31" s="95">
        <f>IF(G31="SPP",H31,0)</f>
        <v>0</v>
      </c>
      <c r="AT31" s="95">
        <f>IF(G31="SAP",H31,0)</f>
        <v>0</v>
      </c>
      <c r="AU31" s="63"/>
    </row>
    <row r="32" spans="1:47" ht="18" customHeight="1" x14ac:dyDescent="0.2">
      <c r="A32" s="45"/>
      <c r="B32" s="145" t="str">
        <f>IF(E32=" "," ",IF(Employee!F$50&gt;E$29," ",IF(Employee!F$52&lt;E$29," ",Employee!D$56)))</f>
        <v xml:space="preserve"> </v>
      </c>
      <c r="C32" s="32" t="str">
        <f>IF(E32=Employee!D$55,LOOKUP(E$29,Nitable!A:A,Nitable!E:E)," ")</f>
        <v xml:space="preserve"> </v>
      </c>
      <c r="D32" s="32" t="str">
        <f>IF(E32=Employee!D$55,LOOKUP(E$29,Taxcode!A:A,Taxcode!M:M)," ")</f>
        <v xml:space="preserve"> </v>
      </c>
      <c r="E32" s="146" t="str">
        <f>IF(Employee!D$54="m"," ",IF(Employee!F$50&gt;E$29," ",IF(Employee!F$52&lt;E$29," ",Employee!D$55)))</f>
        <v xml:space="preserve"> </v>
      </c>
      <c r="F32" s="39" t="str">
        <f>IF(E32=" "," ",IF(Employee!F$50&gt;E$29," ",IF(Employee!F$52&lt;E$29," ",Employee!D$41)))</f>
        <v xml:space="preserve"> </v>
      </c>
      <c r="G32" s="162"/>
      <c r="H32" s="124">
        <f>IF(T$29="Y",H22,0)</f>
        <v>0</v>
      </c>
      <c r="I32" s="119">
        <f>IF(T$29="Y",I22,0)</f>
        <v>0</v>
      </c>
      <c r="J32" s="119">
        <f>IF(T$29="Y",J22,0)</f>
        <v>0</v>
      </c>
      <c r="K32" s="119">
        <f>IF(T$29="Y",K22,I32*J32)</f>
        <v>0</v>
      </c>
      <c r="L32" s="155">
        <f>IF(T$29="Y",L22,0)</f>
        <v>0</v>
      </c>
      <c r="M32" s="141" t="str">
        <f>IF(E32=" "," ",IF(T$29="Y",M22,IF((H32+K32+L32)&gt;0,H32+K32+L32," ")))</f>
        <v xml:space="preserve"> </v>
      </c>
      <c r="N32" s="121" t="str">
        <f>IF(M32=" "," ",IF(M32=0," ",IF(Employee!O$50="W1",AN32,AI32-W22)))</f>
        <v xml:space="preserve"> </v>
      </c>
      <c r="O32" s="130" t="str">
        <f>IF(M32=" "," ",IF(M32=0," ",IF(Employee!P$43&gt;E$29,0,IF(C32="A",WNI!E144,IF(C32="B",WNI!F144,IF(C32="C",WNI!G144,IF(C32="J",WNI!H144," ")))))))</f>
        <v xml:space="preserve"> </v>
      </c>
      <c r="P32" s="121"/>
      <c r="Q32" s="121"/>
      <c r="R32" s="134" t="str">
        <f>IF(M32=" "," ",IF(M32=0," ",M32-SUM(N32:Q32)))</f>
        <v xml:space="preserve"> </v>
      </c>
      <c r="S32" s="121"/>
      <c r="T32" s="122" t="str">
        <f>IF(M32=" "," ",IF(M32=0," ",WNI!I144))</f>
        <v xml:space="preserve"> </v>
      </c>
      <c r="U32" s="50"/>
      <c r="V32" s="61">
        <f>IF(Employee!H$60=E$29,Employee!D$60+SUM(M32)+V22,SUM(M32)+V22)</f>
        <v>0</v>
      </c>
      <c r="W32" s="61">
        <f>IF(Employee!H$60=E$29,Employee!D$61+SUM(N32)+W22,SUM(N32)+W22)</f>
        <v>0</v>
      </c>
      <c r="X32" s="61">
        <f>IF(O32=" ",X22,O32+X22)</f>
        <v>0</v>
      </c>
      <c r="Y32" s="61">
        <f t="shared" si="5"/>
        <v>0</v>
      </c>
      <c r="Z32" s="61">
        <f t="shared" si="5"/>
        <v>0</v>
      </c>
      <c r="AA32" s="61">
        <f>IF(R32=" ",AA22,AA22+R32)</f>
        <v>0</v>
      </c>
      <c r="AC32" s="61">
        <f>IF(T32=" ",AC22,T32+AC22)</f>
        <v>0</v>
      </c>
      <c r="AD32" s="98"/>
      <c r="AE32" s="112">
        <f>IF(E32=" ",0,IF(D32="BR",0,IF(D32="D",0,IF(D32="NT",V32,LOOKUP(D32,Free!A:A,Free!B:B)*E$29/52))))</f>
        <v>0</v>
      </c>
      <c r="AF32" s="95">
        <f>IF(E32=" ",0,V32-AE32)</f>
        <v>0</v>
      </c>
      <c r="AG32" s="95">
        <f>AF32*AG$7</f>
        <v>0</v>
      </c>
      <c r="AH32" s="95">
        <f>IF(D32="D",AF32*AH$7,IF(AF32&gt;LOOKUP(E$29,HR!A:A,HR!B:B),(AF32-LOOKUP(E$29,HR!A:A,HR!B:B))*AH$7,0))</f>
        <v>0</v>
      </c>
      <c r="AI32" s="95">
        <f>IF(AF32&lt;1,0,AG32+AH32)</f>
        <v>0</v>
      </c>
      <c r="AJ32" s="95">
        <f>IF(E32=" ",0,IF(D32="BR",0,IF(D32="D",0,IF(D32="NT",M32,LOOKUP(D32,Free!A:A,Free!B:B)*1/52))))</f>
        <v>0</v>
      </c>
      <c r="AK32" s="95">
        <f>IF(E32=" ",0,SUM(M32)-AJ32)</f>
        <v>0</v>
      </c>
      <c r="AL32" s="95">
        <f>AK32*AL$7</f>
        <v>0</v>
      </c>
      <c r="AM32" s="95">
        <f>IF(D32="D",AK32*AM$7,IF(AK32&gt;LOOKUP(1,HR!A:A,HR!B:B),(AK32-LOOKUP(1,HR!A:A,HR!B:B))*AH$7,0))</f>
        <v>0</v>
      </c>
      <c r="AN32" s="95">
        <f>IF(AK32&lt;1,0,AL32+AM32)</f>
        <v>0</v>
      </c>
      <c r="AO32" s="98"/>
      <c r="AP32" s="63"/>
      <c r="AQ32" s="95">
        <f>IF(G32="SSP",H32,0)</f>
        <v>0</v>
      </c>
      <c r="AR32" s="95">
        <f>IF(G32="SMP",H32,0)</f>
        <v>0</v>
      </c>
      <c r="AS32" s="95">
        <f>IF(G32="SPP",H32,0)</f>
        <v>0</v>
      </c>
      <c r="AT32" s="95">
        <f>IF(G32="SAP",H32,0)</f>
        <v>0</v>
      </c>
      <c r="AU32" s="63"/>
    </row>
    <row r="33" spans="1:47" ht="18" customHeight="1" x14ac:dyDescent="0.2">
      <c r="A33" s="45"/>
      <c r="B33" s="145" t="str">
        <f>IF(E33=" "," ",IF(Employee!F$76&gt;E$29," ",IF(Employee!F$78&lt;E$29," ",Employee!D$82)))</f>
        <v xml:space="preserve"> </v>
      </c>
      <c r="C33" s="32" t="str">
        <f>IF(E33=Employee!D$81,LOOKUP(E$29,Nitable!A:A,Nitable!H:H)," ")</f>
        <v xml:space="preserve"> </v>
      </c>
      <c r="D33" s="32" t="str">
        <f>IF(E33=Employee!D$81,LOOKUP(E$29,Taxcode!A:A,Taxcode!S:S)," ")</f>
        <v xml:space="preserve"> </v>
      </c>
      <c r="E33" s="146" t="str">
        <f>IF(Employee!D$80="m"," ",IF(Employee!F$76&gt;E$29," ",IF(Employee!F$78&lt;E$29," ",Employee!D$81)))</f>
        <v xml:space="preserve"> </v>
      </c>
      <c r="F33" s="39" t="str">
        <f>IF(E33=" "," ",IF(Employee!F$76&gt;E$29," ",IF(Employee!F$78&lt;E$29," ",Employee!D$67)))</f>
        <v xml:space="preserve"> </v>
      </c>
      <c r="G33" s="162"/>
      <c r="H33" s="124">
        <f>IF(T$29="Y",H23,0)</f>
        <v>0</v>
      </c>
      <c r="I33" s="119">
        <f>IF(T$29="Y",I23,0)</f>
        <v>0</v>
      </c>
      <c r="J33" s="119">
        <f>IF(T$29="Y",J23,0)</f>
        <v>0</v>
      </c>
      <c r="K33" s="119">
        <f>IF(T$29="Y",K23,I33*J33)</f>
        <v>0</v>
      </c>
      <c r="L33" s="155">
        <f>IF(T$29="Y",L23,0)</f>
        <v>0</v>
      </c>
      <c r="M33" s="141" t="str">
        <f>IF(E33=" "," ",IF(T$29="Y",M23,IF((H33+K33+L33)&gt;0,H33+K33+L33," ")))</f>
        <v xml:space="preserve"> </v>
      </c>
      <c r="N33" s="121" t="str">
        <f>IF(M33=" "," ",IF(M33=0," ",IF(Employee!O$76="W1",AN33,AI33-W23)))</f>
        <v xml:space="preserve"> </v>
      </c>
      <c r="O33" s="130" t="str">
        <f>IF(M33=" "," ",IF(M33=0," ",IF(Employee!P$69&gt;E$29,0,IF(C33="A",WNI!E145,IF(C33="B",WNI!F145,IF(C33="C",WNI!G145,IF(C33="J",WNI!H145," ")))))))</f>
        <v xml:space="preserve"> </v>
      </c>
      <c r="P33" s="121"/>
      <c r="Q33" s="121"/>
      <c r="R33" s="134" t="str">
        <f>IF(M33=" "," ",IF(M33=0," ",M33-SUM(N33:Q33)))</f>
        <v xml:space="preserve"> </v>
      </c>
      <c r="S33" s="121"/>
      <c r="T33" s="122" t="str">
        <f>IF(M33=" "," ",IF(M33=0," ",WNI!I145))</f>
        <v xml:space="preserve"> </v>
      </c>
      <c r="U33" s="50"/>
      <c r="V33" s="61">
        <f>IF(Employee!H$86=E$29,Employee!D$86+SUM(M33)+V23,SUM(M33)+V23)</f>
        <v>0</v>
      </c>
      <c r="W33" s="61">
        <f>IF(Employee!H$86=E$29,Employee!D$87+SUM(N33)+W23,SUM(N33)+W23)</f>
        <v>0</v>
      </c>
      <c r="X33" s="61">
        <f>IF(O33=" ",X23,O33+X23)</f>
        <v>0</v>
      </c>
      <c r="Y33" s="61">
        <f t="shared" si="5"/>
        <v>0</v>
      </c>
      <c r="Z33" s="61">
        <f t="shared" si="5"/>
        <v>0</v>
      </c>
      <c r="AA33" s="61">
        <f>IF(R33=" ",AA23,AA23+R33)</f>
        <v>0</v>
      </c>
      <c r="AC33" s="61">
        <f>IF(T33=" ",AC23,T33+AC23)</f>
        <v>0</v>
      </c>
      <c r="AD33" s="98"/>
      <c r="AE33" s="112">
        <f>IF(E33=" ",0,IF(D33="BR",0,IF(D33="D",0,IF(D33="NT",V33,LOOKUP(D33,Free!A:A,Free!B:B)*E$29/52))))</f>
        <v>0</v>
      </c>
      <c r="AF33" s="95">
        <f>IF(E33=" ",0,V33-AE33)</f>
        <v>0</v>
      </c>
      <c r="AG33" s="95">
        <f>AF33*AG$7</f>
        <v>0</v>
      </c>
      <c r="AH33" s="95">
        <f>IF(D33="D",AF33*AH$7,IF(AF33&gt;LOOKUP(E$29,HR!A:A,HR!B:B),(AF33-LOOKUP(E$29,HR!A:A,HR!B:B))*AH$7,0))</f>
        <v>0</v>
      </c>
      <c r="AI33" s="95">
        <f>IF(AF33&lt;1,0,AG33+AH33)</f>
        <v>0</v>
      </c>
      <c r="AJ33" s="95">
        <f>IF(E33=" ",0,IF(D33="BR",0,IF(D33="D",0,IF(D33="NT",M33,LOOKUP(D33,Free!A:A,Free!B:B)*1/52))))</f>
        <v>0</v>
      </c>
      <c r="AK33" s="95">
        <f>IF(E33=" ",0,SUM(M33)-AJ33)</f>
        <v>0</v>
      </c>
      <c r="AL33" s="95">
        <f>AK33*AL$7</f>
        <v>0</v>
      </c>
      <c r="AM33" s="95">
        <f>IF(D33="D",AK33*AM$7,IF(AK33&gt;LOOKUP(1,HR!A:A,HR!B:B),(AK33-LOOKUP(1,HR!A:A,HR!B:B))*AH$7,0))</f>
        <v>0</v>
      </c>
      <c r="AN33" s="95">
        <f>IF(AK33&lt;1,0,AL33+AM33)</f>
        <v>0</v>
      </c>
      <c r="AO33" s="98"/>
      <c r="AP33" s="63"/>
      <c r="AQ33" s="95">
        <f>IF(G33="SSP",H33,0)</f>
        <v>0</v>
      </c>
      <c r="AR33" s="95">
        <f>IF(G33="SMP",H33,0)</f>
        <v>0</v>
      </c>
      <c r="AS33" s="95">
        <f>IF(G33="SPP",H33,0)</f>
        <v>0</v>
      </c>
      <c r="AT33" s="95">
        <f>IF(G33="SAP",H33,0)</f>
        <v>0</v>
      </c>
      <c r="AU33" s="63"/>
    </row>
    <row r="34" spans="1:47" ht="18" customHeight="1" x14ac:dyDescent="0.2">
      <c r="A34" s="45"/>
      <c r="B34" s="145" t="str">
        <f>IF(E34=" "," ",IF(Employee!F$102&gt;E$29," ",IF(Employee!F$104&lt;E$29," ",Employee!D$108)))</f>
        <v xml:space="preserve"> </v>
      </c>
      <c r="C34" s="32" t="str">
        <f>IF(E34=Employee!D$107,LOOKUP(E$29,Nitable!A:A,Nitable!K:K)," ")</f>
        <v xml:space="preserve"> </v>
      </c>
      <c r="D34" s="32" t="str">
        <f>IF(E34=Employee!D$107,LOOKUP(E$29,Taxcode!A:A,Taxcode!Y:Y)," ")</f>
        <v xml:space="preserve"> </v>
      </c>
      <c r="E34" s="146" t="str">
        <f>IF(Employee!D$106="m"," ",IF(Employee!F$102&gt;E$29," ",IF(Employee!F$104&lt;E$29," ",Employee!D$107)))</f>
        <v xml:space="preserve"> </v>
      </c>
      <c r="F34" s="39" t="str">
        <f>IF(E34=" "," ",IF(Employee!F$102&gt;E$29," ",IF(Employee!F$104&lt;E$29," ",Employee!D$93)))</f>
        <v xml:space="preserve"> </v>
      </c>
      <c r="G34" s="162"/>
      <c r="H34" s="124">
        <f>IF(T$29="Y",H24,0)</f>
        <v>0</v>
      </c>
      <c r="I34" s="119">
        <f>IF(T$29="Y",I24,0)</f>
        <v>0</v>
      </c>
      <c r="J34" s="119">
        <f>IF(T$29="Y",J24,0)</f>
        <v>0</v>
      </c>
      <c r="K34" s="119">
        <f>IF(T$29="Y",K24,I34*J34)</f>
        <v>0</v>
      </c>
      <c r="L34" s="155">
        <f>IF(T$29="Y",L24,0)</f>
        <v>0</v>
      </c>
      <c r="M34" s="141" t="str">
        <f>IF(E34=" "," ",IF(T$29="Y",M24,IF((H34+K34+L34)&gt;0,H34+K34+L34," ")))</f>
        <v xml:space="preserve"> </v>
      </c>
      <c r="N34" s="121" t="str">
        <f>IF(M34=" "," ",IF(M34=0," ",IF(Employee!O$102="W1",AN34,AI34-W24)))</f>
        <v xml:space="preserve"> </v>
      </c>
      <c r="O34" s="130" t="str">
        <f>IF(M34=" "," ",IF(M34=0," ",IF(Employee!P$95&gt;E$29,0,IF(C34="A",WNI!E146,IF(C34="B",WNI!F146,IF(C34="C",WNI!G146,IF(C34="J",WNI!H146," ")))))))</f>
        <v xml:space="preserve"> </v>
      </c>
      <c r="P34" s="121"/>
      <c r="Q34" s="121"/>
      <c r="R34" s="134" t="str">
        <f>IF(M34=" "," ",IF(M34=0," ",M34-SUM(N34:Q34)))</f>
        <v xml:space="preserve"> </v>
      </c>
      <c r="S34" s="121"/>
      <c r="T34" s="122" t="str">
        <f>IF(M34=" "," ",IF(M34=0," ",WNI!I146))</f>
        <v xml:space="preserve"> </v>
      </c>
      <c r="U34" s="50"/>
      <c r="V34" s="61">
        <f>IF(Employee!H$112=E$29,Employee!D$112+SUM(M34)+V24,SUM(M34)+V24)</f>
        <v>0</v>
      </c>
      <c r="W34" s="61">
        <f>IF(Employee!H$112=E$29,Employee!D$113+SUM(N34)+W24,SUM(N34)+W24)</f>
        <v>0</v>
      </c>
      <c r="X34" s="61">
        <f>IF(O34=" ",X24,O34+X24)</f>
        <v>0</v>
      </c>
      <c r="Y34" s="61">
        <f t="shared" si="5"/>
        <v>0</v>
      </c>
      <c r="Z34" s="61">
        <f t="shared" si="5"/>
        <v>0</v>
      </c>
      <c r="AA34" s="61">
        <f>IF(R34=" ",AA24,AA24+R34)</f>
        <v>0</v>
      </c>
      <c r="AC34" s="61">
        <f>IF(T34=" ",AC24,T34+AC24)</f>
        <v>0</v>
      </c>
      <c r="AD34" s="98"/>
      <c r="AE34" s="112">
        <f>IF(E34=" ",0,IF(D34="BR",0,IF(D34="D",0,IF(D34="NT",V34,LOOKUP(D34,Free!A:A,Free!B:B)*E$29/52))))</f>
        <v>0</v>
      </c>
      <c r="AF34" s="95">
        <f>IF(E34=" ",0,V34-AE34)</f>
        <v>0</v>
      </c>
      <c r="AG34" s="95">
        <f>AF34*AG$7</f>
        <v>0</v>
      </c>
      <c r="AH34" s="95">
        <f>IF(D34="D",AF34*AH$7,IF(AF34&gt;LOOKUP(E$29,HR!A:A,HR!B:B),(AF34-LOOKUP(E$29,HR!A:A,HR!B:B))*AH$7,0))</f>
        <v>0</v>
      </c>
      <c r="AI34" s="95">
        <f>IF(AF34&lt;1,0,AG34+AH34)</f>
        <v>0</v>
      </c>
      <c r="AJ34" s="95">
        <f>IF(E34=" ",0,IF(D34="BR",0,IF(D34="D",0,IF(D34="NT",M34,LOOKUP(D34,Free!A:A,Free!B:B)*1/52))))</f>
        <v>0</v>
      </c>
      <c r="AK34" s="95">
        <f>IF(E34=" ",0,SUM(M34)-AJ34)</f>
        <v>0</v>
      </c>
      <c r="AL34" s="95">
        <f>AK34*AL$7</f>
        <v>0</v>
      </c>
      <c r="AM34" s="95">
        <f>IF(D34="D",AK34*AM$7,IF(AK34&gt;LOOKUP(1,HR!A:A,HR!B:B),(AK34-LOOKUP(1,HR!A:A,HR!B:B))*AH$7,0))</f>
        <v>0</v>
      </c>
      <c r="AN34" s="95">
        <f>IF(AK34&lt;1,0,AL34+AM34)</f>
        <v>0</v>
      </c>
      <c r="AO34" s="98"/>
      <c r="AP34" s="63"/>
      <c r="AQ34" s="95">
        <f>IF(G34="SSP",H34,0)</f>
        <v>0</v>
      </c>
      <c r="AR34" s="95">
        <f>IF(G34="SMP",H34,0)</f>
        <v>0</v>
      </c>
      <c r="AS34" s="95">
        <f>IF(G34="SPP",H34,0)</f>
        <v>0</v>
      </c>
      <c r="AT34" s="95">
        <f>IF(G34="SAP",H34,0)</f>
        <v>0</v>
      </c>
      <c r="AU34" s="63"/>
    </row>
    <row r="35" spans="1:47" ht="18" customHeight="1" thickBot="1" x14ac:dyDescent="0.25">
      <c r="A35" s="45"/>
      <c r="B35" s="145" t="str">
        <f>IF(E35=" "," ",IF(Employee!F$128&gt;E$29," ",IF(Employee!F$130&lt;E$29," ",Employee!D$134)))</f>
        <v xml:space="preserve"> </v>
      </c>
      <c r="C35" s="32" t="str">
        <f>IF(E35=Employee!D$133,LOOKUP(E$29,Nitable!A:A,Nitable!N:N)," ")</f>
        <v xml:space="preserve"> </v>
      </c>
      <c r="D35" s="32" t="str">
        <f>IF(E35=Employee!D$133,LOOKUP(E$29,Taxcode!A:A,Taxcode!AE:AE)," ")</f>
        <v xml:space="preserve"> </v>
      </c>
      <c r="E35" s="146" t="str">
        <f>IF(Employee!D$132="m"," ",IF(Employee!F$128&gt;E$29," ",IF(Employee!F$130&lt;E$29," ",Employee!D$133)))</f>
        <v xml:space="preserve"> </v>
      </c>
      <c r="F35" s="39" t="str">
        <f>IF(E35=" "," ",IF(Employee!F$128&gt;E$29," ",IF(Employee!F$130&lt;E$29," ",Employee!D$119)))</f>
        <v xml:space="preserve"> </v>
      </c>
      <c r="G35" s="162"/>
      <c r="H35" s="124">
        <f>IF(T$29="Y",H25,0)</f>
        <v>0</v>
      </c>
      <c r="I35" s="119">
        <f>IF(T$29="Y",I25,0)</f>
        <v>0</v>
      </c>
      <c r="J35" s="119">
        <f>IF(T$29="Y",J25,0)</f>
        <v>0</v>
      </c>
      <c r="K35" s="119">
        <f>IF(T$29="Y",K25,I35*J35)</f>
        <v>0</v>
      </c>
      <c r="L35" s="155">
        <f>IF(T$29="Y",L25,0)</f>
        <v>0</v>
      </c>
      <c r="M35" s="141" t="str">
        <f>IF(E35=" "," ",IF(T$29="Y",M25,IF((H35+K35+L35)&gt;0,H35+K35+L35," ")))</f>
        <v xml:space="preserve"> </v>
      </c>
      <c r="N35" s="121" t="str">
        <f>IF(M35=" "," ",IF(M35=0," ",IF(Employee!O$128="W1",AN35,AI35-W25)))</f>
        <v xml:space="preserve"> </v>
      </c>
      <c r="O35" s="130" t="str">
        <f>IF(M35=" "," ",IF(M35=0," ",IF(Employee!P$121&gt;E$29,0,IF(C35="A",WNI!E147,IF(C35="B",WNI!F147,IF(C35="C",WNI!G147,IF(C35="J",WNI!H147," ")))))))</f>
        <v xml:space="preserve"> </v>
      </c>
      <c r="P35" s="121"/>
      <c r="Q35" s="121"/>
      <c r="R35" s="134" t="str">
        <f>IF(M35=" "," ",IF(M35=0," ",M35-SUM(N35:Q35)))</f>
        <v xml:space="preserve"> </v>
      </c>
      <c r="S35" s="121"/>
      <c r="T35" s="266" t="str">
        <f>IF(M35=" "," ",IF(M35=0," ",WNI!I147))</f>
        <v xml:space="preserve"> </v>
      </c>
      <c r="U35" s="50"/>
      <c r="V35" s="61">
        <f>IF(Employee!H$138=E$29,Employee!D$138+SUM(M35)+V25,SUM(M35)+V25)</f>
        <v>0</v>
      </c>
      <c r="W35" s="61">
        <f>IF(Employee!H$138=E$29,Employee!D$139+SUM(N35)+W25,SUM(N35)+W25)</f>
        <v>0</v>
      </c>
      <c r="X35" s="61">
        <f>IF(O35=" ",X25,O35+X25)</f>
        <v>0</v>
      </c>
      <c r="Y35" s="61">
        <f t="shared" si="5"/>
        <v>0</v>
      </c>
      <c r="Z35" s="61">
        <f t="shared" si="5"/>
        <v>0</v>
      </c>
      <c r="AA35" s="61">
        <f>IF(R35=" ",AA25,AA25+R35)</f>
        <v>0</v>
      </c>
      <c r="AC35" s="61">
        <f>IF(T35=" ",AC25,T35+AC25)</f>
        <v>0</v>
      </c>
      <c r="AD35" s="98"/>
      <c r="AE35" s="112">
        <f>IF(E35=" ",0,IF(D35="BR",0,IF(D35="D",0,IF(D35="NT",V35,LOOKUP(D35,Free!A:A,Free!B:B)*E$29/52))))</f>
        <v>0</v>
      </c>
      <c r="AF35" s="95">
        <f>IF(E35=" ",0,V35-AE35)</f>
        <v>0</v>
      </c>
      <c r="AG35" s="95">
        <f>AF35*AG$7</f>
        <v>0</v>
      </c>
      <c r="AH35" s="95">
        <f>IF(D35="D",AF35*AH$7,IF(AF35&gt;LOOKUP(E$29,HR!A:A,HR!B:B),(AF35-LOOKUP(E$29,HR!A:A,HR!B:B))*AH$7,0))</f>
        <v>0</v>
      </c>
      <c r="AI35" s="95">
        <f>IF(AF35&lt;1,0,AG35+AH35)</f>
        <v>0</v>
      </c>
      <c r="AJ35" s="95">
        <f>IF(E35=" ",0,IF(D35="BR",0,IF(D35="D",0,IF(D35="NT",M35,LOOKUP(D35,Free!A:A,Free!B:B)*1/52))))</f>
        <v>0</v>
      </c>
      <c r="AK35" s="95">
        <f>IF(E35=" ",0,SUM(M35)-AJ35)</f>
        <v>0</v>
      </c>
      <c r="AL35" s="95">
        <f>AK35*AL$7</f>
        <v>0</v>
      </c>
      <c r="AM35" s="95">
        <f>IF(D35="D",AK35*AM$7,IF(AK35&gt;LOOKUP(1,HR!A:A,HR!B:B),(AK35-LOOKUP(1,HR!A:A,HR!B:B))*AH$7,0))</f>
        <v>0</v>
      </c>
      <c r="AN35" s="95">
        <f>IF(AK35&lt;1,0,AL35+AM35)</f>
        <v>0</v>
      </c>
      <c r="AO35" s="98"/>
      <c r="AP35" s="63"/>
      <c r="AQ35" s="95">
        <f>IF(G35="SSP",H35,0)</f>
        <v>0</v>
      </c>
      <c r="AR35" s="95">
        <f>IF(G35="SMP",H35,0)</f>
        <v>0</v>
      </c>
      <c r="AS35" s="95">
        <f>IF(G35="SPP",H35,0)</f>
        <v>0</v>
      </c>
      <c r="AT35" s="95">
        <f>IF(G35="SAP",H35,0)</f>
        <v>0</v>
      </c>
      <c r="AU35" s="63"/>
    </row>
    <row r="36" spans="1:47" ht="18" customHeight="1" thickTop="1" thickBot="1" x14ac:dyDescent="0.25">
      <c r="A36" s="49"/>
      <c r="B36" s="153"/>
      <c r="C36" s="151"/>
      <c r="D36" s="151"/>
      <c r="E36" s="152"/>
      <c r="F36" s="400" t="s">
        <v>7</v>
      </c>
      <c r="G36" s="398"/>
      <c r="H36" s="156"/>
      <c r="I36" s="157"/>
      <c r="J36" s="157"/>
      <c r="K36" s="158"/>
      <c r="L36" s="158"/>
      <c r="M36" s="159">
        <f t="shared" ref="M36:R36" si="6">SUM(M31:M35)</f>
        <v>0</v>
      </c>
      <c r="N36" s="159">
        <f t="shared" si="6"/>
        <v>0</v>
      </c>
      <c r="O36" s="159">
        <f t="shared" si="6"/>
        <v>0</v>
      </c>
      <c r="P36" s="159">
        <f t="shared" si="6"/>
        <v>0</v>
      </c>
      <c r="Q36" s="159">
        <f t="shared" si="6"/>
        <v>0</v>
      </c>
      <c r="R36" s="159">
        <f t="shared" si="6"/>
        <v>0</v>
      </c>
      <c r="S36" s="121"/>
      <c r="T36" s="159">
        <f>SUM(T31:T35)</f>
        <v>0</v>
      </c>
      <c r="U36" s="51"/>
      <c r="V36" s="61"/>
      <c r="AD36" s="98"/>
      <c r="AE36" s="112"/>
      <c r="AO36" s="98"/>
      <c r="AP36" s="63"/>
      <c r="AU36" s="63"/>
    </row>
    <row r="37" spans="1:47" s="54" customFormat="1" ht="24" customHeight="1" thickBot="1" x14ac:dyDescent="0.25">
      <c r="A37" s="138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81"/>
      <c r="P37" s="381"/>
      <c r="Q37" s="381"/>
      <c r="R37" s="381"/>
      <c r="S37" s="381"/>
      <c r="T37" s="381"/>
      <c r="U37" s="218"/>
      <c r="V37" s="84"/>
      <c r="W37" s="84"/>
      <c r="X37" s="84"/>
      <c r="Y37" s="219"/>
      <c r="Z37" s="84"/>
      <c r="AA37" s="84"/>
      <c r="AB37" s="85"/>
      <c r="AC37" s="84"/>
      <c r="AD37" s="97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7"/>
      <c r="AP37" s="212"/>
      <c r="AQ37" s="94"/>
      <c r="AR37" s="94"/>
      <c r="AS37" s="94"/>
      <c r="AT37" s="94"/>
      <c r="AU37" s="212"/>
    </row>
    <row r="38" spans="1:47" ht="18" customHeight="1" thickTop="1" thickBot="1" x14ac:dyDescent="0.25">
      <c r="A38" s="41"/>
      <c r="B38" s="396" t="s">
        <v>34</v>
      </c>
      <c r="C38" s="440"/>
      <c r="D38" s="440"/>
      <c r="E38" s="441"/>
      <c r="F38" s="42"/>
      <c r="G38" s="42"/>
      <c r="H38" s="43"/>
      <c r="I38" s="43"/>
      <c r="J38" s="43"/>
      <c r="K38" s="58"/>
      <c r="L38" s="58"/>
      <c r="M38" s="55"/>
      <c r="N38" s="43"/>
      <c r="O38" s="378" t="s">
        <v>39</v>
      </c>
      <c r="P38" s="379"/>
      <c r="Q38" s="380"/>
      <c r="R38" s="376"/>
      <c r="S38" s="377"/>
      <c r="T38" s="377"/>
      <c r="U38" s="44"/>
      <c r="AD38" s="98"/>
      <c r="AE38" s="112"/>
      <c r="AO38" s="98"/>
      <c r="AP38" s="63"/>
      <c r="AU38" s="63"/>
    </row>
    <row r="39" spans="1:47" ht="18" customHeight="1" thickTop="1" thickBot="1" x14ac:dyDescent="0.25">
      <c r="A39" s="45"/>
      <c r="B39" s="399" t="s">
        <v>9</v>
      </c>
      <c r="C39" s="442"/>
      <c r="D39" s="443"/>
      <c r="E39" s="206">
        <v>30</v>
      </c>
      <c r="F39" s="63"/>
      <c r="G39" s="63"/>
      <c r="H39" s="399" t="s">
        <v>39</v>
      </c>
      <c r="I39" s="442"/>
      <c r="J39" s="443"/>
      <c r="K39" s="272">
        <f>Admin!B205</f>
        <v>40112</v>
      </c>
      <c r="L39" s="271" t="s">
        <v>208</v>
      </c>
      <c r="M39" s="273">
        <f>Admin!B211</f>
        <v>40118</v>
      </c>
      <c r="N39" s="28"/>
      <c r="O39" s="401" t="s">
        <v>109</v>
      </c>
      <c r="P39" s="437"/>
      <c r="Q39" s="437"/>
      <c r="R39" s="438"/>
      <c r="S39" s="46"/>
      <c r="T39" s="217"/>
      <c r="U39" s="48"/>
      <c r="AD39" s="98"/>
      <c r="AE39" s="112"/>
      <c r="AO39" s="98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4"/>
      <c r="O40" s="56"/>
      <c r="P40" s="56"/>
      <c r="Q40" s="56"/>
      <c r="R40" s="56"/>
      <c r="S40" s="46"/>
      <c r="T40" s="56"/>
      <c r="U40" s="48"/>
      <c r="AD40" s="98"/>
      <c r="AE40" s="112"/>
      <c r="AO40" s="98"/>
      <c r="AP40" s="63"/>
      <c r="AU40" s="63"/>
    </row>
    <row r="41" spans="1:47" ht="18" customHeight="1" x14ac:dyDescent="0.2">
      <c r="A41" s="45"/>
      <c r="B41" s="143" t="str">
        <f>IF(E41=" "," ",IF(Employee!F$24&gt;E$39," ",IF(Employee!F$26&lt;E$39," ",Employee!D$30)))</f>
        <v xml:space="preserve"> </v>
      </c>
      <c r="C41" s="109" t="str">
        <f>IF(E41=Employee!D$29,LOOKUP(E$39,Nitable!A:A,Nitable!B:B)," ")</f>
        <v xml:space="preserve"> </v>
      </c>
      <c r="D41" s="109" t="str">
        <f>IF(E41=Employee!D$29,LOOKUP(E$39,Taxcode!A:A,Taxcode!G:G)," ")</f>
        <v xml:space="preserve"> </v>
      </c>
      <c r="E41" s="150" t="str">
        <f>IF(Employee!D$28="m"," ",IF(Employee!F$24&gt;E$39," ",IF(Employee!F$26&lt;E$39," ",Employee!D$29)))</f>
        <v xml:space="preserve"> </v>
      </c>
      <c r="F41" s="147" t="str">
        <f>IF(E41=" "," ",IF(Employee!F$24&gt;E$39," ",IF(Employee!F$26&lt;E$39," ",Employee!D$15)))</f>
        <v xml:space="preserve"> </v>
      </c>
      <c r="G41" s="162"/>
      <c r="H41" s="123">
        <f>IF(T$39="Y",H31,0)</f>
        <v>0</v>
      </c>
      <c r="I41" s="115">
        <f>IF(T$39="Y",I31,0)</f>
        <v>0</v>
      </c>
      <c r="J41" s="115">
        <f>IF(T$39="Y",J31,0)</f>
        <v>0</v>
      </c>
      <c r="K41" s="115">
        <f>IF(T$39="Y",K31,I41*J41)</f>
        <v>0</v>
      </c>
      <c r="L41" s="115">
        <f>IF(T$39="Y",L31,0)</f>
        <v>0</v>
      </c>
      <c r="M41" s="127" t="str">
        <f>IF(E41=" "," ",IF(T$39="Y",M31,IF((H41+K41+L41)&gt;0,H41+K41+L41," ")))</f>
        <v xml:space="preserve"> </v>
      </c>
      <c r="N41" s="117" t="str">
        <f>IF(M41=" "," ",IF(M41=0," ",IF(Employee!O$24="W1",AN41,AI41-W31)))</f>
        <v xml:space="preserve"> </v>
      </c>
      <c r="O41" s="128" t="str">
        <f>IF(M41=" "," ",IF(M41=0," ",IF(Employee!P$17&gt;E$39,0,IF(C41="A",WNI!E148,IF(C41="B",WNI!F148,IF(C41="C",WNI!G148,IF(C41="J",WNI!H148," ")))))))</f>
        <v xml:space="preserve"> </v>
      </c>
      <c r="P41" s="117"/>
      <c r="Q41" s="117"/>
      <c r="R41" s="133" t="str">
        <f>IF(M41=" "," ",IF(M41=0," ",M41-SUM(N41:Q41)))</f>
        <v xml:space="preserve"> </v>
      </c>
      <c r="S41" s="121"/>
      <c r="T41" s="118" t="str">
        <f>IF(M41=" "," ",IF(M41=0," ",WNI!I148))</f>
        <v xml:space="preserve"> </v>
      </c>
      <c r="U41" s="50"/>
      <c r="V41" s="61">
        <f>IF(Employee!H$34=E$39,Employee!D$34+SUM(M41)+V31,SUM(M41)+V31)</f>
        <v>0</v>
      </c>
      <c r="W41" s="61">
        <f>IF(Employee!H$34=E$39,Employee!D$35+SUM(N41)+W31,SUM(N41)+W31)</f>
        <v>0</v>
      </c>
      <c r="X41" s="61">
        <f>IF(O41=" ",X31,O41+X31)</f>
        <v>0</v>
      </c>
      <c r="Y41" s="61">
        <f t="shared" ref="Y41:Z45" si="7">IF(P41=0,Y31,P41+Y31)</f>
        <v>0</v>
      </c>
      <c r="Z41" s="61">
        <f t="shared" si="7"/>
        <v>0</v>
      </c>
      <c r="AA41" s="61">
        <f>IF(R41=" ",AA31,AA31+R41)</f>
        <v>0</v>
      </c>
      <c r="AC41" s="61">
        <f>IF(T41=" ",AC31,T41+AC31)</f>
        <v>0</v>
      </c>
      <c r="AD41" s="98"/>
      <c r="AE41" s="112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8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45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IF(E42=Employee!D$55,LOOKUP(E$39,Taxcode!A:A,Taxcode!M:M)," ")</f>
        <v xml:space="preserve"> </v>
      </c>
      <c r="E42" s="142" t="str">
        <f>IF(Employee!D$54="m"," ",IF(Employee!F$50&gt;E$39," ",IF(Employee!F$52&lt;E$39," ",Employee!D$55)))</f>
        <v xml:space="preserve"> </v>
      </c>
      <c r="F42" s="148" t="str">
        <f>IF(E42=" "," ",IF(Employee!F$50&gt;E$39," ",IF(Employee!F$52&lt;E$39," ",Employee!D$41)))</f>
        <v xml:space="preserve"> </v>
      </c>
      <c r="G42" s="162"/>
      <c r="H42" s="124">
        <f>IF(T$39="Y",H32,0)</f>
        <v>0</v>
      </c>
      <c r="I42" s="119">
        <f>IF(T$39="Y",I32,0)</f>
        <v>0</v>
      </c>
      <c r="J42" s="119">
        <f>IF(T$39="Y",J32,0)</f>
        <v>0</v>
      </c>
      <c r="K42" s="119">
        <f>IF(T$39="Y",K32,I42*J42)</f>
        <v>0</v>
      </c>
      <c r="L42" s="119">
        <f>IF(T$39="Y",L32,0)</f>
        <v>0</v>
      </c>
      <c r="M42" s="129" t="str">
        <f>IF(E42=" "," ",IF(T$39="Y",M32,IF((H42+K42+L42)&gt;0,H42+K42+L42," ")))</f>
        <v xml:space="preserve"> </v>
      </c>
      <c r="N42" s="121" t="str">
        <f>IF(M42=" "," ",IF(M42=0," ",IF(Employee!O$50="W1",AN42,AI42-W32)))</f>
        <v xml:space="preserve"> </v>
      </c>
      <c r="O42" s="130" t="str">
        <f>IF(M42=" "," ",IF(M42=0," ",IF(Employee!P$43&gt;E$39,0,IF(C42="A",WNI!E149,IF(C42="B",WNI!F149,IF(C42="C",WNI!G149,IF(C42="J",WNI!H149," ")))))))</f>
        <v xml:space="preserve"> </v>
      </c>
      <c r="P42" s="121"/>
      <c r="Q42" s="121"/>
      <c r="R42" s="134" t="str">
        <f>IF(M42=" "," ",IF(M42=0," ",M42-SUM(N42:Q42)))</f>
        <v xml:space="preserve"> </v>
      </c>
      <c r="S42" s="121"/>
      <c r="T42" s="122" t="str">
        <f>IF(M42=" "," ",IF(M42=0," ",WNI!I149))</f>
        <v xml:space="preserve"> </v>
      </c>
      <c r="U42" s="50"/>
      <c r="V42" s="61">
        <f>IF(Employee!H$60=E$39,Employee!D$60+SUM(M42)+V32,SUM(M42)+V32)</f>
        <v>0</v>
      </c>
      <c r="W42" s="61">
        <f>IF(Employee!H$60=E$39,Employee!D$61+SUM(N42)+W32,SUM(N42)+W32)</f>
        <v>0</v>
      </c>
      <c r="X42" s="61">
        <f>IF(O42=" ",X32,O42+X32)</f>
        <v>0</v>
      </c>
      <c r="Y42" s="61">
        <f t="shared" si="7"/>
        <v>0</v>
      </c>
      <c r="Z42" s="61">
        <f t="shared" si="7"/>
        <v>0</v>
      </c>
      <c r="AA42" s="61">
        <f>IF(R42=" ",AA32,AA32+R42)</f>
        <v>0</v>
      </c>
      <c r="AC42" s="61">
        <f>IF(T42=" ",AC32,T42+AC32)</f>
        <v>0</v>
      </c>
      <c r="AD42" s="98"/>
      <c r="AE42" s="112">
        <f>IF(E42=" ",0,IF(D42="BR",0,IF(D42="D",0,IF(D42="NT",V42,LOOKUP(D42,Free!A:A,Free!B:B)*E$39/52))))</f>
        <v>0</v>
      </c>
      <c r="AF42" s="95">
        <f>IF(E42=" ",0,V42-AE42)</f>
        <v>0</v>
      </c>
      <c r="AG42" s="95">
        <f>AF42*AG$7</f>
        <v>0</v>
      </c>
      <c r="AH42" s="95">
        <f>IF(D42="D",AF42*AH$7,IF(AF42&gt;LOOKUP(E$39,HR!A:A,HR!B:B),(AF42-LOOKUP(E$39,HR!A:A,HR!B:B))*AH$7,0))</f>
        <v>0</v>
      </c>
      <c r="AI42" s="95">
        <f>IF(AF42&lt;1,0,AG42+AH42)</f>
        <v>0</v>
      </c>
      <c r="AJ42" s="95">
        <f>IF(E42=" ",0,IF(D42="BR",0,IF(D42="D",0,IF(D42="NT",M42,LOOKUP(D42,Free!A:A,Free!B:B)*1/52))))</f>
        <v>0</v>
      </c>
      <c r="AK42" s="95">
        <f>IF(E42=" ",0,SUM(M42)-AJ42)</f>
        <v>0</v>
      </c>
      <c r="AL42" s="95">
        <f>AK42*AL$7</f>
        <v>0</v>
      </c>
      <c r="AM42" s="95">
        <f>IF(D42="D",AK42*AM$7,IF(AK42&gt;LOOKUP(1,HR!A:A,HR!B:B),(AK42-LOOKUP(1,HR!A:A,HR!B:B))*AH$7,0))</f>
        <v>0</v>
      </c>
      <c r="AN42" s="95">
        <f>IF(AK42&lt;1,0,AL42+AM42)</f>
        <v>0</v>
      </c>
      <c r="AO42" s="98"/>
      <c r="AP42" s="63"/>
      <c r="AQ42" s="95">
        <f>IF(G42="SSP",H42,0)</f>
        <v>0</v>
      </c>
      <c r="AR42" s="95">
        <f>IF(G42="SMP",H42,0)</f>
        <v>0</v>
      </c>
      <c r="AS42" s="95">
        <f>IF(G42="SPP",H42,0)</f>
        <v>0</v>
      </c>
      <c r="AT42" s="95">
        <f>IF(G42="SAP",H42,0)</f>
        <v>0</v>
      </c>
      <c r="AU42" s="63"/>
    </row>
    <row r="43" spans="1:47" ht="18" customHeight="1" x14ac:dyDescent="0.2">
      <c r="A43" s="45"/>
      <c r="B43" s="145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IF(E43=Employee!D$81,LOOKUP(E$39,Taxcode!A:A,Taxcode!S:S)," ")</f>
        <v xml:space="preserve"> </v>
      </c>
      <c r="E43" s="142" t="str">
        <f>IF(Employee!D$80="m"," ",IF(Employee!F$76&gt;E$39," ",IF(Employee!F$78&lt;E$39," ",Employee!D$81)))</f>
        <v xml:space="preserve"> </v>
      </c>
      <c r="F43" s="148" t="str">
        <f>IF(E43=" "," ",IF(Employee!F$76&gt;E$39," ",IF(Employee!F$78&lt;E$39," ",Employee!D$67)))</f>
        <v xml:space="preserve"> </v>
      </c>
      <c r="G43" s="162"/>
      <c r="H43" s="124">
        <f>IF(T$39="Y",H33,0)</f>
        <v>0</v>
      </c>
      <c r="I43" s="119">
        <f>IF(T$39="Y",I33,0)</f>
        <v>0</v>
      </c>
      <c r="J43" s="119">
        <f>IF(T$39="Y",J33,0)</f>
        <v>0</v>
      </c>
      <c r="K43" s="119">
        <f>IF(T$39="Y",K33,I43*J43)</f>
        <v>0</v>
      </c>
      <c r="L43" s="119">
        <f>IF(T$39="Y",L33,0)</f>
        <v>0</v>
      </c>
      <c r="M43" s="129" t="str">
        <f>IF(E43=" "," ",IF(T$39="Y",M33,IF((H43+K43+L43)&gt;0,H43+K43+L43," ")))</f>
        <v xml:space="preserve"> </v>
      </c>
      <c r="N43" s="121" t="str">
        <f>IF(M43=" "," ",IF(M43=0," ",IF(Employee!O$76="W1",AN43,AI43-W33)))</f>
        <v xml:space="preserve"> </v>
      </c>
      <c r="O43" s="130" t="str">
        <f>IF(M43=" "," ",IF(M43=0," ",IF(Employee!P$69&gt;E$39,0,IF(C43="A",WNI!E150,IF(C43="B",WNI!F150,IF(C43="C",WNI!G150,IF(C43="J",WNI!H150," ")))))))</f>
        <v xml:space="preserve"> </v>
      </c>
      <c r="P43" s="121"/>
      <c r="Q43" s="121"/>
      <c r="R43" s="134" t="str">
        <f>IF(M43=" "," ",IF(M43=0," ",M43-SUM(N43:Q43)))</f>
        <v xml:space="preserve"> </v>
      </c>
      <c r="S43" s="121"/>
      <c r="T43" s="122" t="str">
        <f>IF(M43=" "," ",IF(M43=0," ",WNI!I150))</f>
        <v xml:space="preserve"> </v>
      </c>
      <c r="U43" s="50"/>
      <c r="V43" s="61">
        <f>IF(Employee!H$86=E$39,Employee!D$86+SUM(M43)+V33,SUM(M43)+V33)</f>
        <v>0</v>
      </c>
      <c r="W43" s="61">
        <f>IF(Employee!H$86=E$39,Employee!D$87+SUM(N43)+W33,SUM(N43)+W33)</f>
        <v>0</v>
      </c>
      <c r="X43" s="61">
        <f>IF(O43=" ",X33,O43+X33)</f>
        <v>0</v>
      </c>
      <c r="Y43" s="61">
        <f t="shared" si="7"/>
        <v>0</v>
      </c>
      <c r="Z43" s="61">
        <f t="shared" si="7"/>
        <v>0</v>
      </c>
      <c r="AA43" s="61">
        <f>IF(R43=" ",AA33,AA33+R43)</f>
        <v>0</v>
      </c>
      <c r="AC43" s="61">
        <f>IF(T43=" ",AC33,T43+AC33)</f>
        <v>0</v>
      </c>
      <c r="AD43" s="98"/>
      <c r="AE43" s="112">
        <f>IF(E43=" ",0,IF(D43="BR",0,IF(D43="D",0,IF(D43="NT",V43,LOOKUP(D43,Free!A:A,Free!B:B)*E$39/52))))</f>
        <v>0</v>
      </c>
      <c r="AF43" s="95">
        <f>IF(E43=" ",0,V43-AE43)</f>
        <v>0</v>
      </c>
      <c r="AG43" s="95">
        <f>AF43*AG$7</f>
        <v>0</v>
      </c>
      <c r="AH43" s="95">
        <f>IF(D43="D",AF43*AH$7,IF(AF43&gt;LOOKUP(E$39,HR!A:A,HR!B:B),(AF43-LOOKUP(E$39,HR!A:A,HR!B:B))*AH$7,0))</f>
        <v>0</v>
      </c>
      <c r="AI43" s="95">
        <f>IF(AF43&lt;1,0,AG43+AH43)</f>
        <v>0</v>
      </c>
      <c r="AJ43" s="95">
        <f>IF(E43=" ",0,IF(D43="BR",0,IF(D43="D",0,IF(D43="NT",M43,LOOKUP(D43,Free!A:A,Free!B:B)*1/52))))</f>
        <v>0</v>
      </c>
      <c r="AK43" s="95">
        <f>IF(E43=" ",0,SUM(M43)-AJ43)</f>
        <v>0</v>
      </c>
      <c r="AL43" s="95">
        <f>AK43*AL$7</f>
        <v>0</v>
      </c>
      <c r="AM43" s="95">
        <f>IF(D43="D",AK43*AM$7,IF(AK43&gt;LOOKUP(1,HR!A:A,HR!B:B),(AK43-LOOKUP(1,HR!A:A,HR!B:B))*AH$7,0))</f>
        <v>0</v>
      </c>
      <c r="AN43" s="95">
        <f>IF(AK43&lt;1,0,AL43+AM43)</f>
        <v>0</v>
      </c>
      <c r="AO43" s="98"/>
      <c r="AP43" s="63"/>
      <c r="AQ43" s="95">
        <f>IF(G43="SSP",H43,0)</f>
        <v>0</v>
      </c>
      <c r="AR43" s="95">
        <f>IF(G43="SMP",H43,0)</f>
        <v>0</v>
      </c>
      <c r="AS43" s="95">
        <f>IF(G43="SPP",H43,0)</f>
        <v>0</v>
      </c>
      <c r="AT43" s="95">
        <f>IF(G43="SAP",H43,0)</f>
        <v>0</v>
      </c>
      <c r="AU43" s="63"/>
    </row>
    <row r="44" spans="1:47" ht="18" customHeight="1" x14ac:dyDescent="0.2">
      <c r="A44" s="45"/>
      <c r="B44" s="145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IF(E44=Employee!D$107,LOOKUP(E$39,Taxcode!A:A,Taxcode!Y:Y)," ")</f>
        <v xml:space="preserve"> </v>
      </c>
      <c r="E44" s="142" t="str">
        <f>IF(Employee!D$106="m"," ",IF(Employee!F$102&gt;E$39," ",IF(Employee!F$104&lt;E$39," ",Employee!D$107)))</f>
        <v xml:space="preserve"> </v>
      </c>
      <c r="F44" s="148" t="str">
        <f>IF(E44=" "," ",IF(Employee!F$102&gt;E$39," ",IF(Employee!F$104&lt;E$39," ",Employee!D$93)))</f>
        <v xml:space="preserve"> </v>
      </c>
      <c r="G44" s="162"/>
      <c r="H44" s="124">
        <f>IF(T$39="Y",H34,0)</f>
        <v>0</v>
      </c>
      <c r="I44" s="119">
        <f>IF(T$39="Y",I34,0)</f>
        <v>0</v>
      </c>
      <c r="J44" s="119">
        <f>IF(T$39="Y",J34,0)</f>
        <v>0</v>
      </c>
      <c r="K44" s="119">
        <f>IF(T$39="Y",K34,I44*J44)</f>
        <v>0</v>
      </c>
      <c r="L44" s="119">
        <f>IF(T$39="Y",L34,0)</f>
        <v>0</v>
      </c>
      <c r="M44" s="129" t="str">
        <f>IF(E44=" "," ",IF(T$39="Y",M34,IF((H44+K44+L44)&gt;0,H44+K44+L44," ")))</f>
        <v xml:space="preserve"> </v>
      </c>
      <c r="N44" s="121" t="str">
        <f>IF(M44=" "," ",IF(M44=0," ",IF(Employee!O$102="W1",AN44,AI44-W34)))</f>
        <v xml:space="preserve"> </v>
      </c>
      <c r="O44" s="130" t="str">
        <f>IF(M44=" "," ",IF(M44=0," ",IF(Employee!P$95&gt;E$39,0,IF(C44="A",WNI!E151,IF(C44="B",WNI!F151,IF(C44="C",WNI!G151,IF(C44="J",WNI!H151," ")))))))</f>
        <v xml:space="preserve"> </v>
      </c>
      <c r="P44" s="121"/>
      <c r="Q44" s="121"/>
      <c r="R44" s="134" t="str">
        <f>IF(M44=" "," ",IF(M44=0," ",M44-SUM(N44:Q44)))</f>
        <v xml:space="preserve"> </v>
      </c>
      <c r="S44" s="121"/>
      <c r="T44" s="122" t="str">
        <f>IF(M44=" "," ",IF(M44=0," ",WNI!I151))</f>
        <v xml:space="preserve"> </v>
      </c>
      <c r="U44" s="50"/>
      <c r="V44" s="61">
        <f>IF(Employee!H$112=E$39,Employee!D$112+SUM(M44)+V34,SUM(M44)+V34)</f>
        <v>0</v>
      </c>
      <c r="W44" s="61">
        <f>IF(Employee!H$112=E$39,Employee!D$113+SUM(N44)+W34,SUM(N44)+W34)</f>
        <v>0</v>
      </c>
      <c r="X44" s="61">
        <f>IF(O44=" ",X34,O44+X34)</f>
        <v>0</v>
      </c>
      <c r="Y44" s="61">
        <f t="shared" si="7"/>
        <v>0</v>
      </c>
      <c r="Z44" s="61">
        <f t="shared" si="7"/>
        <v>0</v>
      </c>
      <c r="AA44" s="61">
        <f>IF(R44=" ",AA34,AA34+R44)</f>
        <v>0</v>
      </c>
      <c r="AC44" s="61">
        <f>IF(T44=" ",AC34,T44+AC34)</f>
        <v>0</v>
      </c>
      <c r="AD44" s="98"/>
      <c r="AE44" s="112">
        <f>IF(E44=" ",0,IF(D44="BR",0,IF(D44="D",0,IF(D44="NT",V44,LOOKUP(D44,Free!A:A,Free!B:B)*E$39/52))))</f>
        <v>0</v>
      </c>
      <c r="AF44" s="95">
        <f>IF(E44=" ",0,V44-AE44)</f>
        <v>0</v>
      </c>
      <c r="AG44" s="95">
        <f>AF44*AG$7</f>
        <v>0</v>
      </c>
      <c r="AH44" s="95">
        <f>IF(D44="D",AF44*AH$7,IF(AF44&gt;LOOKUP(E$39,HR!A:A,HR!B:B),(AF44-LOOKUP(E$39,HR!A:A,HR!B:B))*AH$7,0))</f>
        <v>0</v>
      </c>
      <c r="AI44" s="95">
        <f>IF(AF44&lt;1,0,AG44+AH44)</f>
        <v>0</v>
      </c>
      <c r="AJ44" s="95">
        <f>IF(E44=" ",0,IF(D44="BR",0,IF(D44="D",0,IF(D44="NT",M44,LOOKUP(D44,Free!A:A,Free!B:B)*1/52))))</f>
        <v>0</v>
      </c>
      <c r="AK44" s="95">
        <f>IF(E44=" ",0,SUM(M44)-AJ44)</f>
        <v>0</v>
      </c>
      <c r="AL44" s="95">
        <f>AK44*AL$7</f>
        <v>0</v>
      </c>
      <c r="AM44" s="95">
        <f>IF(D44="D",AK44*AM$7,IF(AK44&gt;LOOKUP(1,HR!A:A,HR!B:B),(AK44-LOOKUP(1,HR!A:A,HR!B:B))*AH$7,0))</f>
        <v>0</v>
      </c>
      <c r="AN44" s="95">
        <f>IF(AK44&lt;1,0,AL44+AM44)</f>
        <v>0</v>
      </c>
      <c r="AO44" s="98"/>
      <c r="AP44" s="63"/>
      <c r="AQ44" s="95">
        <f>IF(G44="SSP",H44,0)</f>
        <v>0</v>
      </c>
      <c r="AR44" s="95">
        <f>IF(G44="SMP",H44,0)</f>
        <v>0</v>
      </c>
      <c r="AS44" s="95">
        <f>IF(G44="SPP",H44,0)</f>
        <v>0</v>
      </c>
      <c r="AT44" s="95">
        <f>IF(G44="SAP",H44,0)</f>
        <v>0</v>
      </c>
      <c r="AU44" s="63"/>
    </row>
    <row r="45" spans="1:47" ht="18" customHeight="1" thickBot="1" x14ac:dyDescent="0.25">
      <c r="A45" s="45"/>
      <c r="B45" s="145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IF(E45=Employee!D$133,LOOKUP(E$39,Taxcode!A:A,Taxcode!AE:AE)," ")</f>
        <v xml:space="preserve"> </v>
      </c>
      <c r="E45" s="142" t="str">
        <f>IF(Employee!D$132="m"," ",IF(Employee!F$128&gt;E$39," ",IF(Employee!F$130&lt;E$39," ",Employee!D$133)))</f>
        <v xml:space="preserve"> </v>
      </c>
      <c r="F45" s="148" t="str">
        <f>IF(E45=" "," ",IF(Employee!F$128&gt;E$39," ",IF(Employee!F$130&lt;E$39," ",Employee!D$119)))</f>
        <v xml:space="preserve"> </v>
      </c>
      <c r="G45" s="162"/>
      <c r="H45" s="124">
        <f>IF(T$39="Y",H35,0)</f>
        <v>0</v>
      </c>
      <c r="I45" s="119">
        <f>IF(T$39="Y",I35,0)</f>
        <v>0</v>
      </c>
      <c r="J45" s="119">
        <f>IF(T$39="Y",J35,0)</f>
        <v>0</v>
      </c>
      <c r="K45" s="119">
        <f>IF(T$39="Y",K35,I45*J45)</f>
        <v>0</v>
      </c>
      <c r="L45" s="119">
        <f>IF(T$39="Y",L35,0)</f>
        <v>0</v>
      </c>
      <c r="M45" s="129" t="str">
        <f>IF(E45=" "," ",IF(T$39="Y",M35,IF((H45+K45+L45)&gt;0,H45+K45+L45," ")))</f>
        <v xml:space="preserve"> </v>
      </c>
      <c r="N45" s="121" t="str">
        <f>IF(M45=" "," ",IF(M45=0," ",IF(Employee!O$128="W1",AN45,AI45-W35)))</f>
        <v xml:space="preserve"> </v>
      </c>
      <c r="O45" s="130" t="str">
        <f>IF(M45=" "," ",IF(M45=0," ",IF(Employee!P$121&gt;E$39,0,IF(C45="A",WNI!E152,IF(C45="B",WNI!F152,IF(C45="C",WNI!G152,IF(C45="J",WNI!H152," ")))))))</f>
        <v xml:space="preserve"> </v>
      </c>
      <c r="P45" s="121"/>
      <c r="Q45" s="121"/>
      <c r="R45" s="134" t="str">
        <f>IF(M45=" "," ",IF(M45=0," ",M45-SUM(N45:Q45)))</f>
        <v xml:space="preserve"> </v>
      </c>
      <c r="S45" s="121"/>
      <c r="T45" s="266" t="str">
        <f>IF(M45=" "," ",IF(M45=0," ",WNI!I152))</f>
        <v xml:space="preserve"> </v>
      </c>
      <c r="U45" s="50"/>
      <c r="V45" s="61">
        <f>IF(Employee!H$138=E$39,Employee!D$138+SUM(M45)+V35,SUM(M45)+V35)</f>
        <v>0</v>
      </c>
      <c r="W45" s="61">
        <f>IF(Employee!H$138=E$39,Employee!D$139+SUM(N45)+W35,SUM(N45)+W35)</f>
        <v>0</v>
      </c>
      <c r="X45" s="61">
        <f>IF(O45=" ",X35,O45+X35)</f>
        <v>0</v>
      </c>
      <c r="Y45" s="61">
        <f t="shared" si="7"/>
        <v>0</v>
      </c>
      <c r="Z45" s="61">
        <f t="shared" si="7"/>
        <v>0</v>
      </c>
      <c r="AA45" s="61">
        <f>IF(R45=" ",AA35,AA35+R45)</f>
        <v>0</v>
      </c>
      <c r="AC45" s="61">
        <f>IF(T45=" ",AC35,T45+AC35)</f>
        <v>0</v>
      </c>
      <c r="AD45" s="98"/>
      <c r="AE45" s="112">
        <f>IF(E45=" ",0,IF(D45="BR",0,IF(D45="D",0,IF(D45="NT",V45,LOOKUP(D45,Free!A:A,Free!B:B)*E$39/52))))</f>
        <v>0</v>
      </c>
      <c r="AF45" s="95">
        <f>IF(E45=" ",0,V45-AE45)</f>
        <v>0</v>
      </c>
      <c r="AG45" s="95">
        <f>AF45*AG$7</f>
        <v>0</v>
      </c>
      <c r="AH45" s="95">
        <f>IF(D45="D",AF45*AH$7,IF(AF45&gt;LOOKUP(E$39,HR!A:A,HR!B:B),(AF45-LOOKUP(E$39,HR!A:A,HR!B:B))*AH$7,0))</f>
        <v>0</v>
      </c>
      <c r="AI45" s="95">
        <f>IF(AF45&lt;1,0,AG45+AH45)</f>
        <v>0</v>
      </c>
      <c r="AJ45" s="95">
        <f>IF(E45=" ",0,IF(D45="BR",0,IF(D45="D",0,IF(D45="NT",M45,LOOKUP(D45,Free!A:A,Free!B:B)*1/52))))</f>
        <v>0</v>
      </c>
      <c r="AK45" s="95">
        <f>IF(E45=" ",0,SUM(M45)-AJ45)</f>
        <v>0</v>
      </c>
      <c r="AL45" s="95">
        <f>AK45*AL$7</f>
        <v>0</v>
      </c>
      <c r="AM45" s="95">
        <f>IF(D45="D",AK45*AM$7,IF(AK45&gt;LOOKUP(1,HR!A:A,HR!B:B),(AK45-LOOKUP(1,HR!A:A,HR!B:B))*AH$7,0))</f>
        <v>0</v>
      </c>
      <c r="AN45" s="95">
        <f>IF(AK45&lt;1,0,AL45+AM45)</f>
        <v>0</v>
      </c>
      <c r="AO45" s="98"/>
      <c r="AP45" s="63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3"/>
    </row>
    <row r="46" spans="1:47" ht="18" customHeight="1" thickTop="1" thickBot="1" x14ac:dyDescent="0.25">
      <c r="A46" s="49"/>
      <c r="B46" s="153"/>
      <c r="C46" s="151"/>
      <c r="D46" s="151"/>
      <c r="E46" s="152"/>
      <c r="F46" s="400" t="s">
        <v>7</v>
      </c>
      <c r="G46" s="439"/>
      <c r="H46" s="156"/>
      <c r="I46" s="157"/>
      <c r="J46" s="157"/>
      <c r="K46" s="158"/>
      <c r="L46" s="158"/>
      <c r="M46" s="159">
        <f t="shared" ref="M46:R46" si="8">SUM(M41:M45)</f>
        <v>0</v>
      </c>
      <c r="N46" s="159">
        <f t="shared" si="8"/>
        <v>0</v>
      </c>
      <c r="O46" s="159">
        <f t="shared" si="8"/>
        <v>0</v>
      </c>
      <c r="P46" s="159">
        <f t="shared" si="8"/>
        <v>0</v>
      </c>
      <c r="Q46" s="159">
        <f t="shared" si="8"/>
        <v>0</v>
      </c>
      <c r="R46" s="159">
        <f t="shared" si="8"/>
        <v>0</v>
      </c>
      <c r="S46" s="121"/>
      <c r="T46" s="159">
        <f>SUM(T41:T45)</f>
        <v>0</v>
      </c>
      <c r="U46" s="51"/>
      <c r="V46" s="61"/>
      <c r="AD46" s="98"/>
      <c r="AO46" s="98"/>
      <c r="AP46" s="63"/>
      <c r="AU46" s="63"/>
    </row>
    <row r="47" spans="1:47" s="54" customFormat="1" ht="24" customHeight="1" thickBot="1" x14ac:dyDescent="0.25">
      <c r="A47" s="138"/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218"/>
      <c r="V47" s="84"/>
      <c r="W47" s="84"/>
      <c r="X47" s="84"/>
      <c r="Y47" s="219"/>
      <c r="Z47" s="84"/>
      <c r="AA47" s="84"/>
      <c r="AB47" s="85"/>
      <c r="AC47" s="84"/>
      <c r="AD47" s="97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7"/>
      <c r="AP47" s="212"/>
      <c r="AQ47" s="94"/>
      <c r="AR47" s="94"/>
      <c r="AS47" s="94"/>
      <c r="AT47" s="94"/>
      <c r="AU47" s="212"/>
    </row>
    <row r="48" spans="1:47" ht="18" customHeight="1" thickTop="1" thickBot="1" x14ac:dyDescent="0.25">
      <c r="A48" s="41"/>
      <c r="B48" s="396" t="s">
        <v>35</v>
      </c>
      <c r="C48" s="397"/>
      <c r="D48" s="397"/>
      <c r="E48" s="398"/>
      <c r="F48" s="42"/>
      <c r="G48" s="42"/>
      <c r="H48" s="55"/>
      <c r="I48" s="55"/>
      <c r="J48" s="55"/>
      <c r="K48" s="58"/>
      <c r="L48" s="58"/>
      <c r="M48" s="55"/>
      <c r="N48" s="43"/>
      <c r="O48" s="378" t="s">
        <v>39</v>
      </c>
      <c r="P48" s="379"/>
      <c r="Q48" s="380"/>
      <c r="R48" s="376"/>
      <c r="S48" s="377"/>
      <c r="T48" s="377"/>
      <c r="U48" s="44"/>
      <c r="AD48" s="98"/>
      <c r="AO48" s="98"/>
      <c r="AP48" s="63"/>
      <c r="AU48" s="63"/>
    </row>
    <row r="49" spans="1:47" ht="18" customHeight="1" thickTop="1" thickBot="1" x14ac:dyDescent="0.25">
      <c r="A49" s="45"/>
      <c r="B49" s="399" t="s">
        <v>10</v>
      </c>
      <c r="C49" s="397"/>
      <c r="D49" s="398"/>
      <c r="E49" s="206">
        <v>7</v>
      </c>
      <c r="F49" s="63"/>
      <c r="G49" s="63"/>
      <c r="H49" s="399" t="s">
        <v>39</v>
      </c>
      <c r="I49" s="397"/>
      <c r="J49" s="398"/>
      <c r="K49" s="272">
        <f>Admin!B185</f>
        <v>40092</v>
      </c>
      <c r="L49" s="271" t="s">
        <v>208</v>
      </c>
      <c r="M49" s="273">
        <f>Admin!B215</f>
        <v>40122</v>
      </c>
      <c r="N49" s="28"/>
      <c r="O49" s="401" t="s">
        <v>110</v>
      </c>
      <c r="P49" s="402"/>
      <c r="Q49" s="402"/>
      <c r="R49" s="403"/>
      <c r="S49" s="46"/>
      <c r="T49" s="166"/>
      <c r="U49" s="48"/>
      <c r="AD49" s="98"/>
      <c r="AO49" s="98"/>
      <c r="AP49" s="63"/>
      <c r="AU49" s="63"/>
    </row>
    <row r="50" spans="1:47" ht="18" customHeight="1" thickTop="1" x14ac:dyDescent="0.2">
      <c r="A50" s="45"/>
      <c r="B50" s="91"/>
      <c r="C50" s="32"/>
      <c r="D50" s="32"/>
      <c r="E50" s="47"/>
      <c r="F50" s="46"/>
      <c r="G50" s="46"/>
      <c r="H50" s="56"/>
      <c r="I50" s="56"/>
      <c r="J50" s="56"/>
      <c r="K50" s="59"/>
      <c r="L50" s="59"/>
      <c r="M50" s="56"/>
      <c r="N50" s="114"/>
      <c r="O50" s="56"/>
      <c r="P50" s="56"/>
      <c r="Q50" s="56"/>
      <c r="R50" s="56"/>
      <c r="S50" s="46"/>
      <c r="T50" s="56"/>
      <c r="U50" s="48"/>
      <c r="AD50" s="98"/>
      <c r="AI50" s="112"/>
      <c r="AO50" s="98"/>
      <c r="AP50" s="63"/>
      <c r="AU50" s="63"/>
    </row>
    <row r="51" spans="1:47" ht="18" customHeight="1" x14ac:dyDescent="0.2">
      <c r="A51" s="45"/>
      <c r="B51" s="143" t="str">
        <f>IF(E51=" "," ",IF(Employee!F$24&gt;E$49," ",IF(Employee!F$26&lt;E$49," ",Employee!D$30)))</f>
        <v xml:space="preserve"> </v>
      </c>
      <c r="C51" s="109" t="str">
        <f>IF(E51=Employee!D$29,LOOKUP(E$49,Nitable!A:A,Nitable!C:C)," ")</f>
        <v xml:space="preserve"> </v>
      </c>
      <c r="D51" s="109" t="str">
        <f>IF(E51=Employee!D$29,LOOKUP(E$49,Taxcode!A:A,Taxcode!G:G)," ")</f>
        <v xml:space="preserve"> </v>
      </c>
      <c r="E51" s="150" t="str">
        <f>IF(Employee!D$28="w"," ",IF(Employee!F$24&gt;E$49," ",IF(Employee!F$26&lt;E$49," ",Employee!D$29)))</f>
        <v xml:space="preserve"> </v>
      </c>
      <c r="F51" s="147" t="str">
        <f>IF(E51=" "," ",IF(Employee!F$24&gt;E$49," ",IF(Employee!F$26&lt;E$49," ",Employee!D$15)))</f>
        <v xml:space="preserve"> </v>
      </c>
      <c r="G51" s="162"/>
      <c r="H51" s="123">
        <f>IF(T$49="Y",'Sep09'!H61,0)</f>
        <v>0</v>
      </c>
      <c r="I51" s="115">
        <f>IF(T$49="Y",'Sep09'!I61,0)</f>
        <v>0</v>
      </c>
      <c r="J51" s="115">
        <f>IF(T$49="Y",'Sep09'!J61,0)</f>
        <v>0</v>
      </c>
      <c r="K51" s="115">
        <f>IF(T$49="Y",'Sep09'!K61,I51*J51)</f>
        <v>0</v>
      </c>
      <c r="L51" s="115">
        <f>IF(T$49="Y",'Sep09'!L61,0)</f>
        <v>0</v>
      </c>
      <c r="M51" s="127" t="str">
        <f>IF(E51=" "," ",IF(T$49="Y",'Sep09'!M61,IF((H51+K51+L51)&gt;0,H51+K51+L51," ")))</f>
        <v xml:space="preserve"> </v>
      </c>
      <c r="N51" s="227" t="str">
        <f>IF(M51=" "," ",IF(M51=0," ",IF(Employee!O$24="M1",AN51,AI51-'Sep09'!W61)))</f>
        <v xml:space="preserve"> </v>
      </c>
      <c r="O51" s="128" t="str">
        <f>IF(M51=" "," ",IF(M51=0," ",IF(Employee!P$17&gt;E$49,0,IF(C51="A",MNI!E33,IF(C51="B",MNI!F33,IF(C51="C",MNI!G33,IF(C51="J",MNI!H33," ")))))))</f>
        <v xml:space="preserve"> </v>
      </c>
      <c r="P51" s="117"/>
      <c r="Q51" s="117"/>
      <c r="R51" s="228" t="str">
        <f>IF(M51=" "," ",IF(M51=0," ",M51-SUM(N51:Q51)))</f>
        <v xml:space="preserve"> </v>
      </c>
      <c r="S51" s="121"/>
      <c r="T51" s="118" t="str">
        <f>IF(M51=" "," ",IF(M51=0," ",MNI!I33))</f>
        <v xml:space="preserve"> </v>
      </c>
      <c r="U51" s="50"/>
      <c r="V51" s="61">
        <f>IF(Employee!H$35=E$49,Employee!D$34+SUM(M51)+'Sep09'!V61,SUM(M51)+'Sep09'!V61)</f>
        <v>0</v>
      </c>
      <c r="W51" s="61">
        <f>IF(Employee!H$35=E$49,Employee!D$35+SUM(N51)+'Sep09'!W61,SUM(N51)+'Sep09'!W61)</f>
        <v>0</v>
      </c>
      <c r="X51" s="61">
        <f>IF(O51=" ",'Sep09'!X61,O51+'Sep09'!X61)</f>
        <v>0</v>
      </c>
      <c r="Y51" s="61">
        <f>IF(P51=" ",'Sep09'!Y61,P51+'Sep09'!Y61)</f>
        <v>0</v>
      </c>
      <c r="Z51" s="61">
        <f>IF(Q51=" ",'Sep09'!Z61,Q51+'Sep09'!Z61)</f>
        <v>0</v>
      </c>
      <c r="AA51" s="61">
        <f>IF(R51=" ",'Sep09'!AA61,R51+'Sep09'!AA61)</f>
        <v>0</v>
      </c>
      <c r="AB51" s="62"/>
      <c r="AC51" s="61">
        <f>IF(T51=" ",'Sep09'!AC61,T51+'Sep09'!AC61)</f>
        <v>0</v>
      </c>
      <c r="AD51" s="98"/>
      <c r="AE51" s="112">
        <f>IF(E51=" ",0,IF(D51="BR",0,IF(D51="D",0,IF(D51="NT",V51,LOOKUP(D51,Free!A:A,Free!C:C)*E$49/12))))</f>
        <v>0</v>
      </c>
      <c r="AF51" s="95">
        <f>IF(E51=" ",0,V51-AE51)</f>
        <v>0</v>
      </c>
      <c r="AG51" s="95">
        <f>AF51*AG$7</f>
        <v>0</v>
      </c>
      <c r="AH51" s="95">
        <f>IF(D51="D",AF51*AH$7,IF(AF51&gt;LOOKUP(E$49,HR!A:A,HR!C:C),(AF51-LOOKUP(E$49,HR!A:A,HR!C:C))*AH$7,0))</f>
        <v>0</v>
      </c>
      <c r="AI51" s="95">
        <f>IF(AF51&lt;1,0,AG51+AH51)</f>
        <v>0</v>
      </c>
      <c r="AJ51" s="95">
        <f>IF(E51=" ",0,IF(D51="BR",0,IF(D51="D",0,IF(D51="NT",M51,LOOKUP(D51,Free!A:A,Free!C:C)*1/12))))</f>
        <v>0</v>
      </c>
      <c r="AK51" s="95">
        <f>IF(E51=" ",0,SUM(M51)-AJ51)</f>
        <v>0</v>
      </c>
      <c r="AL51" s="95">
        <f>AK51*AL$7</f>
        <v>0</v>
      </c>
      <c r="AM51" s="95">
        <f>IF(D51="D",AK51*AM$7,IF(AK51&gt;LOOKUP(1,HR!A:A,HR!C:C),(AK51-LOOKUP(1,HR!A:A,HR!C:C))*AH$7,0))</f>
        <v>0</v>
      </c>
      <c r="AN51" s="95">
        <f>IF(AK51&lt;1,0,AL51+AM51)</f>
        <v>0</v>
      </c>
      <c r="AO51" s="98"/>
      <c r="AP51" s="63"/>
      <c r="AQ51" s="95">
        <f>IF(G51="SSP",H51,0)</f>
        <v>0</v>
      </c>
      <c r="AR51" s="95">
        <f>IF(G51="SMP",H51,0)</f>
        <v>0</v>
      </c>
      <c r="AS51" s="95">
        <f>IF(G51="SPP",H51,0)</f>
        <v>0</v>
      </c>
      <c r="AT51" s="95">
        <f>IF(G51="SAP",H51,0)</f>
        <v>0</v>
      </c>
      <c r="AU51" s="63"/>
    </row>
    <row r="52" spans="1:47" ht="18" customHeight="1" x14ac:dyDescent="0.2">
      <c r="A52" s="45"/>
      <c r="B52" s="145" t="str">
        <f>IF(E52=" "," ",IF(Employee!F$50&gt;E$49," ",IF(Employee!F$52&lt;E$49," ",Employee!D$56)))</f>
        <v xml:space="preserve"> </v>
      </c>
      <c r="C52" s="32" t="str">
        <f>IF(E52=Employee!D$55,LOOKUP(E$49,Nitable!A:A,Nitable!F:F)," ")</f>
        <v xml:space="preserve"> </v>
      </c>
      <c r="D52" s="32" t="str">
        <f>IF(E52=Employee!D$55,LOOKUP(E$49,Taxcode!A:A,Taxcode!M:M)," ")</f>
        <v xml:space="preserve"> </v>
      </c>
      <c r="E52" s="142" t="str">
        <f>IF(Employee!D$54="w"," ",IF(Employee!F$50&gt;E$49," ",IF(Employee!F$52&lt;E$49," ",Employee!D$55)))</f>
        <v xml:space="preserve"> </v>
      </c>
      <c r="F52" s="148" t="str">
        <f>IF(E52=" "," ",IF(Employee!F$50&gt;E$49," ",IF(Employee!F$52&lt;E$49," ",Employee!D$41)))</f>
        <v xml:space="preserve"> </v>
      </c>
      <c r="G52" s="162"/>
      <c r="H52" s="124">
        <f>IF(T$49="Y",'Sep09'!H62,0)</f>
        <v>0</v>
      </c>
      <c r="I52" s="119">
        <f>IF(T$49="Y",'Sep09'!I62,0)</f>
        <v>0</v>
      </c>
      <c r="J52" s="119">
        <f>IF(T$49="Y",'Sep09'!J62,0)</f>
        <v>0</v>
      </c>
      <c r="K52" s="119">
        <f>IF(T$49="Y",'Sep09'!K62,I52*J52)</f>
        <v>0</v>
      </c>
      <c r="L52" s="119">
        <f>IF(T$49="Y",'Sep09'!L62,0)</f>
        <v>0</v>
      </c>
      <c r="M52" s="129" t="str">
        <f>IF(E52=" "," ",IF(T$49="Y",'Sep09'!M62,IF((H52+K52+L52)&gt;0,H52+K52+L52," ")))</f>
        <v xml:space="preserve"> </v>
      </c>
      <c r="N52" s="229" t="str">
        <f>IF(M52=" "," ",IF(M52=0," ",IF(Employee!O$50="M1",AN52,AI52-'Sep09'!W62)))</f>
        <v xml:space="preserve"> </v>
      </c>
      <c r="O52" s="130" t="str">
        <f>IF(M52=" "," ",IF(M52=0," ",IF(Employee!P$43&gt;E$49,0,IF(C52="A",MNI!E34,IF(C52="B",MNI!F34,IF(C52="C",MNI!G34,IF(C52="J",MNI!H34," ")))))))</f>
        <v xml:space="preserve"> </v>
      </c>
      <c r="P52" s="121"/>
      <c r="Q52" s="121"/>
      <c r="R52" s="230" t="str">
        <f>IF(M52=" "," ",IF(M52=0," ",M52-SUM(N52:Q52)))</f>
        <v xml:space="preserve"> </v>
      </c>
      <c r="S52" s="121"/>
      <c r="T52" s="122" t="str">
        <f>IF(M52=" "," ",IF(M52=0," ",MNI!I34))</f>
        <v xml:space="preserve"> </v>
      </c>
      <c r="U52" s="50"/>
      <c r="V52" s="61">
        <f>IF(Employee!H$61=E$49,Employee!D$60+SUM(M52)+'Sep09'!V62,SUM(M52)+'Sep09'!V62)</f>
        <v>0</v>
      </c>
      <c r="W52" s="61">
        <f>IF(Employee!H$61=E$49,Employee!D$61+SUM(N52)+'Sep09'!W62,SUM(N52)+'Sep09'!W62)</f>
        <v>0</v>
      </c>
      <c r="X52" s="61">
        <f>IF(O52=" ",'Sep09'!X62,O52+'Sep09'!X62)</f>
        <v>0</v>
      </c>
      <c r="Y52" s="61">
        <f>IF(P52=" ",'Sep09'!Y62,P52+'Sep09'!Y62)</f>
        <v>0</v>
      </c>
      <c r="Z52" s="61">
        <f>IF(Q52=" ",'Sep09'!Z62,Q52+'Sep09'!Z62)</f>
        <v>0</v>
      </c>
      <c r="AA52" s="61">
        <f>IF(R52=" ",'Sep09'!AA62,R52+'Sep09'!AA62)</f>
        <v>0</v>
      </c>
      <c r="AB52" s="62"/>
      <c r="AC52" s="61">
        <f>IF(T52=" ",'Sep09'!AC62,T52+'Sep09'!AC62)</f>
        <v>0</v>
      </c>
      <c r="AD52" s="98"/>
      <c r="AE52" s="112">
        <f>IF(E52=" ",0,IF(D52="BR",0,IF(D52="D",0,IF(D52="NT",V52,LOOKUP(D52,Free!A:A,Free!C:C)*E$49/12))))</f>
        <v>0</v>
      </c>
      <c r="AF52" s="95">
        <f>IF(E52=" ",0,V52-AE52)</f>
        <v>0</v>
      </c>
      <c r="AG52" s="95">
        <f>AF52*AG$7</f>
        <v>0</v>
      </c>
      <c r="AH52" s="95">
        <f>IF(D52="D",AF52*AH$7,IF(AF52&gt;LOOKUP(E$49,HR!A:A,HR!C:C),(AF52-LOOKUP(E$49,HR!A:A,HR!C:C))*AH$7,0))</f>
        <v>0</v>
      </c>
      <c r="AI52" s="95">
        <f>IF(AF52&lt;1,0,AG52+AH52)</f>
        <v>0</v>
      </c>
      <c r="AJ52" s="95">
        <f>IF(E52=" ",0,IF(D52="BR",0,IF(D52="D",0,IF(D52="NT",M52,LOOKUP(D52,Free!A:A,Free!C:C)*1/12))))</f>
        <v>0</v>
      </c>
      <c r="AK52" s="95">
        <f>IF(E52=" ",0,SUM(M52)-AJ52)</f>
        <v>0</v>
      </c>
      <c r="AL52" s="95">
        <f>AK52*AL$7</f>
        <v>0</v>
      </c>
      <c r="AM52" s="95">
        <f>IF(D52="D",AK52*AM$7,IF(AK52&gt;LOOKUP(1,HR!A:A,HR!C:C),(AK52-LOOKUP(1,HR!A:A,HR!C:C))*AH$7,0))</f>
        <v>0</v>
      </c>
      <c r="AN52" s="95">
        <f>IF(AK52&lt;1,0,AL52+AM52)</f>
        <v>0</v>
      </c>
      <c r="AO52" s="98"/>
      <c r="AP52" s="63"/>
      <c r="AQ52" s="95">
        <f>IF(G52="SSP",H52,0)</f>
        <v>0</v>
      </c>
      <c r="AR52" s="95">
        <f>IF(G52="SMP",H52,0)</f>
        <v>0</v>
      </c>
      <c r="AS52" s="95">
        <f>IF(G52="SPP",H52,0)</f>
        <v>0</v>
      </c>
      <c r="AT52" s="95">
        <f>IF(G52="SAP",H52,0)</f>
        <v>0</v>
      </c>
      <c r="AU52" s="63"/>
    </row>
    <row r="53" spans="1:47" ht="18" customHeight="1" x14ac:dyDescent="0.2">
      <c r="A53" s="45"/>
      <c r="B53" s="145" t="str">
        <f>IF(E53=" "," ",IF(Employee!F$76&gt;E$49," ",IF(Employee!F$78&lt;E$49," ",Employee!D$82)))</f>
        <v xml:space="preserve"> </v>
      </c>
      <c r="C53" s="32" t="str">
        <f>IF(E53=Employee!D$81,LOOKUP(E$49,Nitable!A:A,Nitable!I:I)," ")</f>
        <v xml:space="preserve"> </v>
      </c>
      <c r="D53" s="32" t="str">
        <f>IF(E53=Employee!D$81,LOOKUP(E$49,Taxcode!A:A,Taxcode!S:S)," ")</f>
        <v xml:space="preserve"> </v>
      </c>
      <c r="E53" s="142" t="str">
        <f>IF(Employee!D$80="w"," ",IF(Employee!F$76&gt;E$49," ",IF(Employee!F$78&lt;E$49," ",Employee!D$81)))</f>
        <v xml:space="preserve"> </v>
      </c>
      <c r="F53" s="148" t="str">
        <f>IF(E53=" "," ",IF(Employee!F$76&gt;E$49," ",IF(Employee!F$78&lt;E$49," ",Employee!D$67)))</f>
        <v xml:space="preserve"> </v>
      </c>
      <c r="G53" s="162"/>
      <c r="H53" s="124">
        <f>IF(T$49="Y",'Sep09'!H63,0)</f>
        <v>0</v>
      </c>
      <c r="I53" s="119">
        <f>IF(T$49="Y",'Sep09'!I63,0)</f>
        <v>0</v>
      </c>
      <c r="J53" s="119">
        <f>IF(T$49="Y",'Sep09'!J63,0)</f>
        <v>0</v>
      </c>
      <c r="K53" s="119">
        <f>IF(T$49="Y",'Sep09'!K63,I53*J53)</f>
        <v>0</v>
      </c>
      <c r="L53" s="119">
        <f>IF(T$49="Y",'Sep09'!L63,0)</f>
        <v>0</v>
      </c>
      <c r="M53" s="129" t="str">
        <f>IF(E53=" "," ",IF(T$49="Y",'Sep09'!M63,IF((H53+K53+L53)&gt;0,H53+K53+L53," ")))</f>
        <v xml:space="preserve"> </v>
      </c>
      <c r="N53" s="229" t="str">
        <f>IF(M53=" "," ",IF(M53=0," ",IF(Employee!O$76="M1",AN53,AI53-'Sep09'!W63)))</f>
        <v xml:space="preserve"> </v>
      </c>
      <c r="O53" s="130" t="str">
        <f>IF(M53=" "," ",IF(M53=0," ",IF(Employee!P$69&gt;E$49,0,IF(C53="A",MNI!E35,IF(C53="B",MNI!F35,IF(C53="C",MNI!G35,IF(C53="J",MNI!H35," ")))))))</f>
        <v xml:space="preserve"> </v>
      </c>
      <c r="P53" s="121"/>
      <c r="Q53" s="121"/>
      <c r="R53" s="230" t="str">
        <f>IF(M53=" "," ",IF(M53=0," ",M53-SUM(N53:Q53)))</f>
        <v xml:space="preserve"> </v>
      </c>
      <c r="S53" s="121"/>
      <c r="T53" s="122" t="str">
        <f>IF(M53=" "," ",IF(M53=0," ",MNI!I35))</f>
        <v xml:space="preserve"> </v>
      </c>
      <c r="U53" s="50"/>
      <c r="V53" s="61">
        <f>IF(Employee!H$87=E$49,Employee!D$86+SUM(M53)+'Sep09'!V63,SUM(M53)+'Sep09'!V63)</f>
        <v>0</v>
      </c>
      <c r="W53" s="61">
        <f>IF(Employee!H$87=E$49,Employee!D$87+SUM(N53)+'Sep09'!W63,SUM(N53)+'Sep09'!W63)</f>
        <v>0</v>
      </c>
      <c r="X53" s="61">
        <f>IF(O53=" ",'Sep09'!X63,O53+'Sep09'!X63)</f>
        <v>0</v>
      </c>
      <c r="Y53" s="61">
        <f>IF(P53=" ",'Sep09'!Y63,P53+'Sep09'!Y63)</f>
        <v>0</v>
      </c>
      <c r="Z53" s="61">
        <f>IF(Q53=" ",'Sep09'!Z63,Q53+'Sep09'!Z63)</f>
        <v>0</v>
      </c>
      <c r="AA53" s="61">
        <f>IF(R53=" ",'Sep09'!AA63,R53+'Sep09'!AA63)</f>
        <v>0</v>
      </c>
      <c r="AB53" s="62"/>
      <c r="AC53" s="61">
        <f>IF(T53=" ",'Sep09'!AC63,T53+'Sep09'!AC63)</f>
        <v>0</v>
      </c>
      <c r="AD53" s="98"/>
      <c r="AE53" s="112">
        <f>IF(E53=" ",0,IF(D53="BR",0,IF(D53="D",0,IF(D53="NT",V53,LOOKUP(D53,Free!A:A,Free!C:C)*E$49/12))))</f>
        <v>0</v>
      </c>
      <c r="AF53" s="95">
        <f>IF(E53=" ",0,V53-AE53)</f>
        <v>0</v>
      </c>
      <c r="AG53" s="95">
        <f>AF53*AG$7</f>
        <v>0</v>
      </c>
      <c r="AH53" s="95">
        <f>IF(D53="D",AF53*AH$7,IF(AF53&gt;LOOKUP(E$49,HR!A:A,HR!C:C),(AF53-LOOKUP(E$49,HR!A:A,HR!C:C))*AH$7,0))</f>
        <v>0</v>
      </c>
      <c r="AI53" s="95">
        <f>IF(AF53&lt;1,0,AG53+AH53)</f>
        <v>0</v>
      </c>
      <c r="AJ53" s="95">
        <f>IF(E53=" ",0,IF(D53="BR",0,IF(D53="D",0,IF(D53="NT",M53,LOOKUP(D53,Free!A:A,Free!C:C)*1/12))))</f>
        <v>0</v>
      </c>
      <c r="AK53" s="95">
        <f>IF(E53=" ",0,SUM(M53)-AJ53)</f>
        <v>0</v>
      </c>
      <c r="AL53" s="95">
        <f>AK53*AL$7</f>
        <v>0</v>
      </c>
      <c r="AM53" s="95">
        <f>IF(D53="D",AK53*AM$7,IF(AK53&gt;LOOKUP(1,HR!A:A,HR!C:C),(AK53-LOOKUP(1,HR!A:A,HR!C:C))*AH$7,0))</f>
        <v>0</v>
      </c>
      <c r="AN53" s="95">
        <f>IF(AK53&lt;1,0,AL53+AM53)</f>
        <v>0</v>
      </c>
      <c r="AO53" s="98"/>
      <c r="AP53" s="63"/>
      <c r="AQ53" s="95">
        <f>IF(G53="SSP",H53,0)</f>
        <v>0</v>
      </c>
      <c r="AR53" s="95">
        <f>IF(G53="SMP",H53,0)</f>
        <v>0</v>
      </c>
      <c r="AS53" s="95">
        <f>IF(G53="SPP",H53,0)</f>
        <v>0</v>
      </c>
      <c r="AT53" s="95">
        <f>IF(G53="SAP",H53,0)</f>
        <v>0</v>
      </c>
      <c r="AU53" s="63"/>
    </row>
    <row r="54" spans="1:47" ht="18" customHeight="1" x14ac:dyDescent="0.2">
      <c r="A54" s="45"/>
      <c r="B54" s="145" t="str">
        <f>IF(E54=" "," ",IF(Employee!F$102&gt;E$49," ",IF(Employee!F$104&lt;E$49," ",Employee!D$108)))</f>
        <v xml:space="preserve"> </v>
      </c>
      <c r="C54" s="32" t="str">
        <f>IF(E54=Employee!D$107,LOOKUP(E$49,Nitable!A:A,Nitable!L:L)," ")</f>
        <v xml:space="preserve"> </v>
      </c>
      <c r="D54" s="32" t="str">
        <f>IF(E54=Employee!D$107,LOOKUP(E$49,Taxcode!A:A,Taxcode!Y:Y)," ")</f>
        <v xml:space="preserve"> </v>
      </c>
      <c r="E54" s="142" t="str">
        <f>IF(Employee!D$106="w"," ",IF(Employee!F$102&gt;E$49," ",IF(Employee!F$104&lt;E$49," ",Employee!D$107)))</f>
        <v xml:space="preserve"> </v>
      </c>
      <c r="F54" s="148" t="str">
        <f>IF(E54=" "," ",IF(Employee!F$102&gt;E$49," ",IF(Employee!F$104&lt;E$49," ",Employee!D$93)))</f>
        <v xml:space="preserve"> </v>
      </c>
      <c r="G54" s="162"/>
      <c r="H54" s="124">
        <f>IF(T$49="Y",'Sep09'!H64,0)</f>
        <v>0</v>
      </c>
      <c r="I54" s="119">
        <f>IF(T$49="Y",'Sep09'!I64,0)</f>
        <v>0</v>
      </c>
      <c r="J54" s="119">
        <f>IF(T$49="Y",'Sep09'!J64,0)</f>
        <v>0</v>
      </c>
      <c r="K54" s="119">
        <f>IF(T$49="Y",'Sep09'!K64,I54*J54)</f>
        <v>0</v>
      </c>
      <c r="L54" s="119">
        <f>IF(T$49="Y",'Sep09'!L64,0)</f>
        <v>0</v>
      </c>
      <c r="M54" s="129" t="str">
        <f>IF(E54=" "," ",IF(T$49="Y",'Sep09'!M64,IF((H54+K54+L54)&gt;0,H54+K54+L54," ")))</f>
        <v xml:space="preserve"> </v>
      </c>
      <c r="N54" s="229" t="str">
        <f>IF(M54=" "," ",IF(M54=0," ",IF(Employee!O$102="M1",AN54,AI54-'Sep09'!W64)))</f>
        <v xml:space="preserve"> </v>
      </c>
      <c r="O54" s="130" t="str">
        <f>IF(M54=" "," ",IF(M54=0," ",IF(Employee!P$95&gt;E$49,0,IF(C54="A",MNI!E36,IF(C54="B",MNI!F36,IF(C54="C",MNI!G36,IF(C54="J",MNI!H36," ")))))))</f>
        <v xml:space="preserve"> </v>
      </c>
      <c r="P54" s="121"/>
      <c r="Q54" s="121"/>
      <c r="R54" s="230" t="str">
        <f>IF(M54=" "," ",IF(M54=0," ",M54-SUM(N54:Q54)))</f>
        <v xml:space="preserve"> </v>
      </c>
      <c r="S54" s="121"/>
      <c r="T54" s="122" t="str">
        <f>IF(M54=" "," ",IF(M54=0," ",MNI!I36))</f>
        <v xml:space="preserve"> </v>
      </c>
      <c r="U54" s="50"/>
      <c r="V54" s="61">
        <f>IF(Employee!H$113=E$49,Employee!D$112+SUM(M54)+'Sep09'!V64,SUM(M54)+'Sep09'!V64)</f>
        <v>0</v>
      </c>
      <c r="W54" s="61">
        <f>IF(Employee!H$113=E$49,Employee!D$113+SUM(N54)+'Sep09'!W64,SUM(N54)+'Sep09'!W64)</f>
        <v>0</v>
      </c>
      <c r="X54" s="61">
        <f>IF(O54=" ",'Sep09'!X64,O54+'Sep09'!X64)</f>
        <v>0</v>
      </c>
      <c r="Y54" s="61">
        <f>IF(P54=" ",'Sep09'!Y64,P54+'Sep09'!Y64)</f>
        <v>0</v>
      </c>
      <c r="Z54" s="61">
        <f>IF(Q54=" ",'Sep09'!Z64,Q54+'Sep09'!Z64)</f>
        <v>0</v>
      </c>
      <c r="AA54" s="61">
        <f>IF(R54=" ",'Sep09'!AA64,R54+'Sep09'!AA64)</f>
        <v>0</v>
      </c>
      <c r="AB54" s="62"/>
      <c r="AC54" s="61">
        <f>IF(T54=" ",'Sep09'!AC64,T54+'Sep09'!AC64)</f>
        <v>0</v>
      </c>
      <c r="AD54" s="98"/>
      <c r="AE54" s="112">
        <f>IF(E54=" ",0,IF(D54="BR",0,IF(D54="D",0,IF(D54="NT",V54,LOOKUP(D54,Free!A:A,Free!C:C)*E$49/12))))</f>
        <v>0</v>
      </c>
      <c r="AF54" s="95">
        <f>IF(E54=" ",0,V54-AE54)</f>
        <v>0</v>
      </c>
      <c r="AG54" s="95">
        <f>AF54*AG$7</f>
        <v>0</v>
      </c>
      <c r="AH54" s="95">
        <f>IF(D54="D",AF54*AH$7,IF(AF54&gt;LOOKUP(E$49,HR!A:A,HR!C:C),(AF54-LOOKUP(E$49,HR!A:A,HR!C:C))*AH$7,0))</f>
        <v>0</v>
      </c>
      <c r="AI54" s="95">
        <f>IF(AF54&lt;1,0,AG54+AH54)</f>
        <v>0</v>
      </c>
      <c r="AJ54" s="95">
        <f>IF(E54=" ",0,IF(D54="BR",0,IF(D54="D",0,IF(D54="NT",M54,LOOKUP(D54,Free!A:A,Free!C:C)*1/12))))</f>
        <v>0</v>
      </c>
      <c r="AK54" s="95">
        <f>IF(E54=" ",0,SUM(M54)-AJ54)</f>
        <v>0</v>
      </c>
      <c r="AL54" s="95">
        <f>AK54*AL$7</f>
        <v>0</v>
      </c>
      <c r="AM54" s="95">
        <f>IF(D54="D",AK54*AM$7,IF(AK54&gt;LOOKUP(1,HR!A:A,HR!C:C),(AK54-LOOKUP(1,HR!A:A,HR!C:C))*AH$7,0))</f>
        <v>0</v>
      </c>
      <c r="AN54" s="95">
        <f>IF(AK54&lt;1,0,AL54+AM54)</f>
        <v>0</v>
      </c>
      <c r="AO54" s="98"/>
      <c r="AP54" s="63"/>
      <c r="AQ54" s="95">
        <f>IF(G54="SSP",H54,0)</f>
        <v>0</v>
      </c>
      <c r="AR54" s="95">
        <f>IF(G54="SMP",H54,0)</f>
        <v>0</v>
      </c>
      <c r="AS54" s="95">
        <f>IF(G54="SPP",H54,0)</f>
        <v>0</v>
      </c>
      <c r="AT54" s="95">
        <f>IF(G54="SAP",H54,0)</f>
        <v>0</v>
      </c>
      <c r="AU54" s="63"/>
    </row>
    <row r="55" spans="1:47" ht="18" customHeight="1" thickBot="1" x14ac:dyDescent="0.25">
      <c r="A55" s="45"/>
      <c r="B55" s="145" t="str">
        <f>IF(E55=" "," ",IF(Employee!F$128&gt;E$49," ",IF(Employee!F$130&lt;E$49," ",Employee!D$134)))</f>
        <v xml:space="preserve"> </v>
      </c>
      <c r="C55" s="32" t="str">
        <f>IF(E55=Employee!D$133,LOOKUP(E$49,Nitable!A:A,Nitable!O:O)," ")</f>
        <v xml:space="preserve"> </v>
      </c>
      <c r="D55" s="32" t="str">
        <f>IF(E55=Employee!D$133,LOOKUP(E$49,Taxcode!A:A,Taxcode!AE:AE)," ")</f>
        <v xml:space="preserve"> </v>
      </c>
      <c r="E55" s="142" t="str">
        <f>IF(Employee!D$132="w"," ",IF(Employee!F$128&gt;E$49," ",IF(Employee!F$130&lt;E$49," ",Employee!D$133)))</f>
        <v xml:space="preserve"> </v>
      </c>
      <c r="F55" s="148" t="str">
        <f>IF(E55=" "," ",IF(Employee!F$128&gt;E$49," ",IF(Employee!F$130&lt;E$49," ",Employee!D$119)))</f>
        <v xml:space="preserve"> </v>
      </c>
      <c r="G55" s="162"/>
      <c r="H55" s="124">
        <f>IF(T$49="Y",'Sep09'!H65,0)</f>
        <v>0</v>
      </c>
      <c r="I55" s="119">
        <f>IF(T$49="Y",'Sep09'!I65,0)</f>
        <v>0</v>
      </c>
      <c r="J55" s="119">
        <f>IF(T$49="Y",'Sep09'!J65,0)</f>
        <v>0</v>
      </c>
      <c r="K55" s="119">
        <f>IF(T$49="Y",'Sep09'!K65,I55*J55)</f>
        <v>0</v>
      </c>
      <c r="L55" s="119">
        <f>IF(T$49="Y",'Sep09'!L65,0)</f>
        <v>0</v>
      </c>
      <c r="M55" s="129" t="str">
        <f>IF(E55=" "," ",IF(T$49="Y",'Sep09'!M65,IF((H55+K55+L55)&gt;0,H55+K55+L55," ")))</f>
        <v xml:space="preserve"> </v>
      </c>
      <c r="N55" s="229" t="str">
        <f>IF(M55=" "," ",IF(M55=0," ",IF(Employee!O$128="M1",AN55,AI55-'Sep09'!W65)))</f>
        <v xml:space="preserve"> </v>
      </c>
      <c r="O55" s="130" t="str">
        <f>IF(M55=" "," ",IF(M55=0," ",IF(Employee!P$121&gt;E$49,0,IF(C55="A",MNI!E37,IF(C55="B",MNI!F37,IF(C55="C",MNI!G37,IF(C55="J",MNI!H37," ")))))))</f>
        <v xml:space="preserve"> </v>
      </c>
      <c r="P55" s="121"/>
      <c r="Q55" s="121"/>
      <c r="R55" s="230" t="str">
        <f>IF(M55=" "," ",IF(M55=0," ",M55-SUM(N55:Q55)))</f>
        <v xml:space="preserve"> </v>
      </c>
      <c r="S55" s="121"/>
      <c r="T55" s="266" t="str">
        <f>IF(M55=" "," ",IF(M55=0," ",MNI!I37))</f>
        <v xml:space="preserve"> </v>
      </c>
      <c r="U55" s="50"/>
      <c r="V55" s="61">
        <f>IF(Employee!H$139=E$49,Employee!D$138+SUM(M55)+'Sep09'!V65,SUM(M55)+'Sep09'!V65)</f>
        <v>0</v>
      </c>
      <c r="W55" s="61">
        <f>IF(Employee!H$139=E$49,Employee!D$139+SUM(N55)+'Sep09'!W65,SUM(N55)+'Sep09'!W65)</f>
        <v>0</v>
      </c>
      <c r="X55" s="61">
        <f>IF(O55=" ",'Sep09'!X65,O55+'Sep09'!X65)</f>
        <v>0</v>
      </c>
      <c r="Y55" s="61">
        <f>IF(P55=" ",'Sep09'!Y65,P55+'Sep09'!Y65)</f>
        <v>0</v>
      </c>
      <c r="Z55" s="61">
        <f>IF(Q55=" ",'Sep09'!Z65,Q55+'Sep09'!Z65)</f>
        <v>0</v>
      </c>
      <c r="AA55" s="61">
        <f>IF(R55=" ",'Sep09'!AA65,R55+'Sep09'!AA65)</f>
        <v>0</v>
      </c>
      <c r="AB55" s="62"/>
      <c r="AC55" s="61">
        <f>IF(T55=" ",'Sep09'!AC65,T55+'Sep09'!AC65)</f>
        <v>0</v>
      </c>
      <c r="AD55" s="98"/>
      <c r="AE55" s="112">
        <f>IF(E55=" ",0,IF(D55="BR",0,IF(D55="D",0,IF(D55="NT",V55,LOOKUP(D55,Free!A:A,Free!C:C)*E$49/12))))</f>
        <v>0</v>
      </c>
      <c r="AF55" s="95">
        <f>IF(E55=" ",0,V55-AE55)</f>
        <v>0</v>
      </c>
      <c r="AG55" s="95">
        <f>AF55*AG$7</f>
        <v>0</v>
      </c>
      <c r="AH55" s="95">
        <f>IF(D55="D",AF55*AH$7,IF(AF55&gt;LOOKUP(E$49,HR!A:A,HR!C:C),(AF55-LOOKUP(E$49,HR!A:A,HR!C:C))*AH$7,0))</f>
        <v>0</v>
      </c>
      <c r="AI55" s="95">
        <f>IF(AF55&lt;1,0,AG55+AH55)</f>
        <v>0</v>
      </c>
      <c r="AJ55" s="95">
        <f>IF(E55=" ",0,IF(D55="BR",0,IF(D55="D",0,IF(D55="NT",M55,LOOKUP(D55,Free!A:A,Free!C:C)*1/12))))</f>
        <v>0</v>
      </c>
      <c r="AK55" s="95">
        <f>IF(E55=" ",0,SUM(M55)-AJ55)</f>
        <v>0</v>
      </c>
      <c r="AL55" s="95">
        <f>AK55*AL$7</f>
        <v>0</v>
      </c>
      <c r="AM55" s="95">
        <f>IF(D55="D",AK55*AM$7,IF(AK55&gt;LOOKUP(1,HR!A:A,HR!C:C),(AK55-LOOKUP(1,HR!A:A,HR!C:C))*AH$7,0))</f>
        <v>0</v>
      </c>
      <c r="AN55" s="95">
        <f>IF(AK55&lt;1,0,AL55+AM55)</f>
        <v>0</v>
      </c>
      <c r="AO55" s="98"/>
      <c r="AP55" s="63"/>
      <c r="AQ55" s="95">
        <f>IF(G55="SSP",H55,0)</f>
        <v>0</v>
      </c>
      <c r="AR55" s="95">
        <f>IF(G55="SMP",H55,0)</f>
        <v>0</v>
      </c>
      <c r="AS55" s="95">
        <f>IF(G55="SPP",H55,0)</f>
        <v>0</v>
      </c>
      <c r="AT55" s="95">
        <f>IF(G55="SAP",H55,0)</f>
        <v>0</v>
      </c>
      <c r="AU55" s="63"/>
    </row>
    <row r="56" spans="1:47" ht="18" customHeight="1" thickTop="1" thickBot="1" x14ac:dyDescent="0.25">
      <c r="A56" s="49"/>
      <c r="B56" s="153"/>
      <c r="C56" s="151"/>
      <c r="D56" s="151"/>
      <c r="E56" s="152"/>
      <c r="F56" s="400" t="s">
        <v>7</v>
      </c>
      <c r="G56" s="398"/>
      <c r="H56" s="131"/>
      <c r="I56" s="132"/>
      <c r="J56" s="132"/>
      <c r="K56" s="168"/>
      <c r="L56" s="168"/>
      <c r="M56" s="159">
        <f t="shared" ref="M56:R56" si="9">SUM(M51:M55)</f>
        <v>0</v>
      </c>
      <c r="N56" s="159">
        <f t="shared" si="9"/>
        <v>0</v>
      </c>
      <c r="O56" s="159">
        <f t="shared" si="9"/>
        <v>0</v>
      </c>
      <c r="P56" s="159">
        <f t="shared" si="9"/>
        <v>0</v>
      </c>
      <c r="Q56" s="159">
        <f t="shared" si="9"/>
        <v>0</v>
      </c>
      <c r="R56" s="159">
        <f t="shared" si="9"/>
        <v>0</v>
      </c>
      <c r="S56" s="121"/>
      <c r="T56" s="159">
        <f>SUM(T51:T55)</f>
        <v>0</v>
      </c>
      <c r="U56" s="51"/>
      <c r="V56" s="61"/>
      <c r="AD56" s="98"/>
      <c r="AO56" s="98"/>
      <c r="AP56" s="63"/>
      <c r="AU56" s="63"/>
    </row>
    <row r="57" spans="1:47" ht="24" customHeight="1" x14ac:dyDescent="0.2">
      <c r="A57" s="243"/>
      <c r="B57" s="381"/>
      <c r="C57" s="381"/>
      <c r="D57" s="381"/>
      <c r="E57" s="381"/>
      <c r="F57" s="381"/>
      <c r="G57" s="381"/>
      <c r="H57" s="381"/>
      <c r="I57" s="381"/>
      <c r="J57" s="381"/>
      <c r="K57" s="381"/>
      <c r="L57" s="381"/>
      <c r="M57" s="381"/>
      <c r="N57" s="381"/>
      <c r="O57" s="381"/>
      <c r="P57" s="381"/>
      <c r="Q57" s="381"/>
      <c r="R57" s="381"/>
      <c r="S57" s="381"/>
      <c r="T57" s="381"/>
      <c r="U57" s="46"/>
    </row>
    <row r="58" spans="1:47" ht="12.75" customHeight="1" x14ac:dyDescent="0.2">
      <c r="AK58" s="436" t="s">
        <v>104</v>
      </c>
      <c r="AL58" s="341"/>
      <c r="AM58" s="341"/>
      <c r="AN58" s="425"/>
      <c r="AQ58" s="207">
        <f>SUM(AQ11:AQ56)</f>
        <v>0</v>
      </c>
      <c r="AR58" s="207">
        <f>SUM(AR11:AR56)</f>
        <v>0</v>
      </c>
      <c r="AS58" s="207">
        <f>SUM(AS11:AS56)</f>
        <v>0</v>
      </c>
      <c r="AT58" s="207">
        <f>SUM(AT11:AT56)</f>
        <v>0</v>
      </c>
    </row>
    <row r="59" spans="1:47" ht="13.5" customHeight="1" thickBot="1" x14ac:dyDescent="0.25">
      <c r="F59" s="244" t="s">
        <v>157</v>
      </c>
      <c r="G59" s="242"/>
      <c r="H59" s="242"/>
      <c r="M59" s="364" t="s">
        <v>160</v>
      </c>
      <c r="N59" s="365"/>
      <c r="O59" s="365"/>
      <c r="P59" s="365"/>
      <c r="Q59" s="365"/>
      <c r="R59" s="365"/>
      <c r="T59" s="246"/>
    </row>
    <row r="60" spans="1:47" ht="12.75" customHeight="1" x14ac:dyDescent="0.2">
      <c r="F60" s="261" t="str">
        <f>IF(B51="D",Employee!D15," ")</f>
        <v xml:space="preserve"> </v>
      </c>
      <c r="M60" s="248" t="str">
        <f>IF(B51="D",M51," ")</f>
        <v xml:space="preserve"> </v>
      </c>
      <c r="N60" s="249" t="str">
        <f>IF(B51="D",N51," ")</f>
        <v xml:space="preserve"> </v>
      </c>
      <c r="O60" s="249" t="str">
        <f>IF(B51="D",O51," ")</f>
        <v xml:space="preserve"> </v>
      </c>
      <c r="P60" s="249" t="str">
        <f>IF(B51="D",P51," ")</f>
        <v xml:space="preserve"> </v>
      </c>
      <c r="Q60" s="249" t="str">
        <f>IF(B51="D",Q51," ")</f>
        <v xml:space="preserve"> </v>
      </c>
      <c r="R60" s="250" t="str">
        <f>IF(B51="D",R51," ")</f>
        <v xml:space="preserve"> </v>
      </c>
      <c r="S60" s="251"/>
      <c r="T60" s="252" t="str">
        <f>IF(B51="D",T51," ")</f>
        <v xml:space="preserve"> </v>
      </c>
      <c r="AK60" s="435" t="s">
        <v>105</v>
      </c>
      <c r="AL60" s="341"/>
      <c r="AM60" s="341"/>
      <c r="AN60" s="425"/>
      <c r="AQ60" s="209">
        <f>IF((AQ58-(O1+T1)*0.13)&gt;0,AQ58-(Q1+T1)*0.13,0)</f>
        <v>0</v>
      </c>
      <c r="AR60" s="209">
        <f>AR58</f>
        <v>0</v>
      </c>
      <c r="AS60" s="209">
        <f>AS58</f>
        <v>0</v>
      </c>
      <c r="AT60" s="209">
        <f>AT58</f>
        <v>0</v>
      </c>
    </row>
    <row r="61" spans="1:47" x14ac:dyDescent="0.2">
      <c r="F61" s="261" t="str">
        <f>IF(B52="D",Employee!D41," ")</f>
        <v xml:space="preserve"> </v>
      </c>
      <c r="M61" s="253" t="str">
        <f>IF(B52="D",M52," ")</f>
        <v xml:space="preserve"> </v>
      </c>
      <c r="N61" s="254" t="str">
        <f>IF(B52="D",N52," ")</f>
        <v xml:space="preserve"> </v>
      </c>
      <c r="O61" s="254" t="str">
        <f>IF(B52="D",O52," ")</f>
        <v xml:space="preserve"> </v>
      </c>
      <c r="P61" s="254" t="str">
        <f>IF(B52="D",P52," ")</f>
        <v xml:space="preserve"> </v>
      </c>
      <c r="Q61" s="254" t="str">
        <f>IF(B52="D",Q52," ")</f>
        <v xml:space="preserve"> </v>
      </c>
      <c r="R61" s="255" t="str">
        <f>IF(B52="D",R52," ")</f>
        <v xml:space="preserve"> </v>
      </c>
      <c r="S61" s="251"/>
      <c r="T61" s="256" t="str">
        <f>IF(B52="D",T52," ")</f>
        <v xml:space="preserve"> </v>
      </c>
    </row>
    <row r="62" spans="1:47" ht="12.75" customHeight="1" x14ac:dyDescent="0.2">
      <c r="F62" s="261" t="str">
        <f>IF(B53="D",Employee!D67," ")</f>
        <v xml:space="preserve"> </v>
      </c>
      <c r="M62" s="253" t="str">
        <f>IF(B53="D",M53," ")</f>
        <v xml:space="preserve"> </v>
      </c>
      <c r="N62" s="254" t="str">
        <f>IF(B53="D",N53," ")</f>
        <v xml:space="preserve"> </v>
      </c>
      <c r="O62" s="254" t="str">
        <f>IF(B53="D",O53," ")</f>
        <v xml:space="preserve"> </v>
      </c>
      <c r="P62" s="254" t="str">
        <f>IF(B53="D",P53," ")</f>
        <v xml:space="preserve"> </v>
      </c>
      <c r="Q62" s="254" t="str">
        <f>IF(B53="D",Q53," ")</f>
        <v xml:space="preserve"> </v>
      </c>
      <c r="R62" s="255" t="str">
        <f>IF(B53="D",R53," ")</f>
        <v xml:space="preserve"> </v>
      </c>
      <c r="S62" s="251"/>
      <c r="T62" s="256" t="str">
        <f>IF(B53="D",T53," ")</f>
        <v xml:space="preserve"> </v>
      </c>
      <c r="AK62" s="435" t="s">
        <v>106</v>
      </c>
      <c r="AL62" s="341"/>
      <c r="AM62" s="341"/>
      <c r="AN62" s="425"/>
      <c r="AQ62" s="215"/>
      <c r="AR62" s="209">
        <f>AR60*0.045</f>
        <v>0</v>
      </c>
      <c r="AS62" s="209">
        <f>AS60*0.045</f>
        <v>0</v>
      </c>
      <c r="AT62" s="209">
        <f>AT60*0.045</f>
        <v>0</v>
      </c>
    </row>
    <row r="63" spans="1:47" x14ac:dyDescent="0.2">
      <c r="F63" s="261" t="str">
        <f>IF(B54="D",Employee!D93," ")</f>
        <v xml:space="preserve"> </v>
      </c>
      <c r="M63" s="253" t="str">
        <f>IF(B54="D",M54," ")</f>
        <v xml:space="preserve"> </v>
      </c>
      <c r="N63" s="254" t="str">
        <f>IF(B54="D",N54," ")</f>
        <v xml:space="preserve"> </v>
      </c>
      <c r="O63" s="254" t="str">
        <f>IF(B54="D",O54," ")</f>
        <v xml:space="preserve"> </v>
      </c>
      <c r="P63" s="254" t="str">
        <f>IF(B54="D",P54," ")</f>
        <v xml:space="preserve"> </v>
      </c>
      <c r="Q63" s="254" t="str">
        <f>IF(B54="D",Q54," ")</f>
        <v xml:space="preserve"> </v>
      </c>
      <c r="R63" s="255" t="str">
        <f>IF(B54="D",R54," ")</f>
        <v xml:space="preserve"> </v>
      </c>
      <c r="S63" s="251"/>
      <c r="T63" s="256" t="str">
        <f>IF(B54="D",T54," ")</f>
        <v xml:space="preserve"> </v>
      </c>
    </row>
    <row r="64" spans="1:47" ht="13.5" thickBot="1" x14ac:dyDescent="0.25">
      <c r="F64" s="261" t="str">
        <f>IF(B55="D",Employee!D119," ")</f>
        <v xml:space="preserve"> </v>
      </c>
      <c r="M64" s="257" t="str">
        <f>IF(B55="D",M55," ")</f>
        <v xml:space="preserve"> </v>
      </c>
      <c r="N64" s="258" t="str">
        <f>IF(B55="D",N55," ")</f>
        <v xml:space="preserve"> </v>
      </c>
      <c r="O64" s="258" t="str">
        <f>IF(B55="D",O55," ")</f>
        <v xml:space="preserve"> </v>
      </c>
      <c r="P64" s="258" t="str">
        <f>IF(B55="D",P55," ")</f>
        <v xml:space="preserve"> </v>
      </c>
      <c r="Q64" s="258" t="str">
        <f>IF(B55="D",Q55," ")</f>
        <v xml:space="preserve"> </v>
      </c>
      <c r="R64" s="259" t="str">
        <f>IF(B55="D",R55," ")</f>
        <v xml:space="preserve"> </v>
      </c>
      <c r="S64" s="251"/>
      <c r="T64" s="260" t="str">
        <f>IF(B55="D",T55," ")</f>
        <v xml:space="preserve"> </v>
      </c>
    </row>
    <row r="65" spans="6:46" ht="13.5" thickBot="1" x14ac:dyDescent="0.25">
      <c r="F65" s="245" t="s">
        <v>159</v>
      </c>
      <c r="M65" s="247">
        <f t="shared" ref="M65:R65" si="10">SUM(M60:M64)</f>
        <v>0</v>
      </c>
      <c r="N65" s="247">
        <f t="shared" si="10"/>
        <v>0</v>
      </c>
      <c r="O65" s="247">
        <f t="shared" si="10"/>
        <v>0</v>
      </c>
      <c r="P65" s="247">
        <f t="shared" si="10"/>
        <v>0</v>
      </c>
      <c r="Q65" s="247">
        <f t="shared" si="10"/>
        <v>0</v>
      </c>
      <c r="R65" s="247">
        <f t="shared" si="10"/>
        <v>0</v>
      </c>
      <c r="S65" s="251"/>
      <c r="T65" s="247">
        <f>SUM(T60:T64)</f>
        <v>0</v>
      </c>
      <c r="AK65" s="424" t="s">
        <v>107</v>
      </c>
      <c r="AL65" s="341"/>
      <c r="AM65" s="341"/>
      <c r="AN65" s="425"/>
      <c r="AQ65" s="208">
        <f>AQ60+'Sep09'!AQ75</f>
        <v>0</v>
      </c>
      <c r="AR65" s="208">
        <f>AR60+'Sep09'!AR75</f>
        <v>0</v>
      </c>
      <c r="AS65" s="208">
        <f>AS60+'Sep09'!AS75</f>
        <v>0</v>
      </c>
      <c r="AT65" s="208">
        <f>AT60+'Sep09'!AT75</f>
        <v>0</v>
      </c>
    </row>
    <row r="66" spans="6:46" ht="13.5" thickTop="1" x14ac:dyDescent="0.2"/>
    <row r="67" spans="6:46" x14ac:dyDescent="0.2">
      <c r="AK67" s="424" t="s">
        <v>108</v>
      </c>
      <c r="AL67" s="341"/>
      <c r="AM67" s="341"/>
      <c r="AN67" s="425"/>
      <c r="AQ67" s="215"/>
      <c r="AR67" s="208">
        <f>AR62+'Sep09'!AR77</f>
        <v>0</v>
      </c>
      <c r="AS67" s="208">
        <f>AS62+'Sep09'!AS77</f>
        <v>0</v>
      </c>
      <c r="AT67" s="208">
        <f>AT62+'Sep09'!AT77</f>
        <v>0</v>
      </c>
    </row>
  </sheetData>
  <sheetCalcPr fullCalcOnLoad="1"/>
  <mergeCells count="95">
    <mergeCell ref="AK67:AN67"/>
    <mergeCell ref="AK58:AN58"/>
    <mergeCell ref="AK60:AN60"/>
    <mergeCell ref="AK62:AN62"/>
    <mergeCell ref="AK65:AN65"/>
    <mergeCell ref="G1:H1"/>
    <mergeCell ref="I1:L1"/>
    <mergeCell ref="G2:H2"/>
    <mergeCell ref="I2:L2"/>
    <mergeCell ref="F3:F6"/>
    <mergeCell ref="H3:H6"/>
    <mergeCell ref="I3:I6"/>
    <mergeCell ref="W3:W6"/>
    <mergeCell ref="U1:U6"/>
    <mergeCell ref="X3:X6"/>
    <mergeCell ref="A1:A6"/>
    <mergeCell ref="B3:B6"/>
    <mergeCell ref="C3:C6"/>
    <mergeCell ref="D3:D6"/>
    <mergeCell ref="E3:E6"/>
    <mergeCell ref="N3:N6"/>
    <mergeCell ref="O3:O6"/>
    <mergeCell ref="AJ3:AJ6"/>
    <mergeCell ref="K3:K6"/>
    <mergeCell ref="L3:L6"/>
    <mergeCell ref="M3:M6"/>
    <mergeCell ref="P3:P6"/>
    <mergeCell ref="Q3:Q6"/>
    <mergeCell ref="Z3:Z6"/>
    <mergeCell ref="AA3:AA6"/>
    <mergeCell ref="V3:V6"/>
    <mergeCell ref="Y3:Y6"/>
    <mergeCell ref="H9:J9"/>
    <mergeCell ref="O9:R9"/>
    <mergeCell ref="AK3:AK6"/>
    <mergeCell ref="AC3:AC6"/>
    <mergeCell ref="AE3:AE6"/>
    <mergeCell ref="AF3:AF6"/>
    <mergeCell ref="AG3:AG6"/>
    <mergeCell ref="R3:R6"/>
    <mergeCell ref="T3:T6"/>
    <mergeCell ref="J3:J6"/>
    <mergeCell ref="F16:G16"/>
    <mergeCell ref="B17:T17"/>
    <mergeCell ref="B18:E18"/>
    <mergeCell ref="B19:D19"/>
    <mergeCell ref="H19:J19"/>
    <mergeCell ref="O19:R19"/>
    <mergeCell ref="R38:T38"/>
    <mergeCell ref="F26:G26"/>
    <mergeCell ref="B27:T27"/>
    <mergeCell ref="B28:E28"/>
    <mergeCell ref="B29:D29"/>
    <mergeCell ref="H29:J29"/>
    <mergeCell ref="O29:R29"/>
    <mergeCell ref="O28:Q28"/>
    <mergeCell ref="R28:T28"/>
    <mergeCell ref="B57:T57"/>
    <mergeCell ref="F46:G46"/>
    <mergeCell ref="B47:T47"/>
    <mergeCell ref="B48:E48"/>
    <mergeCell ref="B49:D49"/>
    <mergeCell ref="H49:J49"/>
    <mergeCell ref="O49:R49"/>
    <mergeCell ref="O48:Q48"/>
    <mergeCell ref="O18:Q18"/>
    <mergeCell ref="R18:T18"/>
    <mergeCell ref="F56:G56"/>
    <mergeCell ref="F36:G36"/>
    <mergeCell ref="B37:T37"/>
    <mergeCell ref="B38:E38"/>
    <mergeCell ref="B39:D39"/>
    <mergeCell ref="H39:J39"/>
    <mergeCell ref="O39:R39"/>
    <mergeCell ref="O38:Q38"/>
    <mergeCell ref="AQ1:AT2"/>
    <mergeCell ref="AQ3:AQ6"/>
    <mergeCell ref="AR3:AR6"/>
    <mergeCell ref="AS3:AS6"/>
    <mergeCell ref="AT3:AT6"/>
    <mergeCell ref="R8:T8"/>
    <mergeCell ref="AL3:AL6"/>
    <mergeCell ref="AM3:AM6"/>
    <mergeCell ref="AH3:AH6"/>
    <mergeCell ref="AI3:AI6"/>
    <mergeCell ref="M59:R59"/>
    <mergeCell ref="B1:F2"/>
    <mergeCell ref="V1:AC2"/>
    <mergeCell ref="AE1:AN2"/>
    <mergeCell ref="R48:T48"/>
    <mergeCell ref="AN3:AN6"/>
    <mergeCell ref="B7:T7"/>
    <mergeCell ref="B8:E8"/>
    <mergeCell ref="B9:D9"/>
    <mergeCell ref="O8:Q8"/>
  </mergeCells>
  <phoneticPr fontId="4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U67"/>
  <sheetViews>
    <sheetView workbookViewId="0">
      <pane ySplit="6" topLeftCell="A7" activePane="bottomLeft" state="frozen"/>
      <selection pane="bottomLeft" activeCell="F3" sqref="F3:F6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241" customFormat="1" ht="14.25" customHeight="1" thickTop="1" x14ac:dyDescent="0.2">
      <c r="A1" s="434"/>
      <c r="B1" s="358" t="s">
        <v>113</v>
      </c>
      <c r="C1" s="359"/>
      <c r="D1" s="359"/>
      <c r="E1" s="359"/>
      <c r="F1" s="360"/>
      <c r="G1" s="383">
        <f>SUM(AQ60:AT60)+SUM(AR62:AT62)</f>
        <v>0</v>
      </c>
      <c r="H1" s="384"/>
      <c r="I1" s="418" t="s">
        <v>4</v>
      </c>
      <c r="J1" s="419"/>
      <c r="K1" s="419"/>
      <c r="L1" s="420"/>
      <c r="M1" s="237">
        <f t="shared" ref="M1:R1" si="0">M16+M26+M36+M46+M56</f>
        <v>0</v>
      </c>
      <c r="N1" s="237">
        <f t="shared" si="0"/>
        <v>0</v>
      </c>
      <c r="O1" s="237">
        <f t="shared" si="0"/>
        <v>0</v>
      </c>
      <c r="P1" s="237">
        <f t="shared" si="0"/>
        <v>0</v>
      </c>
      <c r="Q1" s="237">
        <f t="shared" si="0"/>
        <v>0</v>
      </c>
      <c r="R1" s="237">
        <f t="shared" si="0"/>
        <v>0</v>
      </c>
      <c r="S1" s="238"/>
      <c r="T1" s="237">
        <f>T16+T26+T36+T46+T56</f>
        <v>0</v>
      </c>
      <c r="U1" s="406"/>
      <c r="V1" s="366" t="s">
        <v>36</v>
      </c>
      <c r="W1" s="367"/>
      <c r="X1" s="367"/>
      <c r="Y1" s="367"/>
      <c r="Z1" s="367"/>
      <c r="AA1" s="367"/>
      <c r="AB1" s="367"/>
      <c r="AC1" s="368"/>
      <c r="AD1" s="239"/>
      <c r="AE1" s="372" t="s">
        <v>59</v>
      </c>
      <c r="AF1" s="373"/>
      <c r="AG1" s="373"/>
      <c r="AH1" s="373"/>
      <c r="AI1" s="373"/>
      <c r="AJ1" s="373"/>
      <c r="AK1" s="373"/>
      <c r="AL1" s="373"/>
      <c r="AM1" s="373"/>
      <c r="AN1" s="373"/>
      <c r="AO1" s="239"/>
      <c r="AP1" s="240"/>
      <c r="AQ1" s="382" t="s">
        <v>103</v>
      </c>
      <c r="AR1" s="382"/>
      <c r="AS1" s="382"/>
      <c r="AT1" s="382"/>
      <c r="AU1" s="240"/>
    </row>
    <row r="2" spans="1:47" s="241" customFormat="1" ht="14.25" customHeight="1" thickBot="1" x14ac:dyDescent="0.25">
      <c r="A2" s="434"/>
      <c r="B2" s="361"/>
      <c r="C2" s="362"/>
      <c r="D2" s="362"/>
      <c r="E2" s="362"/>
      <c r="F2" s="363"/>
      <c r="G2" s="383"/>
      <c r="H2" s="384"/>
      <c r="I2" s="385" t="s">
        <v>156</v>
      </c>
      <c r="J2" s="385"/>
      <c r="K2" s="385"/>
      <c r="L2" s="386"/>
      <c r="M2" s="237">
        <f>M65</f>
        <v>0</v>
      </c>
      <c r="N2" s="237">
        <f t="shared" ref="N2:T2" si="1">N65</f>
        <v>0</v>
      </c>
      <c r="O2" s="237">
        <f t="shared" si="1"/>
        <v>0</v>
      </c>
      <c r="P2" s="237">
        <f t="shared" si="1"/>
        <v>0</v>
      </c>
      <c r="Q2" s="237">
        <f t="shared" si="1"/>
        <v>0</v>
      </c>
      <c r="R2" s="237">
        <f t="shared" si="1"/>
        <v>0</v>
      </c>
      <c r="S2" s="237">
        <f t="shared" si="1"/>
        <v>0</v>
      </c>
      <c r="T2" s="237">
        <f t="shared" si="1"/>
        <v>0</v>
      </c>
      <c r="U2" s="406"/>
      <c r="V2" s="369"/>
      <c r="W2" s="370"/>
      <c r="X2" s="370"/>
      <c r="Y2" s="370"/>
      <c r="Z2" s="370"/>
      <c r="AA2" s="370"/>
      <c r="AB2" s="370"/>
      <c r="AC2" s="371"/>
      <c r="AD2" s="239"/>
      <c r="AE2" s="369"/>
      <c r="AF2" s="370"/>
      <c r="AG2" s="370"/>
      <c r="AH2" s="370"/>
      <c r="AI2" s="370"/>
      <c r="AJ2" s="370"/>
      <c r="AK2" s="370"/>
      <c r="AL2" s="370"/>
      <c r="AM2" s="370"/>
      <c r="AN2" s="370"/>
      <c r="AO2" s="239"/>
      <c r="AP2" s="240"/>
      <c r="AQ2" s="370"/>
      <c r="AR2" s="370"/>
      <c r="AS2" s="370"/>
      <c r="AT2" s="370"/>
      <c r="AU2" s="240"/>
    </row>
    <row r="3" spans="1:47" s="13" customFormat="1" ht="15" customHeight="1" thickTop="1" x14ac:dyDescent="0.2">
      <c r="A3" s="417"/>
      <c r="B3" s="421" t="s">
        <v>158</v>
      </c>
      <c r="C3" s="421" t="s">
        <v>80</v>
      </c>
      <c r="D3" s="421" t="s">
        <v>6</v>
      </c>
      <c r="E3" s="387" t="s">
        <v>72</v>
      </c>
      <c r="F3" s="430" t="s">
        <v>0</v>
      </c>
      <c r="G3" s="135" t="s">
        <v>74</v>
      </c>
      <c r="H3" s="393" t="s">
        <v>84</v>
      </c>
      <c r="I3" s="393" t="s">
        <v>78</v>
      </c>
      <c r="J3" s="393" t="s">
        <v>79</v>
      </c>
      <c r="K3" s="390" t="s">
        <v>83</v>
      </c>
      <c r="L3" s="390" t="s">
        <v>56</v>
      </c>
      <c r="M3" s="408" t="s">
        <v>81</v>
      </c>
      <c r="N3" s="393" t="s">
        <v>1</v>
      </c>
      <c r="O3" s="410" t="s">
        <v>37</v>
      </c>
      <c r="P3" s="393" t="s">
        <v>85</v>
      </c>
      <c r="Q3" s="410" t="s">
        <v>2</v>
      </c>
      <c r="R3" s="408" t="s">
        <v>82</v>
      </c>
      <c r="S3" s="53"/>
      <c r="T3" s="410" t="s">
        <v>38</v>
      </c>
      <c r="U3" s="407"/>
      <c r="V3" s="404" t="s">
        <v>5</v>
      </c>
      <c r="W3" s="404" t="s">
        <v>1</v>
      </c>
      <c r="X3" s="404" t="s">
        <v>37</v>
      </c>
      <c r="Y3" s="411" t="s">
        <v>32</v>
      </c>
      <c r="Z3" s="404" t="s">
        <v>2</v>
      </c>
      <c r="AA3" s="404" t="s">
        <v>3</v>
      </c>
      <c r="AB3" s="53"/>
      <c r="AC3" s="404" t="s">
        <v>38</v>
      </c>
      <c r="AD3" s="96"/>
      <c r="AE3" s="374" t="s">
        <v>60</v>
      </c>
      <c r="AF3" s="374" t="s">
        <v>61</v>
      </c>
      <c r="AG3" s="374" t="s">
        <v>199</v>
      </c>
      <c r="AH3" s="374" t="s">
        <v>202</v>
      </c>
      <c r="AI3" s="426" t="s">
        <v>70</v>
      </c>
      <c r="AJ3" s="374" t="s">
        <v>62</v>
      </c>
      <c r="AK3" s="355" t="s">
        <v>68</v>
      </c>
      <c r="AL3" s="355" t="s">
        <v>200</v>
      </c>
      <c r="AM3" s="355" t="s">
        <v>201</v>
      </c>
      <c r="AN3" s="426" t="s">
        <v>71</v>
      </c>
      <c r="AO3" s="96"/>
      <c r="AP3" s="211"/>
      <c r="AQ3" s="355" t="s">
        <v>99</v>
      </c>
      <c r="AR3" s="355" t="s">
        <v>100</v>
      </c>
      <c r="AS3" s="355" t="s">
        <v>101</v>
      </c>
      <c r="AT3" s="355" t="s">
        <v>102</v>
      </c>
      <c r="AU3" s="211"/>
    </row>
    <row r="4" spans="1:47" s="14" customFormat="1" ht="15" customHeight="1" x14ac:dyDescent="0.2">
      <c r="A4" s="417"/>
      <c r="B4" s="422"/>
      <c r="C4" s="422"/>
      <c r="D4" s="422"/>
      <c r="E4" s="388"/>
      <c r="F4" s="405"/>
      <c r="G4" s="136" t="s">
        <v>75</v>
      </c>
      <c r="H4" s="394"/>
      <c r="I4" s="414"/>
      <c r="J4" s="414"/>
      <c r="K4" s="391"/>
      <c r="L4" s="391"/>
      <c r="M4" s="409"/>
      <c r="N4" s="394"/>
      <c r="O4" s="405"/>
      <c r="P4" s="394"/>
      <c r="Q4" s="405"/>
      <c r="R4" s="409"/>
      <c r="S4" s="53"/>
      <c r="T4" s="405"/>
      <c r="U4" s="407"/>
      <c r="V4" s="405"/>
      <c r="W4" s="405"/>
      <c r="X4" s="405"/>
      <c r="Y4" s="412"/>
      <c r="Z4" s="405"/>
      <c r="AA4" s="405"/>
      <c r="AB4" s="53"/>
      <c r="AC4" s="405"/>
      <c r="AD4" s="96"/>
      <c r="AE4" s="375"/>
      <c r="AF4" s="375"/>
      <c r="AG4" s="375"/>
      <c r="AH4" s="375"/>
      <c r="AI4" s="427"/>
      <c r="AJ4" s="375"/>
      <c r="AK4" s="357"/>
      <c r="AL4" s="356"/>
      <c r="AM4" s="356"/>
      <c r="AN4" s="427"/>
      <c r="AO4" s="96"/>
      <c r="AP4" s="211"/>
      <c r="AQ4" s="356"/>
      <c r="AR4" s="356"/>
      <c r="AS4" s="356"/>
      <c r="AT4" s="356"/>
      <c r="AU4" s="211"/>
    </row>
    <row r="5" spans="1:47" s="14" customFormat="1" ht="15" customHeight="1" x14ac:dyDescent="0.2">
      <c r="A5" s="417"/>
      <c r="B5" s="422"/>
      <c r="C5" s="422"/>
      <c r="D5" s="422"/>
      <c r="E5" s="388"/>
      <c r="F5" s="405"/>
      <c r="G5" s="136" t="s">
        <v>76</v>
      </c>
      <c r="H5" s="394"/>
      <c r="I5" s="414"/>
      <c r="J5" s="414"/>
      <c r="K5" s="391"/>
      <c r="L5" s="391"/>
      <c r="M5" s="409"/>
      <c r="N5" s="394"/>
      <c r="O5" s="405"/>
      <c r="P5" s="394"/>
      <c r="Q5" s="405"/>
      <c r="R5" s="409"/>
      <c r="S5" s="53"/>
      <c r="T5" s="405"/>
      <c r="U5" s="407"/>
      <c r="V5" s="405"/>
      <c r="W5" s="405"/>
      <c r="X5" s="405"/>
      <c r="Y5" s="412"/>
      <c r="Z5" s="405"/>
      <c r="AA5" s="405"/>
      <c r="AB5" s="53"/>
      <c r="AC5" s="405"/>
      <c r="AD5" s="96"/>
      <c r="AE5" s="375"/>
      <c r="AF5" s="375"/>
      <c r="AG5" s="375"/>
      <c r="AH5" s="375"/>
      <c r="AI5" s="427"/>
      <c r="AJ5" s="375"/>
      <c r="AK5" s="357"/>
      <c r="AL5" s="356"/>
      <c r="AM5" s="356"/>
      <c r="AN5" s="427"/>
      <c r="AO5" s="96"/>
      <c r="AP5" s="211"/>
      <c r="AQ5" s="356"/>
      <c r="AR5" s="356"/>
      <c r="AS5" s="356"/>
      <c r="AT5" s="356"/>
      <c r="AU5" s="211"/>
    </row>
    <row r="6" spans="1:47" s="15" customFormat="1" ht="15" customHeight="1" x14ac:dyDescent="0.2">
      <c r="A6" s="417"/>
      <c r="B6" s="423"/>
      <c r="C6" s="423"/>
      <c r="D6" s="423"/>
      <c r="E6" s="389"/>
      <c r="F6" s="405"/>
      <c r="G6" s="137" t="s">
        <v>77</v>
      </c>
      <c r="H6" s="395"/>
      <c r="I6" s="415"/>
      <c r="J6" s="415"/>
      <c r="K6" s="392"/>
      <c r="L6" s="392"/>
      <c r="M6" s="409"/>
      <c r="N6" s="395"/>
      <c r="O6" s="405"/>
      <c r="P6" s="395"/>
      <c r="Q6" s="405"/>
      <c r="R6" s="409"/>
      <c r="S6" s="52"/>
      <c r="T6" s="405"/>
      <c r="U6" s="407"/>
      <c r="V6" s="405"/>
      <c r="W6" s="405"/>
      <c r="X6" s="405"/>
      <c r="Y6" s="413"/>
      <c r="Z6" s="405"/>
      <c r="AA6" s="405"/>
      <c r="AB6" s="52"/>
      <c r="AC6" s="405"/>
      <c r="AD6" s="97"/>
      <c r="AE6" s="375"/>
      <c r="AF6" s="375"/>
      <c r="AG6" s="375"/>
      <c r="AH6" s="375"/>
      <c r="AI6" s="427"/>
      <c r="AJ6" s="375"/>
      <c r="AK6" s="357"/>
      <c r="AL6" s="356"/>
      <c r="AM6" s="356"/>
      <c r="AN6" s="427"/>
      <c r="AO6" s="97"/>
      <c r="AP6" s="212"/>
      <c r="AQ6" s="357"/>
      <c r="AR6" s="357"/>
      <c r="AS6" s="357"/>
      <c r="AT6" s="357"/>
      <c r="AU6" s="212"/>
    </row>
    <row r="7" spans="1:47" s="54" customFormat="1" ht="24" customHeight="1" thickBot="1" x14ac:dyDescent="0.25">
      <c r="A7" s="160"/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218"/>
      <c r="V7" s="84"/>
      <c r="W7" s="84"/>
      <c r="X7" s="84"/>
      <c r="Y7" s="219"/>
      <c r="Z7" s="84"/>
      <c r="AA7" s="84"/>
      <c r="AB7" s="85"/>
      <c r="AC7" s="84"/>
      <c r="AD7" s="97"/>
      <c r="AE7" s="94"/>
      <c r="AF7" s="94"/>
      <c r="AG7" s="267">
        <f>Admin!N$21/100</f>
        <v>0.2</v>
      </c>
      <c r="AH7" s="267">
        <f>(Admin!N$22-Admin!N$21)/100</f>
        <v>0.2</v>
      </c>
      <c r="AI7" s="94"/>
      <c r="AJ7" s="94"/>
      <c r="AK7" s="94"/>
      <c r="AL7" s="267">
        <f>Admin!N$21/100</f>
        <v>0.2</v>
      </c>
      <c r="AM7" s="267">
        <f>(Admin!N$22-Admin!N$21)/100</f>
        <v>0.2</v>
      </c>
      <c r="AN7" s="94"/>
      <c r="AO7" s="97"/>
      <c r="AP7" s="212"/>
      <c r="AQ7" s="94"/>
      <c r="AR7" s="94"/>
      <c r="AS7" s="94"/>
      <c r="AT7" s="94"/>
      <c r="AU7" s="212"/>
    </row>
    <row r="8" spans="1:47" ht="18" customHeight="1" thickTop="1" thickBot="1" x14ac:dyDescent="0.25">
      <c r="A8" s="41"/>
      <c r="B8" s="396" t="s">
        <v>34</v>
      </c>
      <c r="C8" s="397"/>
      <c r="D8" s="397"/>
      <c r="E8" s="398"/>
      <c r="F8" s="42"/>
      <c r="G8" s="110"/>
      <c r="H8" s="111"/>
      <c r="I8" s="111"/>
      <c r="J8" s="111"/>
      <c r="K8" s="58"/>
      <c r="L8" s="58"/>
      <c r="M8" s="55"/>
      <c r="N8" s="43"/>
      <c r="O8" s="378" t="s">
        <v>39</v>
      </c>
      <c r="P8" s="379"/>
      <c r="Q8" s="380"/>
      <c r="R8" s="376"/>
      <c r="S8" s="377"/>
      <c r="T8" s="377"/>
      <c r="U8" s="44"/>
      <c r="AD8" s="98"/>
      <c r="AO8" s="98"/>
      <c r="AP8" s="63"/>
      <c r="AU8" s="63"/>
    </row>
    <row r="9" spans="1:47" ht="18" customHeight="1" thickTop="1" thickBot="1" x14ac:dyDescent="0.25">
      <c r="A9" s="45"/>
      <c r="B9" s="399" t="s">
        <v>9</v>
      </c>
      <c r="C9" s="397"/>
      <c r="D9" s="398"/>
      <c r="E9" s="206">
        <v>31</v>
      </c>
      <c r="F9" s="63"/>
      <c r="G9" s="63"/>
      <c r="H9" s="399" t="s">
        <v>39</v>
      </c>
      <c r="I9" s="397"/>
      <c r="J9" s="398"/>
      <c r="K9" s="272">
        <f>Admin!B212</f>
        <v>40119</v>
      </c>
      <c r="L9" s="271" t="s">
        <v>208</v>
      </c>
      <c r="M9" s="273">
        <f>Admin!B218</f>
        <v>40125</v>
      </c>
      <c r="N9" s="28"/>
      <c r="O9" s="401" t="s">
        <v>109</v>
      </c>
      <c r="P9" s="402"/>
      <c r="Q9" s="402"/>
      <c r="R9" s="403"/>
      <c r="S9" s="46"/>
      <c r="T9" s="217"/>
      <c r="U9" s="48"/>
      <c r="AD9" s="98"/>
      <c r="AO9" s="98"/>
      <c r="AP9" s="63"/>
      <c r="AU9" s="63"/>
    </row>
    <row r="10" spans="1:47" ht="18" customHeight="1" thickTop="1" x14ac:dyDescent="0.2">
      <c r="A10" s="45"/>
      <c r="B10" s="220"/>
      <c r="C10" s="221"/>
      <c r="D10" s="222"/>
      <c r="E10" s="221"/>
      <c r="F10" s="221"/>
      <c r="G10" s="221"/>
      <c r="H10" s="56"/>
      <c r="I10" s="56"/>
      <c r="J10" s="56"/>
      <c r="K10" s="59"/>
      <c r="L10" s="59"/>
      <c r="M10" s="56"/>
      <c r="N10" s="114"/>
      <c r="O10" s="56"/>
      <c r="P10" s="56"/>
      <c r="Q10" s="56"/>
      <c r="R10" s="56"/>
      <c r="S10" s="46"/>
      <c r="T10" s="56"/>
      <c r="U10" s="48"/>
      <c r="AD10" s="98"/>
      <c r="AF10" s="112"/>
      <c r="AO10" s="98"/>
      <c r="AP10" s="63"/>
      <c r="AU10" s="63"/>
    </row>
    <row r="11" spans="1:47" ht="18" customHeight="1" x14ac:dyDescent="0.2">
      <c r="A11" s="45"/>
      <c r="B11" s="143" t="str">
        <f>IF(E11=" "," ",IF(Employee!F$24&gt;E$9," ",IF(Employee!F$26&lt;E$9," ",Employee!D$30)))</f>
        <v xml:space="preserve"> </v>
      </c>
      <c r="C11" s="109" t="str">
        <f>IF(E11=Employee!D$29,LOOKUP(E$9,Nitable!A:A,Nitable!B:B)," ")</f>
        <v xml:space="preserve"> </v>
      </c>
      <c r="D11" s="109" t="str">
        <f>IF(E11=Employee!D$29,LOOKUP(E$9,Taxcode!A:A,Taxcode!G:G)," ")</f>
        <v xml:space="preserve"> </v>
      </c>
      <c r="E11" s="144" t="str">
        <f>IF(Employee!D$28="m"," ",IF(Employee!F$24&gt;E$9," ",IF(Employee!F$26&lt;E$9," ",Employee!D$29)))</f>
        <v xml:space="preserve"> </v>
      </c>
      <c r="F11" s="147" t="str">
        <f>IF(E11=" "," ",IF(Employee!F$24&gt;E$9," ",IF(Employee!F$26&lt;E$9," ",Employee!D$15)))</f>
        <v xml:space="preserve"> </v>
      </c>
      <c r="G11" s="162"/>
      <c r="H11" s="123">
        <f>IF(T$9="Y",'Oct09'!H41,0)</f>
        <v>0</v>
      </c>
      <c r="I11" s="115">
        <f>IF(T$9="Y",'Oct09'!I41,0)</f>
        <v>0</v>
      </c>
      <c r="J11" s="115">
        <f>IF(T$9="Y",'Oct09'!J41,0)</f>
        <v>0</v>
      </c>
      <c r="K11" s="115">
        <f>IF(T$9="Y",'Oct09'!K41,I11*J11)</f>
        <v>0</v>
      </c>
      <c r="L11" s="115">
        <f>IF(T$9="Y",'Oct09'!L41,0)</f>
        <v>0</v>
      </c>
      <c r="M11" s="140" t="str">
        <f>IF(E11=" "," ",IF(T$9="Y",'Oct09'!M41,IF((H11+K11+L11)&gt;0,H11+K11+L11," ")))</f>
        <v xml:space="preserve"> </v>
      </c>
      <c r="N11" s="117" t="str">
        <f>IF(M11=" "," ",IF(M11=0," ",IF(Employee!O$24="W1",AN11,AI11-'Oct09'!W41)))</f>
        <v xml:space="preserve"> </v>
      </c>
      <c r="O11" s="128" t="str">
        <f>IF(M11=" "," ",IF(M11=0," ",IF(Employee!P$17&gt;E$9,0,IF(C11="A",WNI!E153,IF(C11="B",WNI!F153,IF(C11="C",WNI!G153,IF(C11="J",WNI!H153," ")))))))</f>
        <v xml:space="preserve"> </v>
      </c>
      <c r="P11" s="117"/>
      <c r="Q11" s="117"/>
      <c r="R11" s="133" t="str">
        <f>IF(M11=" "," ",IF(M11=0," ",M11-SUM(N11:Q11)))</f>
        <v xml:space="preserve"> </v>
      </c>
      <c r="S11" s="121"/>
      <c r="T11" s="118" t="str">
        <f>IF(M11=" "," ",IF(M11=0," ",WNI!I153))</f>
        <v xml:space="preserve"> </v>
      </c>
      <c r="U11" s="50"/>
      <c r="V11" s="61">
        <f>IF(Employee!H$34=E$9,Employee!D$34+SUM(M11)+'Oct09'!V41,SUM(M11)+'Oct09'!V41)</f>
        <v>0</v>
      </c>
      <c r="W11" s="61">
        <f>IF(Employee!H$34=E$9,Employee!D$35+SUM(N11)+'Oct09'!W41,SUM(N11)+'Oct09'!W41)</f>
        <v>0</v>
      </c>
      <c r="X11" s="61">
        <f>IF(O11=" ",'Oct09'!X41,O11+'Oct09'!X41)</f>
        <v>0</v>
      </c>
      <c r="Y11" s="61">
        <f>IF(P11=" ",'Oct09'!Y41,P11+'Oct09'!Y41)</f>
        <v>0</v>
      </c>
      <c r="Z11" s="61">
        <f>IF(Q11=" ",'Oct09'!Z41,Q11+'Oct09'!Z41)</f>
        <v>0</v>
      </c>
      <c r="AA11" s="61">
        <f>IF(R11=" ",'Oct09'!AA41,R11+'Oct09'!AA41)</f>
        <v>0</v>
      </c>
      <c r="AB11" s="62"/>
      <c r="AC11" s="61">
        <f>IF(T11=" ",'Oct09'!AC41,T11+'Oct09'!AC41)</f>
        <v>0</v>
      </c>
      <c r="AD11" s="98"/>
      <c r="AE11" s="112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8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45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IF(E12=Employee!D$55,LOOKUP(E$9,Taxcode!A:A,Taxcode!M:M)," ")</f>
        <v xml:space="preserve"> </v>
      </c>
      <c r="E12" s="146" t="str">
        <f>IF(Employee!D$54="m"," ",IF(Employee!F$50&gt;E$9," ",IF(Employee!F$52&lt;E$9," ",Employee!D$55)))</f>
        <v xml:space="preserve"> </v>
      </c>
      <c r="F12" s="148" t="str">
        <f>IF(E12=" "," ",IF(Employee!F$50&gt;E$9," ",IF(Employee!F$52&lt;E$9," ",Employee!D$41)))</f>
        <v xml:space="preserve"> </v>
      </c>
      <c r="G12" s="162"/>
      <c r="H12" s="124">
        <f>IF(T$9="Y",'Oct09'!H42,0)</f>
        <v>0</v>
      </c>
      <c r="I12" s="119">
        <f>IF(T$9="Y",'Oct09'!I42,0)</f>
        <v>0</v>
      </c>
      <c r="J12" s="119">
        <f>IF(T$9="Y",'Oct09'!J42,0)</f>
        <v>0</v>
      </c>
      <c r="K12" s="119">
        <f>IF(T$9="Y",'Oct09'!K42,I12*J12)</f>
        <v>0</v>
      </c>
      <c r="L12" s="119">
        <f>IF(T$9="Y",'Oct09'!L42,0)</f>
        <v>0</v>
      </c>
      <c r="M12" s="141" t="str">
        <f>IF(E12=" "," ",IF(T$9="Y",'Oct09'!M42,IF((H12+K12+L12)&gt;0,H12+K12+L12," ")))</f>
        <v xml:space="preserve"> </v>
      </c>
      <c r="N12" s="121" t="str">
        <f>IF(M12=" "," ",IF(M12=0," ",IF(Employee!O$50="W1",AN12,AI12-'Oct09'!W42)))</f>
        <v xml:space="preserve"> </v>
      </c>
      <c r="O12" s="130" t="str">
        <f>IF(M12=" "," ",IF(M12=0," ",IF(Employee!P$43&gt;E$9,0,IF(C12="A",WNI!E154,IF(C12="B",WNI!F154,IF(C12="C",WNI!G154,IF(C12="J",WNI!H154," ")))))))</f>
        <v xml:space="preserve"> </v>
      </c>
      <c r="P12" s="121"/>
      <c r="Q12" s="121"/>
      <c r="R12" s="134" t="str">
        <f>IF(M12=" "," ",IF(M12=0," ",M12-SUM(N12:Q12)))</f>
        <v xml:space="preserve"> </v>
      </c>
      <c r="S12" s="121"/>
      <c r="T12" s="122" t="str">
        <f>IF(M12=" "," ",IF(M12=0," ",WNI!I154))</f>
        <v xml:space="preserve"> </v>
      </c>
      <c r="U12" s="50"/>
      <c r="V12" s="61">
        <f>IF(Employee!H$60=E$9,Employee!D$60+SUM(M12)+'Oct09'!V42,SUM(M12)+'Oct09'!V42)</f>
        <v>0</v>
      </c>
      <c r="W12" s="61">
        <f>IF(Employee!H$60=E$9,Employee!D$61+SUM(N12)+'Oct09'!W42,SUM(N12)+'Oct09'!W42)</f>
        <v>0</v>
      </c>
      <c r="X12" s="61">
        <f>IF(O12=" ",'Oct09'!X42,O12+'Oct09'!X42)</f>
        <v>0</v>
      </c>
      <c r="Y12" s="61">
        <f>IF(P12=" ",'Oct09'!Y42,P12+'Oct09'!Y42)</f>
        <v>0</v>
      </c>
      <c r="Z12" s="61">
        <f>IF(Q12=" ",'Oct09'!Z42,Q12+'Oct09'!Z42)</f>
        <v>0</v>
      </c>
      <c r="AA12" s="61">
        <f>IF(R12=" ",'Oct09'!AA42,R12+'Oct09'!AA42)</f>
        <v>0</v>
      </c>
      <c r="AB12" s="62"/>
      <c r="AC12" s="61">
        <f>IF(T12=" ",'Oct09'!AC42,T12+'Oct09'!AC42)</f>
        <v>0</v>
      </c>
      <c r="AD12" s="98"/>
      <c r="AE12" s="112">
        <f>IF(E12=" ",0,IF(D12="BR",0,IF(D12="D",0,IF(D12="NT",V12,LOOKUP(D12,Free!A:A,Free!B:B)*E$9/52))))</f>
        <v>0</v>
      </c>
      <c r="AF12" s="95">
        <f>IF(E12=" ",0,V12-AE12)</f>
        <v>0</v>
      </c>
      <c r="AG12" s="95">
        <f>AF12*AG$7</f>
        <v>0</v>
      </c>
      <c r="AH12" s="95">
        <f>IF(D12="D",AF12*AH$7,IF(AF12&gt;LOOKUP(E$9,HR!A:A,HR!B:B),(AF12-LOOKUP(E$9,HR!A:A,HR!B:B))*AH$7,0))</f>
        <v>0</v>
      </c>
      <c r="AI12" s="95">
        <f>IF(AF12&lt;1,0,AG12+AH12)</f>
        <v>0</v>
      </c>
      <c r="AJ12" s="95">
        <f>IF(E12=" ",0,IF(D12="BR",0,IF(D12="D",0,IF(D12="NT",M12,LOOKUP(D12,Free!A:A,Free!B:B)*1/52))))</f>
        <v>0</v>
      </c>
      <c r="AK12" s="95">
        <f>IF(E12=" ",0,SUM(M12)-AJ12)</f>
        <v>0</v>
      </c>
      <c r="AL12" s="95">
        <f>AK12*AL$7</f>
        <v>0</v>
      </c>
      <c r="AM12" s="95">
        <f>IF(D12="D",AK12*AM$7,IF(AK12&gt;LOOKUP(1,HR!A:A,HR!B:B),(AK12-LOOKUP(1,HR!A:A,HR!B:B))*AH$7,0))</f>
        <v>0</v>
      </c>
      <c r="AN12" s="95">
        <f>IF(AK12&lt;1,0,AL12+AM12)</f>
        <v>0</v>
      </c>
      <c r="AO12" s="98"/>
      <c r="AP12" s="63"/>
      <c r="AQ12" s="95">
        <f>IF(G12="SSP",H12,0)</f>
        <v>0</v>
      </c>
      <c r="AR12" s="95">
        <f>IF(G12="SMP",H12,0)</f>
        <v>0</v>
      </c>
      <c r="AS12" s="95">
        <f>IF(G12="SPP",H12,0)</f>
        <v>0</v>
      </c>
      <c r="AT12" s="95">
        <f>IF(G12="SAP",H12,0)</f>
        <v>0</v>
      </c>
      <c r="AU12" s="63"/>
    </row>
    <row r="13" spans="1:47" ht="18" customHeight="1" x14ac:dyDescent="0.2">
      <c r="A13" s="45"/>
      <c r="B13" s="145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IF(E13=Employee!D$81,LOOKUP(E$9,Taxcode!A:A,Taxcode!S:S)," ")</f>
        <v xml:space="preserve"> </v>
      </c>
      <c r="E13" s="146" t="str">
        <f>IF(Employee!D$80="m"," ",IF(Employee!F$76&gt;E$9," ",IF(Employee!F$78&lt;E$9," ",Employee!D$81)))</f>
        <v xml:space="preserve"> </v>
      </c>
      <c r="F13" s="148" t="str">
        <f>IF(E13=" "," ",IF(Employee!F$76&gt;E$9," ",IF(Employee!F$78&lt;E$9," ",Employee!D$67)))</f>
        <v xml:space="preserve"> </v>
      </c>
      <c r="G13" s="162"/>
      <c r="H13" s="124">
        <f>IF(T$9="Y",'Oct09'!H43,0)</f>
        <v>0</v>
      </c>
      <c r="I13" s="119">
        <f>IF(T$9="Y",'Oct09'!I43,0)</f>
        <v>0</v>
      </c>
      <c r="J13" s="119">
        <f>IF(T$9="Y",'Oct09'!J43,0)</f>
        <v>0</v>
      </c>
      <c r="K13" s="119">
        <f>IF(T$9="Y",'Oct09'!K43,I13*J13)</f>
        <v>0</v>
      </c>
      <c r="L13" s="119">
        <f>IF(T$9="Y",'Oct09'!L43,0)</f>
        <v>0</v>
      </c>
      <c r="M13" s="141" t="str">
        <f>IF(E13=" "," ",IF(T$9="Y",'Oct09'!M43,IF((H13+K13+L13)&gt;0,H13+K13+L13," ")))</f>
        <v xml:space="preserve"> </v>
      </c>
      <c r="N13" s="121" t="str">
        <f>IF(M13=" "," ",IF(M13=0," ",IF(Employee!O$76="W1",AN13,AI13-'Oct09'!W43)))</f>
        <v xml:space="preserve"> </v>
      </c>
      <c r="O13" s="130" t="str">
        <f>IF(M13=" "," ",IF(M13=0," ",IF(Employee!P$69&gt;E$9,0,IF(C13="A",WNI!E155,IF(C13="B",WNI!F155,IF(C13="C",WNI!G155,IF(C13="J",WNI!H155," ")))))))</f>
        <v xml:space="preserve"> </v>
      </c>
      <c r="P13" s="121"/>
      <c r="Q13" s="121"/>
      <c r="R13" s="134" t="str">
        <f>IF(M13=" "," ",IF(M13=0," ",M13-SUM(N13:Q13)))</f>
        <v xml:space="preserve"> </v>
      </c>
      <c r="S13" s="121"/>
      <c r="T13" s="122" t="str">
        <f>IF(M13=" "," ",IF(M13=0," ",WNI!I155))</f>
        <v xml:space="preserve"> </v>
      </c>
      <c r="U13" s="50"/>
      <c r="V13" s="61">
        <f>IF(Employee!H$86=E$9,Employee!D$86+SUM(M13)+'Oct09'!V43,SUM(M13)+'Oct09'!V43)</f>
        <v>0</v>
      </c>
      <c r="W13" s="61">
        <f>IF(Employee!H$86=E$9,Employee!D$87+SUM(N13)+'Oct09'!W43,SUM(N13)+'Oct09'!W43)</f>
        <v>0</v>
      </c>
      <c r="X13" s="61">
        <f>IF(O13=" ",'Oct09'!X43,O13+'Oct09'!X43)</f>
        <v>0</v>
      </c>
      <c r="Y13" s="61">
        <f>IF(P13=" ",'Oct09'!Y43,P13+'Oct09'!Y43)</f>
        <v>0</v>
      </c>
      <c r="Z13" s="61">
        <f>IF(Q13=" ",'Oct09'!Z43,Q13+'Oct09'!Z43)</f>
        <v>0</v>
      </c>
      <c r="AA13" s="61">
        <f>IF(R13=" ",'Oct09'!AA43,R13+'Oct09'!AA43)</f>
        <v>0</v>
      </c>
      <c r="AB13" s="62"/>
      <c r="AC13" s="61">
        <f>IF(T13=" ",'Oct09'!AC43,T13+'Oct09'!AC43)</f>
        <v>0</v>
      </c>
      <c r="AD13" s="98"/>
      <c r="AE13" s="112">
        <f>IF(E13=" ",0,IF(D13="BR",0,IF(D13="D",0,IF(D13="NT",V13,LOOKUP(D13,Free!A:A,Free!B:B)*E$9/52))))</f>
        <v>0</v>
      </c>
      <c r="AF13" s="95">
        <f>IF(E13=" ",0,V13-AE13)</f>
        <v>0</v>
      </c>
      <c r="AG13" s="95">
        <f>AF13*AG$7</f>
        <v>0</v>
      </c>
      <c r="AH13" s="95">
        <f>IF(D13="D",AF13*AH$7,IF(AF13&gt;LOOKUP(E$9,HR!A:A,HR!B:B),(AF13-LOOKUP(E$9,HR!A:A,HR!B:B))*AH$7,0))</f>
        <v>0</v>
      </c>
      <c r="AI13" s="95">
        <f>IF(AF13&lt;1,0,AG13+AH13)</f>
        <v>0</v>
      </c>
      <c r="AJ13" s="95">
        <f>IF(E13=" ",0,IF(D13="BR",0,IF(D13="D",0,IF(D13="NT",M13,LOOKUP(D13,Free!A:A,Free!B:B)*1/52))))</f>
        <v>0</v>
      </c>
      <c r="AK13" s="95">
        <f>IF(E13=" ",0,SUM(M13)-AJ13)</f>
        <v>0</v>
      </c>
      <c r="AL13" s="95">
        <f>AK13*AL$7</f>
        <v>0</v>
      </c>
      <c r="AM13" s="95">
        <f>IF(D13="D",AK13*AM$7,IF(AK13&gt;LOOKUP(1,HR!A:A,HR!B:B),(AK13-LOOKUP(1,HR!A:A,HR!B:B))*AH$7,0))</f>
        <v>0</v>
      </c>
      <c r="AN13" s="95">
        <f>IF(AK13&lt;1,0,AL13+AM13)</f>
        <v>0</v>
      </c>
      <c r="AO13" s="98"/>
      <c r="AP13" s="63"/>
      <c r="AQ13" s="95">
        <f>IF(G13="SSP",H13,0)</f>
        <v>0</v>
      </c>
      <c r="AR13" s="95">
        <f>IF(G13="SMP",H13,0)</f>
        <v>0</v>
      </c>
      <c r="AS13" s="95">
        <f>IF(G13="SPP",H13,0)</f>
        <v>0</v>
      </c>
      <c r="AT13" s="95">
        <f>IF(G13="SAP",H13,0)</f>
        <v>0</v>
      </c>
      <c r="AU13" s="63"/>
    </row>
    <row r="14" spans="1:47" ht="18" customHeight="1" x14ac:dyDescent="0.2">
      <c r="A14" s="45"/>
      <c r="B14" s="145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IF(E14=Employee!D$107,LOOKUP(E$9,Taxcode!A:A,Taxcode!Y:Y)," ")</f>
        <v xml:space="preserve"> </v>
      </c>
      <c r="E14" s="146" t="str">
        <f>IF(Employee!D$106="m"," ",IF(Employee!F$102&gt;E$9," ",IF(Employee!F$104&lt;E$9," ",Employee!D$107)))</f>
        <v xml:space="preserve"> </v>
      </c>
      <c r="F14" s="148" t="str">
        <f>IF(E14=" "," ",IF(Employee!F$102&gt;E$9," ",IF(Employee!F$104&lt;E$9," ",Employee!D$93)))</f>
        <v xml:space="preserve"> </v>
      </c>
      <c r="G14" s="162"/>
      <c r="H14" s="124">
        <f>IF(T$9="Y",'Oct09'!H44,0)</f>
        <v>0</v>
      </c>
      <c r="I14" s="119">
        <f>IF(T$9="Y",'Oct09'!I44,0)</f>
        <v>0</v>
      </c>
      <c r="J14" s="119">
        <f>IF(T$9="Y",'Oct09'!J44,0)</f>
        <v>0</v>
      </c>
      <c r="K14" s="119">
        <f>IF(T$9="Y",'Oct09'!K44,I14*J14)</f>
        <v>0</v>
      </c>
      <c r="L14" s="119">
        <f>IF(T$9="Y",'Oct09'!L44,0)</f>
        <v>0</v>
      </c>
      <c r="M14" s="141" t="str">
        <f>IF(E14=" "," ",IF(T$9="Y",'Oct09'!M44,IF((H14+K14+L14)&gt;0,H14+K14+L14," ")))</f>
        <v xml:space="preserve"> </v>
      </c>
      <c r="N14" s="121" t="str">
        <f>IF(M14=" "," ",IF(M14=0," ",IF(Employee!O$102="W1",AN14,AI14-'Oct09'!W44)))</f>
        <v xml:space="preserve"> </v>
      </c>
      <c r="O14" s="130" t="str">
        <f>IF(M14=" "," ",IF(M14=0," ",IF(Employee!P$95&gt;E$9,0,IF(C14="A",WNI!E156,IF(C14="B",WNI!F156,IF(C14="C",WNI!G156,IF(C14="J",WNI!H156," ")))))))</f>
        <v xml:space="preserve"> </v>
      </c>
      <c r="P14" s="121"/>
      <c r="Q14" s="121"/>
      <c r="R14" s="134" t="str">
        <f>IF(M14=" "," ",IF(M14=0," ",M14-SUM(N14:Q14)))</f>
        <v xml:space="preserve"> </v>
      </c>
      <c r="S14" s="121"/>
      <c r="T14" s="122" t="str">
        <f>IF(M14=" "," ",IF(M14=0," ",WNI!I156))</f>
        <v xml:space="preserve"> </v>
      </c>
      <c r="U14" s="50"/>
      <c r="V14" s="61">
        <f>IF(Employee!H$112=E$9,Employee!D$112+SUM(M14)+'Oct09'!V44,SUM(M14)+'Oct09'!V44)</f>
        <v>0</v>
      </c>
      <c r="W14" s="61">
        <f>IF(Employee!H$112=E$9,Employee!D$113+SUM(N14)+'Oct09'!W44,SUM(N14)+'Oct09'!W44)</f>
        <v>0</v>
      </c>
      <c r="X14" s="61">
        <f>IF(O14=" ",'Oct09'!X44,O14+'Oct09'!X44)</f>
        <v>0</v>
      </c>
      <c r="Y14" s="61">
        <f>IF(P14=" ",'Oct09'!Y44,P14+'Oct09'!Y44)</f>
        <v>0</v>
      </c>
      <c r="Z14" s="61">
        <f>IF(Q14=" ",'Oct09'!Z44,Q14+'Oct09'!Z44)</f>
        <v>0</v>
      </c>
      <c r="AA14" s="61">
        <f>IF(R14=" ",'Oct09'!AA44,R14+'Oct09'!AA44)</f>
        <v>0</v>
      </c>
      <c r="AB14" s="62"/>
      <c r="AC14" s="61">
        <f>IF(T14=" ",'Oct09'!AC44,T14+'Oct09'!AC44)</f>
        <v>0</v>
      </c>
      <c r="AD14" s="98"/>
      <c r="AE14" s="112">
        <f>IF(E14=" ",0,IF(D14="BR",0,IF(D14="D",0,IF(D14="NT",V14,LOOKUP(D14,Free!A:A,Free!B:B)*E$9/52))))</f>
        <v>0</v>
      </c>
      <c r="AF14" s="95">
        <f>IF(E14=" ",0,V14-AE14)</f>
        <v>0</v>
      </c>
      <c r="AG14" s="95">
        <f>AF14*AG$7</f>
        <v>0</v>
      </c>
      <c r="AH14" s="95">
        <f>IF(D14="D",AF14*AH$7,IF(AF14&gt;LOOKUP(E$9,HR!A:A,HR!B:B),(AF14-LOOKUP(E$9,HR!A:A,HR!B:B))*AH$7,0))</f>
        <v>0</v>
      </c>
      <c r="AI14" s="95">
        <f>IF(AF14&lt;1,0,AG14+AH14)</f>
        <v>0</v>
      </c>
      <c r="AJ14" s="95">
        <f>IF(E14=" ",0,IF(D14="BR",0,IF(D14="D",0,IF(D14="NT",M14,LOOKUP(D14,Free!A:A,Free!B:B)*1/52))))</f>
        <v>0</v>
      </c>
      <c r="AK14" s="95">
        <f>IF(E14=" ",0,SUM(M14)-AJ14)</f>
        <v>0</v>
      </c>
      <c r="AL14" s="95">
        <f>AK14*AL$7</f>
        <v>0</v>
      </c>
      <c r="AM14" s="95">
        <f>IF(D14="D",AK14*AM$7,IF(AK14&gt;LOOKUP(1,HR!A:A,HR!B:B),(AK14-LOOKUP(1,HR!A:A,HR!B:B))*AH$7,0))</f>
        <v>0</v>
      </c>
      <c r="AN14" s="95">
        <f>IF(AK14&lt;1,0,AL14+AM14)</f>
        <v>0</v>
      </c>
      <c r="AO14" s="98"/>
      <c r="AP14" s="63"/>
      <c r="AQ14" s="95">
        <f>IF(G14="SSP",H14,0)</f>
        <v>0</v>
      </c>
      <c r="AR14" s="95">
        <f>IF(G14="SMP",H14,0)</f>
        <v>0</v>
      </c>
      <c r="AS14" s="95">
        <f>IF(G14="SPP",H14,0)</f>
        <v>0</v>
      </c>
      <c r="AT14" s="95">
        <f>IF(G14="SAP",H14,0)</f>
        <v>0</v>
      </c>
      <c r="AU14" s="63"/>
    </row>
    <row r="15" spans="1:47" ht="18" customHeight="1" thickBot="1" x14ac:dyDescent="0.25">
      <c r="A15" s="45"/>
      <c r="B15" s="145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IF(E15=Employee!D$133,LOOKUP(E$9,Taxcode!A:A,Taxcode!AE:AE)," ")</f>
        <v xml:space="preserve"> </v>
      </c>
      <c r="E15" s="146" t="str">
        <f>IF(Employee!D$132="m"," ",IF(Employee!F$128&gt;E$9," ",IF(Employee!F$130&lt;E$9," ",Employee!D$133)))</f>
        <v xml:space="preserve"> </v>
      </c>
      <c r="F15" s="148" t="str">
        <f>IF(E15=" "," ",IF(Employee!F$128&gt;E$9," ",IF(Employee!F$130&lt;E$9," ",Employee!D$119)))</f>
        <v xml:space="preserve"> </v>
      </c>
      <c r="G15" s="162"/>
      <c r="H15" s="124">
        <f>IF(T$9="Y",'Oct09'!H45,0)</f>
        <v>0</v>
      </c>
      <c r="I15" s="119">
        <f>IF(T$9="Y",'Oct09'!I45,0)</f>
        <v>0</v>
      </c>
      <c r="J15" s="119">
        <f>IF(T$9="Y",'Oct09'!J45,0)</f>
        <v>0</v>
      </c>
      <c r="K15" s="119">
        <f>IF(T$9="Y",'Oct09'!K45,I15*J15)</f>
        <v>0</v>
      </c>
      <c r="L15" s="119">
        <f>IF(T$9="Y",'Oct09'!L45,0)</f>
        <v>0</v>
      </c>
      <c r="M15" s="141" t="str">
        <f>IF(E15=" "," ",IF(T$9="Y",'Oct09'!M45,IF((H15+K15+L15)&gt;0,H15+K15+L15," ")))</f>
        <v xml:space="preserve"> </v>
      </c>
      <c r="N15" s="121" t="str">
        <f>IF(M15=" "," ",IF(M15=0," ",IF(Employee!O$128="W1",AN15,AI15-'Oct09'!W45)))</f>
        <v xml:space="preserve"> </v>
      </c>
      <c r="O15" s="130" t="str">
        <f>IF(M15=" "," ",IF(M15=0," ",IF(Employee!P$121&gt;E$9,0,IF(C15="A",WNI!E157,IF(C15="B",WNI!F157,IF(C15="C",WNI!G157,IF(C15="J",WNI!H157," ")))))))</f>
        <v xml:space="preserve"> </v>
      </c>
      <c r="P15" s="121"/>
      <c r="Q15" s="121"/>
      <c r="R15" s="134" t="str">
        <f>IF(M15=" "," ",IF(M15=0," ",M15-SUM(N15:Q15)))</f>
        <v xml:space="preserve"> </v>
      </c>
      <c r="S15" s="121"/>
      <c r="T15" s="266" t="str">
        <f>IF(M15=" "," ",IF(M15=0," ",WNI!I157))</f>
        <v xml:space="preserve"> </v>
      </c>
      <c r="U15" s="50"/>
      <c r="V15" s="61">
        <f>IF(Employee!H$138=E$9,Employee!D$138+SUM(M15)+'Oct09'!V45,SUM(M15)+'Oct09'!V45)</f>
        <v>0</v>
      </c>
      <c r="W15" s="61">
        <f>IF(Employee!H$138=E$9,Employee!D$139+SUM(N15)+'Oct09'!W45,SUM(N15)+'Oct09'!W45)</f>
        <v>0</v>
      </c>
      <c r="X15" s="61">
        <f>IF(O15=" ",'Oct09'!X45,O15+'Oct09'!X45)</f>
        <v>0</v>
      </c>
      <c r="Y15" s="61">
        <f>IF(P15=" ",'Oct09'!Y45,P15+'Oct09'!Y45)</f>
        <v>0</v>
      </c>
      <c r="Z15" s="61">
        <f>IF(Q15=" ",'Oct09'!Z45,Q15+'Oct09'!Z45)</f>
        <v>0</v>
      </c>
      <c r="AA15" s="61">
        <f>IF(R15=" ",'Oct09'!AA45,R15+'Oct09'!AA45)</f>
        <v>0</v>
      </c>
      <c r="AB15" s="62"/>
      <c r="AC15" s="61">
        <f>IF(T15=" ",'Oct09'!AC45,T15+'Oct09'!AC45)</f>
        <v>0</v>
      </c>
      <c r="AD15" s="98"/>
      <c r="AE15" s="112">
        <f>IF(E15=" ",0,IF(D15="BR",0,IF(D15="D",0,IF(D15="NT",V15,LOOKUP(D15,Free!A:A,Free!B:B)*E$9/52))))</f>
        <v>0</v>
      </c>
      <c r="AF15" s="95">
        <f>IF(E15=" ",0,V15-AE15)</f>
        <v>0</v>
      </c>
      <c r="AG15" s="95">
        <f>AF15*AG$7</f>
        <v>0</v>
      </c>
      <c r="AH15" s="95">
        <f>IF(D15="D",AF15*AH$7,IF(AF15&gt;LOOKUP(E$9,HR!A:A,HR!B:B),(AF15-LOOKUP(E$9,HR!A:A,HR!B:B))*AH$7,0))</f>
        <v>0</v>
      </c>
      <c r="AI15" s="95">
        <f>IF(AF15&lt;1,0,AG15+AH15)</f>
        <v>0</v>
      </c>
      <c r="AJ15" s="95">
        <f>IF(E15=" ",0,IF(D15="BR",0,IF(D15="D",0,IF(D15="NT",M15,LOOKUP(D15,Free!A:A,Free!B:B)*1/52))))</f>
        <v>0</v>
      </c>
      <c r="AK15" s="95">
        <f>IF(E15=" ",0,SUM(M15)-AJ15)</f>
        <v>0</v>
      </c>
      <c r="AL15" s="95">
        <f>AK15*AL$7</f>
        <v>0</v>
      </c>
      <c r="AM15" s="95">
        <f>IF(D15="D",AK15*AM$7,IF(AK15&gt;LOOKUP(1,HR!A:A,HR!B:B),(AK15-LOOKUP(1,HR!A:A,HR!B:B))*AH$7,0))</f>
        <v>0</v>
      </c>
      <c r="AN15" s="95">
        <f>IF(AK15&lt;1,0,AL15+AM15)</f>
        <v>0</v>
      </c>
      <c r="AO15" s="98"/>
      <c r="AP15" s="63"/>
      <c r="AQ15" s="95">
        <f>IF(G15="SSP",H15,0)</f>
        <v>0</v>
      </c>
      <c r="AR15" s="95">
        <f>IF(G15="SMP",H15,0)</f>
        <v>0</v>
      </c>
      <c r="AS15" s="95">
        <f>IF(G15="SPP",H15,0)</f>
        <v>0</v>
      </c>
      <c r="AT15" s="95">
        <f>IF(G15="SAP",H15,0)</f>
        <v>0</v>
      </c>
      <c r="AU15" s="63"/>
    </row>
    <row r="16" spans="1:47" ht="18" customHeight="1" thickTop="1" thickBot="1" x14ac:dyDescent="0.25">
      <c r="A16" s="49"/>
      <c r="B16" s="153"/>
      <c r="C16" s="151"/>
      <c r="D16" s="151"/>
      <c r="E16" s="152"/>
      <c r="F16" s="400" t="s">
        <v>7</v>
      </c>
      <c r="G16" s="397"/>
      <c r="H16" s="131"/>
      <c r="I16" s="132"/>
      <c r="J16" s="132"/>
      <c r="K16" s="168"/>
      <c r="L16" s="168"/>
      <c r="M16" s="159">
        <f t="shared" ref="M16:R16" si="2">SUM(M11:M15)</f>
        <v>0</v>
      </c>
      <c r="N16" s="159">
        <f t="shared" si="2"/>
        <v>0</v>
      </c>
      <c r="O16" s="159">
        <f t="shared" si="2"/>
        <v>0</v>
      </c>
      <c r="P16" s="159">
        <f t="shared" si="2"/>
        <v>0</v>
      </c>
      <c r="Q16" s="159">
        <f t="shared" si="2"/>
        <v>0</v>
      </c>
      <c r="R16" s="159">
        <f t="shared" si="2"/>
        <v>0</v>
      </c>
      <c r="S16" s="121"/>
      <c r="T16" s="159">
        <f>SUM(T11:T15)</f>
        <v>0</v>
      </c>
      <c r="U16" s="51"/>
      <c r="V16" s="61"/>
      <c r="AD16" s="98"/>
      <c r="AE16" s="112"/>
      <c r="AO16" s="98"/>
      <c r="AP16" s="63"/>
      <c r="AU16" s="63"/>
    </row>
    <row r="17" spans="1:47" s="54" customFormat="1" ht="24" customHeight="1" thickBot="1" x14ac:dyDescent="0.25">
      <c r="A17" s="138"/>
      <c r="B17" s="381"/>
      <c r="C17" s="381"/>
      <c r="D17" s="381"/>
      <c r="E17" s="381"/>
      <c r="F17" s="381"/>
      <c r="G17" s="381"/>
      <c r="H17" s="381"/>
      <c r="I17" s="381"/>
      <c r="J17" s="381"/>
      <c r="K17" s="381"/>
      <c r="L17" s="381"/>
      <c r="M17" s="381"/>
      <c r="N17" s="381"/>
      <c r="O17" s="381"/>
      <c r="P17" s="381"/>
      <c r="Q17" s="381"/>
      <c r="R17" s="381"/>
      <c r="S17" s="381"/>
      <c r="T17" s="381"/>
      <c r="U17" s="218"/>
      <c r="V17" s="84"/>
      <c r="W17" s="84"/>
      <c r="X17" s="84"/>
      <c r="Y17" s="219"/>
      <c r="Z17" s="84"/>
      <c r="AA17" s="84"/>
      <c r="AB17" s="85"/>
      <c r="AC17" s="84"/>
      <c r="AD17" s="97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7"/>
      <c r="AP17" s="212"/>
      <c r="AQ17" s="94"/>
      <c r="AR17" s="94"/>
      <c r="AS17" s="94"/>
      <c r="AT17" s="94"/>
      <c r="AU17" s="212"/>
    </row>
    <row r="18" spans="1:47" ht="18" customHeight="1" thickTop="1" thickBot="1" x14ac:dyDescent="0.25">
      <c r="A18" s="41"/>
      <c r="B18" s="396" t="s">
        <v>34</v>
      </c>
      <c r="C18" s="397"/>
      <c r="D18" s="397"/>
      <c r="E18" s="398"/>
      <c r="F18" s="42"/>
      <c r="G18" s="42"/>
      <c r="H18" s="55"/>
      <c r="I18" s="55"/>
      <c r="J18" s="55"/>
      <c r="K18" s="58"/>
      <c r="L18" s="58"/>
      <c r="M18" s="55"/>
      <c r="N18" s="43"/>
      <c r="O18" s="378" t="s">
        <v>39</v>
      </c>
      <c r="P18" s="379"/>
      <c r="Q18" s="380"/>
      <c r="R18" s="376"/>
      <c r="S18" s="377"/>
      <c r="T18" s="377"/>
      <c r="U18" s="44"/>
      <c r="AD18" s="98"/>
      <c r="AE18" s="112"/>
      <c r="AO18" s="98"/>
      <c r="AP18" s="63"/>
      <c r="AU18" s="63"/>
    </row>
    <row r="19" spans="1:47" ht="18" customHeight="1" thickTop="1" thickBot="1" x14ac:dyDescent="0.25">
      <c r="A19" s="45"/>
      <c r="B19" s="399" t="s">
        <v>9</v>
      </c>
      <c r="C19" s="397"/>
      <c r="D19" s="398"/>
      <c r="E19" s="206">
        <v>32</v>
      </c>
      <c r="F19" s="63"/>
      <c r="G19" s="63"/>
      <c r="H19" s="399" t="s">
        <v>39</v>
      </c>
      <c r="I19" s="397"/>
      <c r="J19" s="398"/>
      <c r="K19" s="272">
        <f>Admin!B219</f>
        <v>40126</v>
      </c>
      <c r="L19" s="271" t="s">
        <v>208</v>
      </c>
      <c r="M19" s="273">
        <f>Admin!B225</f>
        <v>40132</v>
      </c>
      <c r="N19" s="28"/>
      <c r="O19" s="401" t="s">
        <v>109</v>
      </c>
      <c r="P19" s="402"/>
      <c r="Q19" s="402"/>
      <c r="R19" s="403"/>
      <c r="S19" s="46"/>
      <c r="T19" s="217"/>
      <c r="U19" s="48"/>
      <c r="AD19" s="98"/>
      <c r="AE19" s="112"/>
      <c r="AO19" s="98"/>
      <c r="AP19" s="63"/>
      <c r="AU19" s="63"/>
    </row>
    <row r="20" spans="1:47" ht="18" customHeight="1" thickTop="1" x14ac:dyDescent="0.2">
      <c r="A20" s="45"/>
      <c r="B20" s="93"/>
      <c r="C20" s="223"/>
      <c r="D20" s="149"/>
      <c r="E20" s="223"/>
      <c r="F20" s="224"/>
      <c r="G20" s="223"/>
      <c r="H20" s="56"/>
      <c r="I20" s="56"/>
      <c r="J20" s="56"/>
      <c r="K20" s="59"/>
      <c r="L20" s="59"/>
      <c r="M20" s="56"/>
      <c r="N20" s="114"/>
      <c r="O20" s="56"/>
      <c r="P20" s="56"/>
      <c r="Q20" s="56"/>
      <c r="R20" s="56"/>
      <c r="S20" s="46"/>
      <c r="T20" s="56"/>
      <c r="U20" s="48"/>
      <c r="AD20" s="98"/>
      <c r="AE20" s="112"/>
      <c r="AO20" s="98"/>
      <c r="AP20" s="63"/>
      <c r="AU20" s="63"/>
    </row>
    <row r="21" spans="1:47" ht="18" customHeight="1" x14ac:dyDescent="0.2">
      <c r="A21" s="45"/>
      <c r="B21" s="143" t="str">
        <f>IF(E21=" "," ",IF(Employee!F$24&gt;E$19," ",IF(Employee!F$26&lt;E$19," ",Employee!D$30)))</f>
        <v xml:space="preserve"> </v>
      </c>
      <c r="C21" s="109" t="str">
        <f>IF(E21=Employee!D$29,LOOKUP(E$19,Nitable!A:A,Nitable!B:B)," ")</f>
        <v xml:space="preserve"> </v>
      </c>
      <c r="D21" s="109" t="str">
        <f>IF(E21=Employee!D$29,LOOKUP(E$19,Taxcode!A:A,Taxcode!G:G)," ")</f>
        <v xml:space="preserve"> </v>
      </c>
      <c r="E21" s="144" t="str">
        <f>IF(Employee!D$28="m"," ",IF(Employee!F$24&gt;E$19," ",IF(Employee!F$26&lt;E$19," ",Employee!D$29)))</f>
        <v xml:space="preserve"> </v>
      </c>
      <c r="F21" s="126" t="str">
        <f>IF(E21=" "," ",IF(Employee!F$24&gt;E$19," ",IF(Employee!F$26&lt;E$19," ",Employee!D$15)))</f>
        <v xml:space="preserve"> </v>
      </c>
      <c r="G21" s="161"/>
      <c r="H21" s="123">
        <f>IF(T$19="Y",H11,0)</f>
        <v>0</v>
      </c>
      <c r="I21" s="115">
        <f>IF(T$19="Y",I11,0)</f>
        <v>0</v>
      </c>
      <c r="J21" s="115">
        <f>IF(T$19="Y",J11,0)</f>
        <v>0</v>
      </c>
      <c r="K21" s="115">
        <f>IF(T$19="Y",K11,I21*J21)</f>
        <v>0</v>
      </c>
      <c r="L21" s="115">
        <f>IF(T$19="Y",L11,0)</f>
        <v>0</v>
      </c>
      <c r="M21" s="127" t="str">
        <f>IF(E21=" "," ",IF(T$19="Y",M11,IF((H21+K21+L21)&gt;0,H21+K21+L21," ")))</f>
        <v xml:space="preserve"> </v>
      </c>
      <c r="N21" s="117" t="str">
        <f>IF(M21=" "," ",IF(M21=0," ",IF(Employee!O$24="W1",AN21,AI21-W11)))</f>
        <v xml:space="preserve"> </v>
      </c>
      <c r="O21" s="128" t="str">
        <f>IF(M21=" "," ",IF(M21=0," ",IF(Employee!P$17&gt;E$19,0,IF(C21="A",WNI!E158,IF(C21="B",WNI!F158,IF(C21="C",WNI!G158,IF(C21="J",WNI!H158," ")))))))</f>
        <v xml:space="preserve"> </v>
      </c>
      <c r="P21" s="117"/>
      <c r="Q21" s="117"/>
      <c r="R21" s="133" t="str">
        <f>IF(M21=" "," ",IF(M21=0," ",M21-SUM(N21:Q21)))</f>
        <v xml:space="preserve"> </v>
      </c>
      <c r="S21" s="121"/>
      <c r="T21" s="118" t="str">
        <f>IF(M21=" "," ",IF(M21=0," ",WNI!I158))</f>
        <v xml:space="preserve"> </v>
      </c>
      <c r="U21" s="50"/>
      <c r="V21" s="61">
        <f>IF(Employee!H$34=E$19,Employee!D$34+SUM(M21)+V11,SUM(M21)+V11)</f>
        <v>0</v>
      </c>
      <c r="W21" s="61">
        <f>IF(Employee!H$34=E$19,Employee!D$35+SUM(N21)+W11,SUM(N21)+W11)</f>
        <v>0</v>
      </c>
      <c r="X21" s="61">
        <f>IF(O21=" ",X11,O21+X11)</f>
        <v>0</v>
      </c>
      <c r="Y21" s="61">
        <f t="shared" ref="Y21:Z25" si="3">IF(P21=0,Y11,P21+Y11)</f>
        <v>0</v>
      </c>
      <c r="Z21" s="61">
        <f t="shared" si="3"/>
        <v>0</v>
      </c>
      <c r="AA21" s="61">
        <f>IF(R21=" ",AA11,AA11+R21)</f>
        <v>0</v>
      </c>
      <c r="AC21" s="61">
        <f>IF(T21=" ",AC11,T21+AC11)</f>
        <v>0</v>
      </c>
      <c r="AD21" s="98"/>
      <c r="AE21" s="112">
        <f>IF(E21=" ",0,IF(D21="BR",0,IF(D21="D",0,IF(D21="NT",V21,LOOKUP(D21,Free!A:A,Free!B:B)*E$19/52))))</f>
        <v>0</v>
      </c>
      <c r="AF21" s="95">
        <f>IF(E21=" ",0,V21-AE21)</f>
        <v>0</v>
      </c>
      <c r="AG21" s="95">
        <f>AF21*AG$7</f>
        <v>0</v>
      </c>
      <c r="AH21" s="95">
        <f>IF(D21="D",AF21*AH$7,IF(AF21&gt;LOOKUP(E$19,HR!A:A,HR!B:B),(AF21-LOOKUP(E$19,HR!A:A,HR!B:B))*AH$7,0))</f>
        <v>0</v>
      </c>
      <c r="AI21" s="95">
        <f>IF(AF21&lt;1,0,AG21+AH21)</f>
        <v>0</v>
      </c>
      <c r="AJ21" s="95">
        <f>IF(E21=" ",0,IF(D21="BR",0,IF(D21="D",0,IF(D21="NT",M21,LOOKUP(D21,Free!A:A,Free!B:B)*1/52))))</f>
        <v>0</v>
      </c>
      <c r="AK21" s="95">
        <f>IF(E21=" ",0,SUM(M21)-AJ21)</f>
        <v>0</v>
      </c>
      <c r="AL21" s="95">
        <f>AK21*AL$7</f>
        <v>0</v>
      </c>
      <c r="AM21" s="95">
        <f>IF(D21="D",AK21*AM$7,IF(AK21&gt;LOOKUP(1,HR!A:A,HR!B:B),(AK21-LOOKUP(1,HR!A:A,HR!B:B))*AH$7,0))</f>
        <v>0</v>
      </c>
      <c r="AN21" s="95">
        <f>IF(AK21&lt;1,0,AL21+AM21)</f>
        <v>0</v>
      </c>
      <c r="AO21" s="98"/>
      <c r="AP21" s="63"/>
      <c r="AQ21" s="95">
        <f>IF(G21="SSP",H21,0)</f>
        <v>0</v>
      </c>
      <c r="AR21" s="95">
        <f>IF(G21="SMP",H21,0)</f>
        <v>0</v>
      </c>
      <c r="AS21" s="95">
        <f>IF(G21="SPP",H21,0)</f>
        <v>0</v>
      </c>
      <c r="AT21" s="95">
        <f>IF(G21="SAP",H21,0)</f>
        <v>0</v>
      </c>
      <c r="AU21" s="63"/>
    </row>
    <row r="22" spans="1:47" ht="18" customHeight="1" x14ac:dyDescent="0.2">
      <c r="A22" s="45"/>
      <c r="B22" s="145" t="str">
        <f>IF(E22=" "," ",IF(Employee!F$50&gt;E$19," ",IF(Employee!F$52&lt;E$19," ",Employee!D$56)))</f>
        <v xml:space="preserve"> </v>
      </c>
      <c r="C22" s="32" t="str">
        <f>IF(E22=Employee!D$55,LOOKUP(E$19,Nitable!A:A,Nitable!E:E)," ")</f>
        <v xml:space="preserve"> </v>
      </c>
      <c r="D22" s="32" t="str">
        <f>IF(E22=Employee!D$55,LOOKUP(E$19,Taxcode!A:A,Taxcode!M:M)," ")</f>
        <v xml:space="preserve"> </v>
      </c>
      <c r="E22" s="146" t="str">
        <f>IF(Employee!D$54="m"," ",IF(Employee!F$50&gt;E$19," ",IF(Employee!F$52&lt;E$19," ",Employee!D$55)))</f>
        <v xml:space="preserve"> </v>
      </c>
      <c r="F22" s="39" t="str">
        <f>IF(E22=" "," ",IF(Employee!F$50&gt;E$19," ",IF(Employee!F$52&lt;E$19," ",Employee!D$41)))</f>
        <v xml:space="preserve"> </v>
      </c>
      <c r="G22" s="161"/>
      <c r="H22" s="124">
        <f>IF(T$19="Y",H12,0)</f>
        <v>0</v>
      </c>
      <c r="I22" s="119">
        <f>IF(T$19="Y",I12,0)</f>
        <v>0</v>
      </c>
      <c r="J22" s="119">
        <f>IF(T$19="Y",J12,0)</f>
        <v>0</v>
      </c>
      <c r="K22" s="119">
        <f>IF(T$19="Y",K12,I22*J22)</f>
        <v>0</v>
      </c>
      <c r="L22" s="119">
        <f>IF(T$19="Y",L12,0)</f>
        <v>0</v>
      </c>
      <c r="M22" s="129" t="str">
        <f>IF(E22=" "," ",IF(T$19="Y",M12,IF((H22+K22+L22)&gt;0,H22+K22+L22," ")))</f>
        <v xml:space="preserve"> </v>
      </c>
      <c r="N22" s="121" t="str">
        <f>IF(M22=" "," ",IF(M22=0," ",IF(Employee!O$50="W1",AN22,AI22-W12)))</f>
        <v xml:space="preserve"> </v>
      </c>
      <c r="O22" s="130" t="str">
        <f>IF(M22=" "," ",IF(M22=0," ",IF(Employee!P$43&gt;E$19,0,IF(C22="A",WNI!E159,IF(C22="B",WNI!F159,IF(C22="C",WNI!G159,IF(C22="J",WNI!H159," ")))))))</f>
        <v xml:space="preserve"> </v>
      </c>
      <c r="P22" s="121"/>
      <c r="Q22" s="121"/>
      <c r="R22" s="134" t="str">
        <f>IF(M22=" "," ",IF(M22=0," ",M22-SUM(N22:Q22)))</f>
        <v xml:space="preserve"> </v>
      </c>
      <c r="S22" s="121"/>
      <c r="T22" s="122" t="str">
        <f>IF(M22=" "," ",IF(M22=0," ",WNI!I159))</f>
        <v xml:space="preserve"> </v>
      </c>
      <c r="U22" s="50"/>
      <c r="V22" s="61">
        <f>IF(Employee!H$60=E$19,Employee!D$60+SUM(M22)+V12,SUM(M22)+V12)</f>
        <v>0</v>
      </c>
      <c r="W22" s="61">
        <f>IF(Employee!H$60=E$19,Employee!D$61+SUM(N22)+W12,SUM(N22)+W12)</f>
        <v>0</v>
      </c>
      <c r="X22" s="61">
        <f>IF(O22=" ",X12,O22+X12)</f>
        <v>0</v>
      </c>
      <c r="Y22" s="61">
        <f t="shared" si="3"/>
        <v>0</v>
      </c>
      <c r="Z22" s="61">
        <f t="shared" si="3"/>
        <v>0</v>
      </c>
      <c r="AA22" s="61">
        <f>IF(R22=" ",AA12,AA12+R22)</f>
        <v>0</v>
      </c>
      <c r="AC22" s="61">
        <f>IF(T22=" ",AC12,T22+AC12)</f>
        <v>0</v>
      </c>
      <c r="AD22" s="98"/>
      <c r="AE22" s="112">
        <f>IF(E22=" ",0,IF(D22="BR",0,IF(D22="D",0,IF(D22="NT",V22,LOOKUP(D22,Free!A:A,Free!B:B)*E$19/52))))</f>
        <v>0</v>
      </c>
      <c r="AF22" s="95">
        <f>IF(E22=" ",0,V22-AE22)</f>
        <v>0</v>
      </c>
      <c r="AG22" s="95">
        <f>AF22*AG$7</f>
        <v>0</v>
      </c>
      <c r="AH22" s="95">
        <f>IF(D22="D",AF22*AH$7,IF(AF22&gt;LOOKUP(E$19,HR!A:A,HR!B:B),(AF22-LOOKUP(E$19,HR!A:A,HR!B:B))*AH$7,0))</f>
        <v>0</v>
      </c>
      <c r="AI22" s="95">
        <f>IF(AF22&lt;1,0,AG22+AH22)</f>
        <v>0</v>
      </c>
      <c r="AJ22" s="95">
        <f>IF(E22=" ",0,IF(D22="BR",0,IF(D22="D",0,IF(D22="NT",M22,LOOKUP(D22,Free!A:A,Free!B:B)*1/52))))</f>
        <v>0</v>
      </c>
      <c r="AK22" s="95">
        <f>IF(E22=" ",0,SUM(M22)-AJ22)</f>
        <v>0</v>
      </c>
      <c r="AL22" s="95">
        <f>AK22*AL$7</f>
        <v>0</v>
      </c>
      <c r="AM22" s="95">
        <f>IF(D22="D",AK22*AM$7,IF(AK22&gt;LOOKUP(1,HR!A:A,HR!B:B),(AK22-LOOKUP(1,HR!A:A,HR!B:B))*AH$7,0))</f>
        <v>0</v>
      </c>
      <c r="AN22" s="95">
        <f>IF(AK22&lt;1,0,AL22+AM22)</f>
        <v>0</v>
      </c>
      <c r="AO22" s="98"/>
      <c r="AP22" s="63"/>
      <c r="AQ22" s="95">
        <f>IF(G22="SSP",H22,0)</f>
        <v>0</v>
      </c>
      <c r="AR22" s="95">
        <f>IF(G22="SMP",H22,0)</f>
        <v>0</v>
      </c>
      <c r="AS22" s="95">
        <f>IF(G22="SPP",H22,0)</f>
        <v>0</v>
      </c>
      <c r="AT22" s="95">
        <f>IF(G22="SAP",H22,0)</f>
        <v>0</v>
      </c>
      <c r="AU22" s="63"/>
    </row>
    <row r="23" spans="1:47" ht="18" customHeight="1" x14ac:dyDescent="0.2">
      <c r="A23" s="45"/>
      <c r="B23" s="145" t="str">
        <f>IF(E23=" "," ",IF(Employee!F$76&gt;E$19," ",IF(Employee!F$78&lt;E$19," ",Employee!D$82)))</f>
        <v xml:space="preserve"> </v>
      </c>
      <c r="C23" s="32" t="str">
        <f>IF(E23=Employee!D$81,LOOKUP(E$19,Nitable!A:A,Nitable!H:H)," ")</f>
        <v xml:space="preserve"> </v>
      </c>
      <c r="D23" s="32" t="str">
        <f>IF(E23=Employee!D$81,LOOKUP(E$19,Taxcode!A:A,Taxcode!S:S)," ")</f>
        <v xml:space="preserve"> </v>
      </c>
      <c r="E23" s="146" t="str">
        <f>IF(Employee!D$80="m"," ",IF(Employee!F$76&gt;E$19," ",IF(Employee!F$78&lt;E$19," ",Employee!D$81)))</f>
        <v xml:space="preserve"> </v>
      </c>
      <c r="F23" s="39" t="str">
        <f>IF(E23=" "," ",IF(Employee!F$76&gt;E$19," ",IF(Employee!F$78&lt;E$19," ",Employee!D$67)))</f>
        <v xml:space="preserve"> </v>
      </c>
      <c r="G23" s="161"/>
      <c r="H23" s="124">
        <f>IF(T$19="Y",H13,0)</f>
        <v>0</v>
      </c>
      <c r="I23" s="119">
        <f>IF(T$19="Y",I13,0)</f>
        <v>0</v>
      </c>
      <c r="J23" s="119">
        <f>IF(T$19="Y",J13,0)</f>
        <v>0</v>
      </c>
      <c r="K23" s="119">
        <f>IF(T$19="Y",K13,I23*J23)</f>
        <v>0</v>
      </c>
      <c r="L23" s="119">
        <f>IF(T$19="Y",L13,0)</f>
        <v>0</v>
      </c>
      <c r="M23" s="129" t="str">
        <f>IF(E23=" "," ",IF(T$19="Y",M13,IF((H23+K23+L23)&gt;0,H23+K23+L23," ")))</f>
        <v xml:space="preserve"> </v>
      </c>
      <c r="N23" s="121" t="str">
        <f>IF(M23=" "," ",IF(M23=0," ",IF(Employee!O$76="W1",AN23,AI23-W13)))</f>
        <v xml:space="preserve"> </v>
      </c>
      <c r="O23" s="130" t="str">
        <f>IF(M23=" "," ",IF(M23=0," ",IF(Employee!P$69&gt;E$19,0,IF(C23="A",WNI!E160,IF(C23="B",WNI!F160,IF(C23="C",WNI!G160,IF(C23="J",WNI!H160," ")))))))</f>
        <v xml:space="preserve"> </v>
      </c>
      <c r="P23" s="121"/>
      <c r="Q23" s="121"/>
      <c r="R23" s="134" t="str">
        <f>IF(M23=" "," ",IF(M23=0," ",M23-SUM(N23:Q23)))</f>
        <v xml:space="preserve"> </v>
      </c>
      <c r="S23" s="121"/>
      <c r="T23" s="122" t="str">
        <f>IF(M23=" "," ",IF(M23=0," ",WNI!I160))</f>
        <v xml:space="preserve"> </v>
      </c>
      <c r="U23" s="50"/>
      <c r="V23" s="61">
        <f>IF(Employee!H$86=E$19,Employee!D$86+SUM(M23)+V13,SUM(M23)+V13)</f>
        <v>0</v>
      </c>
      <c r="W23" s="61">
        <f>IF(Employee!H$86=E$19,Employee!D$87+SUM(N23)+W13,SUM(N23)+W13)</f>
        <v>0</v>
      </c>
      <c r="X23" s="61">
        <f>IF(O23=" ",X13,O23+X13)</f>
        <v>0</v>
      </c>
      <c r="Y23" s="61">
        <f t="shared" si="3"/>
        <v>0</v>
      </c>
      <c r="Z23" s="61">
        <f t="shared" si="3"/>
        <v>0</v>
      </c>
      <c r="AA23" s="61">
        <f>IF(R23=" ",AA13,AA13+R23)</f>
        <v>0</v>
      </c>
      <c r="AC23" s="61">
        <f>IF(T23=" ",AC13,T23+AC13)</f>
        <v>0</v>
      </c>
      <c r="AD23" s="98"/>
      <c r="AE23" s="112">
        <f>IF(E23=" ",0,IF(D23="BR",0,IF(D23="D",0,IF(D23="NT",V23,LOOKUP(D23,Free!A:A,Free!B:B)*E$19/52))))</f>
        <v>0</v>
      </c>
      <c r="AF23" s="95">
        <f>IF(E23=" ",0,V23-AE23)</f>
        <v>0</v>
      </c>
      <c r="AG23" s="95">
        <f>AF23*AG$7</f>
        <v>0</v>
      </c>
      <c r="AH23" s="95">
        <f>IF(D23="D",AF23*AH$7,IF(AF23&gt;LOOKUP(E$19,HR!A:A,HR!B:B),(AF23-LOOKUP(E$19,HR!A:A,HR!B:B))*AH$7,0))</f>
        <v>0</v>
      </c>
      <c r="AI23" s="95">
        <f>IF(AF23&lt;1,0,AG23+AH23)</f>
        <v>0</v>
      </c>
      <c r="AJ23" s="95">
        <f>IF(E23=" ",0,IF(D23="BR",0,IF(D23="D",0,IF(D23="NT",M23,LOOKUP(D23,Free!A:A,Free!B:B)*1/52))))</f>
        <v>0</v>
      </c>
      <c r="AK23" s="95">
        <f>IF(E23=" ",0,SUM(M23)-AJ23)</f>
        <v>0</v>
      </c>
      <c r="AL23" s="95">
        <f>AK23*AL$7</f>
        <v>0</v>
      </c>
      <c r="AM23" s="95">
        <f>IF(D23="D",AK23*AM$7,IF(AK23&gt;LOOKUP(1,HR!A:A,HR!B:B),(AK23-LOOKUP(1,HR!A:A,HR!B:B))*AH$7,0))</f>
        <v>0</v>
      </c>
      <c r="AN23" s="95">
        <f>IF(AK23&lt;1,0,AL23+AM23)</f>
        <v>0</v>
      </c>
      <c r="AO23" s="98"/>
      <c r="AP23" s="63"/>
      <c r="AQ23" s="95">
        <f>IF(G23="SSP",H23,0)</f>
        <v>0</v>
      </c>
      <c r="AR23" s="95">
        <f>IF(G23="SMP",H23,0)</f>
        <v>0</v>
      </c>
      <c r="AS23" s="95">
        <f>IF(G23="SPP",H23,0)</f>
        <v>0</v>
      </c>
      <c r="AT23" s="95">
        <f>IF(G23="SAP",H23,0)</f>
        <v>0</v>
      </c>
      <c r="AU23" s="63"/>
    </row>
    <row r="24" spans="1:47" ht="18" customHeight="1" x14ac:dyDescent="0.2">
      <c r="A24" s="45"/>
      <c r="B24" s="145" t="str">
        <f>IF(E24=" "," ",IF(Employee!F$102&gt;E$19," ",IF(Employee!F$104&lt;E$19," ",Employee!D$108)))</f>
        <v xml:space="preserve"> </v>
      </c>
      <c r="C24" s="32" t="str">
        <f>IF(E24=Employee!D$107,LOOKUP(E$19,Nitable!A:A,Nitable!K:K)," ")</f>
        <v xml:space="preserve"> </v>
      </c>
      <c r="D24" s="32" t="str">
        <f>IF(E24=Employee!D$107,LOOKUP(E$19,Taxcode!A:A,Taxcode!Y:Y)," ")</f>
        <v xml:space="preserve"> </v>
      </c>
      <c r="E24" s="146" t="str">
        <f>IF(Employee!D$106="m"," ",IF(Employee!F$102&gt;E$19," ",IF(Employee!F$104&lt;E$19," ",Employee!D$107)))</f>
        <v xml:space="preserve"> </v>
      </c>
      <c r="F24" s="39" t="str">
        <f>IF(E24=" "," ",IF(Employee!F$102&gt;E$19," ",IF(Employee!F$104&lt;E$19," ",Employee!D$93)))</f>
        <v xml:space="preserve"> </v>
      </c>
      <c r="G24" s="161"/>
      <c r="H24" s="124">
        <f>IF(T$19="Y",H14,0)</f>
        <v>0</v>
      </c>
      <c r="I24" s="119">
        <f>IF(T$19="Y",I14,0)</f>
        <v>0</v>
      </c>
      <c r="J24" s="119">
        <f>IF(T$19="Y",J14,0)</f>
        <v>0</v>
      </c>
      <c r="K24" s="119">
        <f>IF(T$19="Y",K14,I24*J24)</f>
        <v>0</v>
      </c>
      <c r="L24" s="119">
        <f>IF(T$19="Y",L14,0)</f>
        <v>0</v>
      </c>
      <c r="M24" s="129" t="str">
        <f>IF(E24=" "," ",IF(T$19="Y",M14,IF((H24+K24+L24)&gt;0,H24+K24+L24," ")))</f>
        <v xml:space="preserve"> </v>
      </c>
      <c r="N24" s="121" t="str">
        <f>IF(M24=" "," ",IF(M24=0," ",IF(Employee!O$102="W1",AN24,AI24-W14)))</f>
        <v xml:space="preserve"> </v>
      </c>
      <c r="O24" s="130" t="str">
        <f>IF(M24=" "," ",IF(M24=0," ",IF(Employee!P$95&gt;E$19,0,IF(C24="A",WNI!E161,IF(C24="B",WNI!F161,IF(C24="C",WNI!G161,IF(C24="J",WNI!H161," ")))))))</f>
        <v xml:space="preserve"> </v>
      </c>
      <c r="P24" s="121"/>
      <c r="Q24" s="121"/>
      <c r="R24" s="134" t="str">
        <f>IF(M24=" "," ",IF(M24=0," ",M24-SUM(N24:Q24)))</f>
        <v xml:space="preserve"> </v>
      </c>
      <c r="S24" s="121"/>
      <c r="T24" s="122" t="str">
        <f>IF(M24=" "," ",IF(M24=0," ",WNI!I161))</f>
        <v xml:space="preserve"> </v>
      </c>
      <c r="U24" s="50"/>
      <c r="V24" s="61">
        <f>IF(Employee!H$112=E$19,Employee!D$112+SUM(M24)+V14,SUM(M24)+V14)</f>
        <v>0</v>
      </c>
      <c r="W24" s="61">
        <f>IF(Employee!H$112=E$19,Employee!D$113+SUM(N24)+W14,SUM(N24)+W14)</f>
        <v>0</v>
      </c>
      <c r="X24" s="61">
        <f>IF(O24=" ",X14,O24+X14)</f>
        <v>0</v>
      </c>
      <c r="Y24" s="61">
        <f t="shared" si="3"/>
        <v>0</v>
      </c>
      <c r="Z24" s="61">
        <f t="shared" si="3"/>
        <v>0</v>
      </c>
      <c r="AA24" s="61">
        <f>IF(R24=" ",AA14,AA14+R24)</f>
        <v>0</v>
      </c>
      <c r="AC24" s="61">
        <f>IF(T24=" ",AC14,T24+AC14)</f>
        <v>0</v>
      </c>
      <c r="AD24" s="98"/>
      <c r="AE24" s="112">
        <f>IF(E24=" ",0,IF(D24="BR",0,IF(D24="D",0,IF(D24="NT",V24,LOOKUP(D24,Free!A:A,Free!B:B)*E$19/52))))</f>
        <v>0</v>
      </c>
      <c r="AF24" s="95">
        <f>IF(E24=" ",0,V24-AE24)</f>
        <v>0</v>
      </c>
      <c r="AG24" s="95">
        <f>AF24*AG$7</f>
        <v>0</v>
      </c>
      <c r="AH24" s="95">
        <f>IF(D24="D",AF24*AH$7,IF(AF24&gt;LOOKUP(E$19,HR!A:A,HR!B:B),(AF24-LOOKUP(E$19,HR!A:A,HR!B:B))*AH$7,0))</f>
        <v>0</v>
      </c>
      <c r="AI24" s="95">
        <f>IF(AF24&lt;1,0,AG24+AH24)</f>
        <v>0</v>
      </c>
      <c r="AJ24" s="95">
        <f>IF(E24=" ",0,IF(D24="BR",0,IF(D24="D",0,IF(D24="NT",M24,LOOKUP(D24,Free!A:A,Free!B:B)*1/52))))</f>
        <v>0</v>
      </c>
      <c r="AK24" s="95">
        <f>IF(E24=" ",0,SUM(M24)-AJ24)</f>
        <v>0</v>
      </c>
      <c r="AL24" s="95">
        <f>AK24*AL$7</f>
        <v>0</v>
      </c>
      <c r="AM24" s="95">
        <f>IF(D24="D",AK24*AM$7,IF(AK24&gt;LOOKUP(1,HR!A:A,HR!B:B),(AK24-LOOKUP(1,HR!A:A,HR!B:B))*AH$7,0))</f>
        <v>0</v>
      </c>
      <c r="AN24" s="95">
        <f>IF(AK24&lt;1,0,AL24+AM24)</f>
        <v>0</v>
      </c>
      <c r="AO24" s="98"/>
      <c r="AP24" s="63"/>
      <c r="AQ24" s="95">
        <f>IF(G24="SSP",H24,0)</f>
        <v>0</v>
      </c>
      <c r="AR24" s="95">
        <f>IF(G24="SMP",H24,0)</f>
        <v>0</v>
      </c>
      <c r="AS24" s="95">
        <f>IF(G24="SPP",H24,0)</f>
        <v>0</v>
      </c>
      <c r="AT24" s="95">
        <f>IF(G24="SAP",H24,0)</f>
        <v>0</v>
      </c>
      <c r="AU24" s="63"/>
    </row>
    <row r="25" spans="1:47" ht="18" customHeight="1" thickBot="1" x14ac:dyDescent="0.25">
      <c r="A25" s="45"/>
      <c r="B25" s="145" t="str">
        <f>IF(E25=" "," ",IF(Employee!F$128&gt;E$19," ",IF(Employee!F$130&lt;E$19," ",Employee!D$134)))</f>
        <v xml:space="preserve"> </v>
      </c>
      <c r="C25" s="32" t="str">
        <f>IF(E25=Employee!D$133,LOOKUP(E$19,Nitable!A:A,Nitable!N:N)," ")</f>
        <v xml:space="preserve"> </v>
      </c>
      <c r="D25" s="32" t="str">
        <f>IF(E25=Employee!D$133,LOOKUP(E$19,Taxcode!A:A,Taxcode!AE:AE)," ")</f>
        <v xml:space="preserve"> </v>
      </c>
      <c r="E25" s="146" t="str">
        <f>IF(Employee!D$132="m"," ",IF(Employee!F$128&gt;E$19," ",IF(Employee!F$130&lt;E$19," ",Employee!D$133)))</f>
        <v xml:space="preserve"> </v>
      </c>
      <c r="F25" s="39" t="str">
        <f>IF(E25=" "," ",IF(Employee!F$128&gt;E$19," ",IF(Employee!F$130&lt;E$19," ",Employee!D$119)))</f>
        <v xml:space="preserve"> </v>
      </c>
      <c r="G25" s="161"/>
      <c r="H25" s="124">
        <f>IF(T$19="Y",H15,0)</f>
        <v>0</v>
      </c>
      <c r="I25" s="119">
        <f>IF(T$19="Y",I15,0)</f>
        <v>0</v>
      </c>
      <c r="J25" s="119">
        <f>IF(T$19="Y",J15,0)</f>
        <v>0</v>
      </c>
      <c r="K25" s="119">
        <f>IF(T$19="Y",K15,I25*J25)</f>
        <v>0</v>
      </c>
      <c r="L25" s="119">
        <f>IF(T$19="Y",L15,0)</f>
        <v>0</v>
      </c>
      <c r="M25" s="129" t="str">
        <f>IF(E25=" "," ",IF(T$19="Y",M15,IF((H25+K25+L25)&gt;0,H25+K25+L25," ")))</f>
        <v xml:space="preserve"> </v>
      </c>
      <c r="N25" s="121" t="str">
        <f>IF(M25=" "," ",IF(M25=0," ",IF(Employee!O$128="W1",AN25,AI25-W15)))</f>
        <v xml:space="preserve"> </v>
      </c>
      <c r="O25" s="130" t="str">
        <f>IF(M25=" "," ",IF(M25=0," ",IF(Employee!P$121&gt;E$19,0,IF(C25="A",WNI!E162,IF(C25="B",WNI!F162,IF(C25="C",WNI!G162,IF(C25="J",WNI!H162," ")))))))</f>
        <v xml:space="preserve"> </v>
      </c>
      <c r="P25" s="121"/>
      <c r="Q25" s="121"/>
      <c r="R25" s="134" t="str">
        <f>IF(M25=" "," ",IF(M25=0," ",M25-SUM(N25:Q25)))</f>
        <v xml:space="preserve"> </v>
      </c>
      <c r="S25" s="121"/>
      <c r="T25" s="266" t="str">
        <f>IF(M25=" "," ",IF(M25=0," ",WNI!I162))</f>
        <v xml:space="preserve"> </v>
      </c>
      <c r="U25" s="50"/>
      <c r="V25" s="61">
        <f>IF(Employee!H$138=E$19,Employee!D$138+SUM(M25)+V15,SUM(M25)+V15)</f>
        <v>0</v>
      </c>
      <c r="W25" s="61">
        <f>IF(Employee!H$138=E$19,Employee!D$139+SUM(N25)+W15,SUM(N25)+W15)</f>
        <v>0</v>
      </c>
      <c r="X25" s="61">
        <f>IF(O25=" ",X15,O25+X15)</f>
        <v>0</v>
      </c>
      <c r="Y25" s="61">
        <f t="shared" si="3"/>
        <v>0</v>
      </c>
      <c r="Z25" s="61">
        <f t="shared" si="3"/>
        <v>0</v>
      </c>
      <c r="AA25" s="61">
        <f>IF(R25=" ",AA15,AA15+R25)</f>
        <v>0</v>
      </c>
      <c r="AC25" s="61">
        <f>IF(T25=" ",AC15,T25+AC15)</f>
        <v>0</v>
      </c>
      <c r="AD25" s="98"/>
      <c r="AE25" s="112">
        <f>IF(E25=" ",0,IF(D25="BR",0,IF(D25="D",0,IF(D25="NT",V25,LOOKUP(D25,Free!A:A,Free!B:B)*E$19/52))))</f>
        <v>0</v>
      </c>
      <c r="AF25" s="95">
        <f>IF(E25=" ",0,V25-AE25)</f>
        <v>0</v>
      </c>
      <c r="AG25" s="95">
        <f>AF25*AG$7</f>
        <v>0</v>
      </c>
      <c r="AH25" s="95">
        <f>IF(D25="D",AF25*AH$7,IF(AF25&gt;LOOKUP(E$19,HR!A:A,HR!B:B),(AF25-LOOKUP(E$19,HR!A:A,HR!B:B))*AH$7,0))</f>
        <v>0</v>
      </c>
      <c r="AI25" s="95">
        <f>IF(AF25&lt;1,0,AG25+AH25)</f>
        <v>0</v>
      </c>
      <c r="AJ25" s="95">
        <f>IF(E25=" ",0,IF(D25="BR",0,IF(D25="D",0,IF(D25="NT",M25,LOOKUP(D25,Free!A:A,Free!B:B)*1/52))))</f>
        <v>0</v>
      </c>
      <c r="AK25" s="95">
        <f>IF(E25=" ",0,SUM(M25)-AJ25)</f>
        <v>0</v>
      </c>
      <c r="AL25" s="95">
        <f>AK25*AL$7</f>
        <v>0</v>
      </c>
      <c r="AM25" s="95">
        <f>IF(D25="D",AK25*AM$7,IF(AK25&gt;LOOKUP(1,HR!A:A,HR!B:B),(AK25-LOOKUP(1,HR!A:A,HR!B:B))*AH$7,0))</f>
        <v>0</v>
      </c>
      <c r="AN25" s="95">
        <f>IF(AK25&lt;1,0,AL25+AM25)</f>
        <v>0</v>
      </c>
      <c r="AO25" s="98"/>
      <c r="AP25" s="63"/>
      <c r="AQ25" s="95">
        <f>IF(G25="SSP",H25,0)</f>
        <v>0</v>
      </c>
      <c r="AR25" s="95">
        <f>IF(G25="SMP",H25,0)</f>
        <v>0</v>
      </c>
      <c r="AS25" s="95">
        <f>IF(G25="SPP",H25,0)</f>
        <v>0</v>
      </c>
      <c r="AT25" s="95">
        <f>IF(G25="SAP",H25,0)</f>
        <v>0</v>
      </c>
      <c r="AU25" s="63"/>
    </row>
    <row r="26" spans="1:47" ht="18" customHeight="1" thickTop="1" thickBot="1" x14ac:dyDescent="0.25">
      <c r="A26" s="49"/>
      <c r="B26" s="153"/>
      <c r="C26" s="151"/>
      <c r="D26" s="151"/>
      <c r="E26" s="152"/>
      <c r="F26" s="400" t="s">
        <v>7</v>
      </c>
      <c r="G26" s="398"/>
      <c r="H26" s="156"/>
      <c r="I26" s="157"/>
      <c r="J26" s="157"/>
      <c r="K26" s="158"/>
      <c r="L26" s="158"/>
      <c r="M26" s="159">
        <f t="shared" ref="M26:R26" si="4">SUM(M21:M25)</f>
        <v>0</v>
      </c>
      <c r="N26" s="159">
        <f t="shared" si="4"/>
        <v>0</v>
      </c>
      <c r="O26" s="159">
        <f t="shared" si="4"/>
        <v>0</v>
      </c>
      <c r="P26" s="159">
        <f t="shared" si="4"/>
        <v>0</v>
      </c>
      <c r="Q26" s="159">
        <f t="shared" si="4"/>
        <v>0</v>
      </c>
      <c r="R26" s="159">
        <f t="shared" si="4"/>
        <v>0</v>
      </c>
      <c r="S26" s="121"/>
      <c r="T26" s="159">
        <f>SUM(T21:T25)</f>
        <v>0</v>
      </c>
      <c r="U26" s="51"/>
      <c r="V26" s="61"/>
      <c r="AD26" s="98"/>
      <c r="AE26" s="112"/>
      <c r="AO26" s="98"/>
      <c r="AP26" s="63"/>
      <c r="AU26" s="63"/>
    </row>
    <row r="27" spans="1:47" s="54" customFormat="1" ht="24" customHeight="1" thickBot="1" x14ac:dyDescent="0.25">
      <c r="A27" s="138"/>
      <c r="B27" s="381"/>
      <c r="C27" s="381"/>
      <c r="D27" s="381"/>
      <c r="E27" s="381"/>
      <c r="F27" s="381"/>
      <c r="G27" s="381"/>
      <c r="H27" s="381"/>
      <c r="I27" s="381"/>
      <c r="J27" s="381"/>
      <c r="K27" s="381"/>
      <c r="L27" s="381"/>
      <c r="M27" s="381"/>
      <c r="N27" s="381"/>
      <c r="O27" s="381"/>
      <c r="P27" s="381"/>
      <c r="Q27" s="381"/>
      <c r="R27" s="381"/>
      <c r="S27" s="381"/>
      <c r="T27" s="381"/>
      <c r="U27" s="218"/>
      <c r="V27" s="84"/>
      <c r="W27" s="84"/>
      <c r="X27" s="84"/>
      <c r="Y27" s="219"/>
      <c r="Z27" s="84"/>
      <c r="AA27" s="84"/>
      <c r="AB27" s="85"/>
      <c r="AC27" s="84"/>
      <c r="AD27" s="97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7"/>
      <c r="AP27" s="212"/>
      <c r="AQ27" s="94"/>
      <c r="AR27" s="94"/>
      <c r="AS27" s="94"/>
      <c r="AT27" s="94"/>
      <c r="AU27" s="212"/>
    </row>
    <row r="28" spans="1:47" ht="18" customHeight="1" thickTop="1" thickBot="1" x14ac:dyDescent="0.25">
      <c r="A28" s="41"/>
      <c r="B28" s="396" t="s">
        <v>34</v>
      </c>
      <c r="C28" s="397"/>
      <c r="D28" s="397"/>
      <c r="E28" s="398"/>
      <c r="F28" s="42"/>
      <c r="G28" s="42"/>
      <c r="H28" s="55"/>
      <c r="I28" s="55"/>
      <c r="J28" s="55"/>
      <c r="K28" s="58"/>
      <c r="L28" s="58"/>
      <c r="M28" s="55"/>
      <c r="N28" s="43"/>
      <c r="O28" s="378" t="s">
        <v>39</v>
      </c>
      <c r="P28" s="379"/>
      <c r="Q28" s="380"/>
      <c r="R28" s="376"/>
      <c r="S28" s="377"/>
      <c r="T28" s="377"/>
      <c r="U28" s="44"/>
      <c r="AD28" s="98"/>
      <c r="AE28" s="112"/>
      <c r="AO28" s="98"/>
      <c r="AP28" s="63"/>
      <c r="AU28" s="63"/>
    </row>
    <row r="29" spans="1:47" ht="18" customHeight="1" thickTop="1" thickBot="1" x14ac:dyDescent="0.25">
      <c r="A29" s="45"/>
      <c r="B29" s="399" t="s">
        <v>9</v>
      </c>
      <c r="C29" s="397"/>
      <c r="D29" s="398"/>
      <c r="E29" s="206">
        <v>33</v>
      </c>
      <c r="F29" s="63"/>
      <c r="G29" s="63"/>
      <c r="H29" s="399" t="s">
        <v>39</v>
      </c>
      <c r="I29" s="397"/>
      <c r="J29" s="398"/>
      <c r="K29" s="272">
        <f>Admin!B226</f>
        <v>40133</v>
      </c>
      <c r="L29" s="271" t="s">
        <v>208</v>
      </c>
      <c r="M29" s="273">
        <f>Admin!B232</f>
        <v>40139</v>
      </c>
      <c r="N29" s="28"/>
      <c r="O29" s="401" t="s">
        <v>109</v>
      </c>
      <c r="P29" s="402"/>
      <c r="Q29" s="402"/>
      <c r="R29" s="403"/>
      <c r="S29" s="46"/>
      <c r="T29" s="217"/>
      <c r="U29" s="48"/>
      <c r="AD29" s="98"/>
      <c r="AE29" s="112"/>
      <c r="AO29" s="98"/>
      <c r="AP29" s="63"/>
      <c r="AU29" s="63"/>
    </row>
    <row r="30" spans="1:47" ht="18" customHeight="1" thickTop="1" x14ac:dyDescent="0.2">
      <c r="A30" s="45"/>
      <c r="B30" s="91"/>
      <c r="C30" s="32"/>
      <c r="D30" s="32"/>
      <c r="E30" s="47"/>
      <c r="F30" s="46"/>
      <c r="G30" s="46"/>
      <c r="H30" s="56"/>
      <c r="I30" s="56"/>
      <c r="J30" s="56"/>
      <c r="K30" s="59"/>
      <c r="L30" s="59"/>
      <c r="M30" s="56"/>
      <c r="N30" s="114"/>
      <c r="O30" s="56"/>
      <c r="P30" s="56"/>
      <c r="Q30" s="56"/>
      <c r="R30" s="56"/>
      <c r="S30" s="46"/>
      <c r="T30" s="56"/>
      <c r="U30" s="48"/>
      <c r="AD30" s="98"/>
      <c r="AE30" s="112"/>
      <c r="AO30" s="98"/>
      <c r="AP30" s="63"/>
      <c r="AU30" s="63"/>
    </row>
    <row r="31" spans="1:47" ht="18" customHeight="1" x14ac:dyDescent="0.2">
      <c r="A31" s="45"/>
      <c r="B31" s="143" t="str">
        <f>IF(E31=" "," ",IF(Employee!F$24&gt;E$29," ",IF(Employee!F$26&lt;E$29," ",Employee!D$30)))</f>
        <v xml:space="preserve"> </v>
      </c>
      <c r="C31" s="109" t="str">
        <f>IF(E31=Employee!D$29,LOOKUP(E$29,Nitable!A:A,Nitable!B:B)," ")</f>
        <v xml:space="preserve"> </v>
      </c>
      <c r="D31" s="109" t="str">
        <f>IF(E31=Employee!D$29,LOOKUP(E$29,Taxcode!A:A,Taxcode!G:G)," ")</f>
        <v xml:space="preserve"> </v>
      </c>
      <c r="E31" s="144" t="str">
        <f>IF(Employee!D$28="m"," ",IF(Employee!F$24&gt;E$29," ",IF(Employee!F$26&lt;E$29," ",Employee!D$29)))</f>
        <v xml:space="preserve"> </v>
      </c>
      <c r="F31" s="126" t="str">
        <f>IF(E31=" "," ",IF(Employee!F$24&gt;E$29," ",IF(Employee!F$26&lt;E$29," ",Employee!D$15)))</f>
        <v xml:space="preserve"> </v>
      </c>
      <c r="G31" s="162"/>
      <c r="H31" s="123">
        <f>IF(T$29="Y",H21,0)</f>
        <v>0</v>
      </c>
      <c r="I31" s="115">
        <f>IF(T$29="Y",I21,0)</f>
        <v>0</v>
      </c>
      <c r="J31" s="115">
        <f>IF(T$29="Y",J21,0)</f>
        <v>0</v>
      </c>
      <c r="K31" s="115">
        <f>IF(T$29="Y",K21,I31*J31)</f>
        <v>0</v>
      </c>
      <c r="L31" s="154">
        <f>IF(T$29="Y",L21,0)</f>
        <v>0</v>
      </c>
      <c r="M31" s="140" t="str">
        <f>IF(E31=" "," ",IF(T$29="Y",M21,IF((H31+K31+L31)&gt;0,H31+K31+L31," ")))</f>
        <v xml:space="preserve"> </v>
      </c>
      <c r="N31" s="117" t="str">
        <f>IF(M31=" "," ",IF(M31=0," ",IF(Employee!O$24="W1",AN31,AI31-W21)))</f>
        <v xml:space="preserve"> </v>
      </c>
      <c r="O31" s="128" t="str">
        <f>IF(M31=" "," ",IF(M31=0," ",IF(Employee!P$17&gt;E$29,0,IF(C31="A",WNI!E163,IF(C31="B",WNI!F163,IF(C31="C",WNI!G163,IF(C31="J",WNI!H163," ")))))))</f>
        <v xml:space="preserve"> </v>
      </c>
      <c r="P31" s="117"/>
      <c r="Q31" s="117"/>
      <c r="R31" s="133" t="str">
        <f>IF(M31=" "," ",IF(M31=0," ",M31-SUM(N31:Q31)))</f>
        <v xml:space="preserve"> </v>
      </c>
      <c r="S31" s="121"/>
      <c r="T31" s="118" t="str">
        <f>IF(M31=" "," ",IF(M31=0," ",WNI!I163))</f>
        <v xml:space="preserve"> </v>
      </c>
      <c r="U31" s="50"/>
      <c r="V31" s="61">
        <f>IF(Employee!H$34=E$29,Employee!D$34+SUM(M31)+V21,SUM(M31)+V21)</f>
        <v>0</v>
      </c>
      <c r="W31" s="61">
        <f>IF(Employee!H$34=E$29,Employee!D$35+SUM(N31)+W21,SUM(N31)+W21)</f>
        <v>0</v>
      </c>
      <c r="X31" s="61">
        <f>IF(O31=" ",X21,O31+X21)</f>
        <v>0</v>
      </c>
      <c r="Y31" s="61">
        <f t="shared" ref="Y31:Z35" si="5">IF(P31=0,Y21,P31+Y21)</f>
        <v>0</v>
      </c>
      <c r="Z31" s="61">
        <f t="shared" si="5"/>
        <v>0</v>
      </c>
      <c r="AA31" s="61">
        <f>IF(R31=" ",AA21,AA21+R31)</f>
        <v>0</v>
      </c>
      <c r="AC31" s="61">
        <f>IF(T31=" ",AC21,T31+AC21)</f>
        <v>0</v>
      </c>
      <c r="AD31" s="98"/>
      <c r="AE31" s="112">
        <f>IF(E31=" ",0,IF(D31="BR",0,IF(D31="D",0,IF(D31="NT",V31,LOOKUP(D31,Free!A:A,Free!B:B)*E$29/52))))</f>
        <v>0</v>
      </c>
      <c r="AF31" s="95">
        <f>IF(E31=" ",0,V31-AE31)</f>
        <v>0</v>
      </c>
      <c r="AG31" s="95">
        <f>AF31*AG$7</f>
        <v>0</v>
      </c>
      <c r="AH31" s="95">
        <f>IF(D31="D",AF31*AH$7,IF(AF31&gt;LOOKUP(E$29,HR!A:A,HR!B:B),(AF31-LOOKUP(E$29,HR!A:A,HR!B:B))*AH$7,0))</f>
        <v>0</v>
      </c>
      <c r="AI31" s="95">
        <f>IF(AF31&lt;1,0,AG31+AH31)</f>
        <v>0</v>
      </c>
      <c r="AJ31" s="95">
        <f>IF(E31=" ",0,IF(D31="BR",0,IF(D31="D",0,IF(D31="NT",M31,LOOKUP(D31,Free!A:A,Free!B:B)*1/52))))</f>
        <v>0</v>
      </c>
      <c r="AK31" s="95">
        <f>IF(E31=" ",0,SUM(M31)-AJ31)</f>
        <v>0</v>
      </c>
      <c r="AL31" s="95">
        <f>AK31*AL$7</f>
        <v>0</v>
      </c>
      <c r="AM31" s="95">
        <f>IF(D31="D",AK31*AM$7,IF(AK31&gt;LOOKUP(1,HR!A:A,HR!B:B),(AK31-LOOKUP(1,HR!A:A,HR!B:B))*AH$7,0))</f>
        <v>0</v>
      </c>
      <c r="AN31" s="95">
        <f>IF(AK31&lt;1,0,AL31+AM31)</f>
        <v>0</v>
      </c>
      <c r="AO31" s="98"/>
      <c r="AP31" s="63"/>
      <c r="AQ31" s="95">
        <f>IF(G31="SSP",H31,0)</f>
        <v>0</v>
      </c>
      <c r="AR31" s="95">
        <f>IF(G31="SMP",H31,0)</f>
        <v>0</v>
      </c>
      <c r="AS31" s="95">
        <f>IF(G31="SPP",H31,0)</f>
        <v>0</v>
      </c>
      <c r="AT31" s="95">
        <f>IF(G31="SAP",H31,0)</f>
        <v>0</v>
      </c>
      <c r="AU31" s="63"/>
    </row>
    <row r="32" spans="1:47" ht="18" customHeight="1" x14ac:dyDescent="0.2">
      <c r="A32" s="45"/>
      <c r="B32" s="145" t="str">
        <f>IF(E32=" "," ",IF(Employee!F$50&gt;E$29," ",IF(Employee!F$52&lt;E$29," ",Employee!D$56)))</f>
        <v xml:space="preserve"> </v>
      </c>
      <c r="C32" s="32" t="str">
        <f>IF(E32=Employee!D$55,LOOKUP(E$29,Nitable!A:A,Nitable!E:E)," ")</f>
        <v xml:space="preserve"> </v>
      </c>
      <c r="D32" s="32" t="str">
        <f>IF(E32=Employee!D$55,LOOKUP(E$29,Taxcode!A:A,Taxcode!M:M)," ")</f>
        <v xml:space="preserve"> </v>
      </c>
      <c r="E32" s="146" t="str">
        <f>IF(Employee!D$54="m"," ",IF(Employee!F$50&gt;E$29," ",IF(Employee!F$52&lt;E$29," ",Employee!D$55)))</f>
        <v xml:space="preserve"> </v>
      </c>
      <c r="F32" s="39" t="str">
        <f>IF(E32=" "," ",IF(Employee!F$50&gt;E$29," ",IF(Employee!F$52&lt;E$29," ",Employee!D$41)))</f>
        <v xml:space="preserve"> </v>
      </c>
      <c r="G32" s="162"/>
      <c r="H32" s="124">
        <f>IF(T$29="Y",H22,0)</f>
        <v>0</v>
      </c>
      <c r="I32" s="119">
        <f>IF(T$29="Y",I22,0)</f>
        <v>0</v>
      </c>
      <c r="J32" s="119">
        <f>IF(T$29="Y",J22,0)</f>
        <v>0</v>
      </c>
      <c r="K32" s="119">
        <f>IF(T$29="Y",K22,I32*J32)</f>
        <v>0</v>
      </c>
      <c r="L32" s="155">
        <f>IF(T$29="Y",L22,0)</f>
        <v>0</v>
      </c>
      <c r="M32" s="141" t="str">
        <f>IF(E32=" "," ",IF(T$29="Y",M22,IF((H32+K32+L32)&gt;0,H32+K32+L32," ")))</f>
        <v xml:space="preserve"> </v>
      </c>
      <c r="N32" s="121" t="str">
        <f>IF(M32=" "," ",IF(M32=0," ",IF(Employee!O$50="W1",AN32,AI32-W22)))</f>
        <v xml:space="preserve"> </v>
      </c>
      <c r="O32" s="130" t="str">
        <f>IF(M32=" "," ",IF(M32=0," ",IF(Employee!P$43&gt;E$29,0,IF(C32="A",WNI!E164,IF(C32="B",WNI!F164,IF(C32="C",WNI!G164,IF(C32="J",WNI!H164," ")))))))</f>
        <v xml:space="preserve"> </v>
      </c>
      <c r="P32" s="121"/>
      <c r="Q32" s="121"/>
      <c r="R32" s="134" t="str">
        <f>IF(M32=" "," ",IF(M32=0," ",M32-SUM(N32:Q32)))</f>
        <v xml:space="preserve"> </v>
      </c>
      <c r="S32" s="121"/>
      <c r="T32" s="122" t="str">
        <f>IF(M32=" "," ",IF(M32=0," ",WNI!I164))</f>
        <v xml:space="preserve"> </v>
      </c>
      <c r="U32" s="50"/>
      <c r="V32" s="61">
        <f>IF(Employee!H$60=E$29,Employee!D$60+SUM(M32)+V22,SUM(M32)+V22)</f>
        <v>0</v>
      </c>
      <c r="W32" s="61">
        <f>IF(Employee!H$60=E$29,Employee!D$61+SUM(N32)+W22,SUM(N32)+W22)</f>
        <v>0</v>
      </c>
      <c r="X32" s="61">
        <f>IF(O32=" ",X22,O32+X22)</f>
        <v>0</v>
      </c>
      <c r="Y32" s="61">
        <f t="shared" si="5"/>
        <v>0</v>
      </c>
      <c r="Z32" s="61">
        <f t="shared" si="5"/>
        <v>0</v>
      </c>
      <c r="AA32" s="61">
        <f>IF(R32=" ",AA22,AA22+R32)</f>
        <v>0</v>
      </c>
      <c r="AC32" s="61">
        <f>IF(T32=" ",AC22,T32+AC22)</f>
        <v>0</v>
      </c>
      <c r="AD32" s="98"/>
      <c r="AE32" s="112">
        <f>IF(E32=" ",0,IF(D32="BR",0,IF(D32="D",0,IF(D32="NT",V32,LOOKUP(D32,Free!A:A,Free!B:B)*E$29/52))))</f>
        <v>0</v>
      </c>
      <c r="AF32" s="95">
        <f>IF(E32=" ",0,V32-AE32)</f>
        <v>0</v>
      </c>
      <c r="AG32" s="95">
        <f>AF32*AG$7</f>
        <v>0</v>
      </c>
      <c r="AH32" s="95">
        <f>IF(D32="D",AF32*AH$7,IF(AF32&gt;LOOKUP(E$29,HR!A:A,HR!B:B),(AF32-LOOKUP(E$29,HR!A:A,HR!B:B))*AH$7,0))</f>
        <v>0</v>
      </c>
      <c r="AI32" s="95">
        <f>IF(AF32&lt;1,0,AG32+AH32)</f>
        <v>0</v>
      </c>
      <c r="AJ32" s="95">
        <f>IF(E32=" ",0,IF(D32="BR",0,IF(D32="D",0,IF(D32="NT",M32,LOOKUP(D32,Free!A:A,Free!B:B)*1/52))))</f>
        <v>0</v>
      </c>
      <c r="AK32" s="95">
        <f>IF(E32=" ",0,SUM(M32)-AJ32)</f>
        <v>0</v>
      </c>
      <c r="AL32" s="95">
        <f>AK32*AL$7</f>
        <v>0</v>
      </c>
      <c r="AM32" s="95">
        <f>IF(D32="D",AK32*AM$7,IF(AK32&gt;LOOKUP(1,HR!A:A,HR!B:B),(AK32-LOOKUP(1,HR!A:A,HR!B:B))*AH$7,0))</f>
        <v>0</v>
      </c>
      <c r="AN32" s="95">
        <f>IF(AK32&lt;1,0,AL32+AM32)</f>
        <v>0</v>
      </c>
      <c r="AO32" s="98"/>
      <c r="AP32" s="63"/>
      <c r="AQ32" s="95">
        <f>IF(G32="SSP",H32,0)</f>
        <v>0</v>
      </c>
      <c r="AR32" s="95">
        <f>IF(G32="SMP",H32,0)</f>
        <v>0</v>
      </c>
      <c r="AS32" s="95">
        <f>IF(G32="SPP",H32,0)</f>
        <v>0</v>
      </c>
      <c r="AT32" s="95">
        <f>IF(G32="SAP",H32,0)</f>
        <v>0</v>
      </c>
      <c r="AU32" s="63"/>
    </row>
    <row r="33" spans="1:47" ht="18" customHeight="1" x14ac:dyDescent="0.2">
      <c r="A33" s="45"/>
      <c r="B33" s="145" t="str">
        <f>IF(E33=" "," ",IF(Employee!F$76&gt;E$29," ",IF(Employee!F$78&lt;E$29," ",Employee!D$82)))</f>
        <v xml:space="preserve"> </v>
      </c>
      <c r="C33" s="32" t="str">
        <f>IF(E33=Employee!D$81,LOOKUP(E$29,Nitable!A:A,Nitable!H:H)," ")</f>
        <v xml:space="preserve"> </v>
      </c>
      <c r="D33" s="32" t="str">
        <f>IF(E33=Employee!D$81,LOOKUP(E$29,Taxcode!A:A,Taxcode!S:S)," ")</f>
        <v xml:space="preserve"> </v>
      </c>
      <c r="E33" s="146" t="str">
        <f>IF(Employee!D$80="m"," ",IF(Employee!F$76&gt;E$29," ",IF(Employee!F$78&lt;E$29," ",Employee!D$81)))</f>
        <v xml:space="preserve"> </v>
      </c>
      <c r="F33" s="39" t="str">
        <f>IF(E33=" "," ",IF(Employee!F$76&gt;E$29," ",IF(Employee!F$78&lt;E$29," ",Employee!D$67)))</f>
        <v xml:space="preserve"> </v>
      </c>
      <c r="G33" s="162"/>
      <c r="H33" s="124">
        <f>IF(T$29="Y",H23,0)</f>
        <v>0</v>
      </c>
      <c r="I33" s="119">
        <f>IF(T$29="Y",I23,0)</f>
        <v>0</v>
      </c>
      <c r="J33" s="119">
        <f>IF(T$29="Y",J23,0)</f>
        <v>0</v>
      </c>
      <c r="K33" s="119">
        <f>IF(T$29="Y",K23,I33*J33)</f>
        <v>0</v>
      </c>
      <c r="L33" s="155">
        <f>IF(T$29="Y",L23,0)</f>
        <v>0</v>
      </c>
      <c r="M33" s="141" t="str">
        <f>IF(E33=" "," ",IF(T$29="Y",M23,IF((H33+K33+L33)&gt;0,H33+K33+L33," ")))</f>
        <v xml:space="preserve"> </v>
      </c>
      <c r="N33" s="121" t="str">
        <f>IF(M33=" "," ",IF(M33=0," ",IF(Employee!O$76="W1",AN33,AI33-W23)))</f>
        <v xml:space="preserve"> </v>
      </c>
      <c r="O33" s="130" t="str">
        <f>IF(M33=" "," ",IF(M33=0," ",IF(Employee!P$69&gt;E$29,0,IF(C33="A",WNI!E165,IF(C33="B",WNI!F165,IF(C33="C",WNI!G165,IF(C33="J",WNI!H165," ")))))))</f>
        <v xml:space="preserve"> </v>
      </c>
      <c r="P33" s="121"/>
      <c r="Q33" s="121"/>
      <c r="R33" s="134" t="str">
        <f>IF(M33=" "," ",IF(M33=0," ",M33-SUM(N33:Q33)))</f>
        <v xml:space="preserve"> </v>
      </c>
      <c r="S33" s="121"/>
      <c r="T33" s="122" t="str">
        <f>IF(M33=" "," ",IF(M33=0," ",WNI!I165))</f>
        <v xml:space="preserve"> </v>
      </c>
      <c r="U33" s="50"/>
      <c r="V33" s="61">
        <f>IF(Employee!H$86=E$29,Employee!D$86+SUM(M33)+V23,SUM(M33)+V23)</f>
        <v>0</v>
      </c>
      <c r="W33" s="61">
        <f>IF(Employee!H$86=E$29,Employee!D$87+SUM(N33)+W23,SUM(N33)+W23)</f>
        <v>0</v>
      </c>
      <c r="X33" s="61">
        <f>IF(O33=" ",X23,O33+X23)</f>
        <v>0</v>
      </c>
      <c r="Y33" s="61">
        <f t="shared" si="5"/>
        <v>0</v>
      </c>
      <c r="Z33" s="61">
        <f t="shared" si="5"/>
        <v>0</v>
      </c>
      <c r="AA33" s="61">
        <f>IF(R33=" ",AA23,AA23+R33)</f>
        <v>0</v>
      </c>
      <c r="AC33" s="61">
        <f>IF(T33=" ",AC23,T33+AC23)</f>
        <v>0</v>
      </c>
      <c r="AD33" s="98"/>
      <c r="AE33" s="112">
        <f>IF(E33=" ",0,IF(D33="BR",0,IF(D33="D",0,IF(D33="NT",V33,LOOKUP(D33,Free!A:A,Free!B:B)*E$29/52))))</f>
        <v>0</v>
      </c>
      <c r="AF33" s="95">
        <f>IF(E33=" ",0,V33-AE33)</f>
        <v>0</v>
      </c>
      <c r="AG33" s="95">
        <f>AF33*AG$7</f>
        <v>0</v>
      </c>
      <c r="AH33" s="95">
        <f>IF(D33="D",AF33*AH$7,IF(AF33&gt;LOOKUP(E$29,HR!A:A,HR!B:B),(AF33-LOOKUP(E$29,HR!A:A,HR!B:B))*AH$7,0))</f>
        <v>0</v>
      </c>
      <c r="AI33" s="95">
        <f>IF(AF33&lt;1,0,AG33+AH33)</f>
        <v>0</v>
      </c>
      <c r="AJ33" s="95">
        <f>IF(E33=" ",0,IF(D33="BR",0,IF(D33="D",0,IF(D33="NT",M33,LOOKUP(D33,Free!A:A,Free!B:B)*1/52))))</f>
        <v>0</v>
      </c>
      <c r="AK33" s="95">
        <f>IF(E33=" ",0,SUM(M33)-AJ33)</f>
        <v>0</v>
      </c>
      <c r="AL33" s="95">
        <f>AK33*AL$7</f>
        <v>0</v>
      </c>
      <c r="AM33" s="95">
        <f>IF(D33="D",AK33*AM$7,IF(AK33&gt;LOOKUP(1,HR!A:A,HR!B:B),(AK33-LOOKUP(1,HR!A:A,HR!B:B))*AH$7,0))</f>
        <v>0</v>
      </c>
      <c r="AN33" s="95">
        <f>IF(AK33&lt;1,0,AL33+AM33)</f>
        <v>0</v>
      </c>
      <c r="AO33" s="98"/>
      <c r="AP33" s="63"/>
      <c r="AQ33" s="95">
        <f>IF(G33="SSP",H33,0)</f>
        <v>0</v>
      </c>
      <c r="AR33" s="95">
        <f>IF(G33="SMP",H33,0)</f>
        <v>0</v>
      </c>
      <c r="AS33" s="95">
        <f>IF(G33="SPP",H33,0)</f>
        <v>0</v>
      </c>
      <c r="AT33" s="95">
        <f>IF(G33="SAP",H33,0)</f>
        <v>0</v>
      </c>
      <c r="AU33" s="63"/>
    </row>
    <row r="34" spans="1:47" ht="18" customHeight="1" x14ac:dyDescent="0.2">
      <c r="A34" s="45"/>
      <c r="B34" s="145" t="str">
        <f>IF(E34=" "," ",IF(Employee!F$102&gt;E$29," ",IF(Employee!F$104&lt;E$29," ",Employee!D$108)))</f>
        <v xml:space="preserve"> </v>
      </c>
      <c r="C34" s="32" t="str">
        <f>IF(E34=Employee!D$107,LOOKUP(E$29,Nitable!A:A,Nitable!K:K)," ")</f>
        <v xml:space="preserve"> </v>
      </c>
      <c r="D34" s="32" t="str">
        <f>IF(E34=Employee!D$107,LOOKUP(E$29,Taxcode!A:A,Taxcode!Y:Y)," ")</f>
        <v xml:space="preserve"> </v>
      </c>
      <c r="E34" s="146" t="str">
        <f>IF(Employee!D$106="m"," ",IF(Employee!F$102&gt;E$29," ",IF(Employee!F$104&lt;E$29," ",Employee!D$107)))</f>
        <v xml:space="preserve"> </v>
      </c>
      <c r="F34" s="39" t="str">
        <f>IF(E34=" "," ",IF(Employee!F$102&gt;E$29," ",IF(Employee!F$104&lt;E$29," ",Employee!D$93)))</f>
        <v xml:space="preserve"> </v>
      </c>
      <c r="G34" s="162"/>
      <c r="H34" s="124">
        <f>IF(T$29="Y",H24,0)</f>
        <v>0</v>
      </c>
      <c r="I34" s="119">
        <f>IF(T$29="Y",I24,0)</f>
        <v>0</v>
      </c>
      <c r="J34" s="119">
        <f>IF(T$29="Y",J24,0)</f>
        <v>0</v>
      </c>
      <c r="K34" s="119">
        <f>IF(T$29="Y",K24,I34*J34)</f>
        <v>0</v>
      </c>
      <c r="L34" s="155">
        <f>IF(T$29="Y",L24,0)</f>
        <v>0</v>
      </c>
      <c r="M34" s="141" t="str">
        <f>IF(E34=" "," ",IF(T$29="Y",M24,IF((H34+K34+L34)&gt;0,H34+K34+L34," ")))</f>
        <v xml:space="preserve"> </v>
      </c>
      <c r="N34" s="121" t="str">
        <f>IF(M34=" "," ",IF(M34=0," ",IF(Employee!O$102="W1",AN34,AI34-W24)))</f>
        <v xml:space="preserve"> </v>
      </c>
      <c r="O34" s="130" t="str">
        <f>IF(M34=" "," ",IF(M34=0," ",IF(Employee!P$95&gt;E$29,0,IF(C34="A",WNI!E166,IF(C34="B",WNI!F166,IF(C34="C",WNI!G166,IF(C34="J",WNI!H166," ")))))))</f>
        <v xml:space="preserve"> </v>
      </c>
      <c r="P34" s="121"/>
      <c r="Q34" s="121"/>
      <c r="R34" s="134" t="str">
        <f>IF(M34=" "," ",IF(M34=0," ",M34-SUM(N34:Q34)))</f>
        <v xml:space="preserve"> </v>
      </c>
      <c r="S34" s="121"/>
      <c r="T34" s="122" t="str">
        <f>IF(M34=" "," ",IF(M34=0," ",WNI!I166))</f>
        <v xml:space="preserve"> </v>
      </c>
      <c r="U34" s="50"/>
      <c r="V34" s="61">
        <f>IF(Employee!H$112=E$29,Employee!D$112+SUM(M34)+V24,SUM(M34)+V24)</f>
        <v>0</v>
      </c>
      <c r="W34" s="61">
        <f>IF(Employee!H$112=E$29,Employee!D$113+SUM(N34)+W24,SUM(N34)+W24)</f>
        <v>0</v>
      </c>
      <c r="X34" s="61">
        <f>IF(O34=" ",X24,O34+X24)</f>
        <v>0</v>
      </c>
      <c r="Y34" s="61">
        <f t="shared" si="5"/>
        <v>0</v>
      </c>
      <c r="Z34" s="61">
        <f t="shared" si="5"/>
        <v>0</v>
      </c>
      <c r="AA34" s="61">
        <f>IF(R34=" ",AA24,AA24+R34)</f>
        <v>0</v>
      </c>
      <c r="AC34" s="61">
        <f>IF(T34=" ",AC24,T34+AC24)</f>
        <v>0</v>
      </c>
      <c r="AD34" s="98"/>
      <c r="AE34" s="112">
        <f>IF(E34=" ",0,IF(D34="BR",0,IF(D34="D",0,IF(D34="NT",V34,LOOKUP(D34,Free!A:A,Free!B:B)*E$29/52))))</f>
        <v>0</v>
      </c>
      <c r="AF34" s="95">
        <f>IF(E34=" ",0,V34-AE34)</f>
        <v>0</v>
      </c>
      <c r="AG34" s="95">
        <f>AF34*AG$7</f>
        <v>0</v>
      </c>
      <c r="AH34" s="95">
        <f>IF(D34="D",AF34*AH$7,IF(AF34&gt;LOOKUP(E$29,HR!A:A,HR!B:B),(AF34-LOOKUP(E$29,HR!A:A,HR!B:B))*AH$7,0))</f>
        <v>0</v>
      </c>
      <c r="AI34" s="95">
        <f>IF(AF34&lt;1,0,AG34+AH34)</f>
        <v>0</v>
      </c>
      <c r="AJ34" s="95">
        <f>IF(E34=" ",0,IF(D34="BR",0,IF(D34="D",0,IF(D34="NT",M34,LOOKUP(D34,Free!A:A,Free!B:B)*1/52))))</f>
        <v>0</v>
      </c>
      <c r="AK34" s="95">
        <f>IF(E34=" ",0,SUM(M34)-AJ34)</f>
        <v>0</v>
      </c>
      <c r="AL34" s="95">
        <f>AK34*AL$7</f>
        <v>0</v>
      </c>
      <c r="AM34" s="95">
        <f>IF(D34="D",AK34*AM$7,IF(AK34&gt;LOOKUP(1,HR!A:A,HR!B:B),(AK34-LOOKUP(1,HR!A:A,HR!B:B))*AH$7,0))</f>
        <v>0</v>
      </c>
      <c r="AN34" s="95">
        <f>IF(AK34&lt;1,0,AL34+AM34)</f>
        <v>0</v>
      </c>
      <c r="AO34" s="98"/>
      <c r="AP34" s="63"/>
      <c r="AQ34" s="95">
        <f>IF(G34="SSP",H34,0)</f>
        <v>0</v>
      </c>
      <c r="AR34" s="95">
        <f>IF(G34="SMP",H34,0)</f>
        <v>0</v>
      </c>
      <c r="AS34" s="95">
        <f>IF(G34="SPP",H34,0)</f>
        <v>0</v>
      </c>
      <c r="AT34" s="95">
        <f>IF(G34="SAP",H34,0)</f>
        <v>0</v>
      </c>
      <c r="AU34" s="63"/>
    </row>
    <row r="35" spans="1:47" ht="18" customHeight="1" thickBot="1" x14ac:dyDescent="0.25">
      <c r="A35" s="45"/>
      <c r="B35" s="145" t="str">
        <f>IF(E35=" "," ",IF(Employee!F$128&gt;E$29," ",IF(Employee!F$130&lt;E$29," ",Employee!D$134)))</f>
        <v xml:space="preserve"> </v>
      </c>
      <c r="C35" s="32" t="str">
        <f>IF(E35=Employee!D$133,LOOKUP(E$29,Nitable!A:A,Nitable!N:N)," ")</f>
        <v xml:space="preserve"> </v>
      </c>
      <c r="D35" s="32" t="str">
        <f>IF(E35=Employee!D$133,LOOKUP(E$29,Taxcode!A:A,Taxcode!AE:AE)," ")</f>
        <v xml:space="preserve"> </v>
      </c>
      <c r="E35" s="146" t="str">
        <f>IF(Employee!D$132="m"," ",IF(Employee!F$128&gt;E$29," ",IF(Employee!F$130&lt;E$29," ",Employee!D$133)))</f>
        <v xml:space="preserve"> </v>
      </c>
      <c r="F35" s="39" t="str">
        <f>IF(E35=" "," ",IF(Employee!F$128&gt;E$29," ",IF(Employee!F$130&lt;E$29," ",Employee!D$119)))</f>
        <v xml:space="preserve"> </v>
      </c>
      <c r="G35" s="162"/>
      <c r="H35" s="124">
        <f>IF(T$29="Y",H25,0)</f>
        <v>0</v>
      </c>
      <c r="I35" s="119">
        <f>IF(T$29="Y",I25,0)</f>
        <v>0</v>
      </c>
      <c r="J35" s="119">
        <f>IF(T$29="Y",J25,0)</f>
        <v>0</v>
      </c>
      <c r="K35" s="119">
        <f>IF(T$29="Y",K25,I35*J35)</f>
        <v>0</v>
      </c>
      <c r="L35" s="155">
        <f>IF(T$29="Y",L25,0)</f>
        <v>0</v>
      </c>
      <c r="M35" s="141" t="str">
        <f>IF(E35=" "," ",IF(T$29="Y",M25,IF((H35+K35+L35)&gt;0,H35+K35+L35," ")))</f>
        <v xml:space="preserve"> </v>
      </c>
      <c r="N35" s="121" t="str">
        <f>IF(M35=" "," ",IF(M35=0," ",IF(Employee!O$128="W1",AN35,AI35-W25)))</f>
        <v xml:space="preserve"> </v>
      </c>
      <c r="O35" s="130" t="str">
        <f>IF(M35=" "," ",IF(M35=0," ",IF(Employee!P$121&gt;E$29,0,IF(C35="A",WNI!E167,IF(C35="B",WNI!F167,IF(C35="C",WNI!G167,IF(C35="J",WNI!H167," ")))))))</f>
        <v xml:space="preserve"> </v>
      </c>
      <c r="P35" s="121"/>
      <c r="Q35" s="121"/>
      <c r="R35" s="134" t="str">
        <f>IF(M35=" "," ",IF(M35=0," ",M35-SUM(N35:Q35)))</f>
        <v xml:space="preserve"> </v>
      </c>
      <c r="S35" s="121"/>
      <c r="T35" s="266" t="str">
        <f>IF(M35=" "," ",IF(M35=0," ",WNI!I167))</f>
        <v xml:space="preserve"> </v>
      </c>
      <c r="U35" s="50"/>
      <c r="V35" s="61">
        <f>IF(Employee!H$138=E$29,Employee!D$138+SUM(M35)+V25,SUM(M35)+V25)</f>
        <v>0</v>
      </c>
      <c r="W35" s="61">
        <f>IF(Employee!H$138=E$29,Employee!D$139+SUM(N35)+W25,SUM(N35)+W25)</f>
        <v>0</v>
      </c>
      <c r="X35" s="61">
        <f>IF(O35=" ",X25,O35+X25)</f>
        <v>0</v>
      </c>
      <c r="Y35" s="61">
        <f t="shared" si="5"/>
        <v>0</v>
      </c>
      <c r="Z35" s="61">
        <f t="shared" si="5"/>
        <v>0</v>
      </c>
      <c r="AA35" s="61">
        <f>IF(R35=" ",AA25,AA25+R35)</f>
        <v>0</v>
      </c>
      <c r="AC35" s="61">
        <f>IF(T35=" ",AC25,T35+AC25)</f>
        <v>0</v>
      </c>
      <c r="AD35" s="98"/>
      <c r="AE35" s="112">
        <f>IF(E35=" ",0,IF(D35="BR",0,IF(D35="D",0,IF(D35="NT",V35,LOOKUP(D35,Free!A:A,Free!B:B)*E$29/52))))</f>
        <v>0</v>
      </c>
      <c r="AF35" s="95">
        <f>IF(E35=" ",0,V35-AE35)</f>
        <v>0</v>
      </c>
      <c r="AG35" s="95">
        <f>AF35*AG$7</f>
        <v>0</v>
      </c>
      <c r="AH35" s="95">
        <f>IF(D35="D",AF35*AH$7,IF(AF35&gt;LOOKUP(E$29,HR!A:A,HR!B:B),(AF35-LOOKUP(E$29,HR!A:A,HR!B:B))*AH$7,0))</f>
        <v>0</v>
      </c>
      <c r="AI35" s="95">
        <f>IF(AF35&lt;1,0,AG35+AH35)</f>
        <v>0</v>
      </c>
      <c r="AJ35" s="95">
        <f>IF(E35=" ",0,IF(D35="BR",0,IF(D35="D",0,IF(D35="NT",M35,LOOKUP(D35,Free!A:A,Free!B:B)*1/52))))</f>
        <v>0</v>
      </c>
      <c r="AK35" s="95">
        <f>IF(E35=" ",0,SUM(M35)-AJ35)</f>
        <v>0</v>
      </c>
      <c r="AL35" s="95">
        <f>AK35*AL$7</f>
        <v>0</v>
      </c>
      <c r="AM35" s="95">
        <f>IF(D35="D",AK35*AM$7,IF(AK35&gt;LOOKUP(1,HR!A:A,HR!B:B),(AK35-LOOKUP(1,HR!A:A,HR!B:B))*AH$7,0))</f>
        <v>0</v>
      </c>
      <c r="AN35" s="95">
        <f>IF(AK35&lt;1,0,AL35+AM35)</f>
        <v>0</v>
      </c>
      <c r="AO35" s="98"/>
      <c r="AP35" s="63"/>
      <c r="AQ35" s="95">
        <f>IF(G35="SSP",H35,0)</f>
        <v>0</v>
      </c>
      <c r="AR35" s="95">
        <f>IF(G35="SMP",H35,0)</f>
        <v>0</v>
      </c>
      <c r="AS35" s="95">
        <f>IF(G35="SPP",H35,0)</f>
        <v>0</v>
      </c>
      <c r="AT35" s="95">
        <f>IF(G35="SAP",H35,0)</f>
        <v>0</v>
      </c>
      <c r="AU35" s="63"/>
    </row>
    <row r="36" spans="1:47" ht="18" customHeight="1" thickTop="1" thickBot="1" x14ac:dyDescent="0.25">
      <c r="A36" s="49"/>
      <c r="B36" s="153"/>
      <c r="C36" s="151"/>
      <c r="D36" s="151"/>
      <c r="E36" s="152"/>
      <c r="F36" s="400" t="s">
        <v>7</v>
      </c>
      <c r="G36" s="398"/>
      <c r="H36" s="156"/>
      <c r="I36" s="157"/>
      <c r="J36" s="157"/>
      <c r="K36" s="158"/>
      <c r="L36" s="158"/>
      <c r="M36" s="159">
        <f t="shared" ref="M36:R36" si="6">SUM(M31:M35)</f>
        <v>0</v>
      </c>
      <c r="N36" s="159">
        <f t="shared" si="6"/>
        <v>0</v>
      </c>
      <c r="O36" s="159">
        <f t="shared" si="6"/>
        <v>0</v>
      </c>
      <c r="P36" s="159">
        <f t="shared" si="6"/>
        <v>0</v>
      </c>
      <c r="Q36" s="159">
        <f t="shared" si="6"/>
        <v>0</v>
      </c>
      <c r="R36" s="159">
        <f t="shared" si="6"/>
        <v>0</v>
      </c>
      <c r="S36" s="121"/>
      <c r="T36" s="159">
        <f>SUM(T31:T35)</f>
        <v>0</v>
      </c>
      <c r="U36" s="51"/>
      <c r="V36" s="61"/>
      <c r="AD36" s="98"/>
      <c r="AE36" s="112"/>
      <c r="AO36" s="98"/>
      <c r="AP36" s="63"/>
      <c r="AU36" s="63"/>
    </row>
    <row r="37" spans="1:47" s="54" customFormat="1" ht="24" customHeight="1" thickBot="1" x14ac:dyDescent="0.25">
      <c r="A37" s="138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81"/>
      <c r="P37" s="381"/>
      <c r="Q37" s="381"/>
      <c r="R37" s="381"/>
      <c r="S37" s="381"/>
      <c r="T37" s="381"/>
      <c r="U37" s="218"/>
      <c r="V37" s="84"/>
      <c r="W37" s="84"/>
      <c r="X37" s="84"/>
      <c r="Y37" s="219"/>
      <c r="Z37" s="84"/>
      <c r="AA37" s="84"/>
      <c r="AB37" s="85"/>
      <c r="AC37" s="84"/>
      <c r="AD37" s="97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7"/>
      <c r="AP37" s="212"/>
      <c r="AQ37" s="94"/>
      <c r="AR37" s="94"/>
      <c r="AS37" s="94"/>
      <c r="AT37" s="94"/>
      <c r="AU37" s="212"/>
    </row>
    <row r="38" spans="1:47" ht="18" customHeight="1" thickTop="1" thickBot="1" x14ac:dyDescent="0.25">
      <c r="A38" s="41"/>
      <c r="B38" s="396" t="s">
        <v>34</v>
      </c>
      <c r="C38" s="440"/>
      <c r="D38" s="440"/>
      <c r="E38" s="441"/>
      <c r="F38" s="42"/>
      <c r="G38" s="42"/>
      <c r="H38" s="43"/>
      <c r="I38" s="43"/>
      <c r="J38" s="43"/>
      <c r="K38" s="58"/>
      <c r="L38" s="58"/>
      <c r="M38" s="55"/>
      <c r="N38" s="43"/>
      <c r="O38" s="378" t="s">
        <v>39</v>
      </c>
      <c r="P38" s="379"/>
      <c r="Q38" s="380"/>
      <c r="R38" s="376"/>
      <c r="S38" s="377"/>
      <c r="T38" s="377"/>
      <c r="U38" s="44"/>
      <c r="AD38" s="98"/>
      <c r="AE38" s="112"/>
      <c r="AO38" s="98"/>
      <c r="AP38" s="63"/>
      <c r="AU38" s="63"/>
    </row>
    <row r="39" spans="1:47" ht="18" customHeight="1" thickTop="1" thickBot="1" x14ac:dyDescent="0.25">
      <c r="A39" s="45"/>
      <c r="B39" s="399" t="s">
        <v>9</v>
      </c>
      <c r="C39" s="442"/>
      <c r="D39" s="443"/>
      <c r="E39" s="206">
        <v>34</v>
      </c>
      <c r="F39" s="63"/>
      <c r="G39" s="63"/>
      <c r="H39" s="399" t="s">
        <v>39</v>
      </c>
      <c r="I39" s="442"/>
      <c r="J39" s="443"/>
      <c r="K39" s="272">
        <f>Admin!B233</f>
        <v>40140</v>
      </c>
      <c r="L39" s="271" t="s">
        <v>208</v>
      </c>
      <c r="M39" s="273">
        <f>Admin!B239</f>
        <v>40146</v>
      </c>
      <c r="N39" s="28"/>
      <c r="O39" s="401" t="s">
        <v>109</v>
      </c>
      <c r="P39" s="437"/>
      <c r="Q39" s="437"/>
      <c r="R39" s="438"/>
      <c r="S39" s="46"/>
      <c r="T39" s="217"/>
      <c r="U39" s="48"/>
      <c r="AD39" s="98"/>
      <c r="AE39" s="112"/>
      <c r="AO39" s="98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4"/>
      <c r="O40" s="56"/>
      <c r="P40" s="56"/>
      <c r="Q40" s="56"/>
      <c r="R40" s="56"/>
      <c r="S40" s="46"/>
      <c r="T40" s="56"/>
      <c r="U40" s="48"/>
      <c r="AD40" s="98"/>
      <c r="AE40" s="112"/>
      <c r="AO40" s="98"/>
      <c r="AP40" s="63"/>
      <c r="AU40" s="63"/>
    </row>
    <row r="41" spans="1:47" ht="18" customHeight="1" x14ac:dyDescent="0.2">
      <c r="A41" s="45"/>
      <c r="B41" s="143" t="str">
        <f>IF(E41=" "," ",IF(Employee!F$24&gt;E$39," ",IF(Employee!F$26&lt;E$39," ",Employee!D$30)))</f>
        <v xml:space="preserve"> </v>
      </c>
      <c r="C41" s="109" t="str">
        <f>IF(E41=Employee!D$29,LOOKUP(E$39,Nitable!A:A,Nitable!B:B)," ")</f>
        <v xml:space="preserve"> </v>
      </c>
      <c r="D41" s="109" t="str">
        <f>IF(E41=Employee!D$29,LOOKUP(E$39,Taxcode!A:A,Taxcode!G:G)," ")</f>
        <v xml:space="preserve"> </v>
      </c>
      <c r="E41" s="150" t="str">
        <f>IF(Employee!D$28="m"," ",IF(Employee!F$24&gt;E$39," ",IF(Employee!F$26&lt;E$39," ",Employee!D$29)))</f>
        <v xml:space="preserve"> </v>
      </c>
      <c r="F41" s="147" t="str">
        <f>IF(E41=" "," ",IF(Employee!F$24&gt;E$39," ",IF(Employee!F$26&lt;E$39," ",Employee!D$15)))</f>
        <v xml:space="preserve"> </v>
      </c>
      <c r="G41" s="162"/>
      <c r="H41" s="123">
        <f>IF(T$39="Y",H31,0)</f>
        <v>0</v>
      </c>
      <c r="I41" s="115">
        <f>IF(T$39="Y",I31,0)</f>
        <v>0</v>
      </c>
      <c r="J41" s="115">
        <f>IF(T$39="Y",J31,0)</f>
        <v>0</v>
      </c>
      <c r="K41" s="115">
        <f>IF(T$39="Y",K31,I41*J41)</f>
        <v>0</v>
      </c>
      <c r="L41" s="115">
        <f>IF(T$39="Y",L31,0)</f>
        <v>0</v>
      </c>
      <c r="M41" s="127" t="str">
        <f>IF(E41=" "," ",IF(T$39="Y",M31,IF((H41+K41+L41)&gt;0,H41+K41+L41," ")))</f>
        <v xml:space="preserve"> </v>
      </c>
      <c r="N41" s="117" t="str">
        <f>IF(M41=" "," ",IF(M41=0," ",IF(Employee!O$24="W1",AN41,AI41-W31)))</f>
        <v xml:space="preserve"> </v>
      </c>
      <c r="O41" s="128" t="str">
        <f>IF(M41=" "," ",IF(M41=0," ",IF(Employee!P$17&gt;E$39,0,IF(C41="A",WNI!E168,IF(C41="B",WNI!F168,IF(C41="C",WNI!G168,IF(C41="J",WNI!H168," ")))))))</f>
        <v xml:space="preserve"> </v>
      </c>
      <c r="P41" s="117"/>
      <c r="Q41" s="117"/>
      <c r="R41" s="133" t="str">
        <f>IF(M41=" "," ",IF(M41=0," ",M41-SUM(N41:Q41)))</f>
        <v xml:space="preserve"> </v>
      </c>
      <c r="S41" s="121"/>
      <c r="T41" s="118" t="str">
        <f>IF(M41=" "," ",IF(M41=0," ",WNI!I168))</f>
        <v xml:space="preserve"> </v>
      </c>
      <c r="U41" s="50"/>
      <c r="V41" s="61">
        <f>IF(Employee!H$34=E$39,Employee!D$34+SUM(M41)+V31,SUM(M41)+V31)</f>
        <v>0</v>
      </c>
      <c r="W41" s="61">
        <f>IF(Employee!H$34=E$39,Employee!D$35+SUM(N41)+W31,SUM(N41)+W31)</f>
        <v>0</v>
      </c>
      <c r="X41" s="61">
        <f>IF(O41=" ",X31,O41+X31)</f>
        <v>0</v>
      </c>
      <c r="Y41" s="61">
        <f t="shared" ref="Y41:Z45" si="7">IF(P41=0,Y31,P41+Y31)</f>
        <v>0</v>
      </c>
      <c r="Z41" s="61">
        <f t="shared" si="7"/>
        <v>0</v>
      </c>
      <c r="AA41" s="61">
        <f>IF(R41=" ",AA31,AA31+R41)</f>
        <v>0</v>
      </c>
      <c r="AC41" s="61">
        <f>IF(T41=" ",AC31,T41+AC31)</f>
        <v>0</v>
      </c>
      <c r="AD41" s="98"/>
      <c r="AE41" s="112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8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45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IF(E42=Employee!D$55,LOOKUP(E$39,Taxcode!A:A,Taxcode!M:M)," ")</f>
        <v xml:space="preserve"> </v>
      </c>
      <c r="E42" s="142" t="str">
        <f>IF(Employee!D$54="m"," ",IF(Employee!F$50&gt;E$39," ",IF(Employee!F$52&lt;E$39," ",Employee!D$55)))</f>
        <v xml:space="preserve"> </v>
      </c>
      <c r="F42" s="148" t="str">
        <f>IF(E42=" "," ",IF(Employee!F$50&gt;E$39," ",IF(Employee!F$52&lt;E$39," ",Employee!D$41)))</f>
        <v xml:space="preserve"> </v>
      </c>
      <c r="G42" s="162"/>
      <c r="H42" s="124">
        <f>IF(T$39="Y",H32,0)</f>
        <v>0</v>
      </c>
      <c r="I42" s="119">
        <f>IF(T$39="Y",I32,0)</f>
        <v>0</v>
      </c>
      <c r="J42" s="119">
        <f>IF(T$39="Y",J32,0)</f>
        <v>0</v>
      </c>
      <c r="K42" s="119">
        <f>IF(T$39="Y",K32,I42*J42)</f>
        <v>0</v>
      </c>
      <c r="L42" s="119">
        <f>IF(T$39="Y",L32,0)</f>
        <v>0</v>
      </c>
      <c r="M42" s="129" t="str">
        <f>IF(E42=" "," ",IF(T$39="Y",M32,IF((H42+K42+L42)&gt;0,H42+K42+L42," ")))</f>
        <v xml:space="preserve"> </v>
      </c>
      <c r="N42" s="121" t="str">
        <f>IF(M42=" "," ",IF(M42=0," ",IF(Employee!O$50="W1",AN42,AI42-W32)))</f>
        <v xml:space="preserve"> </v>
      </c>
      <c r="O42" s="130" t="str">
        <f>IF(M42=" "," ",IF(M42=0," ",IF(Employee!P$43&gt;E$39,0,IF(C42="A",WNI!E169,IF(C42="B",WNI!F169,IF(C42="C",WNI!G169,IF(C42="J",WNI!H169," ")))))))</f>
        <v xml:space="preserve"> </v>
      </c>
      <c r="P42" s="121"/>
      <c r="Q42" s="121"/>
      <c r="R42" s="134" t="str">
        <f>IF(M42=" "," ",IF(M42=0," ",M42-SUM(N42:Q42)))</f>
        <v xml:space="preserve"> </v>
      </c>
      <c r="S42" s="121"/>
      <c r="T42" s="122" t="str">
        <f>IF(M42=" "," ",IF(M42=0," ",WNI!I169))</f>
        <v xml:space="preserve"> </v>
      </c>
      <c r="U42" s="50"/>
      <c r="V42" s="61">
        <f>IF(Employee!H$60=E$39,Employee!D$60+SUM(M42)+V32,SUM(M42)+V32)</f>
        <v>0</v>
      </c>
      <c r="W42" s="61">
        <f>IF(Employee!H$60=E$39,Employee!D$61+SUM(N42)+W32,SUM(N42)+W32)</f>
        <v>0</v>
      </c>
      <c r="X42" s="61">
        <f>IF(O42=" ",X32,O42+X32)</f>
        <v>0</v>
      </c>
      <c r="Y42" s="61">
        <f t="shared" si="7"/>
        <v>0</v>
      </c>
      <c r="Z42" s="61">
        <f t="shared" si="7"/>
        <v>0</v>
      </c>
      <c r="AA42" s="61">
        <f>IF(R42=" ",AA32,AA32+R42)</f>
        <v>0</v>
      </c>
      <c r="AC42" s="61">
        <f>IF(T42=" ",AC32,T42+AC32)</f>
        <v>0</v>
      </c>
      <c r="AD42" s="98"/>
      <c r="AE42" s="112">
        <f>IF(E42=" ",0,IF(D42="BR",0,IF(D42="D",0,IF(D42="NT",V42,LOOKUP(D42,Free!A:A,Free!B:B)*E$39/52))))</f>
        <v>0</v>
      </c>
      <c r="AF42" s="95">
        <f>IF(E42=" ",0,V42-AE42)</f>
        <v>0</v>
      </c>
      <c r="AG42" s="95">
        <f>AF42*AG$7</f>
        <v>0</v>
      </c>
      <c r="AH42" s="95">
        <f>IF(D42="D",AF42*AH$7,IF(AF42&gt;LOOKUP(E$39,HR!A:A,HR!B:B),(AF42-LOOKUP(E$39,HR!A:A,HR!B:B))*AH$7,0))</f>
        <v>0</v>
      </c>
      <c r="AI42" s="95">
        <f>IF(AF42&lt;1,0,AG42+AH42)</f>
        <v>0</v>
      </c>
      <c r="AJ42" s="95">
        <f>IF(E42=" ",0,IF(D42="BR",0,IF(D42="D",0,IF(D42="NT",M42,LOOKUP(D42,Free!A:A,Free!B:B)*1/52))))</f>
        <v>0</v>
      </c>
      <c r="AK42" s="95">
        <f>IF(E42=" ",0,SUM(M42)-AJ42)</f>
        <v>0</v>
      </c>
      <c r="AL42" s="95">
        <f>AK42*AL$7</f>
        <v>0</v>
      </c>
      <c r="AM42" s="95">
        <f>IF(D42="D",AK42*AM$7,IF(AK42&gt;LOOKUP(1,HR!A:A,HR!B:B),(AK42-LOOKUP(1,HR!A:A,HR!B:B))*AH$7,0))</f>
        <v>0</v>
      </c>
      <c r="AN42" s="95">
        <f>IF(AK42&lt;1,0,AL42+AM42)</f>
        <v>0</v>
      </c>
      <c r="AO42" s="98"/>
      <c r="AP42" s="63"/>
      <c r="AQ42" s="95">
        <f>IF(G42="SSP",H42,0)</f>
        <v>0</v>
      </c>
      <c r="AR42" s="95">
        <f>IF(G42="SMP",H42,0)</f>
        <v>0</v>
      </c>
      <c r="AS42" s="95">
        <f>IF(G42="SPP",H42,0)</f>
        <v>0</v>
      </c>
      <c r="AT42" s="95">
        <f>IF(G42="SAP",H42,0)</f>
        <v>0</v>
      </c>
      <c r="AU42" s="63"/>
    </row>
    <row r="43" spans="1:47" ht="18" customHeight="1" x14ac:dyDescent="0.2">
      <c r="A43" s="45"/>
      <c r="B43" s="145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IF(E43=Employee!D$81,LOOKUP(E$39,Taxcode!A:A,Taxcode!S:S)," ")</f>
        <v xml:space="preserve"> </v>
      </c>
      <c r="E43" s="142" t="str">
        <f>IF(Employee!D$80="m"," ",IF(Employee!F$76&gt;E$39," ",IF(Employee!F$78&lt;E$39," ",Employee!D$81)))</f>
        <v xml:space="preserve"> </v>
      </c>
      <c r="F43" s="148" t="str">
        <f>IF(E43=" "," ",IF(Employee!F$76&gt;E$39," ",IF(Employee!F$78&lt;E$39," ",Employee!D$67)))</f>
        <v xml:space="preserve"> </v>
      </c>
      <c r="G43" s="162"/>
      <c r="H43" s="124">
        <f>IF(T$39="Y",H33,0)</f>
        <v>0</v>
      </c>
      <c r="I43" s="119">
        <f>IF(T$39="Y",I33,0)</f>
        <v>0</v>
      </c>
      <c r="J43" s="119">
        <f>IF(T$39="Y",J33,0)</f>
        <v>0</v>
      </c>
      <c r="K43" s="119">
        <f>IF(T$39="Y",K33,I43*J43)</f>
        <v>0</v>
      </c>
      <c r="L43" s="119">
        <f>IF(T$39="Y",L33,0)</f>
        <v>0</v>
      </c>
      <c r="M43" s="129" t="str">
        <f>IF(E43=" "," ",IF(T$39="Y",M33,IF((H43+K43+L43)&gt;0,H43+K43+L43," ")))</f>
        <v xml:space="preserve"> </v>
      </c>
      <c r="N43" s="121" t="str">
        <f>IF(M43=" "," ",IF(M43=0," ",IF(Employee!O$76="W1",AN43,AI43-W33)))</f>
        <v xml:space="preserve"> </v>
      </c>
      <c r="O43" s="130" t="str">
        <f>IF(M43=" "," ",IF(M43=0," ",IF(Employee!P$69&gt;E$39,0,IF(C43="A",WNI!E170,IF(C43="B",WNI!F170,IF(C43="C",WNI!G170,IF(C43="J",WNI!H170," ")))))))</f>
        <v xml:space="preserve"> </v>
      </c>
      <c r="P43" s="121"/>
      <c r="Q43" s="121"/>
      <c r="R43" s="134" t="str">
        <f>IF(M43=" "," ",IF(M43=0," ",M43-SUM(N43:Q43)))</f>
        <v xml:space="preserve"> </v>
      </c>
      <c r="S43" s="121"/>
      <c r="T43" s="122" t="str">
        <f>IF(M43=" "," ",IF(M43=0," ",WNI!I170))</f>
        <v xml:space="preserve"> </v>
      </c>
      <c r="U43" s="50"/>
      <c r="V43" s="61">
        <f>IF(Employee!H$86=E$39,Employee!D$86+SUM(M43)+V33,SUM(M43)+V33)</f>
        <v>0</v>
      </c>
      <c r="W43" s="61">
        <f>IF(Employee!H$86=E$39,Employee!D$87+SUM(N43)+W33,SUM(N43)+W33)</f>
        <v>0</v>
      </c>
      <c r="X43" s="61">
        <f>IF(O43=" ",X33,O43+X33)</f>
        <v>0</v>
      </c>
      <c r="Y43" s="61">
        <f t="shared" si="7"/>
        <v>0</v>
      </c>
      <c r="Z43" s="61">
        <f t="shared" si="7"/>
        <v>0</v>
      </c>
      <c r="AA43" s="61">
        <f>IF(R43=" ",AA33,AA33+R43)</f>
        <v>0</v>
      </c>
      <c r="AC43" s="61">
        <f>IF(T43=" ",AC33,T43+AC33)</f>
        <v>0</v>
      </c>
      <c r="AD43" s="98"/>
      <c r="AE43" s="112">
        <f>IF(E43=" ",0,IF(D43="BR",0,IF(D43="D",0,IF(D43="NT",V43,LOOKUP(D43,Free!A:A,Free!B:B)*E$39/52))))</f>
        <v>0</v>
      </c>
      <c r="AF43" s="95">
        <f>IF(E43=" ",0,V43-AE43)</f>
        <v>0</v>
      </c>
      <c r="AG43" s="95">
        <f>AF43*AG$7</f>
        <v>0</v>
      </c>
      <c r="AH43" s="95">
        <f>IF(D43="D",AF43*AH$7,IF(AF43&gt;LOOKUP(E$39,HR!A:A,HR!B:B),(AF43-LOOKUP(E$39,HR!A:A,HR!B:B))*AH$7,0))</f>
        <v>0</v>
      </c>
      <c r="AI43" s="95">
        <f>IF(AF43&lt;1,0,AG43+AH43)</f>
        <v>0</v>
      </c>
      <c r="AJ43" s="95">
        <f>IF(E43=" ",0,IF(D43="BR",0,IF(D43="D",0,IF(D43="NT",M43,LOOKUP(D43,Free!A:A,Free!B:B)*1/52))))</f>
        <v>0</v>
      </c>
      <c r="AK43" s="95">
        <f>IF(E43=" ",0,SUM(M43)-AJ43)</f>
        <v>0</v>
      </c>
      <c r="AL43" s="95">
        <f>AK43*AL$7</f>
        <v>0</v>
      </c>
      <c r="AM43" s="95">
        <f>IF(D43="D",AK43*AM$7,IF(AK43&gt;LOOKUP(1,HR!A:A,HR!B:B),(AK43-LOOKUP(1,HR!A:A,HR!B:B))*AH$7,0))</f>
        <v>0</v>
      </c>
      <c r="AN43" s="95">
        <f>IF(AK43&lt;1,0,AL43+AM43)</f>
        <v>0</v>
      </c>
      <c r="AO43" s="98"/>
      <c r="AP43" s="63"/>
      <c r="AQ43" s="95">
        <f>IF(G43="SSP",H43,0)</f>
        <v>0</v>
      </c>
      <c r="AR43" s="95">
        <f>IF(G43="SMP",H43,0)</f>
        <v>0</v>
      </c>
      <c r="AS43" s="95">
        <f>IF(G43="SPP",H43,0)</f>
        <v>0</v>
      </c>
      <c r="AT43" s="95">
        <f>IF(G43="SAP",H43,0)</f>
        <v>0</v>
      </c>
      <c r="AU43" s="63"/>
    </row>
    <row r="44" spans="1:47" ht="18" customHeight="1" x14ac:dyDescent="0.2">
      <c r="A44" s="45"/>
      <c r="B44" s="145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IF(E44=Employee!D$107,LOOKUP(E$39,Taxcode!A:A,Taxcode!Y:Y)," ")</f>
        <v xml:space="preserve"> </v>
      </c>
      <c r="E44" s="142" t="str">
        <f>IF(Employee!D$106="m"," ",IF(Employee!F$102&gt;E$39," ",IF(Employee!F$104&lt;E$39," ",Employee!D$107)))</f>
        <v xml:space="preserve"> </v>
      </c>
      <c r="F44" s="148" t="str">
        <f>IF(E44=" "," ",IF(Employee!F$102&gt;E$39," ",IF(Employee!F$104&lt;E$39," ",Employee!D$93)))</f>
        <v xml:space="preserve"> </v>
      </c>
      <c r="G44" s="162"/>
      <c r="H44" s="124">
        <f>IF(T$39="Y",H34,0)</f>
        <v>0</v>
      </c>
      <c r="I44" s="119">
        <f>IF(T$39="Y",I34,0)</f>
        <v>0</v>
      </c>
      <c r="J44" s="119">
        <f>IF(T$39="Y",J34,0)</f>
        <v>0</v>
      </c>
      <c r="K44" s="119">
        <f>IF(T$39="Y",K34,I44*J44)</f>
        <v>0</v>
      </c>
      <c r="L44" s="119">
        <f>IF(T$39="Y",L34,0)</f>
        <v>0</v>
      </c>
      <c r="M44" s="129" t="str">
        <f>IF(E44=" "," ",IF(T$39="Y",M34,IF((H44+K44+L44)&gt;0,H44+K44+L44," ")))</f>
        <v xml:space="preserve"> </v>
      </c>
      <c r="N44" s="121" t="str">
        <f>IF(M44=" "," ",IF(M44=0," ",IF(Employee!O$102="W1",AN44,AI44-W34)))</f>
        <v xml:space="preserve"> </v>
      </c>
      <c r="O44" s="130" t="str">
        <f>IF(M44=" "," ",IF(M44=0," ",IF(Employee!P$95&gt;E$39,0,IF(C44="A",WNI!E171,IF(C44="B",WNI!F171,IF(C44="C",WNI!G171,IF(C44="J",WNI!H171," ")))))))</f>
        <v xml:space="preserve"> </v>
      </c>
      <c r="P44" s="121"/>
      <c r="Q44" s="121"/>
      <c r="R44" s="134" t="str">
        <f>IF(M44=" "," ",IF(M44=0," ",M44-SUM(N44:Q44)))</f>
        <v xml:space="preserve"> </v>
      </c>
      <c r="S44" s="121"/>
      <c r="T44" s="122" t="str">
        <f>IF(M44=" "," ",IF(M44=0," ",WNI!I171))</f>
        <v xml:space="preserve"> </v>
      </c>
      <c r="U44" s="50"/>
      <c r="V44" s="61">
        <f>IF(Employee!H$112=E$39,Employee!D$112+SUM(M44)+V34,SUM(M44)+V34)</f>
        <v>0</v>
      </c>
      <c r="W44" s="61">
        <f>IF(Employee!H$112=E$39,Employee!D$113+SUM(N44)+W34,SUM(N44)+W34)</f>
        <v>0</v>
      </c>
      <c r="X44" s="61">
        <f>IF(O44=" ",X34,O44+X34)</f>
        <v>0</v>
      </c>
      <c r="Y44" s="61">
        <f t="shared" si="7"/>
        <v>0</v>
      </c>
      <c r="Z44" s="61">
        <f t="shared" si="7"/>
        <v>0</v>
      </c>
      <c r="AA44" s="61">
        <f>IF(R44=" ",AA34,AA34+R44)</f>
        <v>0</v>
      </c>
      <c r="AC44" s="61">
        <f>IF(T44=" ",AC34,T44+AC34)</f>
        <v>0</v>
      </c>
      <c r="AD44" s="98"/>
      <c r="AE44" s="112">
        <f>IF(E44=" ",0,IF(D44="BR",0,IF(D44="D",0,IF(D44="NT",V44,LOOKUP(D44,Free!A:A,Free!B:B)*E$39/52))))</f>
        <v>0</v>
      </c>
      <c r="AF44" s="95">
        <f>IF(E44=" ",0,V44-AE44)</f>
        <v>0</v>
      </c>
      <c r="AG44" s="95">
        <f>AF44*AG$7</f>
        <v>0</v>
      </c>
      <c r="AH44" s="95">
        <f>IF(D44="D",AF44*AH$7,IF(AF44&gt;LOOKUP(E$39,HR!A:A,HR!B:B),(AF44-LOOKUP(E$39,HR!A:A,HR!B:B))*AH$7,0))</f>
        <v>0</v>
      </c>
      <c r="AI44" s="95">
        <f>IF(AF44&lt;1,0,AG44+AH44)</f>
        <v>0</v>
      </c>
      <c r="AJ44" s="95">
        <f>IF(E44=" ",0,IF(D44="BR",0,IF(D44="D",0,IF(D44="NT",M44,LOOKUP(D44,Free!A:A,Free!B:B)*1/52))))</f>
        <v>0</v>
      </c>
      <c r="AK44" s="95">
        <f>IF(E44=" ",0,SUM(M44)-AJ44)</f>
        <v>0</v>
      </c>
      <c r="AL44" s="95">
        <f>AK44*AL$7</f>
        <v>0</v>
      </c>
      <c r="AM44" s="95">
        <f>IF(D44="D",AK44*AM$7,IF(AK44&gt;LOOKUP(1,HR!A:A,HR!B:B),(AK44-LOOKUP(1,HR!A:A,HR!B:B))*AH$7,0))</f>
        <v>0</v>
      </c>
      <c r="AN44" s="95">
        <f>IF(AK44&lt;1,0,AL44+AM44)</f>
        <v>0</v>
      </c>
      <c r="AO44" s="98"/>
      <c r="AP44" s="63"/>
      <c r="AQ44" s="95">
        <f>IF(G44="SSP",H44,0)</f>
        <v>0</v>
      </c>
      <c r="AR44" s="95">
        <f>IF(G44="SMP",H44,0)</f>
        <v>0</v>
      </c>
      <c r="AS44" s="95">
        <f>IF(G44="SPP",H44,0)</f>
        <v>0</v>
      </c>
      <c r="AT44" s="95">
        <f>IF(G44="SAP",H44,0)</f>
        <v>0</v>
      </c>
      <c r="AU44" s="63"/>
    </row>
    <row r="45" spans="1:47" ht="18" customHeight="1" thickBot="1" x14ac:dyDescent="0.25">
      <c r="A45" s="45"/>
      <c r="B45" s="145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IF(E45=Employee!D$133,LOOKUP(E$39,Taxcode!A:A,Taxcode!AE:AE)," ")</f>
        <v xml:space="preserve"> </v>
      </c>
      <c r="E45" s="142" t="str">
        <f>IF(Employee!D$132="m"," ",IF(Employee!F$128&gt;E$39," ",IF(Employee!F$130&lt;E$39," ",Employee!D$133)))</f>
        <v xml:space="preserve"> </v>
      </c>
      <c r="F45" s="148" t="str">
        <f>IF(E45=" "," ",IF(Employee!F$128&gt;E$39," ",IF(Employee!F$130&lt;E$39," ",Employee!D$119)))</f>
        <v xml:space="preserve"> </v>
      </c>
      <c r="G45" s="162"/>
      <c r="H45" s="124">
        <f>IF(T$39="Y",H35,0)</f>
        <v>0</v>
      </c>
      <c r="I45" s="119">
        <f>IF(T$39="Y",I35,0)</f>
        <v>0</v>
      </c>
      <c r="J45" s="119">
        <f>IF(T$39="Y",J35,0)</f>
        <v>0</v>
      </c>
      <c r="K45" s="119">
        <f>IF(T$39="Y",K35,I45*J45)</f>
        <v>0</v>
      </c>
      <c r="L45" s="119">
        <f>IF(T$39="Y",L35,0)</f>
        <v>0</v>
      </c>
      <c r="M45" s="129" t="str">
        <f>IF(E45=" "," ",IF(T$39="Y",M35,IF((H45+K45+L45)&gt;0,H45+K45+L45," ")))</f>
        <v xml:space="preserve"> </v>
      </c>
      <c r="N45" s="121" t="str">
        <f>IF(M45=" "," ",IF(M45=0," ",IF(Employee!O$128="W1",AN45,AI45-W35)))</f>
        <v xml:space="preserve"> </v>
      </c>
      <c r="O45" s="130" t="str">
        <f>IF(M45=" "," ",IF(M45=0," ",IF(Employee!P$121&gt;E$39,0,IF(C45="A",WNI!E172,IF(C45="B",WNI!F172,IF(C45="C",WNI!G172,IF(C45="J",WNI!H172," ")))))))</f>
        <v xml:space="preserve"> </v>
      </c>
      <c r="P45" s="121"/>
      <c r="Q45" s="121"/>
      <c r="R45" s="134" t="str">
        <f>IF(M45=" "," ",IF(M45=0," ",M45-SUM(N45:Q45)))</f>
        <v xml:space="preserve"> </v>
      </c>
      <c r="S45" s="121"/>
      <c r="T45" s="266" t="str">
        <f>IF(M45=" "," ",IF(M45=0," ",WNI!I172))</f>
        <v xml:space="preserve"> </v>
      </c>
      <c r="U45" s="50"/>
      <c r="V45" s="61">
        <f>IF(Employee!H$138=E$39,Employee!D$138+SUM(M45)+V35,SUM(M45)+V35)</f>
        <v>0</v>
      </c>
      <c r="W45" s="61">
        <f>IF(Employee!H$138=E$39,Employee!D$139+SUM(N45)+W35,SUM(N45)+W35)</f>
        <v>0</v>
      </c>
      <c r="X45" s="61">
        <f>IF(O45=" ",X35,O45+X35)</f>
        <v>0</v>
      </c>
      <c r="Y45" s="61">
        <f t="shared" si="7"/>
        <v>0</v>
      </c>
      <c r="Z45" s="61">
        <f t="shared" si="7"/>
        <v>0</v>
      </c>
      <c r="AA45" s="61">
        <f>IF(R45=" ",AA35,AA35+R45)</f>
        <v>0</v>
      </c>
      <c r="AC45" s="61">
        <f>IF(T45=" ",AC35,T45+AC35)</f>
        <v>0</v>
      </c>
      <c r="AD45" s="98"/>
      <c r="AE45" s="112">
        <f>IF(E45=" ",0,IF(D45="BR",0,IF(D45="D",0,IF(D45="NT",V45,LOOKUP(D45,Free!A:A,Free!B:B)*E$39/52))))</f>
        <v>0</v>
      </c>
      <c r="AF45" s="95">
        <f>IF(E45=" ",0,V45-AE45)</f>
        <v>0</v>
      </c>
      <c r="AG45" s="95">
        <f>AF45*AG$7</f>
        <v>0</v>
      </c>
      <c r="AH45" s="95">
        <f>IF(D45="D",AF45*AH$7,IF(AF45&gt;LOOKUP(E$39,HR!A:A,HR!B:B),(AF45-LOOKUP(E$39,HR!A:A,HR!B:B))*AH$7,0))</f>
        <v>0</v>
      </c>
      <c r="AI45" s="95">
        <f>IF(AF45&lt;1,0,AG45+AH45)</f>
        <v>0</v>
      </c>
      <c r="AJ45" s="95">
        <f>IF(E45=" ",0,IF(D45="BR",0,IF(D45="D",0,IF(D45="NT",M45,LOOKUP(D45,Free!A:A,Free!B:B)*1/52))))</f>
        <v>0</v>
      </c>
      <c r="AK45" s="95">
        <f>IF(E45=" ",0,SUM(M45)-AJ45)</f>
        <v>0</v>
      </c>
      <c r="AL45" s="95">
        <f>AK45*AL$7</f>
        <v>0</v>
      </c>
      <c r="AM45" s="95">
        <f>IF(D45="D",AK45*AM$7,IF(AK45&gt;LOOKUP(1,HR!A:A,HR!B:B),(AK45-LOOKUP(1,HR!A:A,HR!B:B))*AH$7,0))</f>
        <v>0</v>
      </c>
      <c r="AN45" s="95">
        <f>IF(AK45&lt;1,0,AL45+AM45)</f>
        <v>0</v>
      </c>
      <c r="AO45" s="98"/>
      <c r="AP45" s="63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3"/>
    </row>
    <row r="46" spans="1:47" ht="18" customHeight="1" thickTop="1" thickBot="1" x14ac:dyDescent="0.25">
      <c r="A46" s="49"/>
      <c r="B46" s="153"/>
      <c r="C46" s="151"/>
      <c r="D46" s="151"/>
      <c r="E46" s="152"/>
      <c r="F46" s="400" t="s">
        <v>7</v>
      </c>
      <c r="G46" s="439"/>
      <c r="H46" s="156"/>
      <c r="I46" s="157"/>
      <c r="J46" s="157"/>
      <c r="K46" s="158"/>
      <c r="L46" s="158"/>
      <c r="M46" s="159">
        <f t="shared" ref="M46:R46" si="8">SUM(M41:M45)</f>
        <v>0</v>
      </c>
      <c r="N46" s="159">
        <f t="shared" si="8"/>
        <v>0</v>
      </c>
      <c r="O46" s="159">
        <f t="shared" si="8"/>
        <v>0</v>
      </c>
      <c r="P46" s="159">
        <f t="shared" si="8"/>
        <v>0</v>
      </c>
      <c r="Q46" s="159">
        <f t="shared" si="8"/>
        <v>0</v>
      </c>
      <c r="R46" s="159">
        <f t="shared" si="8"/>
        <v>0</v>
      </c>
      <c r="S46" s="121"/>
      <c r="T46" s="159">
        <f>SUM(T41:T45)</f>
        <v>0</v>
      </c>
      <c r="U46" s="51"/>
      <c r="V46" s="61"/>
      <c r="AD46" s="98"/>
      <c r="AO46" s="98"/>
      <c r="AP46" s="63"/>
      <c r="AU46" s="63"/>
    </row>
    <row r="47" spans="1:47" s="54" customFormat="1" ht="24" customHeight="1" thickBot="1" x14ac:dyDescent="0.25">
      <c r="A47" s="138"/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218"/>
      <c r="V47" s="84"/>
      <c r="W47" s="84"/>
      <c r="X47" s="84"/>
      <c r="Y47" s="219"/>
      <c r="Z47" s="84"/>
      <c r="AA47" s="84"/>
      <c r="AB47" s="85"/>
      <c r="AC47" s="84"/>
      <c r="AD47" s="97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7"/>
      <c r="AP47" s="212"/>
      <c r="AQ47" s="94"/>
      <c r="AR47" s="94"/>
      <c r="AS47" s="94"/>
      <c r="AT47" s="94"/>
      <c r="AU47" s="212"/>
    </row>
    <row r="48" spans="1:47" ht="18" customHeight="1" thickTop="1" thickBot="1" x14ac:dyDescent="0.25">
      <c r="A48" s="41"/>
      <c r="B48" s="396" t="s">
        <v>35</v>
      </c>
      <c r="C48" s="397"/>
      <c r="D48" s="397"/>
      <c r="E48" s="398"/>
      <c r="F48" s="42"/>
      <c r="G48" s="42"/>
      <c r="H48" s="55"/>
      <c r="I48" s="55"/>
      <c r="J48" s="55"/>
      <c r="K48" s="58"/>
      <c r="L48" s="58"/>
      <c r="M48" s="55"/>
      <c r="N48" s="43"/>
      <c r="O48" s="378" t="s">
        <v>39</v>
      </c>
      <c r="P48" s="379"/>
      <c r="Q48" s="380"/>
      <c r="R48" s="376"/>
      <c r="S48" s="377"/>
      <c r="T48" s="377"/>
      <c r="U48" s="44"/>
      <c r="AD48" s="98"/>
      <c r="AO48" s="98"/>
      <c r="AP48" s="63"/>
      <c r="AU48" s="63"/>
    </row>
    <row r="49" spans="1:47" ht="18" customHeight="1" thickTop="1" thickBot="1" x14ac:dyDescent="0.25">
      <c r="A49" s="45"/>
      <c r="B49" s="399" t="s">
        <v>10</v>
      </c>
      <c r="C49" s="397"/>
      <c r="D49" s="398"/>
      <c r="E49" s="206">
        <v>8</v>
      </c>
      <c r="F49" s="63"/>
      <c r="G49" s="63"/>
      <c r="H49" s="399" t="s">
        <v>39</v>
      </c>
      <c r="I49" s="397"/>
      <c r="J49" s="398"/>
      <c r="K49" s="272">
        <f>Admin!B216</f>
        <v>40123</v>
      </c>
      <c r="L49" s="271" t="s">
        <v>208</v>
      </c>
      <c r="M49" s="273">
        <f>Admin!B245</f>
        <v>40152</v>
      </c>
      <c r="N49" s="28"/>
      <c r="O49" s="401" t="s">
        <v>110</v>
      </c>
      <c r="P49" s="402"/>
      <c r="Q49" s="402"/>
      <c r="R49" s="403"/>
      <c r="S49" s="46"/>
      <c r="T49" s="166"/>
      <c r="U49" s="48"/>
      <c r="AD49" s="98"/>
      <c r="AO49" s="98"/>
      <c r="AP49" s="63"/>
      <c r="AU49" s="63"/>
    </row>
    <row r="50" spans="1:47" ht="18" customHeight="1" thickTop="1" x14ac:dyDescent="0.2">
      <c r="A50" s="45"/>
      <c r="B50" s="91"/>
      <c r="C50" s="32"/>
      <c r="D50" s="32"/>
      <c r="E50" s="47"/>
      <c r="F50" s="46"/>
      <c r="G50" s="46"/>
      <c r="H50" s="56"/>
      <c r="I50" s="56"/>
      <c r="J50" s="56"/>
      <c r="K50" s="59"/>
      <c r="L50" s="59"/>
      <c r="M50" s="56"/>
      <c r="N50" s="114"/>
      <c r="O50" s="56"/>
      <c r="P50" s="56"/>
      <c r="Q50" s="56"/>
      <c r="R50" s="56"/>
      <c r="S50" s="46"/>
      <c r="T50" s="56"/>
      <c r="U50" s="48"/>
      <c r="AD50" s="98"/>
      <c r="AI50" s="112"/>
      <c r="AO50" s="98"/>
      <c r="AP50" s="63"/>
      <c r="AU50" s="63"/>
    </row>
    <row r="51" spans="1:47" ht="18" customHeight="1" x14ac:dyDescent="0.2">
      <c r="A51" s="45"/>
      <c r="B51" s="143" t="str">
        <f>IF(E51=" "," ",IF(Employee!F$24&gt;E$49," ",IF(Employee!F$26&lt;E$49," ",Employee!D$30)))</f>
        <v xml:space="preserve"> </v>
      </c>
      <c r="C51" s="109" t="str">
        <f>IF(E51=Employee!D$29,LOOKUP(E$49,Nitable!A:A,Nitable!C:C)," ")</f>
        <v xml:space="preserve"> </v>
      </c>
      <c r="D51" s="109" t="str">
        <f>IF(E51=Employee!D$29,LOOKUP(E$49,Taxcode!A:A,Taxcode!G:G)," ")</f>
        <v xml:space="preserve"> </v>
      </c>
      <c r="E51" s="150" t="str">
        <f>IF(Employee!D$28="w"," ",IF(Employee!F$24&gt;E$49," ",IF(Employee!F$26&lt;E$49," ",Employee!D$29)))</f>
        <v xml:space="preserve"> </v>
      </c>
      <c r="F51" s="147" t="str">
        <f>IF(E51=" "," ",IF(Employee!F$24&gt;E$49," ",IF(Employee!F$26&lt;E$49," ",Employee!D$15)))</f>
        <v xml:space="preserve"> </v>
      </c>
      <c r="G51" s="162"/>
      <c r="H51" s="123">
        <f>IF(T$49="Y",'Oct09'!H51,0)</f>
        <v>0</v>
      </c>
      <c r="I51" s="115">
        <f>IF(T$49="Y",'Oct09'!I51,0)</f>
        <v>0</v>
      </c>
      <c r="J51" s="115">
        <f>IF(T$49="Y",'Oct09'!J51,0)</f>
        <v>0</v>
      </c>
      <c r="K51" s="115">
        <f>IF(T$49="Y",'Oct09'!K51,I51*J51)</f>
        <v>0</v>
      </c>
      <c r="L51" s="154">
        <f>IF(T$49="Y",'Oct09'!L51,0)</f>
        <v>0</v>
      </c>
      <c r="M51" s="127" t="str">
        <f>IF(E51=" "," ",IF(T$49="Y",'Oct09'!M51,IF((H51+K51+L51)&gt;0,H51+K51+L51," ")))</f>
        <v xml:space="preserve"> </v>
      </c>
      <c r="N51" s="227" t="str">
        <f>IF(M51=" "," ",IF(M51=0," ",IF(Employee!O$24="M1",AN51,AI51-'Oct09'!W51)))</f>
        <v xml:space="preserve"> </v>
      </c>
      <c r="O51" s="128" t="str">
        <f>IF(M51=" "," ",IF(M51=0," ",IF(Employee!P$17&gt;E$49,0,IF(C51="A",MNI!E38,IF(C51="B",MNI!F38,IF(C51="C",MNI!G38,IF(C51="J",MNI!H38," ")))))))</f>
        <v xml:space="preserve"> </v>
      </c>
      <c r="P51" s="117"/>
      <c r="Q51" s="117"/>
      <c r="R51" s="228" t="str">
        <f>IF(M51=" "," ",IF(M51=0," ",M51-SUM(N51:Q51)))</f>
        <v xml:space="preserve"> </v>
      </c>
      <c r="S51" s="121"/>
      <c r="T51" s="118" t="str">
        <f>IF(M51=" "," ",IF(M51=0," ",MNI!I38))</f>
        <v xml:space="preserve"> </v>
      </c>
      <c r="U51" s="50"/>
      <c r="V51" s="61">
        <f>IF(Employee!H$35=E$49,Employee!D$34+SUM(M51)+'Oct09'!V51,SUM(M51)+'Oct09'!V51)</f>
        <v>0</v>
      </c>
      <c r="W51" s="61">
        <f>IF(Employee!H$35=E$49,Employee!D$35+SUM(N51)+'Oct09'!W51,SUM(N51)+'Oct09'!W51)</f>
        <v>0</v>
      </c>
      <c r="X51" s="61">
        <f>IF(O51=" ",'Oct09'!X51,O51+'Oct09'!X51)</f>
        <v>0</v>
      </c>
      <c r="Y51" s="61">
        <f>IF(P51=" ",'Oct09'!Y51,P51+'Oct09'!Y51)</f>
        <v>0</v>
      </c>
      <c r="Z51" s="61">
        <f>IF(Q51=" ",'Oct09'!Z51,Q51+'Oct09'!Z51)</f>
        <v>0</v>
      </c>
      <c r="AA51" s="61">
        <f>IF(R51=" ",'Oct09'!AA51,R51+'Oct09'!AA51)</f>
        <v>0</v>
      </c>
      <c r="AB51" s="62"/>
      <c r="AC51" s="61">
        <f>IF(T51=" ",'Oct09'!AC51,T51+'Oct09'!AC51)</f>
        <v>0</v>
      </c>
      <c r="AD51" s="98"/>
      <c r="AE51" s="112">
        <f>IF(E51=" ",0,IF(D51="BR",0,IF(D51="D",0,IF(D51="NT",V51,LOOKUP(D51,Free!A:A,Free!C:C)*E$49/12))))</f>
        <v>0</v>
      </c>
      <c r="AF51" s="95">
        <f>IF(E51=" ",0,V51-AE51)</f>
        <v>0</v>
      </c>
      <c r="AG51" s="95">
        <f>AF51*AG$7</f>
        <v>0</v>
      </c>
      <c r="AH51" s="95">
        <f>IF(D51="D",AF51*AH$7,IF(AF51&gt;LOOKUP(E$49,HR!A:A,HR!C:C),(AF51-LOOKUP(E$49,HR!A:A,HR!C:C))*AH$7,0))</f>
        <v>0</v>
      </c>
      <c r="AI51" s="95">
        <f>IF(AF51&lt;1,0,AG51+AH51)</f>
        <v>0</v>
      </c>
      <c r="AJ51" s="95">
        <f>IF(E51=" ",0,IF(D51="BR",0,IF(D51="D",0,IF(D51="NT",M51,LOOKUP(D51,Free!A:A,Free!C:C)*1/12))))</f>
        <v>0</v>
      </c>
      <c r="AK51" s="95">
        <f>IF(E51=" ",0,SUM(M51)-AJ51)</f>
        <v>0</v>
      </c>
      <c r="AL51" s="95">
        <f>AK51*AL$7</f>
        <v>0</v>
      </c>
      <c r="AM51" s="95">
        <f>IF(D51="D",AK51*AM$7,IF(AK51&gt;LOOKUP(1,HR!A:A,HR!C:C),(AK51-LOOKUP(1,HR!A:A,HR!C:C))*AH$7,0))</f>
        <v>0</v>
      </c>
      <c r="AN51" s="95">
        <f>IF(AK51&lt;1,0,AL51+AM51)</f>
        <v>0</v>
      </c>
      <c r="AO51" s="98"/>
      <c r="AP51" s="63"/>
      <c r="AQ51" s="95">
        <f>IF(G51="SSP",H51,0)</f>
        <v>0</v>
      </c>
      <c r="AR51" s="95">
        <f>IF(G51="SMP",H51,0)</f>
        <v>0</v>
      </c>
      <c r="AS51" s="95">
        <f>IF(G51="SPP",H51,0)</f>
        <v>0</v>
      </c>
      <c r="AT51" s="95">
        <f>IF(G51="SAP",H51,0)</f>
        <v>0</v>
      </c>
      <c r="AU51" s="63"/>
    </row>
    <row r="52" spans="1:47" ht="18" customHeight="1" x14ac:dyDescent="0.2">
      <c r="A52" s="45"/>
      <c r="B52" s="145" t="str">
        <f>IF(E52=" "," ",IF(Employee!F$50&gt;E$49," ",IF(Employee!F$52&lt;E$49," ",Employee!D$56)))</f>
        <v xml:space="preserve"> </v>
      </c>
      <c r="C52" s="32" t="str">
        <f>IF(E52=Employee!D$55,LOOKUP(E$49,Nitable!A:A,Nitable!F:F)," ")</f>
        <v xml:space="preserve"> </v>
      </c>
      <c r="D52" s="32" t="str">
        <f>IF(E52=Employee!D$55,LOOKUP(E$49,Taxcode!A:A,Taxcode!M:M)," ")</f>
        <v xml:space="preserve"> </v>
      </c>
      <c r="E52" s="142" t="str">
        <f>IF(Employee!D$54="w"," ",IF(Employee!F$50&gt;E$49," ",IF(Employee!F$52&lt;E$49," ",Employee!D$55)))</f>
        <v xml:space="preserve"> </v>
      </c>
      <c r="F52" s="148" t="str">
        <f>IF(E52=" "," ",IF(Employee!F$50&gt;E$49," ",IF(Employee!F$52&lt;E$49," ",Employee!D$41)))</f>
        <v xml:space="preserve"> </v>
      </c>
      <c r="G52" s="162"/>
      <c r="H52" s="124">
        <f>IF(T$49="Y",'Oct09'!H52,0)</f>
        <v>0</v>
      </c>
      <c r="I52" s="119">
        <f>IF(T$49="Y",'Oct09'!I52,0)</f>
        <v>0</v>
      </c>
      <c r="J52" s="119">
        <f>IF(T$49="Y",'Oct09'!J52,0)</f>
        <v>0</v>
      </c>
      <c r="K52" s="119">
        <f>IF(T$49="Y",'Oct09'!K52,I52*J52)</f>
        <v>0</v>
      </c>
      <c r="L52" s="155">
        <f>IF(T$49="Y",'Oct09'!L52,0)</f>
        <v>0</v>
      </c>
      <c r="M52" s="129" t="str">
        <f>IF(E52=" "," ",IF(T$49="Y",'Oct09'!M52,IF((H52+K52+L52)&gt;0,H52+K52+L52," ")))</f>
        <v xml:space="preserve"> </v>
      </c>
      <c r="N52" s="229" t="str">
        <f>IF(M52=" "," ",IF(M52=0," ",IF(Employee!O$50="M1",AN52,AI52-'Oct09'!W52)))</f>
        <v xml:space="preserve"> </v>
      </c>
      <c r="O52" s="130" t="str">
        <f>IF(M52=" "," ",IF(M52=0," ",IF(Employee!P$43&gt;E$49,0,IF(C52="A",MNI!E39,IF(C52="B",MNI!F39,IF(C52="C",MNI!G39,IF(C52="J",MNI!H39," ")))))))</f>
        <v xml:space="preserve"> </v>
      </c>
      <c r="P52" s="121"/>
      <c r="Q52" s="121"/>
      <c r="R52" s="230" t="str">
        <f>IF(M52=" "," ",IF(M52=0," ",M52-SUM(N52:Q52)))</f>
        <v xml:space="preserve"> </v>
      </c>
      <c r="S52" s="121"/>
      <c r="T52" s="122" t="str">
        <f>IF(M52=" "," ",IF(M52=0," ",MNI!I39))</f>
        <v xml:space="preserve"> </v>
      </c>
      <c r="U52" s="50"/>
      <c r="V52" s="61">
        <f>IF(Employee!H$61=E$49,Employee!D$60+SUM(M52)+'Oct09'!V52,SUM(M52)+'Oct09'!V52)</f>
        <v>0</v>
      </c>
      <c r="W52" s="61">
        <f>IF(Employee!H$61=E$49,Employee!D$61+SUM(N52)+'Oct09'!W52,SUM(N52)+'Oct09'!W52)</f>
        <v>0</v>
      </c>
      <c r="X52" s="61">
        <f>IF(O52=" ",'Oct09'!X52,O52+'Oct09'!X52)</f>
        <v>0</v>
      </c>
      <c r="Y52" s="61">
        <f>IF(P52=" ",'Oct09'!Y52,P52+'Oct09'!Y52)</f>
        <v>0</v>
      </c>
      <c r="Z52" s="61">
        <f>IF(Q52=" ",'Oct09'!Z52,Q52+'Oct09'!Z52)</f>
        <v>0</v>
      </c>
      <c r="AA52" s="61">
        <f>IF(R52=" ",'Oct09'!AA52,R52+'Oct09'!AA52)</f>
        <v>0</v>
      </c>
      <c r="AB52" s="62"/>
      <c r="AC52" s="61">
        <f>IF(T52=" ",'Oct09'!AC52,T52+'Oct09'!AC52)</f>
        <v>0</v>
      </c>
      <c r="AD52" s="98"/>
      <c r="AE52" s="112">
        <f>IF(E52=" ",0,IF(D52="BR",0,IF(D52="D",0,IF(D52="NT",V52,LOOKUP(D52,Free!A:A,Free!C:C)*E$49/12))))</f>
        <v>0</v>
      </c>
      <c r="AF52" s="95">
        <f>IF(E52=" ",0,V52-AE52)</f>
        <v>0</v>
      </c>
      <c r="AG52" s="95">
        <f>AF52*AG$7</f>
        <v>0</v>
      </c>
      <c r="AH52" s="95">
        <f>IF(D52="D",AF52*AH$7,IF(AF52&gt;LOOKUP(E$49,HR!A:A,HR!C:C),(AF52-LOOKUP(E$49,HR!A:A,HR!C:C))*AH$7,0))</f>
        <v>0</v>
      </c>
      <c r="AI52" s="95">
        <f>IF(AF52&lt;1,0,AG52+AH52)</f>
        <v>0</v>
      </c>
      <c r="AJ52" s="95">
        <f>IF(E52=" ",0,IF(D52="BR",0,IF(D52="D",0,IF(D52="NT",M52,LOOKUP(D52,Free!A:A,Free!C:C)*1/12))))</f>
        <v>0</v>
      </c>
      <c r="AK52" s="95">
        <f>IF(E52=" ",0,SUM(M52)-AJ52)</f>
        <v>0</v>
      </c>
      <c r="AL52" s="95">
        <f>AK52*AL$7</f>
        <v>0</v>
      </c>
      <c r="AM52" s="95">
        <f>IF(D52="D",AK52*AM$7,IF(AK52&gt;LOOKUP(1,HR!A:A,HR!C:C),(AK52-LOOKUP(1,HR!A:A,HR!C:C))*AH$7,0))</f>
        <v>0</v>
      </c>
      <c r="AN52" s="95">
        <f>IF(AK52&lt;1,0,AL52+AM52)</f>
        <v>0</v>
      </c>
      <c r="AO52" s="98"/>
      <c r="AP52" s="63"/>
      <c r="AQ52" s="95">
        <f>IF(G52="SSP",H52,0)</f>
        <v>0</v>
      </c>
      <c r="AR52" s="95">
        <f>IF(G52="SMP",H52,0)</f>
        <v>0</v>
      </c>
      <c r="AS52" s="95">
        <f>IF(G52="SPP",H52,0)</f>
        <v>0</v>
      </c>
      <c r="AT52" s="95">
        <f>IF(G52="SAP",H52,0)</f>
        <v>0</v>
      </c>
      <c r="AU52" s="63"/>
    </row>
    <row r="53" spans="1:47" ht="18" customHeight="1" x14ac:dyDescent="0.2">
      <c r="A53" s="45"/>
      <c r="B53" s="145" t="str">
        <f>IF(E53=" "," ",IF(Employee!F$76&gt;E$49," ",IF(Employee!F$78&lt;E$49," ",Employee!D$82)))</f>
        <v xml:space="preserve"> </v>
      </c>
      <c r="C53" s="32" t="str">
        <f>IF(E53=Employee!D$81,LOOKUP(E$49,Nitable!A:A,Nitable!I:I)," ")</f>
        <v xml:space="preserve"> </v>
      </c>
      <c r="D53" s="32" t="str">
        <f>IF(E53=Employee!D$81,LOOKUP(E$49,Taxcode!A:A,Taxcode!S:S)," ")</f>
        <v xml:space="preserve"> </v>
      </c>
      <c r="E53" s="142" t="str">
        <f>IF(Employee!D$80="w"," ",IF(Employee!F$76&gt;E$49," ",IF(Employee!F$78&lt;E$49," ",Employee!D$81)))</f>
        <v xml:space="preserve"> </v>
      </c>
      <c r="F53" s="148" t="str">
        <f>IF(E53=" "," ",IF(Employee!F$76&gt;E$49," ",IF(Employee!F$78&lt;E$49," ",Employee!D$67)))</f>
        <v xml:space="preserve"> </v>
      </c>
      <c r="G53" s="162"/>
      <c r="H53" s="124">
        <f>IF(T$49="Y",'Oct09'!H53,0)</f>
        <v>0</v>
      </c>
      <c r="I53" s="119">
        <f>IF(T$49="Y",'Oct09'!I53,0)</f>
        <v>0</v>
      </c>
      <c r="J53" s="119">
        <f>IF(T$49="Y",'Oct09'!J53,0)</f>
        <v>0</v>
      </c>
      <c r="K53" s="119">
        <f>IF(T$49="Y",'Oct09'!K53,I53*J53)</f>
        <v>0</v>
      </c>
      <c r="L53" s="155">
        <f>IF(T$49="Y",'Oct09'!L53,0)</f>
        <v>0</v>
      </c>
      <c r="M53" s="129" t="str">
        <f>IF(E53=" "," ",IF(T$49="Y",'Oct09'!M53,IF((H53+K53+L53)&gt;0,H53+K53+L53," ")))</f>
        <v xml:space="preserve"> </v>
      </c>
      <c r="N53" s="229" t="str">
        <f>IF(M53=" "," ",IF(M53=0," ",IF(Employee!O$76="M1",AN53,AI53-'Oct09'!W53)))</f>
        <v xml:space="preserve"> </v>
      </c>
      <c r="O53" s="130" t="str">
        <f>IF(M53=" "," ",IF(M53=0," ",IF(Employee!P$69&gt;E$49,0,IF(C53="A",MNI!E40,IF(C53="B",MNI!F40,IF(C53="C",MNI!G40,IF(C53="J",MNI!H40," ")))))))</f>
        <v xml:space="preserve"> </v>
      </c>
      <c r="P53" s="121"/>
      <c r="Q53" s="121"/>
      <c r="R53" s="230" t="str">
        <f>IF(M53=" "," ",IF(M53=0," ",M53-SUM(N53:Q53)))</f>
        <v xml:space="preserve"> </v>
      </c>
      <c r="S53" s="121"/>
      <c r="T53" s="122" t="str">
        <f>IF(M53=" "," ",IF(M53=0," ",MNI!I40))</f>
        <v xml:space="preserve"> </v>
      </c>
      <c r="U53" s="50"/>
      <c r="V53" s="61">
        <f>IF(Employee!H$87=E$49,Employee!D$86+SUM(M53)+'Oct09'!V53,SUM(M53)+'Oct09'!V53)</f>
        <v>0</v>
      </c>
      <c r="W53" s="61">
        <f>IF(Employee!H$87=E$49,Employee!D$87+SUM(N53)+'Oct09'!W53,SUM(N53)+'Oct09'!W53)</f>
        <v>0</v>
      </c>
      <c r="X53" s="61">
        <f>IF(O53=" ",'Oct09'!X53,O53+'Oct09'!X53)</f>
        <v>0</v>
      </c>
      <c r="Y53" s="61">
        <f>IF(P53=" ",'Oct09'!Y53,P53+'Oct09'!Y53)</f>
        <v>0</v>
      </c>
      <c r="Z53" s="61">
        <f>IF(Q53=" ",'Oct09'!Z53,Q53+'Oct09'!Z53)</f>
        <v>0</v>
      </c>
      <c r="AA53" s="61">
        <f>IF(R53=" ",'Oct09'!AA53,R53+'Oct09'!AA53)</f>
        <v>0</v>
      </c>
      <c r="AB53" s="62"/>
      <c r="AC53" s="61">
        <f>IF(T53=" ",'Oct09'!AC53,T53+'Oct09'!AC53)</f>
        <v>0</v>
      </c>
      <c r="AD53" s="98"/>
      <c r="AE53" s="112">
        <f>IF(E53=" ",0,IF(D53="BR",0,IF(D53="D",0,IF(D53="NT",V53,LOOKUP(D53,Free!A:A,Free!C:C)*E$49/12))))</f>
        <v>0</v>
      </c>
      <c r="AF53" s="95">
        <f>IF(E53=" ",0,V53-AE53)</f>
        <v>0</v>
      </c>
      <c r="AG53" s="95">
        <f>AF53*AG$7</f>
        <v>0</v>
      </c>
      <c r="AH53" s="95">
        <f>IF(D53="D",AF53*AH$7,IF(AF53&gt;LOOKUP(E$49,HR!A:A,HR!C:C),(AF53-LOOKUP(E$49,HR!A:A,HR!C:C))*AH$7,0))</f>
        <v>0</v>
      </c>
      <c r="AI53" s="95">
        <f>IF(AF53&lt;1,0,AG53+AH53)</f>
        <v>0</v>
      </c>
      <c r="AJ53" s="95">
        <f>IF(E53=" ",0,IF(D53="BR",0,IF(D53="D",0,IF(D53="NT",M53,LOOKUP(D53,Free!A:A,Free!C:C)*1/12))))</f>
        <v>0</v>
      </c>
      <c r="AK53" s="95">
        <f>IF(E53=" ",0,SUM(M53)-AJ53)</f>
        <v>0</v>
      </c>
      <c r="AL53" s="95">
        <f>AK53*AL$7</f>
        <v>0</v>
      </c>
      <c r="AM53" s="95">
        <f>IF(D53="D",AK53*AM$7,IF(AK53&gt;LOOKUP(1,HR!A:A,HR!C:C),(AK53-LOOKUP(1,HR!A:A,HR!C:C))*AH$7,0))</f>
        <v>0</v>
      </c>
      <c r="AN53" s="95">
        <f>IF(AK53&lt;1,0,AL53+AM53)</f>
        <v>0</v>
      </c>
      <c r="AO53" s="98"/>
      <c r="AP53" s="63"/>
      <c r="AQ53" s="95">
        <f>IF(G53="SSP",H53,0)</f>
        <v>0</v>
      </c>
      <c r="AR53" s="95">
        <f>IF(G53="SMP",H53,0)</f>
        <v>0</v>
      </c>
      <c r="AS53" s="95">
        <f>IF(G53="SPP",H53,0)</f>
        <v>0</v>
      </c>
      <c r="AT53" s="95">
        <f>IF(G53="SAP",H53,0)</f>
        <v>0</v>
      </c>
      <c r="AU53" s="63"/>
    </row>
    <row r="54" spans="1:47" ht="18" customHeight="1" x14ac:dyDescent="0.2">
      <c r="A54" s="45"/>
      <c r="B54" s="145" t="str">
        <f>IF(E54=" "," ",IF(Employee!F$102&gt;E$49," ",IF(Employee!F$104&lt;E$49," ",Employee!D$108)))</f>
        <v xml:space="preserve"> </v>
      </c>
      <c r="C54" s="32" t="str">
        <f>IF(E54=Employee!D$107,LOOKUP(E$49,Nitable!A:A,Nitable!L:L)," ")</f>
        <v xml:space="preserve"> </v>
      </c>
      <c r="D54" s="32" t="str">
        <f>IF(E54=Employee!D$107,LOOKUP(E$49,Taxcode!A:A,Taxcode!Y:Y)," ")</f>
        <v xml:space="preserve"> </v>
      </c>
      <c r="E54" s="142" t="str">
        <f>IF(Employee!D$106="w"," ",IF(Employee!F$102&gt;E$49," ",IF(Employee!F$104&lt;E$49," ",Employee!D$107)))</f>
        <v xml:space="preserve"> </v>
      </c>
      <c r="F54" s="148" t="str">
        <f>IF(E54=" "," ",IF(Employee!F$102&gt;E$49," ",IF(Employee!F$104&lt;E$49," ",Employee!D$93)))</f>
        <v xml:space="preserve"> </v>
      </c>
      <c r="G54" s="162"/>
      <c r="H54" s="124">
        <f>IF(T$49="Y",'Oct09'!H54,0)</f>
        <v>0</v>
      </c>
      <c r="I54" s="119">
        <f>IF(T$49="Y",'Oct09'!I54,0)</f>
        <v>0</v>
      </c>
      <c r="J54" s="119">
        <f>IF(T$49="Y",'Oct09'!J54,0)</f>
        <v>0</v>
      </c>
      <c r="K54" s="119">
        <f>IF(T$49="Y",'Oct09'!K54,I54*J54)</f>
        <v>0</v>
      </c>
      <c r="L54" s="155">
        <f>IF(T$49="Y",'Oct09'!L54,0)</f>
        <v>0</v>
      </c>
      <c r="M54" s="129" t="str">
        <f>IF(E54=" "," ",IF(T$49="Y",'Oct09'!M54,IF((H54+K54+L54)&gt;0,H54+K54+L54," ")))</f>
        <v xml:space="preserve"> </v>
      </c>
      <c r="N54" s="229" t="str">
        <f>IF(M54=" "," ",IF(M54=0," ",IF(Employee!O$102="M1",AN54,AI54-'Oct09'!W54)))</f>
        <v xml:space="preserve"> </v>
      </c>
      <c r="O54" s="130" t="str">
        <f>IF(M54=" "," ",IF(M54=0," ",IF(Employee!P$95&gt;E$49,0,IF(C54="A",MNI!E41,IF(C54="B",MNI!F41,IF(C54="C",MNI!G41,IF(C54="J",MNI!H41," ")))))))</f>
        <v xml:space="preserve"> </v>
      </c>
      <c r="P54" s="121"/>
      <c r="Q54" s="121"/>
      <c r="R54" s="230" t="str">
        <f>IF(M54=" "," ",IF(M54=0," ",M54-SUM(N54:Q54)))</f>
        <v xml:space="preserve"> </v>
      </c>
      <c r="S54" s="121"/>
      <c r="T54" s="122" t="str">
        <f>IF(M54=" "," ",IF(M54=0," ",MNI!I41))</f>
        <v xml:space="preserve"> </v>
      </c>
      <c r="U54" s="50"/>
      <c r="V54" s="61">
        <f>IF(Employee!H$113=E$49,Employee!D$112+SUM(M54)+'Oct09'!V54,SUM(M54)+'Oct09'!V54)</f>
        <v>0</v>
      </c>
      <c r="W54" s="61">
        <f>IF(Employee!H$113=E$49,Employee!D$113+SUM(N54)+'Oct09'!W54,SUM(N54)+'Oct09'!W54)</f>
        <v>0</v>
      </c>
      <c r="X54" s="61">
        <f>IF(O54=" ",'Oct09'!X54,O54+'Oct09'!X54)</f>
        <v>0</v>
      </c>
      <c r="Y54" s="61">
        <f>IF(P54=" ",'Oct09'!Y54,P54+'Oct09'!Y54)</f>
        <v>0</v>
      </c>
      <c r="Z54" s="61">
        <f>IF(Q54=" ",'Oct09'!Z54,Q54+'Oct09'!Z54)</f>
        <v>0</v>
      </c>
      <c r="AA54" s="61">
        <f>IF(R54=" ",'Oct09'!AA54,R54+'Oct09'!AA54)</f>
        <v>0</v>
      </c>
      <c r="AB54" s="62"/>
      <c r="AC54" s="61">
        <f>IF(T54=" ",'Oct09'!AC54,T54+'Oct09'!AC54)</f>
        <v>0</v>
      </c>
      <c r="AD54" s="98"/>
      <c r="AE54" s="112">
        <f>IF(E54=" ",0,IF(D54="BR",0,IF(D54="D",0,IF(D54="NT",V54,LOOKUP(D54,Free!A:A,Free!C:C)*E$49/12))))</f>
        <v>0</v>
      </c>
      <c r="AF54" s="95">
        <f>IF(E54=" ",0,V54-AE54)</f>
        <v>0</v>
      </c>
      <c r="AG54" s="95">
        <f>AF54*AG$7</f>
        <v>0</v>
      </c>
      <c r="AH54" s="95">
        <f>IF(D54="D",AF54*AH$7,IF(AF54&gt;LOOKUP(E$49,HR!A:A,HR!C:C),(AF54-LOOKUP(E$49,HR!A:A,HR!C:C))*AH$7,0))</f>
        <v>0</v>
      </c>
      <c r="AI54" s="95">
        <f>IF(AF54&lt;1,0,AG54+AH54)</f>
        <v>0</v>
      </c>
      <c r="AJ54" s="95">
        <f>IF(E54=" ",0,IF(D54="BR",0,IF(D54="D",0,IF(D54="NT",M54,LOOKUP(D54,Free!A:A,Free!C:C)*1/12))))</f>
        <v>0</v>
      </c>
      <c r="AK54" s="95">
        <f>IF(E54=" ",0,SUM(M54)-AJ54)</f>
        <v>0</v>
      </c>
      <c r="AL54" s="95">
        <f>AK54*AL$7</f>
        <v>0</v>
      </c>
      <c r="AM54" s="95">
        <f>IF(D54="D",AK54*AM$7,IF(AK54&gt;LOOKUP(1,HR!A:A,HR!C:C),(AK54-LOOKUP(1,HR!A:A,HR!C:C))*AH$7,0))</f>
        <v>0</v>
      </c>
      <c r="AN54" s="95">
        <f>IF(AK54&lt;1,0,AL54+AM54)</f>
        <v>0</v>
      </c>
      <c r="AO54" s="98"/>
      <c r="AP54" s="63"/>
      <c r="AQ54" s="95">
        <f>IF(G54="SSP",H54,0)</f>
        <v>0</v>
      </c>
      <c r="AR54" s="95">
        <f>IF(G54="SMP",H54,0)</f>
        <v>0</v>
      </c>
      <c r="AS54" s="95">
        <f>IF(G54="SPP",H54,0)</f>
        <v>0</v>
      </c>
      <c r="AT54" s="95">
        <f>IF(G54="SAP",H54,0)</f>
        <v>0</v>
      </c>
      <c r="AU54" s="63"/>
    </row>
    <row r="55" spans="1:47" ht="18" customHeight="1" thickBot="1" x14ac:dyDescent="0.25">
      <c r="A55" s="45"/>
      <c r="B55" s="145" t="str">
        <f>IF(E55=" "," ",IF(Employee!F$128&gt;E$49," ",IF(Employee!F$130&lt;E$49," ",Employee!D$134)))</f>
        <v xml:space="preserve"> </v>
      </c>
      <c r="C55" s="32" t="str">
        <f>IF(E55=Employee!D$133,LOOKUP(E$49,Nitable!A:A,Nitable!O:O)," ")</f>
        <v xml:space="preserve"> </v>
      </c>
      <c r="D55" s="32" t="str">
        <f>IF(E55=Employee!D$133,LOOKUP(E$49,Taxcode!A:A,Taxcode!AE:AE)," ")</f>
        <v xml:space="preserve"> </v>
      </c>
      <c r="E55" s="142" t="str">
        <f>IF(Employee!D$132="w"," ",IF(Employee!F$128&gt;E$49," ",IF(Employee!F$130&lt;E$49," ",Employee!D$133)))</f>
        <v xml:space="preserve"> </v>
      </c>
      <c r="F55" s="148" t="str">
        <f>IF(E55=" "," ",IF(Employee!F$128&gt;E$49," ",IF(Employee!F$130&lt;E$49," ",Employee!D$119)))</f>
        <v xml:space="preserve"> </v>
      </c>
      <c r="G55" s="162"/>
      <c r="H55" s="124">
        <f>IF(T$49="Y",'Oct09'!H55,0)</f>
        <v>0</v>
      </c>
      <c r="I55" s="119">
        <f>IF(T$49="Y",'Oct09'!I55,0)</f>
        <v>0</v>
      </c>
      <c r="J55" s="119">
        <f>IF(T$49="Y",'Oct09'!J55,0)</f>
        <v>0</v>
      </c>
      <c r="K55" s="119">
        <f>IF(T$49="Y",'Oct09'!K55,I55*J55)</f>
        <v>0</v>
      </c>
      <c r="L55" s="155">
        <f>IF(T$49="Y",'Oct09'!L55,0)</f>
        <v>0</v>
      </c>
      <c r="M55" s="129" t="str">
        <f>IF(E55=" "," ",IF(T$49="Y",'Oct09'!M55,IF((H55+K55+L55)&gt;0,H55+K55+L55," ")))</f>
        <v xml:space="preserve"> </v>
      </c>
      <c r="N55" s="229" t="str">
        <f>IF(M55=" "," ",IF(M55=0," ",IF(Employee!O$128="M1",AN55,AI55-'Oct09'!W55)))</f>
        <v xml:space="preserve"> </v>
      </c>
      <c r="O55" s="130" t="str">
        <f>IF(M55=" "," ",IF(M55=0," ",IF(Employee!P$121&gt;E$49,0,IF(C55="A",MNI!E42,IF(C55="B",MNI!F42,IF(C55="C",MNI!G42,IF(C55="J",MNI!H42," ")))))))</f>
        <v xml:space="preserve"> </v>
      </c>
      <c r="P55" s="121"/>
      <c r="Q55" s="121"/>
      <c r="R55" s="230" t="str">
        <f>IF(M55=" "," ",IF(M55=0," ",M55-SUM(N55:Q55)))</f>
        <v xml:space="preserve"> </v>
      </c>
      <c r="S55" s="121"/>
      <c r="T55" s="266" t="str">
        <f>IF(M55=" "," ",IF(M55=0," ",MNI!I42))</f>
        <v xml:space="preserve"> </v>
      </c>
      <c r="U55" s="50"/>
      <c r="V55" s="61">
        <f>IF(Employee!H$139=E$49,Employee!D$138+SUM(M55)+'Oct09'!V55,SUM(M55)+'Oct09'!V55)</f>
        <v>0</v>
      </c>
      <c r="W55" s="61">
        <f>IF(Employee!H$139=E$49,Employee!D$139+SUM(N55)+'Oct09'!W55,SUM(N55)+'Oct09'!W55)</f>
        <v>0</v>
      </c>
      <c r="X55" s="61">
        <f>IF(O55=" ",'Oct09'!X55,O55+'Oct09'!X55)</f>
        <v>0</v>
      </c>
      <c r="Y55" s="61">
        <f>IF(P55=" ",'Oct09'!Y55,P55+'Oct09'!Y55)</f>
        <v>0</v>
      </c>
      <c r="Z55" s="61">
        <f>IF(Q55=" ",'Oct09'!Z55,Q55+'Oct09'!Z55)</f>
        <v>0</v>
      </c>
      <c r="AA55" s="61">
        <f>IF(R55=" ",'Oct09'!AA55,R55+'Oct09'!AA55)</f>
        <v>0</v>
      </c>
      <c r="AB55" s="62"/>
      <c r="AC55" s="61">
        <f>IF(T55=" ",'Oct09'!AC55,T55+'Oct09'!AC55)</f>
        <v>0</v>
      </c>
      <c r="AD55" s="98"/>
      <c r="AE55" s="112">
        <f>IF(E55=" ",0,IF(D55="BR",0,IF(D55="D",0,IF(D55="NT",V55,LOOKUP(D55,Free!A:A,Free!C:C)*E$49/12))))</f>
        <v>0</v>
      </c>
      <c r="AF55" s="95">
        <f>IF(E55=" ",0,V55-AE55)</f>
        <v>0</v>
      </c>
      <c r="AG55" s="95">
        <f>AF55*AG$7</f>
        <v>0</v>
      </c>
      <c r="AH55" s="95">
        <f>IF(D55="D",AF55*AH$7,IF(AF55&gt;LOOKUP(E$49,HR!A:A,HR!C:C),(AF55-LOOKUP(E$49,HR!A:A,HR!C:C))*AH$7,0))</f>
        <v>0</v>
      </c>
      <c r="AI55" s="95">
        <f>IF(AF55&lt;1,0,AG55+AH55)</f>
        <v>0</v>
      </c>
      <c r="AJ55" s="95">
        <f>IF(E55=" ",0,IF(D55="BR",0,IF(D55="D",0,IF(D55="NT",M55,LOOKUP(D55,Free!A:A,Free!C:C)*1/12))))</f>
        <v>0</v>
      </c>
      <c r="AK55" s="95">
        <f>IF(E55=" ",0,SUM(M55)-AJ55)</f>
        <v>0</v>
      </c>
      <c r="AL55" s="95">
        <f>AK55*AL$7</f>
        <v>0</v>
      </c>
      <c r="AM55" s="95">
        <f>IF(D55="D",AK55*AM$7,IF(AK55&gt;LOOKUP(1,HR!A:A,HR!C:C),(AK55-LOOKUP(1,HR!A:A,HR!C:C))*AH$7,0))</f>
        <v>0</v>
      </c>
      <c r="AN55" s="95">
        <f>IF(AK55&lt;1,0,AL55+AM55)</f>
        <v>0</v>
      </c>
      <c r="AO55" s="98"/>
      <c r="AP55" s="63"/>
      <c r="AQ55" s="95">
        <f>IF(G55="SSP",H55,0)</f>
        <v>0</v>
      </c>
      <c r="AR55" s="95">
        <f>IF(G55="SMP",H55,0)</f>
        <v>0</v>
      </c>
      <c r="AS55" s="95">
        <f>IF(G55="SPP",H55,0)</f>
        <v>0</v>
      </c>
      <c r="AT55" s="95">
        <f>IF(G55="SAP",H55,0)</f>
        <v>0</v>
      </c>
      <c r="AU55" s="63"/>
    </row>
    <row r="56" spans="1:47" ht="18" customHeight="1" thickTop="1" thickBot="1" x14ac:dyDescent="0.25">
      <c r="A56" s="49"/>
      <c r="B56" s="153"/>
      <c r="C56" s="151"/>
      <c r="D56" s="151"/>
      <c r="E56" s="152"/>
      <c r="F56" s="400" t="s">
        <v>7</v>
      </c>
      <c r="G56" s="398"/>
      <c r="H56" s="131"/>
      <c r="I56" s="132"/>
      <c r="J56" s="132"/>
      <c r="K56" s="168"/>
      <c r="L56" s="168"/>
      <c r="M56" s="159">
        <f t="shared" ref="M56:R56" si="9">SUM(M51:M55)</f>
        <v>0</v>
      </c>
      <c r="N56" s="159">
        <f t="shared" si="9"/>
        <v>0</v>
      </c>
      <c r="O56" s="159">
        <f t="shared" si="9"/>
        <v>0</v>
      </c>
      <c r="P56" s="159">
        <f t="shared" si="9"/>
        <v>0</v>
      </c>
      <c r="Q56" s="159">
        <f t="shared" si="9"/>
        <v>0</v>
      </c>
      <c r="R56" s="159">
        <f t="shared" si="9"/>
        <v>0</v>
      </c>
      <c r="S56" s="121"/>
      <c r="T56" s="159">
        <f>SUM(T51:T55)</f>
        <v>0</v>
      </c>
      <c r="U56" s="51"/>
      <c r="V56" s="61"/>
      <c r="AD56" s="98"/>
      <c r="AO56" s="98"/>
      <c r="AP56" s="63"/>
      <c r="AU56" s="63"/>
    </row>
    <row r="57" spans="1:47" ht="24" customHeight="1" x14ac:dyDescent="0.2">
      <c r="A57" s="243"/>
      <c r="B57" s="381"/>
      <c r="C57" s="381"/>
      <c r="D57" s="381"/>
      <c r="E57" s="381"/>
      <c r="F57" s="381"/>
      <c r="G57" s="381"/>
      <c r="H57" s="381"/>
      <c r="I57" s="381"/>
      <c r="J57" s="381"/>
      <c r="K57" s="381"/>
      <c r="L57" s="381"/>
      <c r="M57" s="381"/>
      <c r="N57" s="381"/>
      <c r="O57" s="381"/>
      <c r="P57" s="381"/>
      <c r="Q57" s="381"/>
      <c r="R57" s="381"/>
      <c r="S57" s="381"/>
      <c r="T57" s="381"/>
      <c r="U57" s="46"/>
    </row>
    <row r="58" spans="1:47" ht="12.75" customHeight="1" x14ac:dyDescent="0.2">
      <c r="AK58" s="436" t="s">
        <v>104</v>
      </c>
      <c r="AL58" s="341"/>
      <c r="AM58" s="341"/>
      <c r="AN58" s="425"/>
      <c r="AQ58" s="207">
        <f>SUM(AQ11:AQ56)</f>
        <v>0</v>
      </c>
      <c r="AR58" s="207">
        <f>SUM(AR11:AR56)</f>
        <v>0</v>
      </c>
      <c r="AS58" s="207">
        <f>SUM(AS11:AS56)</f>
        <v>0</v>
      </c>
      <c r="AT58" s="207">
        <f>SUM(AT11:AT56)</f>
        <v>0</v>
      </c>
    </row>
    <row r="59" spans="1:47" ht="13.5" customHeight="1" thickBot="1" x14ac:dyDescent="0.25">
      <c r="F59" s="244" t="s">
        <v>157</v>
      </c>
      <c r="G59" s="242"/>
      <c r="H59" s="242"/>
      <c r="M59" s="364" t="s">
        <v>160</v>
      </c>
      <c r="N59" s="365"/>
      <c r="O59" s="365"/>
      <c r="P59" s="365"/>
      <c r="Q59" s="365"/>
      <c r="R59" s="365"/>
      <c r="T59" s="246"/>
    </row>
    <row r="60" spans="1:47" ht="12.75" customHeight="1" x14ac:dyDescent="0.2">
      <c r="F60" s="261" t="str">
        <f>IF(B51="D",Employee!D15," ")</f>
        <v xml:space="preserve"> </v>
      </c>
      <c r="M60" s="248" t="str">
        <f>IF(B51="D",M51," ")</f>
        <v xml:space="preserve"> </v>
      </c>
      <c r="N60" s="249" t="str">
        <f>IF(B51="D",N51," ")</f>
        <v xml:space="preserve"> </v>
      </c>
      <c r="O60" s="249" t="str">
        <f>IF(B51="D",O51," ")</f>
        <v xml:space="preserve"> </v>
      </c>
      <c r="P60" s="249" t="str">
        <f>IF(B51="D",P51," ")</f>
        <v xml:space="preserve"> </v>
      </c>
      <c r="Q60" s="249" t="str">
        <f>IF(B51="D",Q51," ")</f>
        <v xml:space="preserve"> </v>
      </c>
      <c r="R60" s="250" t="str">
        <f>IF(B51="D",R51," ")</f>
        <v xml:space="preserve"> </v>
      </c>
      <c r="S60" s="251"/>
      <c r="T60" s="252" t="str">
        <f>IF(B51="D",T51," ")</f>
        <v xml:space="preserve"> </v>
      </c>
      <c r="AK60" s="435" t="s">
        <v>105</v>
      </c>
      <c r="AL60" s="341"/>
      <c r="AM60" s="341"/>
      <c r="AN60" s="425"/>
      <c r="AQ60" s="209">
        <f>IF((AQ58-(O1+T1)*0.13)&gt;0,AQ58-(Q1+T1)*0.13,0)</f>
        <v>0</v>
      </c>
      <c r="AR60" s="209">
        <f>AR58</f>
        <v>0</v>
      </c>
      <c r="AS60" s="209">
        <f>AS58</f>
        <v>0</v>
      </c>
      <c r="AT60" s="209">
        <f>AT58</f>
        <v>0</v>
      </c>
    </row>
    <row r="61" spans="1:47" x14ac:dyDescent="0.2">
      <c r="F61" s="261" t="str">
        <f>IF(B52="D",Employee!D41," ")</f>
        <v xml:space="preserve"> </v>
      </c>
      <c r="M61" s="253" t="str">
        <f>IF(B52="D",M52," ")</f>
        <v xml:space="preserve"> </v>
      </c>
      <c r="N61" s="254" t="str">
        <f>IF(B52="D",N52," ")</f>
        <v xml:space="preserve"> </v>
      </c>
      <c r="O61" s="254" t="str">
        <f>IF(B52="D",O52," ")</f>
        <v xml:space="preserve"> </v>
      </c>
      <c r="P61" s="254" t="str">
        <f>IF(B52="D",P52," ")</f>
        <v xml:space="preserve"> </v>
      </c>
      <c r="Q61" s="254" t="str">
        <f>IF(B52="D",Q52," ")</f>
        <v xml:space="preserve"> </v>
      </c>
      <c r="R61" s="255" t="str">
        <f>IF(B52="D",R52," ")</f>
        <v xml:space="preserve"> </v>
      </c>
      <c r="S61" s="251"/>
      <c r="T61" s="256" t="str">
        <f>IF(B52="D",T52," ")</f>
        <v xml:space="preserve"> </v>
      </c>
    </row>
    <row r="62" spans="1:47" ht="12.75" customHeight="1" x14ac:dyDescent="0.2">
      <c r="F62" s="261" t="str">
        <f>IF(B53="D",Employee!D67," ")</f>
        <v xml:space="preserve"> </v>
      </c>
      <c r="M62" s="253" t="str">
        <f>IF(B53="D",M53," ")</f>
        <v xml:space="preserve"> </v>
      </c>
      <c r="N62" s="254" t="str">
        <f>IF(B53="D",N53," ")</f>
        <v xml:space="preserve"> </v>
      </c>
      <c r="O62" s="254" t="str">
        <f>IF(B53="D",O53," ")</f>
        <v xml:space="preserve"> </v>
      </c>
      <c r="P62" s="254" t="str">
        <f>IF(B53="D",P53," ")</f>
        <v xml:space="preserve"> </v>
      </c>
      <c r="Q62" s="254" t="str">
        <f>IF(B53="D",Q53," ")</f>
        <v xml:space="preserve"> </v>
      </c>
      <c r="R62" s="255" t="str">
        <f>IF(B53="D",R53," ")</f>
        <v xml:space="preserve"> </v>
      </c>
      <c r="S62" s="251"/>
      <c r="T62" s="256" t="str">
        <f>IF(B53="D",T53," ")</f>
        <v xml:space="preserve"> </v>
      </c>
      <c r="AK62" s="435" t="s">
        <v>106</v>
      </c>
      <c r="AL62" s="341"/>
      <c r="AM62" s="341"/>
      <c r="AN62" s="425"/>
      <c r="AQ62" s="215"/>
      <c r="AR62" s="209">
        <f>AR60*0.045</f>
        <v>0</v>
      </c>
      <c r="AS62" s="209">
        <f>AS60*0.045</f>
        <v>0</v>
      </c>
      <c r="AT62" s="209">
        <f>AT60*0.045</f>
        <v>0</v>
      </c>
    </row>
    <row r="63" spans="1:47" x14ac:dyDescent="0.2">
      <c r="F63" s="261" t="str">
        <f>IF(B54="D",Employee!D93," ")</f>
        <v xml:space="preserve"> </v>
      </c>
      <c r="M63" s="253" t="str">
        <f>IF(B54="D",M54," ")</f>
        <v xml:space="preserve"> </v>
      </c>
      <c r="N63" s="254" t="str">
        <f>IF(B54="D",N54," ")</f>
        <v xml:space="preserve"> </v>
      </c>
      <c r="O63" s="254" t="str">
        <f>IF(B54="D",O54," ")</f>
        <v xml:space="preserve"> </v>
      </c>
      <c r="P63" s="254" t="str">
        <f>IF(B54="D",P54," ")</f>
        <v xml:space="preserve"> </v>
      </c>
      <c r="Q63" s="254" t="str">
        <f>IF(B54="D",Q54," ")</f>
        <v xml:space="preserve"> </v>
      </c>
      <c r="R63" s="255" t="str">
        <f>IF(B54="D",R54," ")</f>
        <v xml:space="preserve"> </v>
      </c>
      <c r="S63" s="251"/>
      <c r="T63" s="256" t="str">
        <f>IF(B54="D",T54," ")</f>
        <v xml:space="preserve"> </v>
      </c>
    </row>
    <row r="64" spans="1:47" ht="13.5" thickBot="1" x14ac:dyDescent="0.25">
      <c r="F64" s="261" t="str">
        <f>IF(B55="D",Employee!D119," ")</f>
        <v xml:space="preserve"> </v>
      </c>
      <c r="M64" s="257" t="str">
        <f>IF(B55="D",M55," ")</f>
        <v xml:space="preserve"> </v>
      </c>
      <c r="N64" s="258" t="str">
        <f>IF(B55="D",N55," ")</f>
        <v xml:space="preserve"> </v>
      </c>
      <c r="O64" s="258" t="str">
        <f>IF(B55="D",O55," ")</f>
        <v xml:space="preserve"> </v>
      </c>
      <c r="P64" s="258" t="str">
        <f>IF(B55="D",P55," ")</f>
        <v xml:space="preserve"> </v>
      </c>
      <c r="Q64" s="258" t="str">
        <f>IF(B55="D",Q55," ")</f>
        <v xml:space="preserve"> </v>
      </c>
      <c r="R64" s="259" t="str">
        <f>IF(B55="D",R55," ")</f>
        <v xml:space="preserve"> </v>
      </c>
      <c r="S64" s="251"/>
      <c r="T64" s="260" t="str">
        <f>IF(B55="D",T55," ")</f>
        <v xml:space="preserve"> </v>
      </c>
    </row>
    <row r="65" spans="6:46" ht="13.5" thickBot="1" x14ac:dyDescent="0.25">
      <c r="F65" s="245" t="s">
        <v>159</v>
      </c>
      <c r="M65" s="247">
        <f t="shared" ref="M65:R65" si="10">SUM(M60:M64)</f>
        <v>0</v>
      </c>
      <c r="N65" s="247">
        <f t="shared" si="10"/>
        <v>0</v>
      </c>
      <c r="O65" s="247">
        <f t="shared" si="10"/>
        <v>0</v>
      </c>
      <c r="P65" s="247">
        <f t="shared" si="10"/>
        <v>0</v>
      </c>
      <c r="Q65" s="247">
        <f t="shared" si="10"/>
        <v>0</v>
      </c>
      <c r="R65" s="247">
        <f t="shared" si="10"/>
        <v>0</v>
      </c>
      <c r="S65" s="251"/>
      <c r="T65" s="247">
        <f>SUM(T60:T64)</f>
        <v>0</v>
      </c>
      <c r="AK65" s="424" t="s">
        <v>107</v>
      </c>
      <c r="AL65" s="341"/>
      <c r="AM65" s="341"/>
      <c r="AN65" s="425"/>
      <c r="AQ65" s="208">
        <f>AQ60+'Oct09'!AQ65</f>
        <v>0</v>
      </c>
      <c r="AR65" s="208">
        <f>AR60+'Oct09'!AR65</f>
        <v>0</v>
      </c>
      <c r="AS65" s="208">
        <f>AS60+'Oct09'!AS65</f>
        <v>0</v>
      </c>
      <c r="AT65" s="208">
        <f>AT60+'Oct09'!AT65</f>
        <v>0</v>
      </c>
    </row>
    <row r="66" spans="6:46" ht="13.5" thickTop="1" x14ac:dyDescent="0.2"/>
    <row r="67" spans="6:46" x14ac:dyDescent="0.2">
      <c r="AK67" s="424" t="s">
        <v>108</v>
      </c>
      <c r="AL67" s="341"/>
      <c r="AM67" s="341"/>
      <c r="AN67" s="425"/>
      <c r="AQ67" s="215"/>
      <c r="AR67" s="208">
        <f>AR62+'Oct09'!AR67</f>
        <v>0</v>
      </c>
      <c r="AS67" s="208">
        <f>AS62+'Oct09'!AS67</f>
        <v>0</v>
      </c>
      <c r="AT67" s="208">
        <f>AT62+'Oct09'!AT67</f>
        <v>0</v>
      </c>
    </row>
  </sheetData>
  <sheetCalcPr fullCalcOnLoad="1"/>
  <mergeCells count="95">
    <mergeCell ref="AK67:AN67"/>
    <mergeCell ref="AK58:AN58"/>
    <mergeCell ref="AK60:AN60"/>
    <mergeCell ref="AK62:AN62"/>
    <mergeCell ref="AK65:AN65"/>
    <mergeCell ref="G1:H1"/>
    <mergeCell ref="I1:L1"/>
    <mergeCell ref="G2:H2"/>
    <mergeCell ref="I2:L2"/>
    <mergeCell ref="F3:F6"/>
    <mergeCell ref="H3:H6"/>
    <mergeCell ref="I3:I6"/>
    <mergeCell ref="W3:W6"/>
    <mergeCell ref="U1:U6"/>
    <mergeCell ref="X3:X6"/>
    <mergeCell ref="A1:A6"/>
    <mergeCell ref="B3:B6"/>
    <mergeCell ref="C3:C6"/>
    <mergeCell ref="D3:D6"/>
    <mergeCell ref="E3:E6"/>
    <mergeCell ref="N3:N6"/>
    <mergeCell ref="O3:O6"/>
    <mergeCell ref="AJ3:AJ6"/>
    <mergeCell ref="K3:K6"/>
    <mergeCell ref="L3:L6"/>
    <mergeCell ref="M3:M6"/>
    <mergeCell ref="P3:P6"/>
    <mergeCell ref="Q3:Q6"/>
    <mergeCell ref="Z3:Z6"/>
    <mergeCell ref="AA3:AA6"/>
    <mergeCell ref="V3:V6"/>
    <mergeCell ref="Y3:Y6"/>
    <mergeCell ref="H9:J9"/>
    <mergeCell ref="O9:R9"/>
    <mergeCell ref="AK3:AK6"/>
    <mergeCell ref="AC3:AC6"/>
    <mergeCell ref="AE3:AE6"/>
    <mergeCell ref="AF3:AF6"/>
    <mergeCell ref="AG3:AG6"/>
    <mergeCell ref="R3:R6"/>
    <mergeCell ref="T3:T6"/>
    <mergeCell ref="J3:J6"/>
    <mergeCell ref="F16:G16"/>
    <mergeCell ref="B17:T17"/>
    <mergeCell ref="B18:E18"/>
    <mergeCell ref="B19:D19"/>
    <mergeCell ref="H19:J19"/>
    <mergeCell ref="O19:R19"/>
    <mergeCell ref="R38:T38"/>
    <mergeCell ref="F26:G26"/>
    <mergeCell ref="B27:T27"/>
    <mergeCell ref="B28:E28"/>
    <mergeCell ref="B29:D29"/>
    <mergeCell ref="H29:J29"/>
    <mergeCell ref="O29:R29"/>
    <mergeCell ref="O28:Q28"/>
    <mergeCell ref="R28:T28"/>
    <mergeCell ref="B57:T57"/>
    <mergeCell ref="F46:G46"/>
    <mergeCell ref="B47:T47"/>
    <mergeCell ref="B48:E48"/>
    <mergeCell ref="B49:D49"/>
    <mergeCell ref="H49:J49"/>
    <mergeCell ref="O49:R49"/>
    <mergeCell ref="O48:Q48"/>
    <mergeCell ref="O18:Q18"/>
    <mergeCell ref="R18:T18"/>
    <mergeCell ref="F56:G56"/>
    <mergeCell ref="F36:G36"/>
    <mergeCell ref="B37:T37"/>
    <mergeCell ref="B38:E38"/>
    <mergeCell ref="B39:D39"/>
    <mergeCell ref="H39:J39"/>
    <mergeCell ref="O39:R39"/>
    <mergeCell ref="O38:Q38"/>
    <mergeCell ref="AQ1:AT2"/>
    <mergeCell ref="AQ3:AQ6"/>
    <mergeCell ref="AR3:AR6"/>
    <mergeCell ref="AS3:AS6"/>
    <mergeCell ref="AT3:AT6"/>
    <mergeCell ref="R8:T8"/>
    <mergeCell ref="AL3:AL6"/>
    <mergeCell ref="AM3:AM6"/>
    <mergeCell ref="AH3:AH6"/>
    <mergeCell ref="AI3:AI6"/>
    <mergeCell ref="M59:R59"/>
    <mergeCell ref="B1:F2"/>
    <mergeCell ref="V1:AC2"/>
    <mergeCell ref="AE1:AN2"/>
    <mergeCell ref="R48:T48"/>
    <mergeCell ref="AN3:AN6"/>
    <mergeCell ref="B7:T7"/>
    <mergeCell ref="B8:E8"/>
    <mergeCell ref="B9:D9"/>
    <mergeCell ref="O8:Q8"/>
  </mergeCells>
  <phoneticPr fontId="4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12</vt:i4>
      </vt:variant>
    </vt:vector>
  </HeadingPairs>
  <TitlesOfParts>
    <vt:vector size="32" baseType="lpstr">
      <vt:lpstr>Employee</vt:lpstr>
      <vt:lpstr>Apr09</vt:lpstr>
      <vt:lpstr>May09</vt:lpstr>
      <vt:lpstr>Jun09</vt:lpstr>
      <vt:lpstr>Jul09</vt:lpstr>
      <vt:lpstr>Aug09</vt:lpstr>
      <vt:lpstr>Sep09</vt:lpstr>
      <vt:lpstr>Oct09</vt:lpstr>
      <vt:lpstr>Nov09</vt:lpstr>
      <vt:lpstr>Dec09</vt:lpstr>
      <vt:lpstr>Jan10</vt:lpstr>
      <vt:lpstr>Feb10</vt:lpstr>
      <vt:lpstr>Mar10</vt:lpstr>
      <vt:lpstr>Admin</vt:lpstr>
      <vt:lpstr>Free</vt:lpstr>
      <vt:lpstr>HR</vt:lpstr>
      <vt:lpstr>WNI</vt:lpstr>
      <vt:lpstr>MNI</vt:lpstr>
      <vt:lpstr>Nitable</vt:lpstr>
      <vt:lpstr>Taxcode</vt:lpstr>
      <vt:lpstr>Apr09!Print_Titles</vt:lpstr>
      <vt:lpstr>Aug09!Print_Titles</vt:lpstr>
      <vt:lpstr>Dec09!Print_Titles</vt:lpstr>
      <vt:lpstr>Feb10!Print_Titles</vt:lpstr>
      <vt:lpstr>Jan10!Print_Titles</vt:lpstr>
      <vt:lpstr>Jul09!Print_Titles</vt:lpstr>
      <vt:lpstr>Jun09!Print_Titles</vt:lpstr>
      <vt:lpstr>Mar10!Print_Titles</vt:lpstr>
      <vt:lpstr>May09!Print_Titles</vt:lpstr>
      <vt:lpstr>Nov09!Print_Titles</vt:lpstr>
      <vt:lpstr>Oct09!Print_Titles</vt:lpstr>
      <vt:lpstr>Sep09!Print_Titles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Antony Cartwright</cp:lastModifiedBy>
  <cp:lastPrinted>2006-09-19T02:28:04Z</cp:lastPrinted>
  <dcterms:created xsi:type="dcterms:W3CDTF">2006-03-29T22:56:21Z</dcterms:created>
  <dcterms:modified xsi:type="dcterms:W3CDTF">2011-01-02T14:08:12Z</dcterms:modified>
</cp:coreProperties>
</file>