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105" windowWidth="15180" windowHeight="8670" tabRatio="859"/>
  </bookViews>
  <sheets>
    <sheet name="Employee" sheetId="25" r:id="rId1"/>
    <sheet name="Apr09" sheetId="12" r:id="rId2"/>
    <sheet name="May09" sheetId="11" r:id="rId3"/>
    <sheet name="Jun09" sheetId="10" r:id="rId4"/>
    <sheet name="Jul09" sheetId="9" r:id="rId5"/>
    <sheet name="Aug09" sheetId="8" r:id="rId6"/>
    <sheet name="Sep09" sheetId="17" r:id="rId7"/>
    <sheet name="Oct09" sheetId="16" r:id="rId8"/>
    <sheet name="Nov09" sheetId="15" r:id="rId9"/>
    <sheet name="Dec09" sheetId="14" r:id="rId10"/>
    <sheet name="Jan10" sheetId="13" r:id="rId11"/>
    <sheet name="Feb10" sheetId="19" r:id="rId12"/>
    <sheet name="Mar10" sheetId="18" r:id="rId13"/>
    <sheet name="Admin" sheetId="24" r:id="rId14"/>
    <sheet name="Free" sheetId="31" r:id="rId15"/>
    <sheet name="HR" sheetId="30" r:id="rId16"/>
    <sheet name="WNI" sheetId="29" r:id="rId17"/>
    <sheet name="MNI" sheetId="28" r:id="rId18"/>
    <sheet name="NiTable" sheetId="27" r:id="rId19"/>
    <sheet name="TaxCode" sheetId="26" r:id="rId20"/>
  </sheets>
  <definedNames>
    <definedName name="_xlnm.Print_Titles" localSheetId="1">'Apr09'!$E:$F,'Apr09'!$1:$6</definedName>
    <definedName name="_xlnm.Print_Titles" localSheetId="5">'Aug09'!$A:$D,'Aug09'!$2:$6</definedName>
    <definedName name="_xlnm.Print_Titles" localSheetId="9">'Dec09'!$A:$D,'Dec09'!$1:$6</definedName>
    <definedName name="_xlnm.Print_Titles" localSheetId="11">'Feb10'!$A:$D,'Feb10'!$1:$6</definedName>
    <definedName name="_xlnm.Print_Titles" localSheetId="10">'Jan10'!$A:$D,'Jan10'!$1:$6</definedName>
    <definedName name="_xlnm.Print_Titles" localSheetId="4">'Jul09'!$A:$D,'Jul09'!$2:$6</definedName>
    <definedName name="_xlnm.Print_Titles" localSheetId="3">'Jun09'!$A:$D,'Jun09'!$1:$6</definedName>
    <definedName name="_xlnm.Print_Titles" localSheetId="12">'Mar10'!$A:$D,'Mar10'!$1:$6</definedName>
    <definedName name="_xlnm.Print_Titles" localSheetId="2">'May09'!$A:$D,'May09'!$2:$6</definedName>
    <definedName name="_xlnm.Print_Titles" localSheetId="8">'Nov09'!$A:$D,'Nov09'!$1:$6</definedName>
    <definedName name="_xlnm.Print_Titles" localSheetId="7">'Oct09'!$A:$D,'Oct09'!$1:$6</definedName>
    <definedName name="_xlnm.Print_Titles" localSheetId="6">'Sep09'!$A:$D,'Sep09'!$1:$6</definedName>
  </definedNames>
  <calcPr calcId="144525" fullCalcOnLoad="1"/>
</workbook>
</file>

<file path=xl/calcChain.xml><?xml version="1.0" encoding="utf-8"?>
<calcChain xmlns="http://schemas.openxmlformats.org/spreadsheetml/2006/main">
  <c r="M265" i="25" l="1"/>
  <c r="M239" i="25"/>
  <c r="M213" i="25"/>
  <c r="M187" i="25"/>
  <c r="M161" i="25"/>
  <c r="M135" i="25"/>
  <c r="M109" i="25"/>
  <c r="M83" i="25"/>
  <c r="M57" i="25"/>
  <c r="M31" i="25"/>
  <c r="W366" i="25"/>
  <c r="W365" i="25"/>
  <c r="W364" i="25"/>
  <c r="W363" i="25"/>
  <c r="W362" i="25"/>
  <c r="W361" i="25"/>
  <c r="W360" i="25"/>
  <c r="W359" i="25"/>
  <c r="W358" i="25"/>
  <c r="W357" i="25"/>
  <c r="W356" i="25"/>
  <c r="W355" i="25"/>
  <c r="W354" i="25"/>
  <c r="W353" i="25"/>
  <c r="W352" i="25"/>
  <c r="W351" i="25"/>
  <c r="W350" i="25"/>
  <c r="W349" i="25"/>
  <c r="W348" i="25"/>
  <c r="W347" i="25"/>
  <c r="W346" i="25"/>
  <c r="W345" i="25"/>
  <c r="W344" i="25"/>
  <c r="W343" i="25"/>
  <c r="W342" i="25"/>
  <c r="W341" i="25"/>
  <c r="W340" i="25"/>
  <c r="W339" i="25"/>
  <c r="W338" i="25"/>
  <c r="W337" i="25"/>
  <c r="W336" i="25"/>
  <c r="W335" i="25"/>
  <c r="W334" i="25"/>
  <c r="W333" i="25"/>
  <c r="W332" i="25"/>
  <c r="W331" i="25"/>
  <c r="W330" i="25"/>
  <c r="W329" i="25"/>
  <c r="W328" i="25"/>
  <c r="W327" i="25"/>
  <c r="W326" i="25"/>
  <c r="W325" i="25"/>
  <c r="W324" i="25"/>
  <c r="W323" i="25"/>
  <c r="W322" i="25"/>
  <c r="W321" i="25"/>
  <c r="W320" i="25"/>
  <c r="W319" i="25"/>
  <c r="W318" i="25"/>
  <c r="W317" i="25"/>
  <c r="W316" i="25"/>
  <c r="W315" i="25"/>
  <c r="W314" i="25"/>
  <c r="W313" i="25"/>
  <c r="W312" i="25"/>
  <c r="W311" i="25"/>
  <c r="W310" i="25"/>
  <c r="W309" i="25"/>
  <c r="W308" i="25"/>
  <c r="W307" i="25"/>
  <c r="W306" i="25"/>
  <c r="W305" i="25"/>
  <c r="W304" i="25"/>
  <c r="W303" i="25"/>
  <c r="W302" i="25"/>
  <c r="W301" i="25"/>
  <c r="W300" i="25"/>
  <c r="W299" i="25"/>
  <c r="W298" i="25"/>
  <c r="W297" i="25"/>
  <c r="W296" i="25"/>
  <c r="W295" i="25"/>
  <c r="W294" i="25"/>
  <c r="W293" i="25"/>
  <c r="W292" i="25"/>
  <c r="W291" i="25"/>
  <c r="W290" i="25"/>
  <c r="W289" i="25"/>
  <c r="W288" i="25"/>
  <c r="W287" i="25"/>
  <c r="W286" i="25"/>
  <c r="W285" i="25"/>
  <c r="W284" i="25"/>
  <c r="W283" i="25"/>
  <c r="W282" i="25"/>
  <c r="W281" i="25"/>
  <c r="W280" i="25"/>
  <c r="W279" i="25"/>
  <c r="W278" i="25"/>
  <c r="W277" i="25"/>
  <c r="W276" i="25"/>
  <c r="W275" i="25"/>
  <c r="W274" i="25"/>
  <c r="W273" i="25"/>
  <c r="W272" i="25"/>
  <c r="W271" i="25"/>
  <c r="W270" i="25"/>
  <c r="W269" i="25"/>
  <c r="W268" i="25"/>
  <c r="W267" i="25"/>
  <c r="W266" i="25"/>
  <c r="W265" i="25"/>
  <c r="W264" i="25"/>
  <c r="W263" i="25"/>
  <c r="W262" i="25"/>
  <c r="W261" i="25"/>
  <c r="W260" i="25"/>
  <c r="W259" i="25"/>
  <c r="W258" i="25"/>
  <c r="W257" i="25"/>
  <c r="W256" i="25"/>
  <c r="W255" i="25"/>
  <c r="W254" i="25"/>
  <c r="W253" i="25"/>
  <c r="W252" i="25"/>
  <c r="W251" i="25"/>
  <c r="W250" i="25"/>
  <c r="W249" i="25"/>
  <c r="W248" i="25"/>
  <c r="W247" i="25"/>
  <c r="W246" i="25"/>
  <c r="W245" i="25"/>
  <c r="W244" i="25"/>
  <c r="W243" i="25"/>
  <c r="W242" i="25"/>
  <c r="W241" i="25"/>
  <c r="W240" i="25"/>
  <c r="W239" i="25"/>
  <c r="W238" i="25"/>
  <c r="W237" i="25"/>
  <c r="W236" i="25"/>
  <c r="W235" i="25"/>
  <c r="W234" i="25"/>
  <c r="W233" i="25"/>
  <c r="W232" i="25"/>
  <c r="W231" i="25"/>
  <c r="W230" i="25"/>
  <c r="W229" i="25"/>
  <c r="W228" i="25"/>
  <c r="W227" i="25"/>
  <c r="W226" i="25"/>
  <c r="W225" i="25"/>
  <c r="W224" i="25"/>
  <c r="W223" i="25"/>
  <c r="W222" i="25"/>
  <c r="W221" i="25"/>
  <c r="W220" i="25"/>
  <c r="W219" i="25"/>
  <c r="W218" i="25"/>
  <c r="W217" i="25"/>
  <c r="W216" i="25"/>
  <c r="W215" i="25"/>
  <c r="W214" i="25"/>
  <c r="W213" i="25"/>
  <c r="W212" i="25"/>
  <c r="W211" i="25"/>
  <c r="W210" i="25"/>
  <c r="W209" i="25"/>
  <c r="W208" i="25"/>
  <c r="W207" i="25"/>
  <c r="W206" i="25"/>
  <c r="W20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W84" i="25"/>
  <c r="W83" i="25"/>
  <c r="W82" i="25"/>
  <c r="W81" i="25"/>
  <c r="W80" i="25"/>
  <c r="W79" i="25"/>
  <c r="W78" i="25"/>
  <c r="W77" i="25"/>
  <c r="W76" i="25"/>
  <c r="W75" i="25"/>
  <c r="W74" i="25"/>
  <c r="W73" i="25"/>
  <c r="W72" i="25"/>
  <c r="W71" i="25"/>
  <c r="W70" i="25"/>
  <c r="W69" i="25"/>
  <c r="W68" i="25"/>
  <c r="W67" i="25"/>
  <c r="W66" i="25"/>
  <c r="W65" i="25"/>
  <c r="W64" i="25"/>
  <c r="W63" i="25"/>
  <c r="W62" i="25"/>
  <c r="W61" i="25"/>
  <c r="W60" i="25"/>
  <c r="W59" i="25"/>
  <c r="W58" i="25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W7" i="25"/>
  <c r="W6" i="25"/>
  <c r="W5" i="25"/>
  <c r="W4" i="25"/>
  <c r="W3" i="25"/>
  <c r="W2" i="25"/>
  <c r="Q268" i="25"/>
  <c r="Q264" i="25"/>
  <c r="Q263" i="25"/>
  <c r="Q262" i="25"/>
  <c r="Q261" i="25"/>
  <c r="Q242" i="25"/>
  <c r="Q238" i="25"/>
  <c r="Q237" i="25"/>
  <c r="S237" i="25" s="1"/>
  <c r="Q236" i="25"/>
  <c r="S236" i="25" s="1"/>
  <c r="Q235" i="25"/>
  <c r="Q216" i="25"/>
  <c r="Q212" i="25"/>
  <c r="Q211" i="25"/>
  <c r="Q210" i="25"/>
  <c r="Q209" i="25"/>
  <c r="Q190" i="25"/>
  <c r="Q186" i="25"/>
  <c r="S186" i="25" s="1"/>
  <c r="Q185" i="25"/>
  <c r="Q184" i="25"/>
  <c r="Q183" i="25"/>
  <c r="Q164" i="25"/>
  <c r="Q160" i="25"/>
  <c r="Q159" i="25"/>
  <c r="Q158" i="25"/>
  <c r="Q157" i="25"/>
  <c r="S157" i="25" s="1"/>
  <c r="Q138" i="25"/>
  <c r="Q134" i="25"/>
  <c r="Q133" i="25"/>
  <c r="Q132" i="25"/>
  <c r="Q131" i="25"/>
  <c r="Q112" i="25"/>
  <c r="Q108" i="25"/>
  <c r="S108" i="25" s="1"/>
  <c r="Q107" i="25"/>
  <c r="S107" i="25" s="1"/>
  <c r="Q106" i="25"/>
  <c r="Q105" i="25"/>
  <c r="Q86" i="25"/>
  <c r="Q82" i="25"/>
  <c r="Q81" i="25"/>
  <c r="Q80" i="25"/>
  <c r="Q79" i="25"/>
  <c r="Q60" i="25"/>
  <c r="Q56" i="25"/>
  <c r="Q55" i="25"/>
  <c r="Q54" i="25"/>
  <c r="Q53" i="25"/>
  <c r="Q258" i="25"/>
  <c r="Q232" i="25"/>
  <c r="Q206" i="25"/>
  <c r="S206" i="25" s="1"/>
  <c r="Q180" i="25"/>
  <c r="S180" i="25" s="1"/>
  <c r="Q154" i="25"/>
  <c r="Q128" i="25"/>
  <c r="Q102" i="25"/>
  <c r="Q76" i="25"/>
  <c r="Q50" i="25"/>
  <c r="Q253" i="25"/>
  <c r="Q252" i="25"/>
  <c r="Q227" i="25"/>
  <c r="Q226" i="25"/>
  <c r="Q201" i="25"/>
  <c r="Q200" i="25"/>
  <c r="Q175" i="25"/>
  <c r="Q174" i="25"/>
  <c r="Q149" i="25"/>
  <c r="Q148" i="25"/>
  <c r="Q123" i="25"/>
  <c r="Q122" i="25"/>
  <c r="Q97" i="25"/>
  <c r="Q96" i="25"/>
  <c r="Q71" i="25"/>
  <c r="Q70" i="25"/>
  <c r="Q45" i="25"/>
  <c r="Q44" i="25"/>
  <c r="Q34" i="25"/>
  <c r="Q30" i="25"/>
  <c r="Q29" i="25"/>
  <c r="Q28" i="25"/>
  <c r="Q27" i="25"/>
  <c r="Q24" i="25"/>
  <c r="Q19" i="25"/>
  <c r="Q18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P6" i="24"/>
  <c r="C1" i="30"/>
  <c r="B1" i="30"/>
  <c r="O9" i="25"/>
  <c r="M9" i="25"/>
  <c r="B24" i="25"/>
  <c r="M99" i="18"/>
  <c r="K99" i="18"/>
  <c r="M84" i="18"/>
  <c r="K84" i="18"/>
  <c r="M69" i="18"/>
  <c r="K69" i="18"/>
  <c r="M54" i="18"/>
  <c r="K54" i="18"/>
  <c r="M39" i="18"/>
  <c r="K39" i="18"/>
  <c r="M24" i="18"/>
  <c r="K24" i="18"/>
  <c r="M9" i="18"/>
  <c r="K9" i="18"/>
  <c r="M69" i="19"/>
  <c r="K69" i="19"/>
  <c r="M54" i="19"/>
  <c r="K54" i="19"/>
  <c r="M39" i="19"/>
  <c r="K39" i="19"/>
  <c r="M24" i="19"/>
  <c r="K24" i="19"/>
  <c r="M9" i="19"/>
  <c r="K9" i="19"/>
  <c r="M69" i="13"/>
  <c r="K69" i="13"/>
  <c r="M54" i="13"/>
  <c r="K54" i="13"/>
  <c r="M39" i="13"/>
  <c r="K39" i="13"/>
  <c r="M24" i="13"/>
  <c r="K24" i="13"/>
  <c r="M9" i="13"/>
  <c r="K9" i="13"/>
  <c r="M84" i="14"/>
  <c r="K84" i="14"/>
  <c r="M69" i="14"/>
  <c r="K69" i="14"/>
  <c r="M54" i="14"/>
  <c r="K54" i="14"/>
  <c r="M39" i="14"/>
  <c r="K39" i="14"/>
  <c r="M24" i="14"/>
  <c r="K24" i="14"/>
  <c r="M9" i="14"/>
  <c r="K9" i="14"/>
  <c r="M69" i="15"/>
  <c r="K69" i="15"/>
  <c r="M54" i="15"/>
  <c r="K54" i="15"/>
  <c r="M39" i="15"/>
  <c r="K39" i="15"/>
  <c r="M24" i="15"/>
  <c r="K24" i="15"/>
  <c r="M9" i="15"/>
  <c r="K9" i="15"/>
  <c r="M69" i="16"/>
  <c r="K69" i="16"/>
  <c r="M54" i="16"/>
  <c r="K54" i="16"/>
  <c r="M39" i="16"/>
  <c r="K39" i="16"/>
  <c r="M24" i="16"/>
  <c r="K24" i="16"/>
  <c r="M9" i="16"/>
  <c r="K9" i="16"/>
  <c r="M84" i="17"/>
  <c r="K84" i="17"/>
  <c r="M69" i="17"/>
  <c r="K69" i="17"/>
  <c r="M54" i="17"/>
  <c r="K54" i="17"/>
  <c r="M39" i="17"/>
  <c r="K39" i="17"/>
  <c r="M24" i="17"/>
  <c r="K24" i="17"/>
  <c r="M9" i="17"/>
  <c r="K9" i="17"/>
  <c r="M69" i="8"/>
  <c r="K69" i="8"/>
  <c r="M54" i="8"/>
  <c r="K54" i="8"/>
  <c r="M39" i="8"/>
  <c r="K39" i="8"/>
  <c r="M24" i="8"/>
  <c r="K24" i="8"/>
  <c r="M9" i="8"/>
  <c r="K9" i="8"/>
  <c r="M69" i="9"/>
  <c r="K69" i="9"/>
  <c r="M54" i="9"/>
  <c r="K54" i="9"/>
  <c r="M39" i="9"/>
  <c r="K39" i="9"/>
  <c r="M24" i="9"/>
  <c r="K24" i="9"/>
  <c r="M9" i="9"/>
  <c r="K9" i="9"/>
  <c r="K84" i="10"/>
  <c r="M84" i="10"/>
  <c r="M69" i="10"/>
  <c r="K69" i="10"/>
  <c r="M54" i="10"/>
  <c r="K54" i="10"/>
  <c r="M39" i="10"/>
  <c r="K39" i="10"/>
  <c r="M24" i="10"/>
  <c r="K24" i="10"/>
  <c r="M9" i="10"/>
  <c r="K9" i="10"/>
  <c r="M69" i="11"/>
  <c r="K69" i="11"/>
  <c r="M54" i="11"/>
  <c r="K54" i="11"/>
  <c r="M39" i="11"/>
  <c r="K39" i="11"/>
  <c r="M24" i="11"/>
  <c r="K24" i="11"/>
  <c r="M9" i="11"/>
  <c r="K9" i="11"/>
  <c r="M69" i="12"/>
  <c r="K69" i="12"/>
  <c r="M54" i="12"/>
  <c r="K54" i="12"/>
  <c r="M39" i="12"/>
  <c r="K39" i="12"/>
  <c r="M24" i="12"/>
  <c r="K24" i="12"/>
  <c r="M9" i="12"/>
  <c r="K9" i="12"/>
  <c r="B232" i="25"/>
  <c r="B206" i="25"/>
  <c r="B154" i="25"/>
  <c r="B128" i="25"/>
  <c r="A4" i="30"/>
  <c r="A5" i="30" s="1"/>
  <c r="A6" i="30" s="1"/>
  <c r="A7" i="30" s="1"/>
  <c r="C7" i="30" s="1"/>
  <c r="A8" i="30"/>
  <c r="A9" i="30" s="1"/>
  <c r="A10" i="30" s="1"/>
  <c r="C3" i="30"/>
  <c r="E366" i="24"/>
  <c r="J27" i="24"/>
  <c r="H27" i="24"/>
  <c r="K26" i="24"/>
  <c r="H26" i="24"/>
  <c r="J22" i="24"/>
  <c r="K21" i="24"/>
  <c r="J21" i="24"/>
  <c r="J17" i="24"/>
  <c r="P5" i="24"/>
  <c r="P4" i="24"/>
  <c r="J2" i="24"/>
  <c r="E2" i="24"/>
  <c r="I1" i="24"/>
  <c r="AR11" i="18"/>
  <c r="AR12" i="18"/>
  <c r="AR13" i="18"/>
  <c r="AR14" i="18"/>
  <c r="AR15" i="18"/>
  <c r="AR16" i="18"/>
  <c r="AR17" i="18"/>
  <c r="AR18" i="18"/>
  <c r="AR19" i="18"/>
  <c r="AR20" i="18"/>
  <c r="AR26" i="18"/>
  <c r="AR27" i="18"/>
  <c r="AR28" i="18"/>
  <c r="AR29" i="18"/>
  <c r="AR30" i="18"/>
  <c r="AR31" i="18"/>
  <c r="AR32" i="18"/>
  <c r="AR33" i="18"/>
  <c r="AR34" i="18"/>
  <c r="AR35" i="18"/>
  <c r="AR41" i="18"/>
  <c r="AR42" i="18"/>
  <c r="AR43" i="18"/>
  <c r="AR44" i="18"/>
  <c r="AR45" i="18"/>
  <c r="AR46" i="18"/>
  <c r="AR47" i="18"/>
  <c r="AR48" i="18"/>
  <c r="AR49" i="18"/>
  <c r="AR50" i="18"/>
  <c r="AR56" i="18"/>
  <c r="AR57" i="18"/>
  <c r="AR58" i="18"/>
  <c r="AR59" i="18"/>
  <c r="AR60" i="18"/>
  <c r="AR61" i="18"/>
  <c r="AR62" i="18"/>
  <c r="AR63" i="18"/>
  <c r="AR64" i="18"/>
  <c r="AR65" i="18"/>
  <c r="AR71" i="18"/>
  <c r="AR72" i="18"/>
  <c r="AR73" i="18"/>
  <c r="AR74" i="18"/>
  <c r="AR75" i="18"/>
  <c r="AR76" i="18"/>
  <c r="AR77" i="18"/>
  <c r="AR78" i="18"/>
  <c r="AR79" i="18"/>
  <c r="AR80" i="18"/>
  <c r="AR86" i="18"/>
  <c r="AR87" i="18"/>
  <c r="AR88" i="18"/>
  <c r="AR89" i="18"/>
  <c r="AR90" i="18"/>
  <c r="AR91" i="18"/>
  <c r="AR92" i="18"/>
  <c r="AR93" i="18"/>
  <c r="AR94" i="18"/>
  <c r="AR95" i="18"/>
  <c r="AR101" i="18"/>
  <c r="AR102" i="18"/>
  <c r="AR103" i="18"/>
  <c r="AR104" i="18"/>
  <c r="AR105" i="18"/>
  <c r="AR106" i="18"/>
  <c r="AR107" i="18"/>
  <c r="AR108" i="18"/>
  <c r="AR109" i="18"/>
  <c r="AR110" i="18"/>
  <c r="AS11" i="18"/>
  <c r="AS12" i="18"/>
  <c r="AS13" i="18"/>
  <c r="AS14" i="18"/>
  <c r="AS15" i="18"/>
  <c r="AS16" i="18"/>
  <c r="AS17" i="18"/>
  <c r="AS18" i="18"/>
  <c r="AS19" i="18"/>
  <c r="AS20" i="18"/>
  <c r="AS26" i="18"/>
  <c r="AS27" i="18"/>
  <c r="AS28" i="18"/>
  <c r="AS29" i="18"/>
  <c r="AS30" i="18"/>
  <c r="AS31" i="18"/>
  <c r="AS32" i="18"/>
  <c r="AS33" i="18"/>
  <c r="AS34" i="18"/>
  <c r="AS35" i="18"/>
  <c r="AS41" i="18"/>
  <c r="AS42" i="18"/>
  <c r="AS43" i="18"/>
  <c r="AS44" i="18"/>
  <c r="AS45" i="18"/>
  <c r="AS46" i="18"/>
  <c r="AS47" i="18"/>
  <c r="AS48" i="18"/>
  <c r="AS49" i="18"/>
  <c r="AS50" i="18"/>
  <c r="AS56" i="18"/>
  <c r="AS57" i="18"/>
  <c r="AS58" i="18"/>
  <c r="AS59" i="18"/>
  <c r="AS60" i="18"/>
  <c r="AS61" i="18"/>
  <c r="AS62" i="18"/>
  <c r="AS63" i="18"/>
  <c r="AS64" i="18"/>
  <c r="AS65" i="18"/>
  <c r="AS71" i="18"/>
  <c r="AS72" i="18"/>
  <c r="AS73" i="18"/>
  <c r="AS74" i="18"/>
  <c r="AS75" i="18"/>
  <c r="AS76" i="18"/>
  <c r="AS77" i="18"/>
  <c r="AS78" i="18"/>
  <c r="AS79" i="18"/>
  <c r="AS80" i="18"/>
  <c r="AS86" i="18"/>
  <c r="AS87" i="18"/>
  <c r="AS88" i="18"/>
  <c r="AS89" i="18"/>
  <c r="AS90" i="18"/>
  <c r="AS91" i="18"/>
  <c r="AS92" i="18"/>
  <c r="AS93" i="18"/>
  <c r="AS94" i="18"/>
  <c r="AS95" i="18"/>
  <c r="AS101" i="18"/>
  <c r="AS102" i="18"/>
  <c r="AS103" i="18"/>
  <c r="AS104" i="18"/>
  <c r="AS105" i="18"/>
  <c r="AS106" i="18"/>
  <c r="AS107" i="18"/>
  <c r="AS108" i="18"/>
  <c r="AS109" i="18"/>
  <c r="AS110" i="18"/>
  <c r="AS113" i="18"/>
  <c r="AS115" i="18" s="1"/>
  <c r="AS117" i="18" s="1"/>
  <c r="AT11" i="18"/>
  <c r="AT12" i="18"/>
  <c r="AT13" i="18"/>
  <c r="AT14" i="18"/>
  <c r="AT15" i="18"/>
  <c r="AT16" i="18"/>
  <c r="AT17" i="18"/>
  <c r="AT18" i="18"/>
  <c r="AT19" i="18"/>
  <c r="AT20" i="18"/>
  <c r="AT26" i="18"/>
  <c r="AT27" i="18"/>
  <c r="AT28" i="18"/>
  <c r="AT29" i="18"/>
  <c r="AT30" i="18"/>
  <c r="AT31" i="18"/>
  <c r="AT32" i="18"/>
  <c r="AT33" i="18"/>
  <c r="AT34" i="18"/>
  <c r="AT35" i="18"/>
  <c r="AT41" i="18"/>
  <c r="AT42" i="18"/>
  <c r="AT43" i="18"/>
  <c r="AT44" i="18"/>
  <c r="AT45" i="18"/>
  <c r="AT46" i="18"/>
  <c r="AT47" i="18"/>
  <c r="AT48" i="18"/>
  <c r="AT49" i="18"/>
  <c r="AT50" i="18"/>
  <c r="AT56" i="18"/>
  <c r="AT57" i="18"/>
  <c r="AT58" i="18"/>
  <c r="AT59" i="18"/>
  <c r="AT60" i="18"/>
  <c r="AT61" i="18"/>
  <c r="AT62" i="18"/>
  <c r="AT63" i="18"/>
  <c r="AT64" i="18"/>
  <c r="AT65" i="18"/>
  <c r="AT71" i="18"/>
  <c r="AT72" i="18"/>
  <c r="AT73" i="18"/>
  <c r="AT74" i="18"/>
  <c r="AT75" i="18"/>
  <c r="AT76" i="18"/>
  <c r="AT77" i="18"/>
  <c r="AT78" i="18"/>
  <c r="AT79" i="18"/>
  <c r="AT80" i="18"/>
  <c r="AT86" i="18"/>
  <c r="AT87" i="18"/>
  <c r="AT88" i="18"/>
  <c r="AT89" i="18"/>
  <c r="AT90" i="18"/>
  <c r="AT91" i="18"/>
  <c r="AT92" i="18"/>
  <c r="AT93" i="18"/>
  <c r="AT94" i="18"/>
  <c r="AT95" i="18"/>
  <c r="AT101" i="18"/>
  <c r="AT102" i="18"/>
  <c r="AT103" i="18"/>
  <c r="AT104" i="18"/>
  <c r="AT105" i="18"/>
  <c r="AT106" i="18"/>
  <c r="AT107" i="18"/>
  <c r="AT108" i="18"/>
  <c r="AT109" i="18"/>
  <c r="AT110" i="18"/>
  <c r="AR11" i="19"/>
  <c r="AR12" i="19"/>
  <c r="AR13" i="19"/>
  <c r="AR14" i="19"/>
  <c r="AR15" i="19"/>
  <c r="AR16" i="19"/>
  <c r="AR17" i="19"/>
  <c r="AR18" i="19"/>
  <c r="AR19" i="19"/>
  <c r="AR20" i="19"/>
  <c r="AR26" i="19"/>
  <c r="AR27" i="19"/>
  <c r="AR28" i="19"/>
  <c r="AR29" i="19"/>
  <c r="AR30" i="19"/>
  <c r="AR31" i="19"/>
  <c r="AR32" i="19"/>
  <c r="AR33" i="19"/>
  <c r="AR34" i="19"/>
  <c r="AR35" i="19"/>
  <c r="AR41" i="19"/>
  <c r="AR42" i="19"/>
  <c r="AR43" i="19"/>
  <c r="AR44" i="19"/>
  <c r="AR45" i="19"/>
  <c r="AR46" i="19"/>
  <c r="AR47" i="19"/>
  <c r="AR48" i="19"/>
  <c r="AR49" i="19"/>
  <c r="AR50" i="19"/>
  <c r="AR56" i="19"/>
  <c r="AR57" i="19"/>
  <c r="AR58" i="19"/>
  <c r="AR59" i="19"/>
  <c r="AR60" i="19"/>
  <c r="AR61" i="19"/>
  <c r="AR62" i="19"/>
  <c r="AR63" i="19"/>
  <c r="AR64" i="19"/>
  <c r="AR65" i="19"/>
  <c r="AR71" i="19"/>
  <c r="AR72" i="19"/>
  <c r="AR73" i="19"/>
  <c r="AR74" i="19"/>
  <c r="AR75" i="19"/>
  <c r="AR76" i="19"/>
  <c r="AR77" i="19"/>
  <c r="AR78" i="19"/>
  <c r="AR79" i="19"/>
  <c r="AR80" i="19"/>
  <c r="AS11" i="19"/>
  <c r="AS12" i="19"/>
  <c r="AS13" i="19"/>
  <c r="AS14" i="19"/>
  <c r="AS15" i="19"/>
  <c r="AS16" i="19"/>
  <c r="AS17" i="19"/>
  <c r="AS18" i="19"/>
  <c r="AS19" i="19"/>
  <c r="AS20" i="19"/>
  <c r="AS26" i="19"/>
  <c r="AS27" i="19"/>
  <c r="AS28" i="19"/>
  <c r="AS29" i="19"/>
  <c r="AS30" i="19"/>
  <c r="AS31" i="19"/>
  <c r="AS32" i="19"/>
  <c r="AS33" i="19"/>
  <c r="AS34" i="19"/>
  <c r="AS35" i="19"/>
  <c r="AS41" i="19"/>
  <c r="AS42" i="19"/>
  <c r="AS43" i="19"/>
  <c r="AS44" i="19"/>
  <c r="AS45" i="19"/>
  <c r="AS46" i="19"/>
  <c r="AS47" i="19"/>
  <c r="AS48" i="19"/>
  <c r="AS49" i="19"/>
  <c r="AS50" i="19"/>
  <c r="AS56" i="19"/>
  <c r="AS57" i="19"/>
  <c r="AS58" i="19"/>
  <c r="AS59" i="19"/>
  <c r="AS60" i="19"/>
  <c r="AS61" i="19"/>
  <c r="AS62" i="19"/>
  <c r="AS63" i="19"/>
  <c r="AS64" i="19"/>
  <c r="AS65" i="19"/>
  <c r="AS71" i="19"/>
  <c r="AS72" i="19"/>
  <c r="AS73" i="19"/>
  <c r="AS74" i="19"/>
  <c r="AS75" i="19"/>
  <c r="AS76" i="19"/>
  <c r="AS77" i="19"/>
  <c r="AS78" i="19"/>
  <c r="AS79" i="19"/>
  <c r="AS80" i="19"/>
  <c r="AT11" i="19"/>
  <c r="AT12" i="19"/>
  <c r="AT13" i="19"/>
  <c r="AT14" i="19"/>
  <c r="AT15" i="19"/>
  <c r="AT16" i="19"/>
  <c r="AT17" i="19"/>
  <c r="AT18" i="19"/>
  <c r="AT19" i="19"/>
  <c r="AT20" i="19"/>
  <c r="AT26" i="19"/>
  <c r="AT27" i="19"/>
  <c r="AT28" i="19"/>
  <c r="AT29" i="19"/>
  <c r="AT30" i="19"/>
  <c r="AT31" i="19"/>
  <c r="AT32" i="19"/>
  <c r="AT33" i="19"/>
  <c r="AT34" i="19"/>
  <c r="AT35" i="19"/>
  <c r="AT41" i="19"/>
  <c r="AT42" i="19"/>
  <c r="AT43" i="19"/>
  <c r="AT44" i="19"/>
  <c r="AT45" i="19"/>
  <c r="AT46" i="19"/>
  <c r="AT47" i="19"/>
  <c r="AT48" i="19"/>
  <c r="AT49" i="19"/>
  <c r="AT50" i="19"/>
  <c r="AT56" i="19"/>
  <c r="AT57" i="19"/>
  <c r="AT58" i="19"/>
  <c r="AT59" i="19"/>
  <c r="AT60" i="19"/>
  <c r="AT61" i="19"/>
  <c r="AT62" i="19"/>
  <c r="AT63" i="19"/>
  <c r="AT64" i="19"/>
  <c r="AT65" i="19"/>
  <c r="AT71" i="19"/>
  <c r="AT72" i="19"/>
  <c r="AT73" i="19"/>
  <c r="AT74" i="19"/>
  <c r="AT75" i="19"/>
  <c r="AT76" i="19"/>
  <c r="AT77" i="19"/>
  <c r="AT78" i="19"/>
  <c r="AT79" i="19"/>
  <c r="AT80" i="19"/>
  <c r="AR11" i="13"/>
  <c r="AR12" i="13"/>
  <c r="AR13" i="13"/>
  <c r="AR14" i="13"/>
  <c r="AR15" i="13"/>
  <c r="AR16" i="13"/>
  <c r="AR17" i="13"/>
  <c r="AR18" i="13"/>
  <c r="AR19" i="13"/>
  <c r="AR20" i="13"/>
  <c r="AR26" i="13"/>
  <c r="AR27" i="13"/>
  <c r="AR28" i="13"/>
  <c r="AR29" i="13"/>
  <c r="AR30" i="13"/>
  <c r="AR31" i="13"/>
  <c r="AR32" i="13"/>
  <c r="AR33" i="13"/>
  <c r="AR34" i="13"/>
  <c r="AR35" i="13"/>
  <c r="AR41" i="13"/>
  <c r="AR42" i="13"/>
  <c r="AR43" i="13"/>
  <c r="AR44" i="13"/>
  <c r="AR45" i="13"/>
  <c r="AR46" i="13"/>
  <c r="AR47" i="13"/>
  <c r="AR48" i="13"/>
  <c r="AR49" i="13"/>
  <c r="AR50" i="13"/>
  <c r="AR56" i="13"/>
  <c r="AR57" i="13"/>
  <c r="AR58" i="13"/>
  <c r="AR59" i="13"/>
  <c r="AR60" i="13"/>
  <c r="AR61" i="13"/>
  <c r="AR62" i="13"/>
  <c r="AR63" i="13"/>
  <c r="AR64" i="13"/>
  <c r="AR65" i="13"/>
  <c r="AR71" i="13"/>
  <c r="AR72" i="13"/>
  <c r="AR73" i="13"/>
  <c r="AR74" i="13"/>
  <c r="AR75" i="13"/>
  <c r="AR76" i="13"/>
  <c r="AR77" i="13"/>
  <c r="AR78" i="13"/>
  <c r="AR79" i="13"/>
  <c r="AR80" i="13"/>
  <c r="AS11" i="13"/>
  <c r="AS12" i="13"/>
  <c r="AS13" i="13"/>
  <c r="AS14" i="13"/>
  <c r="AS15" i="13"/>
  <c r="AS16" i="13"/>
  <c r="AS17" i="13"/>
  <c r="AS18" i="13"/>
  <c r="AS19" i="13"/>
  <c r="AS20" i="13"/>
  <c r="AS26" i="13"/>
  <c r="AS27" i="13"/>
  <c r="AS28" i="13"/>
  <c r="AS29" i="13"/>
  <c r="AS30" i="13"/>
  <c r="AS31" i="13"/>
  <c r="AS32" i="13"/>
  <c r="AS33" i="13"/>
  <c r="AS34" i="13"/>
  <c r="AS35" i="13"/>
  <c r="AS41" i="13"/>
  <c r="AS42" i="13"/>
  <c r="AS43" i="13"/>
  <c r="AS44" i="13"/>
  <c r="AS45" i="13"/>
  <c r="AS46" i="13"/>
  <c r="AS47" i="13"/>
  <c r="AS48" i="13"/>
  <c r="AS49" i="13"/>
  <c r="AS50" i="13"/>
  <c r="AS56" i="13"/>
  <c r="AS57" i="13"/>
  <c r="AS58" i="13"/>
  <c r="AS59" i="13"/>
  <c r="AS60" i="13"/>
  <c r="AS61" i="13"/>
  <c r="AS62" i="13"/>
  <c r="AS63" i="13"/>
  <c r="AS64" i="13"/>
  <c r="AS65" i="13"/>
  <c r="AS71" i="13"/>
  <c r="AS72" i="13"/>
  <c r="AS73" i="13"/>
  <c r="AS74" i="13"/>
  <c r="AS75" i="13"/>
  <c r="AS76" i="13"/>
  <c r="AS77" i="13"/>
  <c r="AS78" i="13"/>
  <c r="AS79" i="13"/>
  <c r="AS80" i="13"/>
  <c r="AT11" i="13"/>
  <c r="AT12" i="13"/>
  <c r="AT13" i="13"/>
  <c r="AT14" i="13"/>
  <c r="AT15" i="13"/>
  <c r="AT16" i="13"/>
  <c r="AT17" i="13"/>
  <c r="AT18" i="13"/>
  <c r="AT19" i="13"/>
  <c r="AT20" i="13"/>
  <c r="AT26" i="13"/>
  <c r="AT27" i="13"/>
  <c r="AT28" i="13"/>
  <c r="AT29" i="13"/>
  <c r="AT30" i="13"/>
  <c r="AT31" i="13"/>
  <c r="AT32" i="13"/>
  <c r="AT33" i="13"/>
  <c r="AT34" i="13"/>
  <c r="AT35" i="13"/>
  <c r="AT41" i="13"/>
  <c r="AT42" i="13"/>
  <c r="AT43" i="13"/>
  <c r="AT44" i="13"/>
  <c r="AT45" i="13"/>
  <c r="AT46" i="13"/>
  <c r="AT47" i="13"/>
  <c r="AT48" i="13"/>
  <c r="AT49" i="13"/>
  <c r="AT50" i="13"/>
  <c r="AT56" i="13"/>
  <c r="AT57" i="13"/>
  <c r="AT58" i="13"/>
  <c r="AT59" i="13"/>
  <c r="AT60" i="13"/>
  <c r="AT61" i="13"/>
  <c r="AT62" i="13"/>
  <c r="AT63" i="13"/>
  <c r="AT64" i="13"/>
  <c r="AT65" i="13"/>
  <c r="AT71" i="13"/>
  <c r="AT72" i="13"/>
  <c r="AT73" i="13"/>
  <c r="AT74" i="13"/>
  <c r="AT75" i="13"/>
  <c r="AT76" i="13"/>
  <c r="AT77" i="13"/>
  <c r="AT78" i="13"/>
  <c r="AT79" i="13"/>
  <c r="AT80" i="13"/>
  <c r="AR11" i="14"/>
  <c r="AR12" i="14"/>
  <c r="AR13" i="14"/>
  <c r="AR14" i="14"/>
  <c r="AR15" i="14"/>
  <c r="AR16" i="14"/>
  <c r="AR17" i="14"/>
  <c r="AR18" i="14"/>
  <c r="AR19" i="14"/>
  <c r="AR20" i="14"/>
  <c r="AR26" i="14"/>
  <c r="AR27" i="14"/>
  <c r="AR28" i="14"/>
  <c r="AR29" i="14"/>
  <c r="AR30" i="14"/>
  <c r="AR31" i="14"/>
  <c r="AR32" i="14"/>
  <c r="AR33" i="14"/>
  <c r="AR34" i="14"/>
  <c r="AR35" i="14"/>
  <c r="AR41" i="14"/>
  <c r="AR42" i="14"/>
  <c r="AR43" i="14"/>
  <c r="AR44" i="14"/>
  <c r="AR45" i="14"/>
  <c r="AR46" i="14"/>
  <c r="AR47" i="14"/>
  <c r="AR48" i="14"/>
  <c r="AR49" i="14"/>
  <c r="AR50" i="14"/>
  <c r="AR56" i="14"/>
  <c r="AR57" i="14"/>
  <c r="AR58" i="14"/>
  <c r="AR59" i="14"/>
  <c r="AR60" i="14"/>
  <c r="AR61" i="14"/>
  <c r="AR62" i="14"/>
  <c r="AR63" i="14"/>
  <c r="AR64" i="14"/>
  <c r="AR65" i="14"/>
  <c r="AR71" i="14"/>
  <c r="AR72" i="14"/>
  <c r="AR73" i="14"/>
  <c r="AR74" i="14"/>
  <c r="AR75" i="14"/>
  <c r="AR76" i="14"/>
  <c r="AR77" i="14"/>
  <c r="AR78" i="14"/>
  <c r="AR79" i="14"/>
  <c r="AR80" i="14"/>
  <c r="AR86" i="14"/>
  <c r="AR87" i="14"/>
  <c r="AR88" i="14"/>
  <c r="AR89" i="14"/>
  <c r="AR90" i="14"/>
  <c r="AR91" i="14"/>
  <c r="AR92" i="14"/>
  <c r="AR93" i="14"/>
  <c r="AR94" i="14"/>
  <c r="AR95" i="14"/>
  <c r="AS11" i="14"/>
  <c r="AS12" i="14"/>
  <c r="AS13" i="14"/>
  <c r="AS14" i="14"/>
  <c r="AS15" i="14"/>
  <c r="AS16" i="14"/>
  <c r="AS17" i="14"/>
  <c r="AS18" i="14"/>
  <c r="AS19" i="14"/>
  <c r="AS20" i="14"/>
  <c r="AS26" i="14"/>
  <c r="AS27" i="14"/>
  <c r="AS28" i="14"/>
  <c r="AS29" i="14"/>
  <c r="AS30" i="14"/>
  <c r="AS31" i="14"/>
  <c r="AS32" i="14"/>
  <c r="AS33" i="14"/>
  <c r="AS34" i="14"/>
  <c r="AS35" i="14"/>
  <c r="AS41" i="14"/>
  <c r="AS42" i="14"/>
  <c r="AS43" i="14"/>
  <c r="AS44" i="14"/>
  <c r="AS45" i="14"/>
  <c r="AS46" i="14"/>
  <c r="AS47" i="14"/>
  <c r="AS48" i="14"/>
  <c r="AS49" i="14"/>
  <c r="AS50" i="14"/>
  <c r="AS56" i="14"/>
  <c r="AS57" i="14"/>
  <c r="AS58" i="14"/>
  <c r="AS59" i="14"/>
  <c r="AS60" i="14"/>
  <c r="AS61" i="14"/>
  <c r="AS62" i="14"/>
  <c r="AS63" i="14"/>
  <c r="AS64" i="14"/>
  <c r="AS65" i="14"/>
  <c r="AS71" i="14"/>
  <c r="AS72" i="14"/>
  <c r="AS73" i="14"/>
  <c r="AS74" i="14"/>
  <c r="AS75" i="14"/>
  <c r="AS76" i="14"/>
  <c r="AS77" i="14"/>
  <c r="AS78" i="14"/>
  <c r="AS79" i="14"/>
  <c r="AS80" i="14"/>
  <c r="AS86" i="14"/>
  <c r="AS87" i="14"/>
  <c r="AS88" i="14"/>
  <c r="AS89" i="14"/>
  <c r="AS90" i="14"/>
  <c r="AS91" i="14"/>
  <c r="AS92" i="14"/>
  <c r="AS93" i="14"/>
  <c r="AS94" i="14"/>
  <c r="AS95" i="14"/>
  <c r="AT11" i="14"/>
  <c r="AT12" i="14"/>
  <c r="AT13" i="14"/>
  <c r="AT14" i="14"/>
  <c r="AT15" i="14"/>
  <c r="AT16" i="14"/>
  <c r="AT17" i="14"/>
  <c r="AT18" i="14"/>
  <c r="AT19" i="14"/>
  <c r="AT20" i="14"/>
  <c r="AT26" i="14"/>
  <c r="AT27" i="14"/>
  <c r="AT28" i="14"/>
  <c r="AT29" i="14"/>
  <c r="AT30" i="14"/>
  <c r="AT31" i="14"/>
  <c r="AT32" i="14"/>
  <c r="AT33" i="14"/>
  <c r="AT34" i="14"/>
  <c r="AT35" i="14"/>
  <c r="AT41" i="14"/>
  <c r="AT42" i="14"/>
  <c r="AT43" i="14"/>
  <c r="AT44" i="14"/>
  <c r="AT45" i="14"/>
  <c r="AT46" i="14"/>
  <c r="AT47" i="14"/>
  <c r="AT48" i="14"/>
  <c r="AT49" i="14"/>
  <c r="AT50" i="14"/>
  <c r="AT56" i="14"/>
  <c r="AT57" i="14"/>
  <c r="AT58" i="14"/>
  <c r="AT59" i="14"/>
  <c r="AT60" i="14"/>
  <c r="AT61" i="14"/>
  <c r="AT62" i="14"/>
  <c r="AT63" i="14"/>
  <c r="AT64" i="14"/>
  <c r="AT65" i="14"/>
  <c r="AT71" i="14"/>
  <c r="AT72" i="14"/>
  <c r="AT73" i="14"/>
  <c r="AT74" i="14"/>
  <c r="AT75" i="14"/>
  <c r="AT76" i="14"/>
  <c r="AT77" i="14"/>
  <c r="AT78" i="14"/>
  <c r="AT79" i="14"/>
  <c r="AT80" i="14"/>
  <c r="AT86" i="14"/>
  <c r="AT87" i="14"/>
  <c r="AT88" i="14"/>
  <c r="AT89" i="14"/>
  <c r="AT90" i="14"/>
  <c r="AT91" i="14"/>
  <c r="AT92" i="14"/>
  <c r="AT93" i="14"/>
  <c r="AT94" i="14"/>
  <c r="AT95" i="14"/>
  <c r="AT98" i="14"/>
  <c r="AT100" i="14" s="1"/>
  <c r="AT102" i="14" s="1"/>
  <c r="AR11" i="15"/>
  <c r="AR12" i="15"/>
  <c r="AR13" i="15"/>
  <c r="AR14" i="15"/>
  <c r="AR15" i="15"/>
  <c r="AR16" i="15"/>
  <c r="AR17" i="15"/>
  <c r="AR18" i="15"/>
  <c r="AR19" i="15"/>
  <c r="AR20" i="15"/>
  <c r="AR26" i="15"/>
  <c r="AR27" i="15"/>
  <c r="AR28" i="15"/>
  <c r="AR29" i="15"/>
  <c r="AR30" i="15"/>
  <c r="AR31" i="15"/>
  <c r="AR32" i="15"/>
  <c r="AR33" i="15"/>
  <c r="AR34" i="15"/>
  <c r="AR35" i="15"/>
  <c r="AR41" i="15"/>
  <c r="AR42" i="15"/>
  <c r="AR43" i="15"/>
  <c r="AR44" i="15"/>
  <c r="AR45" i="15"/>
  <c r="AR46" i="15"/>
  <c r="AR47" i="15"/>
  <c r="AR48" i="15"/>
  <c r="AR49" i="15"/>
  <c r="AR50" i="15"/>
  <c r="AR56" i="15"/>
  <c r="AR57" i="15"/>
  <c r="AR58" i="15"/>
  <c r="AR59" i="15"/>
  <c r="AR60" i="15"/>
  <c r="AR61" i="15"/>
  <c r="AR62" i="15"/>
  <c r="AR63" i="15"/>
  <c r="AR64" i="15"/>
  <c r="AR65" i="15"/>
  <c r="AR71" i="15"/>
  <c r="AR72" i="15"/>
  <c r="AR73" i="15"/>
  <c r="AR74" i="15"/>
  <c r="AR75" i="15"/>
  <c r="AR76" i="15"/>
  <c r="AR77" i="15"/>
  <c r="AR78" i="15"/>
  <c r="AR79" i="15"/>
  <c r="AR80" i="15"/>
  <c r="AS11" i="15"/>
  <c r="AS12" i="15"/>
  <c r="AS13" i="15"/>
  <c r="AS14" i="15"/>
  <c r="AS15" i="15"/>
  <c r="AS16" i="15"/>
  <c r="AS17" i="15"/>
  <c r="AS18" i="15"/>
  <c r="AS19" i="15"/>
  <c r="AS20" i="15"/>
  <c r="AS26" i="15"/>
  <c r="AS27" i="15"/>
  <c r="AS28" i="15"/>
  <c r="AS29" i="15"/>
  <c r="AS30" i="15"/>
  <c r="AS31" i="15"/>
  <c r="AS32" i="15"/>
  <c r="AS33" i="15"/>
  <c r="AS34" i="15"/>
  <c r="AS35" i="15"/>
  <c r="AS41" i="15"/>
  <c r="AS42" i="15"/>
  <c r="AS43" i="15"/>
  <c r="AS44" i="15"/>
  <c r="AS45" i="15"/>
  <c r="AS46" i="15"/>
  <c r="AS47" i="15"/>
  <c r="AS48" i="15"/>
  <c r="AS49" i="15"/>
  <c r="AS50" i="15"/>
  <c r="AS56" i="15"/>
  <c r="AS57" i="15"/>
  <c r="AS58" i="15"/>
  <c r="AS59" i="15"/>
  <c r="AS60" i="15"/>
  <c r="AS61" i="15"/>
  <c r="AS62" i="15"/>
  <c r="AS63" i="15"/>
  <c r="AS64" i="15"/>
  <c r="AS65" i="15"/>
  <c r="AS71" i="15"/>
  <c r="AS72" i="15"/>
  <c r="AS73" i="15"/>
  <c r="AS74" i="15"/>
  <c r="AS75" i="15"/>
  <c r="AS76" i="15"/>
  <c r="AS77" i="15"/>
  <c r="AS78" i="15"/>
  <c r="AS79" i="15"/>
  <c r="AS80" i="15"/>
  <c r="AT11" i="15"/>
  <c r="AT12" i="15"/>
  <c r="AT13" i="15"/>
  <c r="AT14" i="15"/>
  <c r="AT15" i="15"/>
  <c r="AT16" i="15"/>
  <c r="AT17" i="15"/>
  <c r="AT18" i="15"/>
  <c r="AT19" i="15"/>
  <c r="AT20" i="15"/>
  <c r="AT26" i="15"/>
  <c r="AT27" i="15"/>
  <c r="AT28" i="15"/>
  <c r="AT29" i="15"/>
  <c r="AT30" i="15"/>
  <c r="AT31" i="15"/>
  <c r="AT32" i="15"/>
  <c r="AT33" i="15"/>
  <c r="AT34" i="15"/>
  <c r="AT35" i="15"/>
  <c r="AT41" i="15"/>
  <c r="AT42" i="15"/>
  <c r="AT43" i="15"/>
  <c r="AT44" i="15"/>
  <c r="AT45" i="15"/>
  <c r="AT46" i="15"/>
  <c r="AT47" i="15"/>
  <c r="AT48" i="15"/>
  <c r="AT49" i="15"/>
  <c r="AT50" i="15"/>
  <c r="AT56" i="15"/>
  <c r="AT57" i="15"/>
  <c r="AT58" i="15"/>
  <c r="AT59" i="15"/>
  <c r="AT60" i="15"/>
  <c r="AT61" i="15"/>
  <c r="AT62" i="15"/>
  <c r="AT63" i="15"/>
  <c r="AT64" i="15"/>
  <c r="AT65" i="15"/>
  <c r="AT71" i="15"/>
  <c r="AT72" i="15"/>
  <c r="AT73" i="15"/>
  <c r="AT74" i="15"/>
  <c r="AT75" i="15"/>
  <c r="AT76" i="15"/>
  <c r="AT77" i="15"/>
  <c r="AT78" i="15"/>
  <c r="AT79" i="15"/>
  <c r="AT80" i="15"/>
  <c r="AR11" i="16"/>
  <c r="AR12" i="16"/>
  <c r="AR13" i="16"/>
  <c r="AR14" i="16"/>
  <c r="AR15" i="16"/>
  <c r="AR16" i="16"/>
  <c r="AR17" i="16"/>
  <c r="AR18" i="16"/>
  <c r="AR19" i="16"/>
  <c r="AR20" i="16"/>
  <c r="AR26" i="16"/>
  <c r="AR27" i="16"/>
  <c r="AR28" i="16"/>
  <c r="AR29" i="16"/>
  <c r="AR30" i="16"/>
  <c r="AR31" i="16"/>
  <c r="AR32" i="16"/>
  <c r="AR33" i="16"/>
  <c r="AR34" i="16"/>
  <c r="AR35" i="16"/>
  <c r="AR41" i="16"/>
  <c r="AR42" i="16"/>
  <c r="AR43" i="16"/>
  <c r="AR44" i="16"/>
  <c r="AR45" i="16"/>
  <c r="AR46" i="16"/>
  <c r="AR47" i="16"/>
  <c r="AR48" i="16"/>
  <c r="AR49" i="16"/>
  <c r="AR50" i="16"/>
  <c r="AR56" i="16"/>
  <c r="AR57" i="16"/>
  <c r="AR58" i="16"/>
  <c r="AR59" i="16"/>
  <c r="AR60" i="16"/>
  <c r="AR61" i="16"/>
  <c r="AR62" i="16"/>
  <c r="AR63" i="16"/>
  <c r="AR64" i="16"/>
  <c r="AR65" i="16"/>
  <c r="AR71" i="16"/>
  <c r="AR72" i="16"/>
  <c r="AR73" i="16"/>
  <c r="AR74" i="16"/>
  <c r="AR75" i="16"/>
  <c r="AR76" i="16"/>
  <c r="AR77" i="16"/>
  <c r="AR78" i="16"/>
  <c r="AR79" i="16"/>
  <c r="AR80" i="16"/>
  <c r="AR83" i="16"/>
  <c r="AR85" i="16" s="1"/>
  <c r="AR87" i="16" s="1"/>
  <c r="AS11" i="16"/>
  <c r="AS12" i="16"/>
  <c r="AS13" i="16"/>
  <c r="AS14" i="16"/>
  <c r="AS15" i="16"/>
  <c r="AS16" i="16"/>
  <c r="AS17" i="16"/>
  <c r="AS18" i="16"/>
  <c r="AS19" i="16"/>
  <c r="AS20" i="16"/>
  <c r="AS26" i="16"/>
  <c r="AS27" i="16"/>
  <c r="AS28" i="16"/>
  <c r="AS29" i="16"/>
  <c r="AS30" i="16"/>
  <c r="AS31" i="16"/>
  <c r="AS32" i="16"/>
  <c r="AS33" i="16"/>
  <c r="AS34" i="16"/>
  <c r="AS35" i="16"/>
  <c r="AS41" i="16"/>
  <c r="AS42" i="16"/>
  <c r="AS43" i="16"/>
  <c r="AS44" i="16"/>
  <c r="AS45" i="16"/>
  <c r="AS46" i="16"/>
  <c r="AS47" i="16"/>
  <c r="AS48" i="16"/>
  <c r="AS49" i="16"/>
  <c r="AS50" i="16"/>
  <c r="AS56" i="16"/>
  <c r="AS57" i="16"/>
  <c r="AS58" i="16"/>
  <c r="AS59" i="16"/>
  <c r="AS60" i="16"/>
  <c r="AS61" i="16"/>
  <c r="AS62" i="16"/>
  <c r="AS63" i="16"/>
  <c r="AS64" i="16"/>
  <c r="AS65" i="16"/>
  <c r="AS71" i="16"/>
  <c r="AS72" i="16"/>
  <c r="AS73" i="16"/>
  <c r="AS74" i="16"/>
  <c r="AS75" i="16"/>
  <c r="AS76" i="16"/>
  <c r="AS77" i="16"/>
  <c r="AS78" i="16"/>
  <c r="AS79" i="16"/>
  <c r="AS80" i="16"/>
  <c r="AT11" i="16"/>
  <c r="AT12" i="16"/>
  <c r="AT13" i="16"/>
  <c r="AT14" i="16"/>
  <c r="AT15" i="16"/>
  <c r="AT16" i="16"/>
  <c r="AT17" i="16"/>
  <c r="AT18" i="16"/>
  <c r="AT19" i="16"/>
  <c r="AT20" i="16"/>
  <c r="AT26" i="16"/>
  <c r="AT27" i="16"/>
  <c r="AT28" i="16"/>
  <c r="AT29" i="16"/>
  <c r="AT30" i="16"/>
  <c r="AT31" i="16"/>
  <c r="AT32" i="16"/>
  <c r="AT33" i="16"/>
  <c r="AT34" i="16"/>
  <c r="AT35" i="16"/>
  <c r="AT41" i="16"/>
  <c r="AT42" i="16"/>
  <c r="AT43" i="16"/>
  <c r="AT44" i="16"/>
  <c r="AT45" i="16"/>
  <c r="AT46" i="16"/>
  <c r="AT47" i="16"/>
  <c r="AT48" i="16"/>
  <c r="AT49" i="16"/>
  <c r="AT50" i="16"/>
  <c r="AT56" i="16"/>
  <c r="AT57" i="16"/>
  <c r="AT58" i="16"/>
  <c r="AT59" i="16"/>
  <c r="AT60" i="16"/>
  <c r="AT61" i="16"/>
  <c r="AT62" i="16"/>
  <c r="AT63" i="16"/>
  <c r="AT64" i="16"/>
  <c r="AT65" i="16"/>
  <c r="AT71" i="16"/>
  <c r="AT72" i="16"/>
  <c r="AT73" i="16"/>
  <c r="AT74" i="16"/>
  <c r="AT75" i="16"/>
  <c r="AT76" i="16"/>
  <c r="AT77" i="16"/>
  <c r="AT78" i="16"/>
  <c r="AT79" i="16"/>
  <c r="AT80" i="16"/>
  <c r="AR11" i="17"/>
  <c r="AR12" i="17"/>
  <c r="AR13" i="17"/>
  <c r="AR14" i="17"/>
  <c r="AR15" i="17"/>
  <c r="AR16" i="17"/>
  <c r="AR17" i="17"/>
  <c r="AR18" i="17"/>
  <c r="AR19" i="17"/>
  <c r="AR20" i="17"/>
  <c r="AR26" i="17"/>
  <c r="AR27" i="17"/>
  <c r="AR28" i="17"/>
  <c r="AR29" i="17"/>
  <c r="AR30" i="17"/>
  <c r="AR31" i="17"/>
  <c r="AR32" i="17"/>
  <c r="AR33" i="17"/>
  <c r="AR34" i="17"/>
  <c r="AR35" i="17"/>
  <c r="AR41" i="17"/>
  <c r="AR42" i="17"/>
  <c r="AR43" i="17"/>
  <c r="AR44" i="17"/>
  <c r="AR45" i="17"/>
  <c r="AR46" i="17"/>
  <c r="AR47" i="17"/>
  <c r="AR48" i="17"/>
  <c r="AR49" i="17"/>
  <c r="AR50" i="17"/>
  <c r="AR56" i="17"/>
  <c r="AR57" i="17"/>
  <c r="AR58" i="17"/>
  <c r="AR59" i="17"/>
  <c r="AR60" i="17"/>
  <c r="AR61" i="17"/>
  <c r="AR62" i="17"/>
  <c r="AR63" i="17"/>
  <c r="AR64" i="17"/>
  <c r="AR65" i="17"/>
  <c r="AR71" i="17"/>
  <c r="AR72" i="17"/>
  <c r="AR73" i="17"/>
  <c r="AR74" i="17"/>
  <c r="AR75" i="17"/>
  <c r="AR76" i="17"/>
  <c r="AR77" i="17"/>
  <c r="AR78" i="17"/>
  <c r="AR79" i="17"/>
  <c r="AR80" i="17"/>
  <c r="AR86" i="17"/>
  <c r="AR87" i="17"/>
  <c r="AR88" i="17"/>
  <c r="AR89" i="17"/>
  <c r="AR90" i="17"/>
  <c r="AR91" i="17"/>
  <c r="AR92" i="17"/>
  <c r="AR93" i="17"/>
  <c r="AR94" i="17"/>
  <c r="AR95" i="17"/>
  <c r="AS11" i="17"/>
  <c r="AS98" i="17" s="1"/>
  <c r="AS100" i="17" s="1"/>
  <c r="AS12" i="17"/>
  <c r="AS13" i="17"/>
  <c r="AS14" i="17"/>
  <c r="AS15" i="17"/>
  <c r="AS16" i="17"/>
  <c r="AS17" i="17"/>
  <c r="AS18" i="17"/>
  <c r="AS19" i="17"/>
  <c r="AS20" i="17"/>
  <c r="AS26" i="17"/>
  <c r="AS27" i="17"/>
  <c r="AS28" i="17"/>
  <c r="AS29" i="17"/>
  <c r="AS30" i="17"/>
  <c r="AS31" i="17"/>
  <c r="AS32" i="17"/>
  <c r="AS33" i="17"/>
  <c r="AS34" i="17"/>
  <c r="AS35" i="17"/>
  <c r="AS41" i="17"/>
  <c r="AS42" i="17"/>
  <c r="AS43" i="17"/>
  <c r="AS44" i="17"/>
  <c r="AS45" i="17"/>
  <c r="AS46" i="17"/>
  <c r="AS47" i="17"/>
  <c r="AS48" i="17"/>
  <c r="AS49" i="17"/>
  <c r="AS50" i="17"/>
  <c r="AS56" i="17"/>
  <c r="AS57" i="17"/>
  <c r="AS58" i="17"/>
  <c r="AS59" i="17"/>
  <c r="AS60" i="17"/>
  <c r="AS61" i="17"/>
  <c r="AS62" i="17"/>
  <c r="AS63" i="17"/>
  <c r="AS64" i="17"/>
  <c r="AS65" i="17"/>
  <c r="AS71" i="17"/>
  <c r="AS72" i="17"/>
  <c r="AS73" i="17"/>
  <c r="AS74" i="17"/>
  <c r="AS75" i="17"/>
  <c r="AS76" i="17"/>
  <c r="AS77" i="17"/>
  <c r="AS78" i="17"/>
  <c r="AS79" i="17"/>
  <c r="AS80" i="17"/>
  <c r="AS86" i="17"/>
  <c r="AS87" i="17"/>
  <c r="AS88" i="17"/>
  <c r="AS89" i="17"/>
  <c r="AS90" i="17"/>
  <c r="AS91" i="17"/>
  <c r="AS92" i="17"/>
  <c r="AS93" i="17"/>
  <c r="AS94" i="17"/>
  <c r="AS95" i="17"/>
  <c r="AT11" i="17"/>
  <c r="AT12" i="17"/>
  <c r="AT13" i="17"/>
  <c r="AT14" i="17"/>
  <c r="AT15" i="17"/>
  <c r="AT16" i="17"/>
  <c r="AT17" i="17"/>
  <c r="AT18" i="17"/>
  <c r="AT19" i="17"/>
  <c r="AT20" i="17"/>
  <c r="AT26" i="17"/>
  <c r="AT27" i="17"/>
  <c r="AT28" i="17"/>
  <c r="AT29" i="17"/>
  <c r="AT30" i="17"/>
  <c r="AT31" i="17"/>
  <c r="AT32" i="17"/>
  <c r="AT33" i="17"/>
  <c r="AT34" i="17"/>
  <c r="AT35" i="17"/>
  <c r="AT41" i="17"/>
  <c r="AT42" i="17"/>
  <c r="AT43" i="17"/>
  <c r="AT44" i="17"/>
  <c r="AT45" i="17"/>
  <c r="AT46" i="17"/>
  <c r="AT47" i="17"/>
  <c r="AT48" i="17"/>
  <c r="AT49" i="17"/>
  <c r="AT50" i="17"/>
  <c r="AT56" i="17"/>
  <c r="AT57" i="17"/>
  <c r="AT58" i="17"/>
  <c r="AT59" i="17"/>
  <c r="AT60" i="17"/>
  <c r="AT61" i="17"/>
  <c r="AT62" i="17"/>
  <c r="AT63" i="17"/>
  <c r="AT64" i="17"/>
  <c r="AT65" i="17"/>
  <c r="AT71" i="17"/>
  <c r="AT72" i="17"/>
  <c r="AT73" i="17"/>
  <c r="AT74" i="17"/>
  <c r="AT75" i="17"/>
  <c r="AT76" i="17"/>
  <c r="AT77" i="17"/>
  <c r="AT78" i="17"/>
  <c r="AT79" i="17"/>
  <c r="AT80" i="17"/>
  <c r="AT86" i="17"/>
  <c r="AT87" i="17"/>
  <c r="AT88" i="17"/>
  <c r="AT89" i="17"/>
  <c r="AT90" i="17"/>
  <c r="AT91" i="17"/>
  <c r="AT92" i="17"/>
  <c r="AT93" i="17"/>
  <c r="AT94" i="17"/>
  <c r="AT95" i="17"/>
  <c r="AR11" i="8"/>
  <c r="AR12" i="8"/>
  <c r="AR13" i="8"/>
  <c r="AR14" i="8"/>
  <c r="AR15" i="8"/>
  <c r="AR16" i="8"/>
  <c r="AR17" i="8"/>
  <c r="AR18" i="8"/>
  <c r="AR19" i="8"/>
  <c r="AR20" i="8"/>
  <c r="AR26" i="8"/>
  <c r="AR27" i="8"/>
  <c r="AR28" i="8"/>
  <c r="AR29" i="8"/>
  <c r="AR30" i="8"/>
  <c r="AR31" i="8"/>
  <c r="AR32" i="8"/>
  <c r="AR33" i="8"/>
  <c r="AR34" i="8"/>
  <c r="AR35" i="8"/>
  <c r="AR41" i="8"/>
  <c r="AR42" i="8"/>
  <c r="AR43" i="8"/>
  <c r="AR44" i="8"/>
  <c r="AR45" i="8"/>
  <c r="AR46" i="8"/>
  <c r="AR47" i="8"/>
  <c r="AR48" i="8"/>
  <c r="AR49" i="8"/>
  <c r="AR50" i="8"/>
  <c r="AR56" i="8"/>
  <c r="AR57" i="8"/>
  <c r="AR58" i="8"/>
  <c r="AR59" i="8"/>
  <c r="AR60" i="8"/>
  <c r="AR61" i="8"/>
  <c r="AR62" i="8"/>
  <c r="AR63" i="8"/>
  <c r="AR64" i="8"/>
  <c r="AR65" i="8"/>
  <c r="AR71" i="8"/>
  <c r="AR72" i="8"/>
  <c r="AR73" i="8"/>
  <c r="AR74" i="8"/>
  <c r="AR75" i="8"/>
  <c r="AR76" i="8"/>
  <c r="AR77" i="8"/>
  <c r="AR78" i="8"/>
  <c r="AR79" i="8"/>
  <c r="AR80" i="8"/>
  <c r="AS11" i="8"/>
  <c r="AS12" i="8"/>
  <c r="AS13" i="8"/>
  <c r="AS14" i="8"/>
  <c r="AS15" i="8"/>
  <c r="AS16" i="8"/>
  <c r="AS17" i="8"/>
  <c r="AS18" i="8"/>
  <c r="AS19" i="8"/>
  <c r="AS20" i="8"/>
  <c r="AS26" i="8"/>
  <c r="AS27" i="8"/>
  <c r="AS28" i="8"/>
  <c r="AS29" i="8"/>
  <c r="AS30" i="8"/>
  <c r="AS31" i="8"/>
  <c r="AS32" i="8"/>
  <c r="AS33" i="8"/>
  <c r="AS34" i="8"/>
  <c r="AS35" i="8"/>
  <c r="AS41" i="8"/>
  <c r="AS42" i="8"/>
  <c r="AS43" i="8"/>
  <c r="AS44" i="8"/>
  <c r="AS45" i="8"/>
  <c r="AS46" i="8"/>
  <c r="AS47" i="8"/>
  <c r="AS48" i="8"/>
  <c r="AS49" i="8"/>
  <c r="AS50" i="8"/>
  <c r="AS56" i="8"/>
  <c r="AS57" i="8"/>
  <c r="AS58" i="8"/>
  <c r="AS59" i="8"/>
  <c r="AS60" i="8"/>
  <c r="AS61" i="8"/>
  <c r="AS62" i="8"/>
  <c r="AS63" i="8"/>
  <c r="AS64" i="8"/>
  <c r="AS65" i="8"/>
  <c r="AS71" i="8"/>
  <c r="AS72" i="8"/>
  <c r="AS73" i="8"/>
  <c r="AS74" i="8"/>
  <c r="AS75" i="8"/>
  <c r="AS76" i="8"/>
  <c r="AS77" i="8"/>
  <c r="AS78" i="8"/>
  <c r="AS79" i="8"/>
  <c r="AS80" i="8"/>
  <c r="AT11" i="8"/>
  <c r="AT12" i="8"/>
  <c r="AT13" i="8"/>
  <c r="AT14" i="8"/>
  <c r="AT15" i="8"/>
  <c r="AT16" i="8"/>
  <c r="AT17" i="8"/>
  <c r="AT18" i="8"/>
  <c r="AT19" i="8"/>
  <c r="AT20" i="8"/>
  <c r="AT26" i="8"/>
  <c r="AT27" i="8"/>
  <c r="AT28" i="8"/>
  <c r="AT29" i="8"/>
  <c r="AT30" i="8"/>
  <c r="AT31" i="8"/>
  <c r="AT32" i="8"/>
  <c r="AT33" i="8"/>
  <c r="AT34" i="8"/>
  <c r="AT35" i="8"/>
  <c r="AT41" i="8"/>
  <c r="AT42" i="8"/>
  <c r="AT43" i="8"/>
  <c r="AT44" i="8"/>
  <c r="AT45" i="8"/>
  <c r="AT46" i="8"/>
  <c r="AT47" i="8"/>
  <c r="AT48" i="8"/>
  <c r="AT49" i="8"/>
  <c r="AT50" i="8"/>
  <c r="AT56" i="8"/>
  <c r="AT57" i="8"/>
  <c r="AT58" i="8"/>
  <c r="AT59" i="8"/>
  <c r="AT60" i="8"/>
  <c r="AT61" i="8"/>
  <c r="AT62" i="8"/>
  <c r="AT63" i="8"/>
  <c r="AT64" i="8"/>
  <c r="AT65" i="8"/>
  <c r="AT71" i="8"/>
  <c r="AT72" i="8"/>
  <c r="AT73" i="8"/>
  <c r="AT74" i="8"/>
  <c r="AT75" i="8"/>
  <c r="AT76" i="8"/>
  <c r="AT77" i="8"/>
  <c r="AT78" i="8"/>
  <c r="AT79" i="8"/>
  <c r="AT80" i="8"/>
  <c r="AR11" i="9"/>
  <c r="AR12" i="9"/>
  <c r="AR13" i="9"/>
  <c r="AR14" i="9"/>
  <c r="AR15" i="9"/>
  <c r="AR16" i="9"/>
  <c r="AR17" i="9"/>
  <c r="AR18" i="9"/>
  <c r="AR19" i="9"/>
  <c r="AR20" i="9"/>
  <c r="AR26" i="9"/>
  <c r="AR27" i="9"/>
  <c r="AR28" i="9"/>
  <c r="AR29" i="9"/>
  <c r="AR30" i="9"/>
  <c r="AR31" i="9"/>
  <c r="AR32" i="9"/>
  <c r="AR33" i="9"/>
  <c r="AR34" i="9"/>
  <c r="AR35" i="9"/>
  <c r="AR41" i="9"/>
  <c r="AR42" i="9"/>
  <c r="AR43" i="9"/>
  <c r="AR44" i="9"/>
  <c r="AR45" i="9"/>
  <c r="AR46" i="9"/>
  <c r="AR47" i="9"/>
  <c r="AR48" i="9"/>
  <c r="AR49" i="9"/>
  <c r="AR50" i="9"/>
  <c r="AR56" i="9"/>
  <c r="AR57" i="9"/>
  <c r="AR58" i="9"/>
  <c r="AR59" i="9"/>
  <c r="AR60" i="9"/>
  <c r="AR61" i="9"/>
  <c r="AR62" i="9"/>
  <c r="AR63" i="9"/>
  <c r="AR64" i="9"/>
  <c r="AR65" i="9"/>
  <c r="AR71" i="9"/>
  <c r="AR72" i="9"/>
  <c r="AR73" i="9"/>
  <c r="AR74" i="9"/>
  <c r="AR75" i="9"/>
  <c r="AR76" i="9"/>
  <c r="AR77" i="9"/>
  <c r="AR78" i="9"/>
  <c r="AR79" i="9"/>
  <c r="AR80" i="9"/>
  <c r="AR83" i="9"/>
  <c r="AR85" i="9" s="1"/>
  <c r="AS11" i="9"/>
  <c r="AS12" i="9"/>
  <c r="AS13" i="9"/>
  <c r="AS14" i="9"/>
  <c r="AS15" i="9"/>
  <c r="AS16" i="9"/>
  <c r="AS17" i="9"/>
  <c r="AS83" i="9" s="1"/>
  <c r="AS85" i="9" s="1"/>
  <c r="AS87" i="9" s="1"/>
  <c r="AS18" i="9"/>
  <c r="AS19" i="9"/>
  <c r="AS20" i="9"/>
  <c r="AS26" i="9"/>
  <c r="AS27" i="9"/>
  <c r="AS28" i="9"/>
  <c r="AS29" i="9"/>
  <c r="AS30" i="9"/>
  <c r="AS31" i="9"/>
  <c r="AS32" i="9"/>
  <c r="AS33" i="9"/>
  <c r="AS34" i="9"/>
  <c r="AS35" i="9"/>
  <c r="AS41" i="9"/>
  <c r="AS42" i="9"/>
  <c r="AS43" i="9"/>
  <c r="AS44" i="9"/>
  <c r="AS45" i="9"/>
  <c r="AS46" i="9"/>
  <c r="AS47" i="9"/>
  <c r="AS48" i="9"/>
  <c r="AS49" i="9"/>
  <c r="AS50" i="9"/>
  <c r="AS56" i="9"/>
  <c r="AS57" i="9"/>
  <c r="AS58" i="9"/>
  <c r="AS59" i="9"/>
  <c r="AS60" i="9"/>
  <c r="AS61" i="9"/>
  <c r="AS62" i="9"/>
  <c r="AS63" i="9"/>
  <c r="AS64" i="9"/>
  <c r="AS65" i="9"/>
  <c r="AS71" i="9"/>
  <c r="AS72" i="9"/>
  <c r="AS73" i="9"/>
  <c r="AS74" i="9"/>
  <c r="AS75" i="9"/>
  <c r="AS76" i="9"/>
  <c r="AS77" i="9"/>
  <c r="AS78" i="9"/>
  <c r="AS79" i="9"/>
  <c r="AS80" i="9"/>
  <c r="AT11" i="9"/>
  <c r="AT12" i="9"/>
  <c r="AT13" i="9"/>
  <c r="AT14" i="9"/>
  <c r="AT15" i="9"/>
  <c r="AT16" i="9"/>
  <c r="AT17" i="9"/>
  <c r="AT18" i="9"/>
  <c r="AT19" i="9"/>
  <c r="AT20" i="9"/>
  <c r="AT26" i="9"/>
  <c r="AT27" i="9"/>
  <c r="AT28" i="9"/>
  <c r="AT29" i="9"/>
  <c r="AT30" i="9"/>
  <c r="AT31" i="9"/>
  <c r="AT32" i="9"/>
  <c r="AT33" i="9"/>
  <c r="AT34" i="9"/>
  <c r="AT35" i="9"/>
  <c r="AT41" i="9"/>
  <c r="AT42" i="9"/>
  <c r="AT43" i="9"/>
  <c r="AT44" i="9"/>
  <c r="AT45" i="9"/>
  <c r="AT46" i="9"/>
  <c r="AT47" i="9"/>
  <c r="AT48" i="9"/>
  <c r="AT49" i="9"/>
  <c r="AT50" i="9"/>
  <c r="AT56" i="9"/>
  <c r="AT57" i="9"/>
  <c r="AT58" i="9"/>
  <c r="AT59" i="9"/>
  <c r="AT60" i="9"/>
  <c r="AT61" i="9"/>
  <c r="AT62" i="9"/>
  <c r="AT63" i="9"/>
  <c r="AT64" i="9"/>
  <c r="AT65" i="9"/>
  <c r="AT71" i="9"/>
  <c r="AT72" i="9"/>
  <c r="AT73" i="9"/>
  <c r="AT74" i="9"/>
  <c r="AT75" i="9"/>
  <c r="AT76" i="9"/>
  <c r="AT77" i="9"/>
  <c r="AT78" i="9"/>
  <c r="AT79" i="9"/>
  <c r="AT80" i="9"/>
  <c r="AR11" i="10"/>
  <c r="AR12" i="10"/>
  <c r="AR13" i="10"/>
  <c r="AR14" i="10"/>
  <c r="AR15" i="10"/>
  <c r="AR16" i="10"/>
  <c r="AR17" i="10"/>
  <c r="AR18" i="10"/>
  <c r="AR19" i="10"/>
  <c r="AR20" i="10"/>
  <c r="AR26" i="10"/>
  <c r="AR27" i="10"/>
  <c r="AR28" i="10"/>
  <c r="AR29" i="10"/>
  <c r="AR30" i="10"/>
  <c r="AR31" i="10"/>
  <c r="AR32" i="10"/>
  <c r="AR33" i="10"/>
  <c r="AR34" i="10"/>
  <c r="AR35" i="10"/>
  <c r="AR41" i="10"/>
  <c r="AR42" i="10"/>
  <c r="AR43" i="10"/>
  <c r="AR44" i="10"/>
  <c r="AR45" i="10"/>
  <c r="AR46" i="10"/>
  <c r="AR47" i="10"/>
  <c r="AR48" i="10"/>
  <c r="AR49" i="10"/>
  <c r="AR50" i="10"/>
  <c r="AR56" i="10"/>
  <c r="AR57" i="10"/>
  <c r="AR58" i="10"/>
  <c r="AR59" i="10"/>
  <c r="AR60" i="10"/>
  <c r="AR61" i="10"/>
  <c r="AR62" i="10"/>
  <c r="AR63" i="10"/>
  <c r="AR64" i="10"/>
  <c r="AR65" i="10"/>
  <c r="AR71" i="10"/>
  <c r="AR72" i="10"/>
  <c r="AR73" i="10"/>
  <c r="AR74" i="10"/>
  <c r="AR75" i="10"/>
  <c r="AR76" i="10"/>
  <c r="AR77" i="10"/>
  <c r="AR78" i="10"/>
  <c r="AR79" i="10"/>
  <c r="AR80" i="10"/>
  <c r="AR86" i="10"/>
  <c r="AR87" i="10"/>
  <c r="AR88" i="10"/>
  <c r="AR89" i="10"/>
  <c r="AR90" i="10"/>
  <c r="AR91" i="10"/>
  <c r="AR92" i="10"/>
  <c r="AR93" i="10"/>
  <c r="AR94" i="10"/>
  <c r="AR95" i="10"/>
  <c r="AR98" i="10"/>
  <c r="AR100" i="10" s="1"/>
  <c r="AR102" i="10" s="1"/>
  <c r="AS11" i="10"/>
  <c r="AS12" i="10"/>
  <c r="AS13" i="10"/>
  <c r="AS14" i="10"/>
  <c r="AS15" i="10"/>
  <c r="AS16" i="10"/>
  <c r="AS17" i="10"/>
  <c r="AS18" i="10"/>
  <c r="AS19" i="10"/>
  <c r="AS20" i="10"/>
  <c r="AS26" i="10"/>
  <c r="AS27" i="10"/>
  <c r="AS28" i="10"/>
  <c r="AS29" i="10"/>
  <c r="AS30" i="10"/>
  <c r="AS31" i="10"/>
  <c r="AS32" i="10"/>
  <c r="AS33" i="10"/>
  <c r="AS34" i="10"/>
  <c r="AS35" i="10"/>
  <c r="AS41" i="10"/>
  <c r="AS42" i="10"/>
  <c r="AS43" i="10"/>
  <c r="AS44" i="10"/>
  <c r="AS45" i="10"/>
  <c r="AS46" i="10"/>
  <c r="AS47" i="10"/>
  <c r="AS48" i="10"/>
  <c r="AS49" i="10"/>
  <c r="AS50" i="10"/>
  <c r="AS56" i="10"/>
  <c r="AS57" i="10"/>
  <c r="AS58" i="10"/>
  <c r="AS59" i="10"/>
  <c r="AS60" i="10"/>
  <c r="AS61" i="10"/>
  <c r="AS62" i="10"/>
  <c r="AS63" i="10"/>
  <c r="AS64" i="10"/>
  <c r="AS65" i="10"/>
  <c r="AS71" i="10"/>
  <c r="AS72" i="10"/>
  <c r="AS73" i="10"/>
  <c r="AS74" i="10"/>
  <c r="AS75" i="10"/>
  <c r="AS76" i="10"/>
  <c r="AS77" i="10"/>
  <c r="AS78" i="10"/>
  <c r="AS79" i="10"/>
  <c r="AS80" i="10"/>
  <c r="AS86" i="10"/>
  <c r="AS87" i="10"/>
  <c r="AS88" i="10"/>
  <c r="AS89" i="10"/>
  <c r="AS90" i="10"/>
  <c r="AS91" i="10"/>
  <c r="AS92" i="10"/>
  <c r="AS93" i="10"/>
  <c r="AS94" i="10"/>
  <c r="AS95" i="10"/>
  <c r="AT11" i="10"/>
  <c r="AT12" i="10"/>
  <c r="AT13" i="10"/>
  <c r="AT14" i="10"/>
  <c r="AT15" i="10"/>
  <c r="AT16" i="10"/>
  <c r="AT17" i="10"/>
  <c r="AT18" i="10"/>
  <c r="AT19" i="10"/>
  <c r="AT20" i="10"/>
  <c r="AT26" i="10"/>
  <c r="AT27" i="10"/>
  <c r="AT28" i="10"/>
  <c r="AT29" i="10"/>
  <c r="AT30" i="10"/>
  <c r="AT31" i="10"/>
  <c r="AT32" i="10"/>
  <c r="AT33" i="10"/>
  <c r="AT34" i="10"/>
  <c r="AT35" i="10"/>
  <c r="AT41" i="10"/>
  <c r="AT42" i="10"/>
  <c r="AT43" i="10"/>
  <c r="AT44" i="10"/>
  <c r="AT45" i="10"/>
  <c r="AT46" i="10"/>
  <c r="AT47" i="10"/>
  <c r="AT48" i="10"/>
  <c r="AT49" i="10"/>
  <c r="AT50" i="10"/>
  <c r="AT56" i="10"/>
  <c r="AT57" i="10"/>
  <c r="AT58" i="10"/>
  <c r="AT59" i="10"/>
  <c r="AT60" i="10"/>
  <c r="AT61" i="10"/>
  <c r="AT62" i="10"/>
  <c r="AT63" i="10"/>
  <c r="AT64" i="10"/>
  <c r="AT65" i="10"/>
  <c r="AT71" i="10"/>
  <c r="AT72" i="10"/>
  <c r="AT73" i="10"/>
  <c r="AT74" i="10"/>
  <c r="AT75" i="10"/>
  <c r="AT76" i="10"/>
  <c r="AT77" i="10"/>
  <c r="AT78" i="10"/>
  <c r="AT79" i="10"/>
  <c r="AT80" i="10"/>
  <c r="AT86" i="10"/>
  <c r="AT87" i="10"/>
  <c r="AT88" i="10"/>
  <c r="AT89" i="10"/>
  <c r="AT90" i="10"/>
  <c r="AT91" i="10"/>
  <c r="AT92" i="10"/>
  <c r="AT93" i="10"/>
  <c r="AT94" i="10"/>
  <c r="AT95" i="10"/>
  <c r="AR11" i="11"/>
  <c r="AR12" i="11"/>
  <c r="AR13" i="11"/>
  <c r="AR14" i="11"/>
  <c r="AR15" i="11"/>
  <c r="AR16" i="11"/>
  <c r="AR17" i="11"/>
  <c r="AR18" i="11"/>
  <c r="AR19" i="11"/>
  <c r="AR20" i="11"/>
  <c r="AR26" i="11"/>
  <c r="AR27" i="11"/>
  <c r="AR28" i="11"/>
  <c r="AR29" i="11"/>
  <c r="AR30" i="11"/>
  <c r="AR31" i="11"/>
  <c r="AR32" i="11"/>
  <c r="AR33" i="11"/>
  <c r="AR34" i="11"/>
  <c r="AR35" i="11"/>
  <c r="AR41" i="11"/>
  <c r="AR42" i="11"/>
  <c r="AR43" i="11"/>
  <c r="AR44" i="11"/>
  <c r="AR45" i="11"/>
  <c r="AR46" i="11"/>
  <c r="AR47" i="11"/>
  <c r="AR48" i="11"/>
  <c r="AR49" i="11"/>
  <c r="AR50" i="11"/>
  <c r="AR56" i="11"/>
  <c r="AR57" i="11"/>
  <c r="AR58" i="11"/>
  <c r="AR59" i="11"/>
  <c r="AR60" i="11"/>
  <c r="AR61" i="11"/>
  <c r="AR62" i="11"/>
  <c r="AR63" i="11"/>
  <c r="AR64" i="11"/>
  <c r="AR65" i="11"/>
  <c r="AR71" i="11"/>
  <c r="AR72" i="11"/>
  <c r="AR73" i="11"/>
  <c r="AR74" i="11"/>
  <c r="AR75" i="11"/>
  <c r="AR76" i="11"/>
  <c r="AR77" i="11"/>
  <c r="AR78" i="11"/>
  <c r="AR79" i="11"/>
  <c r="AR80" i="11"/>
  <c r="AS11" i="11"/>
  <c r="AS12" i="11"/>
  <c r="AS13" i="11"/>
  <c r="AS14" i="11"/>
  <c r="AS15" i="11"/>
  <c r="AS16" i="11"/>
  <c r="AS17" i="11"/>
  <c r="AS18" i="11"/>
  <c r="AS19" i="11"/>
  <c r="AS20" i="11"/>
  <c r="AS26" i="11"/>
  <c r="AS27" i="11"/>
  <c r="AS28" i="11"/>
  <c r="AS29" i="11"/>
  <c r="AS30" i="11"/>
  <c r="AS31" i="11"/>
  <c r="AS32" i="11"/>
  <c r="AS33" i="11"/>
  <c r="AS34" i="11"/>
  <c r="AS35" i="11"/>
  <c r="AS41" i="11"/>
  <c r="AS42" i="11"/>
  <c r="AS43" i="11"/>
  <c r="AS44" i="11"/>
  <c r="AS45" i="11"/>
  <c r="AS46" i="11"/>
  <c r="AS47" i="11"/>
  <c r="AS48" i="11"/>
  <c r="AS49" i="11"/>
  <c r="AS50" i="11"/>
  <c r="AS56" i="11"/>
  <c r="AS57" i="11"/>
  <c r="AS58" i="11"/>
  <c r="AS59" i="11"/>
  <c r="AS60" i="11"/>
  <c r="AS61" i="11"/>
  <c r="AS62" i="11"/>
  <c r="AS63" i="11"/>
  <c r="AS64" i="11"/>
  <c r="AS65" i="11"/>
  <c r="AS71" i="11"/>
  <c r="AS72" i="11"/>
  <c r="AS73" i="11"/>
  <c r="AS74" i="11"/>
  <c r="AS75" i="11"/>
  <c r="AS76" i="11"/>
  <c r="AS77" i="11"/>
  <c r="AS78" i="11"/>
  <c r="AS79" i="11"/>
  <c r="AS80" i="11"/>
  <c r="AT11" i="11"/>
  <c r="AT12" i="11"/>
  <c r="AT13" i="11"/>
  <c r="AT14" i="11"/>
  <c r="AT15" i="11"/>
  <c r="AT16" i="11"/>
  <c r="AT83" i="11" s="1"/>
  <c r="AT85" i="11" s="1"/>
  <c r="AT87" i="11" s="1"/>
  <c r="AT17" i="11"/>
  <c r="AT18" i="11"/>
  <c r="AT19" i="11"/>
  <c r="AT20" i="11"/>
  <c r="AT26" i="11"/>
  <c r="AT27" i="11"/>
  <c r="AT28" i="11"/>
  <c r="AT29" i="11"/>
  <c r="AT30" i="11"/>
  <c r="AT31" i="11"/>
  <c r="AT32" i="11"/>
  <c r="AT33" i="11"/>
  <c r="AT34" i="11"/>
  <c r="AT35" i="11"/>
  <c r="AT41" i="11"/>
  <c r="AT42" i="11"/>
  <c r="AT43" i="11"/>
  <c r="AT44" i="11"/>
  <c r="AT45" i="11"/>
  <c r="AT46" i="11"/>
  <c r="AT47" i="11"/>
  <c r="AT48" i="11"/>
  <c r="AT49" i="11"/>
  <c r="AT50" i="11"/>
  <c r="AT56" i="11"/>
  <c r="AT57" i="11"/>
  <c r="AT58" i="11"/>
  <c r="AT59" i="11"/>
  <c r="AT60" i="11"/>
  <c r="AT61" i="11"/>
  <c r="AT62" i="11"/>
  <c r="AT63" i="11"/>
  <c r="AT64" i="11"/>
  <c r="AT65" i="11"/>
  <c r="AT71" i="11"/>
  <c r="AT72" i="11"/>
  <c r="AT73" i="11"/>
  <c r="AT74" i="11"/>
  <c r="AT75" i="11"/>
  <c r="AT76" i="11"/>
  <c r="AT77" i="11"/>
  <c r="AT78" i="11"/>
  <c r="AT79" i="11"/>
  <c r="AT80" i="11"/>
  <c r="F24" i="25"/>
  <c r="F50" i="25"/>
  <c r="F76" i="25"/>
  <c r="F102" i="25"/>
  <c r="E89" i="18" s="1"/>
  <c r="E14" i="18"/>
  <c r="M14" i="18" s="1"/>
  <c r="F128" i="25"/>
  <c r="F154" i="25"/>
  <c r="E31" i="18" s="1"/>
  <c r="M31" i="18" s="1"/>
  <c r="F180" i="25"/>
  <c r="F206" i="25"/>
  <c r="E63" i="18" s="1"/>
  <c r="E18" i="18"/>
  <c r="M18" i="18" s="1"/>
  <c r="F232" i="25"/>
  <c r="F258" i="25"/>
  <c r="E35" i="18"/>
  <c r="M35" i="18" s="1"/>
  <c r="O35" i="18" s="1"/>
  <c r="E41" i="18"/>
  <c r="M41" i="18" s="1"/>
  <c r="E45" i="18"/>
  <c r="M45" i="18" s="1"/>
  <c r="E48" i="18"/>
  <c r="M48" i="18" s="1"/>
  <c r="E58" i="18"/>
  <c r="M58" i="18" s="1"/>
  <c r="E59" i="18"/>
  <c r="M59" i="18" s="1"/>
  <c r="M63" i="18"/>
  <c r="O63" i="18" s="1"/>
  <c r="E71" i="18"/>
  <c r="M71" i="18" s="1"/>
  <c r="E74" i="18"/>
  <c r="M74" i="18" s="1"/>
  <c r="E86" i="18"/>
  <c r="M86" i="18" s="1"/>
  <c r="M89" i="18"/>
  <c r="E101" i="18"/>
  <c r="M101" i="18" s="1"/>
  <c r="T101" i="18" s="1"/>
  <c r="O101" i="18"/>
  <c r="E110" i="18"/>
  <c r="M110" i="18" s="1"/>
  <c r="T35" i="18"/>
  <c r="T63" i="18"/>
  <c r="AQ11" i="18"/>
  <c r="AQ12" i="18"/>
  <c r="AQ13" i="18"/>
  <c r="AQ14" i="18"/>
  <c r="AQ15" i="18"/>
  <c r="AQ16" i="18"/>
  <c r="AQ17" i="18"/>
  <c r="AQ18" i="18"/>
  <c r="AQ19" i="18"/>
  <c r="AQ20" i="18"/>
  <c r="AQ26" i="18"/>
  <c r="AQ27" i="18"/>
  <c r="AQ28" i="18"/>
  <c r="AQ29" i="18"/>
  <c r="AQ30" i="18"/>
  <c r="AQ31" i="18"/>
  <c r="AQ32" i="18"/>
  <c r="AQ33" i="18"/>
  <c r="AQ34" i="18"/>
  <c r="AQ35" i="18"/>
  <c r="AQ41" i="18"/>
  <c r="AQ42" i="18"/>
  <c r="AQ43" i="18"/>
  <c r="AQ44" i="18"/>
  <c r="AQ45" i="18"/>
  <c r="AQ46" i="18"/>
  <c r="AQ47" i="18"/>
  <c r="AQ48" i="18"/>
  <c r="AQ49" i="18"/>
  <c r="AQ50" i="18"/>
  <c r="AQ56" i="18"/>
  <c r="AQ57" i="18"/>
  <c r="AQ58" i="18"/>
  <c r="AQ59" i="18"/>
  <c r="AQ60" i="18"/>
  <c r="AQ61" i="18"/>
  <c r="AQ62" i="18"/>
  <c r="AQ63" i="18"/>
  <c r="AQ64" i="18"/>
  <c r="AQ65" i="18"/>
  <c r="AQ71" i="18"/>
  <c r="AQ72" i="18"/>
  <c r="AQ73" i="18"/>
  <c r="AQ74" i="18"/>
  <c r="AQ75" i="18"/>
  <c r="AQ76" i="18"/>
  <c r="AQ77" i="18"/>
  <c r="AQ78" i="18"/>
  <c r="AQ79" i="18"/>
  <c r="AQ80" i="18"/>
  <c r="AQ86" i="18"/>
  <c r="AQ87" i="18"/>
  <c r="AQ88" i="18"/>
  <c r="AQ89" i="18"/>
  <c r="AQ90" i="18"/>
  <c r="AQ91" i="18"/>
  <c r="AQ92" i="18"/>
  <c r="AQ93" i="18"/>
  <c r="AQ94" i="18"/>
  <c r="AQ95" i="18"/>
  <c r="AQ101" i="18"/>
  <c r="AQ102" i="18"/>
  <c r="AQ103" i="18"/>
  <c r="AQ104" i="18"/>
  <c r="AQ105" i="18"/>
  <c r="AQ106" i="18"/>
  <c r="AQ107" i="18"/>
  <c r="AQ108" i="18"/>
  <c r="AQ109" i="18"/>
  <c r="AQ110" i="18"/>
  <c r="AQ113" i="18"/>
  <c r="E18" i="19"/>
  <c r="M18" i="19" s="1"/>
  <c r="O18" i="19" s="1"/>
  <c r="E20" i="19"/>
  <c r="M20" i="19" s="1"/>
  <c r="E31" i="19"/>
  <c r="M31" i="19" s="1"/>
  <c r="E33" i="19"/>
  <c r="M33" i="19" s="1"/>
  <c r="O33" i="19" s="1"/>
  <c r="E35" i="19"/>
  <c r="M35" i="19" s="1"/>
  <c r="O35" i="19"/>
  <c r="E41" i="19"/>
  <c r="M41" i="19" s="1"/>
  <c r="O41" i="19" s="1"/>
  <c r="E45" i="19"/>
  <c r="M45" i="19" s="1"/>
  <c r="T45" i="19" s="1"/>
  <c r="O45" i="19"/>
  <c r="E46" i="19"/>
  <c r="M46" i="19" s="1"/>
  <c r="E48" i="19"/>
  <c r="M48" i="19" s="1"/>
  <c r="T48" i="19" s="1"/>
  <c r="O48" i="19"/>
  <c r="E57" i="19"/>
  <c r="M57" i="19" s="1"/>
  <c r="E59" i="19"/>
  <c r="M59" i="19" s="1"/>
  <c r="O59" i="19"/>
  <c r="E63" i="19"/>
  <c r="M63" i="19" s="1"/>
  <c r="E65" i="19"/>
  <c r="M65" i="19" s="1"/>
  <c r="E74" i="19"/>
  <c r="M74" i="19"/>
  <c r="E76" i="19"/>
  <c r="M76" i="19" s="1"/>
  <c r="E77" i="19"/>
  <c r="M77" i="19" s="1"/>
  <c r="T77" i="19" s="1"/>
  <c r="O77" i="19"/>
  <c r="E78" i="19"/>
  <c r="M78" i="19"/>
  <c r="T78" i="19" s="1"/>
  <c r="O78" i="19"/>
  <c r="T18" i="19"/>
  <c r="T33" i="19"/>
  <c r="T35" i="19"/>
  <c r="T41" i="19"/>
  <c r="T59" i="19"/>
  <c r="AQ11" i="19"/>
  <c r="AQ12" i="19"/>
  <c r="AQ13" i="19"/>
  <c r="AQ14" i="19"/>
  <c r="AQ15" i="19"/>
  <c r="AQ16" i="19"/>
  <c r="AQ17" i="19"/>
  <c r="AQ18" i="19"/>
  <c r="AQ19" i="19"/>
  <c r="AQ20" i="19"/>
  <c r="AQ26" i="19"/>
  <c r="AQ27" i="19"/>
  <c r="AQ28" i="19"/>
  <c r="AQ29" i="19"/>
  <c r="AQ30" i="19"/>
  <c r="AQ31" i="19"/>
  <c r="AQ32" i="19"/>
  <c r="AQ33" i="19"/>
  <c r="AQ34" i="19"/>
  <c r="AQ35" i="19"/>
  <c r="AQ41" i="19"/>
  <c r="AQ42" i="19"/>
  <c r="AQ43" i="19"/>
  <c r="AQ44" i="19"/>
  <c r="AQ45" i="19"/>
  <c r="AQ46" i="19"/>
  <c r="AQ47" i="19"/>
  <c r="AQ48" i="19"/>
  <c r="AQ49" i="19"/>
  <c r="AQ50" i="19"/>
  <c r="AQ56" i="19"/>
  <c r="AQ57" i="19"/>
  <c r="AQ58" i="19"/>
  <c r="AQ59" i="19"/>
  <c r="AQ60" i="19"/>
  <c r="AQ61" i="19"/>
  <c r="AQ62" i="19"/>
  <c r="AQ63" i="19"/>
  <c r="AQ64" i="19"/>
  <c r="AQ65" i="19"/>
  <c r="AQ71" i="19"/>
  <c r="AQ72" i="19"/>
  <c r="AQ73" i="19"/>
  <c r="AQ74" i="19"/>
  <c r="AQ75" i="19"/>
  <c r="AQ76" i="19"/>
  <c r="AQ77" i="19"/>
  <c r="AQ78" i="19"/>
  <c r="AQ79" i="19"/>
  <c r="AQ80" i="19"/>
  <c r="E11" i="13"/>
  <c r="M11" i="13" s="1"/>
  <c r="T11" i="13" s="1"/>
  <c r="E14" i="13"/>
  <c r="M14" i="13"/>
  <c r="O14" i="13" s="1"/>
  <c r="E18" i="13"/>
  <c r="M18" i="13"/>
  <c r="O18" i="13" s="1"/>
  <c r="E20" i="13"/>
  <c r="E29" i="13"/>
  <c r="M29" i="13" s="1"/>
  <c r="O29" i="13" s="1"/>
  <c r="E30" i="13"/>
  <c r="M30" i="13" s="1"/>
  <c r="O30" i="13" s="1"/>
  <c r="E31" i="13"/>
  <c r="M31" i="13" s="1"/>
  <c r="E33" i="13"/>
  <c r="M33" i="13"/>
  <c r="O33" i="13"/>
  <c r="E35" i="13"/>
  <c r="M35" i="13" s="1"/>
  <c r="O35" i="13" s="1"/>
  <c r="E41" i="13"/>
  <c r="M41" i="13" s="1"/>
  <c r="T41" i="13" s="1"/>
  <c r="O41" i="13"/>
  <c r="E44" i="13"/>
  <c r="M44" i="13"/>
  <c r="E48" i="13"/>
  <c r="M48" i="13" s="1"/>
  <c r="E49" i="13"/>
  <c r="M49" i="13" s="1"/>
  <c r="E57" i="13"/>
  <c r="M57" i="13" s="1"/>
  <c r="T57" i="13" s="1"/>
  <c r="O57" i="13"/>
  <c r="E59" i="13"/>
  <c r="M59" i="13"/>
  <c r="O59" i="13" s="1"/>
  <c r="E62" i="13"/>
  <c r="M62" i="13" s="1"/>
  <c r="O62" i="13" s="1"/>
  <c r="E63" i="13"/>
  <c r="M63" i="13"/>
  <c r="E65" i="13"/>
  <c r="M65" i="13" s="1"/>
  <c r="O65" i="13"/>
  <c r="E74" i="13"/>
  <c r="M74" i="13"/>
  <c r="T74" i="13" s="1"/>
  <c r="O74" i="13"/>
  <c r="E76" i="13"/>
  <c r="M76" i="13" s="1"/>
  <c r="E78" i="13"/>
  <c r="M78" i="13"/>
  <c r="O78" i="13" s="1"/>
  <c r="E80" i="13"/>
  <c r="T14" i="13"/>
  <c r="T18" i="13"/>
  <c r="T29" i="13"/>
  <c r="T30" i="13"/>
  <c r="T33" i="13"/>
  <c r="T35" i="13"/>
  <c r="T59" i="13"/>
  <c r="T62" i="13"/>
  <c r="T65" i="13"/>
  <c r="T78" i="13"/>
  <c r="AQ11" i="13"/>
  <c r="AQ12" i="13"/>
  <c r="AQ13" i="13"/>
  <c r="AQ14" i="13"/>
  <c r="AQ15" i="13"/>
  <c r="AQ16" i="13"/>
  <c r="AQ17" i="13"/>
  <c r="AQ18" i="13"/>
  <c r="AQ19" i="13"/>
  <c r="AQ20" i="13"/>
  <c r="AQ26" i="13"/>
  <c r="AQ27" i="13"/>
  <c r="AQ28" i="13"/>
  <c r="AQ29" i="13"/>
  <c r="AQ30" i="13"/>
  <c r="AQ31" i="13"/>
  <c r="AQ32" i="13"/>
  <c r="AQ33" i="13"/>
  <c r="AQ34" i="13"/>
  <c r="AQ35" i="13"/>
  <c r="AQ41" i="13"/>
  <c r="AQ42" i="13"/>
  <c r="AQ43" i="13"/>
  <c r="AQ44" i="13"/>
  <c r="AQ45" i="13"/>
  <c r="AQ46" i="13"/>
  <c r="AQ47" i="13"/>
  <c r="AQ48" i="13"/>
  <c r="AQ49" i="13"/>
  <c r="AQ50" i="13"/>
  <c r="AQ56" i="13"/>
  <c r="AQ57" i="13"/>
  <c r="AQ58" i="13"/>
  <c r="AQ59" i="13"/>
  <c r="AQ60" i="13"/>
  <c r="AQ61" i="13"/>
  <c r="AQ62" i="13"/>
  <c r="AQ63" i="13"/>
  <c r="AQ64" i="13"/>
  <c r="AQ65" i="13"/>
  <c r="AQ71" i="13"/>
  <c r="AQ72" i="13"/>
  <c r="AQ73" i="13"/>
  <c r="AQ74" i="13"/>
  <c r="AQ75" i="13"/>
  <c r="AQ76" i="13"/>
  <c r="AQ77" i="13"/>
  <c r="AQ78" i="13"/>
  <c r="AQ79" i="13"/>
  <c r="AQ80" i="13"/>
  <c r="E11" i="14"/>
  <c r="M11" i="14" s="1"/>
  <c r="O11" i="14" s="1"/>
  <c r="E12" i="14"/>
  <c r="M12" i="14" s="1"/>
  <c r="T12" i="14" s="1"/>
  <c r="O12" i="14"/>
  <c r="E14" i="14"/>
  <c r="M14" i="14" s="1"/>
  <c r="T14" i="14" s="1"/>
  <c r="O14" i="14"/>
  <c r="E16" i="14"/>
  <c r="M16" i="14" s="1"/>
  <c r="E18" i="14"/>
  <c r="M18" i="14" s="1"/>
  <c r="E20" i="14"/>
  <c r="M20" i="14" s="1"/>
  <c r="T20" i="14" s="1"/>
  <c r="O20" i="14"/>
  <c r="E26" i="14"/>
  <c r="M26" i="14" s="1"/>
  <c r="E28" i="14"/>
  <c r="M28" i="14" s="1"/>
  <c r="O28" i="14" s="1"/>
  <c r="E29" i="14"/>
  <c r="M29" i="14" s="1"/>
  <c r="E30" i="14"/>
  <c r="M30" i="14" s="1"/>
  <c r="E31" i="14"/>
  <c r="M31" i="14"/>
  <c r="O31" i="14"/>
  <c r="E33" i="14"/>
  <c r="M33" i="14"/>
  <c r="O33" i="14" s="1"/>
  <c r="E34" i="14"/>
  <c r="M34" i="14" s="1"/>
  <c r="E35" i="14"/>
  <c r="M35" i="14"/>
  <c r="O35" i="14" s="1"/>
  <c r="E41" i="14"/>
  <c r="M41" i="14"/>
  <c r="T41" i="14" s="1"/>
  <c r="O41" i="14"/>
  <c r="E44" i="14"/>
  <c r="M44" i="14" s="1"/>
  <c r="E46" i="14"/>
  <c r="M46" i="14" s="1"/>
  <c r="E48" i="14"/>
  <c r="M48" i="14" s="1"/>
  <c r="O48" i="14"/>
  <c r="E50" i="14"/>
  <c r="M50" i="14" s="1"/>
  <c r="T50" i="14" s="1"/>
  <c r="O50" i="14"/>
  <c r="E56" i="14"/>
  <c r="M56" i="14" s="1"/>
  <c r="T56" i="14" s="1"/>
  <c r="O56" i="14"/>
  <c r="E57" i="14"/>
  <c r="M57" i="14" s="1"/>
  <c r="E59" i="14"/>
  <c r="M59" i="14"/>
  <c r="T59" i="14" s="1"/>
  <c r="O59" i="14"/>
  <c r="E61" i="14"/>
  <c r="M61" i="14"/>
  <c r="E62" i="14"/>
  <c r="M62" i="14" s="1"/>
  <c r="E63" i="14"/>
  <c r="M63" i="14"/>
  <c r="O63" i="14" s="1"/>
  <c r="E64" i="14"/>
  <c r="M64" i="14" s="1"/>
  <c r="E65" i="14"/>
  <c r="M65" i="14" s="1"/>
  <c r="O65" i="14" s="1"/>
  <c r="E71" i="14"/>
  <c r="M71" i="14"/>
  <c r="O71" i="14" s="1"/>
  <c r="E72" i="14"/>
  <c r="M72" i="14"/>
  <c r="O72" i="14" s="1"/>
  <c r="E74" i="14"/>
  <c r="M74" i="14" s="1"/>
  <c r="T74" i="14" s="1"/>
  <c r="O74" i="14"/>
  <c r="E75" i="14"/>
  <c r="M75" i="14" s="1"/>
  <c r="E76" i="14"/>
  <c r="M76" i="14" s="1"/>
  <c r="E78" i="14"/>
  <c r="M78" i="14" s="1"/>
  <c r="E80" i="14"/>
  <c r="M80" i="14" s="1"/>
  <c r="E86" i="14"/>
  <c r="M86" i="14" s="1"/>
  <c r="T86" i="14" s="1"/>
  <c r="E89" i="14"/>
  <c r="M89" i="14"/>
  <c r="E90" i="14"/>
  <c r="M90" i="14" s="1"/>
  <c r="E91" i="14"/>
  <c r="M91" i="14"/>
  <c r="E92" i="14"/>
  <c r="M92" i="14" s="1"/>
  <c r="O92" i="14" s="1"/>
  <c r="E93" i="14"/>
  <c r="M93" i="14" s="1"/>
  <c r="E94" i="14"/>
  <c r="M94" i="14" s="1"/>
  <c r="T94" i="14" s="1"/>
  <c r="O94" i="14"/>
  <c r="E95" i="14"/>
  <c r="M95" i="14"/>
  <c r="O95" i="14"/>
  <c r="T11" i="14"/>
  <c r="T28" i="14"/>
  <c r="T31" i="14"/>
  <c r="T48" i="14"/>
  <c r="T63" i="14"/>
  <c r="T65" i="14"/>
  <c r="T72" i="14"/>
  <c r="T95" i="14"/>
  <c r="AQ11" i="14"/>
  <c r="AQ12" i="14"/>
  <c r="AQ13" i="14"/>
  <c r="AQ14" i="14"/>
  <c r="AQ15" i="14"/>
  <c r="AQ16" i="14"/>
  <c r="AQ17" i="14"/>
  <c r="AQ18" i="14"/>
  <c r="AQ19" i="14"/>
  <c r="AQ20" i="14"/>
  <c r="AQ26" i="14"/>
  <c r="AQ27" i="14"/>
  <c r="AQ28" i="14"/>
  <c r="AQ29" i="14"/>
  <c r="AQ30" i="14"/>
  <c r="AQ31" i="14"/>
  <c r="AQ32" i="14"/>
  <c r="AQ33" i="14"/>
  <c r="AQ34" i="14"/>
  <c r="AQ35" i="14"/>
  <c r="AQ41" i="14"/>
  <c r="AQ42" i="14"/>
  <c r="AQ43" i="14"/>
  <c r="AQ44" i="14"/>
  <c r="AQ45" i="14"/>
  <c r="AQ46" i="14"/>
  <c r="AQ47" i="14"/>
  <c r="AQ48" i="14"/>
  <c r="AQ49" i="14"/>
  <c r="AQ50" i="14"/>
  <c r="AQ56" i="14"/>
  <c r="AQ57" i="14"/>
  <c r="AQ58" i="14"/>
  <c r="AQ59" i="14"/>
  <c r="AQ60" i="14"/>
  <c r="AQ61" i="14"/>
  <c r="AQ62" i="14"/>
  <c r="AQ63" i="14"/>
  <c r="AQ64" i="14"/>
  <c r="AQ65" i="14"/>
  <c r="AQ71" i="14"/>
  <c r="AQ72" i="14"/>
  <c r="AQ73" i="14"/>
  <c r="AQ74" i="14"/>
  <c r="AQ75" i="14"/>
  <c r="AQ76" i="14"/>
  <c r="AQ77" i="14"/>
  <c r="AQ78" i="14"/>
  <c r="AQ79" i="14"/>
  <c r="AQ80" i="14"/>
  <c r="AQ86" i="14"/>
  <c r="AQ87" i="14"/>
  <c r="AQ88" i="14"/>
  <c r="AQ89" i="14"/>
  <c r="AQ90" i="14"/>
  <c r="AQ91" i="14"/>
  <c r="AQ92" i="14"/>
  <c r="AQ93" i="14"/>
  <c r="AQ94" i="14"/>
  <c r="AQ95" i="14"/>
  <c r="E11" i="15"/>
  <c r="M11" i="15"/>
  <c r="E12" i="15"/>
  <c r="M12" i="15"/>
  <c r="O12" i="15" s="1"/>
  <c r="E14" i="15"/>
  <c r="M14" i="15" s="1"/>
  <c r="E15" i="15"/>
  <c r="M15" i="15" s="1"/>
  <c r="O15" i="15" s="1"/>
  <c r="E16" i="15"/>
  <c r="M16" i="15" s="1"/>
  <c r="O16" i="15"/>
  <c r="E18" i="15"/>
  <c r="M18" i="15" s="1"/>
  <c r="E20" i="15"/>
  <c r="M20" i="15"/>
  <c r="T20" i="15" s="1"/>
  <c r="O20" i="15"/>
  <c r="E26" i="15"/>
  <c r="M26" i="15" s="1"/>
  <c r="O26" i="15"/>
  <c r="E29" i="15"/>
  <c r="M29" i="15"/>
  <c r="E30" i="15"/>
  <c r="M30" i="15"/>
  <c r="E31" i="15"/>
  <c r="M31" i="15" s="1"/>
  <c r="E32" i="15"/>
  <c r="M32" i="15" s="1"/>
  <c r="E33" i="15"/>
  <c r="M33" i="15"/>
  <c r="O33" i="15"/>
  <c r="E34" i="15"/>
  <c r="M34" i="15" s="1"/>
  <c r="O34" i="15" s="1"/>
  <c r="E35" i="15"/>
  <c r="M35" i="15"/>
  <c r="E41" i="15"/>
  <c r="M41" i="15"/>
  <c r="E42" i="15"/>
  <c r="M42" i="15" s="1"/>
  <c r="O42" i="15" s="1"/>
  <c r="E44" i="15"/>
  <c r="M44" i="15" s="1"/>
  <c r="O44" i="15"/>
  <c r="E46" i="15"/>
  <c r="M46" i="15" s="1"/>
  <c r="O46" i="15"/>
  <c r="E48" i="15"/>
  <c r="M48" i="15"/>
  <c r="T48" i="15" s="1"/>
  <c r="O48" i="15"/>
  <c r="E49" i="15"/>
  <c r="E50" i="15"/>
  <c r="M50" i="15" s="1"/>
  <c r="O50" i="15"/>
  <c r="E56" i="15"/>
  <c r="M56" i="15"/>
  <c r="O56" i="15"/>
  <c r="E59" i="15"/>
  <c r="M59" i="15" s="1"/>
  <c r="O59" i="15" s="1"/>
  <c r="E60" i="15"/>
  <c r="M60" i="15" s="1"/>
  <c r="T60" i="15" s="1"/>
  <c r="O60" i="15"/>
  <c r="E61" i="15"/>
  <c r="M61" i="15" s="1"/>
  <c r="E62" i="15"/>
  <c r="M62" i="15" s="1"/>
  <c r="E63" i="15"/>
  <c r="M63" i="15"/>
  <c r="O63" i="15"/>
  <c r="E64" i="15"/>
  <c r="M64" i="15" s="1"/>
  <c r="O64" i="15" s="1"/>
  <c r="E65" i="15"/>
  <c r="M65" i="15"/>
  <c r="E71" i="15"/>
  <c r="M71" i="15"/>
  <c r="O71" i="15"/>
  <c r="E72" i="15"/>
  <c r="M72" i="15" s="1"/>
  <c r="E74" i="15"/>
  <c r="M74" i="15"/>
  <c r="E75" i="15"/>
  <c r="M75" i="15" s="1"/>
  <c r="O75" i="15" s="1"/>
  <c r="E76" i="15"/>
  <c r="M76" i="15"/>
  <c r="O76" i="15" s="1"/>
  <c r="E78" i="15"/>
  <c r="M78" i="15" s="1"/>
  <c r="O78" i="15" s="1"/>
  <c r="E79" i="15"/>
  <c r="M79" i="15"/>
  <c r="E80" i="15"/>
  <c r="M80" i="15"/>
  <c r="T80" i="15" s="1"/>
  <c r="O80" i="15"/>
  <c r="T12" i="15"/>
  <c r="T16" i="15"/>
  <c r="T26" i="15"/>
  <c r="T33" i="15"/>
  <c r="T42" i="15"/>
  <c r="T44" i="15"/>
  <c r="T46" i="15"/>
  <c r="T50" i="15"/>
  <c r="T56" i="15"/>
  <c r="T59" i="15"/>
  <c r="T63" i="15"/>
  <c r="T64" i="15"/>
  <c r="T71" i="15"/>
  <c r="T75" i="15"/>
  <c r="T76" i="15"/>
  <c r="AQ11" i="15"/>
  <c r="AQ12" i="15"/>
  <c r="AQ13" i="15"/>
  <c r="AQ14" i="15"/>
  <c r="AQ15" i="15"/>
  <c r="AQ16" i="15"/>
  <c r="AQ17" i="15"/>
  <c r="AQ18" i="15"/>
  <c r="AQ19" i="15"/>
  <c r="AQ20" i="15"/>
  <c r="AQ26" i="15"/>
  <c r="AQ27" i="15"/>
  <c r="AQ28" i="15"/>
  <c r="AQ29" i="15"/>
  <c r="AQ30" i="15"/>
  <c r="AQ31" i="15"/>
  <c r="AQ32" i="15"/>
  <c r="AQ33" i="15"/>
  <c r="AQ34" i="15"/>
  <c r="AQ35" i="15"/>
  <c r="AQ41" i="15"/>
  <c r="AQ42" i="15"/>
  <c r="AQ43" i="15"/>
  <c r="AQ44" i="15"/>
  <c r="AQ45" i="15"/>
  <c r="AQ46" i="15"/>
  <c r="AQ47" i="15"/>
  <c r="AQ48" i="15"/>
  <c r="AQ49" i="15"/>
  <c r="AQ50" i="15"/>
  <c r="AQ56" i="15"/>
  <c r="AQ57" i="15"/>
  <c r="AQ58" i="15"/>
  <c r="AQ59" i="15"/>
  <c r="AQ60" i="15"/>
  <c r="AQ61" i="15"/>
  <c r="AQ62" i="15"/>
  <c r="AQ63" i="15"/>
  <c r="AQ64" i="15"/>
  <c r="AQ65" i="15"/>
  <c r="AQ71" i="15"/>
  <c r="AQ72" i="15"/>
  <c r="AQ73" i="15"/>
  <c r="AQ74" i="15"/>
  <c r="AQ75" i="15"/>
  <c r="AQ76" i="15"/>
  <c r="AQ77" i="15"/>
  <c r="AQ78" i="15"/>
  <c r="AQ79" i="15"/>
  <c r="AQ80" i="15"/>
  <c r="E11" i="16"/>
  <c r="M11" i="16" s="1"/>
  <c r="E12" i="16"/>
  <c r="M12" i="16" s="1"/>
  <c r="E14" i="16"/>
  <c r="M14" i="16"/>
  <c r="O14" i="16"/>
  <c r="E15" i="16"/>
  <c r="M15" i="16" s="1"/>
  <c r="O15" i="16" s="1"/>
  <c r="E16" i="16"/>
  <c r="M16" i="16"/>
  <c r="E18" i="16"/>
  <c r="M18" i="16" s="1"/>
  <c r="O18" i="16"/>
  <c r="E19" i="16"/>
  <c r="M19" i="16" s="1"/>
  <c r="E20" i="16"/>
  <c r="M20" i="16"/>
  <c r="O20" i="16"/>
  <c r="E26" i="16"/>
  <c r="E27" i="16"/>
  <c r="M27" i="16"/>
  <c r="E29" i="16"/>
  <c r="M29" i="16" s="1"/>
  <c r="E30" i="16"/>
  <c r="M30" i="16"/>
  <c r="E31" i="16"/>
  <c r="M31" i="16"/>
  <c r="E33" i="16"/>
  <c r="M33" i="16"/>
  <c r="E34" i="16"/>
  <c r="M34" i="16" s="1"/>
  <c r="O34" i="16" s="1"/>
  <c r="E35" i="16"/>
  <c r="M35" i="16"/>
  <c r="E41" i="16"/>
  <c r="M41" i="16"/>
  <c r="E42" i="16"/>
  <c r="M42" i="16"/>
  <c r="O42" i="16"/>
  <c r="E44" i="16"/>
  <c r="M44" i="16"/>
  <c r="E45" i="16"/>
  <c r="M45" i="16"/>
  <c r="T45" i="16" s="1"/>
  <c r="O45" i="16"/>
  <c r="E46" i="16"/>
  <c r="M46" i="16" s="1"/>
  <c r="E47" i="16"/>
  <c r="M47" i="16" s="1"/>
  <c r="O47" i="16" s="1"/>
  <c r="E48" i="16"/>
  <c r="M48" i="16"/>
  <c r="T48" i="16" s="1"/>
  <c r="O48" i="16"/>
  <c r="E50" i="16"/>
  <c r="M50" i="16"/>
  <c r="O50" i="16"/>
  <c r="E56" i="16"/>
  <c r="E57" i="16"/>
  <c r="M57" i="16" s="1"/>
  <c r="E58" i="16"/>
  <c r="M58" i="16"/>
  <c r="O58" i="16" s="1"/>
  <c r="E59" i="16"/>
  <c r="M59" i="16"/>
  <c r="O59" i="16"/>
  <c r="E60" i="16"/>
  <c r="M60" i="16"/>
  <c r="T60" i="16" s="1"/>
  <c r="O60" i="16"/>
  <c r="E61" i="16"/>
  <c r="M61" i="16" s="1"/>
  <c r="E62" i="16"/>
  <c r="M62" i="16"/>
  <c r="O62" i="16" s="1"/>
  <c r="E63" i="16"/>
  <c r="M63" i="16"/>
  <c r="E64" i="16"/>
  <c r="E65" i="16"/>
  <c r="M65" i="16" s="1"/>
  <c r="E71" i="16"/>
  <c r="M71" i="16"/>
  <c r="O71" i="16" s="1"/>
  <c r="E72" i="16"/>
  <c r="E74" i="16"/>
  <c r="M74" i="16" s="1"/>
  <c r="O74" i="16"/>
  <c r="E75" i="16"/>
  <c r="M75" i="16" s="1"/>
  <c r="O75" i="16" s="1"/>
  <c r="E76" i="16"/>
  <c r="M76" i="16"/>
  <c r="O76" i="16" s="1"/>
  <c r="E78" i="16"/>
  <c r="M78" i="16"/>
  <c r="O78" i="16"/>
  <c r="E79" i="16"/>
  <c r="M79" i="16"/>
  <c r="E80" i="16"/>
  <c r="M80" i="16"/>
  <c r="T14" i="16"/>
  <c r="T15" i="16"/>
  <c r="T18" i="16"/>
  <c r="T20" i="16"/>
  <c r="T34" i="16"/>
  <c r="T42" i="16"/>
  <c r="T47" i="16"/>
  <c r="T50" i="16"/>
  <c r="T59" i="16"/>
  <c r="T71" i="16"/>
  <c r="T74" i="16"/>
  <c r="T75" i="16"/>
  <c r="T76" i="16"/>
  <c r="T78" i="16"/>
  <c r="AQ11" i="16"/>
  <c r="AQ12" i="16"/>
  <c r="AQ13" i="16"/>
  <c r="AQ14" i="16"/>
  <c r="AQ15" i="16"/>
  <c r="AQ16" i="16"/>
  <c r="AQ17" i="16"/>
  <c r="AQ18" i="16"/>
  <c r="AQ19" i="16"/>
  <c r="AQ20" i="16"/>
  <c r="AQ26" i="16"/>
  <c r="AQ27" i="16"/>
  <c r="AQ28" i="16"/>
  <c r="AQ29" i="16"/>
  <c r="AQ30" i="16"/>
  <c r="AQ31" i="16"/>
  <c r="AQ32" i="16"/>
  <c r="AQ33" i="16"/>
  <c r="AQ34" i="16"/>
  <c r="AQ35" i="16"/>
  <c r="AQ41" i="16"/>
  <c r="AQ42" i="16"/>
  <c r="AQ43" i="16"/>
  <c r="AQ44" i="16"/>
  <c r="AQ45" i="16"/>
  <c r="AQ46" i="16"/>
  <c r="AQ47" i="16"/>
  <c r="AQ48" i="16"/>
  <c r="AQ49" i="16"/>
  <c r="AQ50" i="16"/>
  <c r="AQ56" i="16"/>
  <c r="AQ57" i="16"/>
  <c r="AQ58" i="16"/>
  <c r="AQ59" i="16"/>
  <c r="AQ60" i="16"/>
  <c r="AQ61" i="16"/>
  <c r="AQ62" i="16"/>
  <c r="AQ63" i="16"/>
  <c r="AQ64" i="16"/>
  <c r="AQ65" i="16"/>
  <c r="AQ71" i="16"/>
  <c r="AQ72" i="16"/>
  <c r="AQ73" i="16"/>
  <c r="AQ74" i="16"/>
  <c r="AQ75" i="16"/>
  <c r="AQ76" i="16"/>
  <c r="AQ77" i="16"/>
  <c r="AQ78" i="16"/>
  <c r="AQ79" i="16"/>
  <c r="AQ80" i="16"/>
  <c r="E11" i="17"/>
  <c r="M11" i="17" s="1"/>
  <c r="E12" i="17"/>
  <c r="E14" i="17"/>
  <c r="M14" i="17"/>
  <c r="O14" i="17"/>
  <c r="E15" i="17"/>
  <c r="M15" i="17" s="1"/>
  <c r="E16" i="17"/>
  <c r="M16" i="17"/>
  <c r="O16" i="17" s="1"/>
  <c r="E18" i="17"/>
  <c r="M18" i="17" s="1"/>
  <c r="T18" i="17" s="1"/>
  <c r="O18" i="17"/>
  <c r="E19" i="17"/>
  <c r="M19" i="17" s="1"/>
  <c r="O19" i="17" s="1"/>
  <c r="E20" i="17"/>
  <c r="M20" i="17"/>
  <c r="O20" i="17"/>
  <c r="E26" i="17"/>
  <c r="M26" i="17" s="1"/>
  <c r="E27" i="17"/>
  <c r="M27" i="17"/>
  <c r="E28" i="17"/>
  <c r="M28" i="17" s="1"/>
  <c r="O28" i="17"/>
  <c r="E29" i="17"/>
  <c r="M29" i="17" s="1"/>
  <c r="E30" i="17"/>
  <c r="M30" i="17" s="1"/>
  <c r="E31" i="17"/>
  <c r="M31" i="17"/>
  <c r="E33" i="17"/>
  <c r="M33" i="17"/>
  <c r="O33" i="17" s="1"/>
  <c r="E34" i="17"/>
  <c r="M34" i="17" s="1"/>
  <c r="E35" i="17"/>
  <c r="M35" i="17"/>
  <c r="E41" i="17"/>
  <c r="M41" i="17"/>
  <c r="T41" i="17" s="1"/>
  <c r="O41" i="17"/>
  <c r="E42" i="17"/>
  <c r="M42" i="17"/>
  <c r="O42" i="17"/>
  <c r="E43" i="17"/>
  <c r="M43" i="17"/>
  <c r="O43" i="17" s="1"/>
  <c r="E44" i="17"/>
  <c r="M44" i="17"/>
  <c r="E45" i="17"/>
  <c r="M45" i="17"/>
  <c r="O45" i="17"/>
  <c r="E46" i="17"/>
  <c r="M46" i="17" s="1"/>
  <c r="E47" i="17"/>
  <c r="M47" i="17" s="1"/>
  <c r="O47" i="17" s="1"/>
  <c r="E48" i="17"/>
  <c r="M48" i="17"/>
  <c r="O48" i="17"/>
  <c r="E50" i="17"/>
  <c r="M50" i="17"/>
  <c r="O50" i="17"/>
  <c r="E56" i="17"/>
  <c r="M56" i="17" s="1"/>
  <c r="T56" i="17" s="1"/>
  <c r="O56" i="17"/>
  <c r="E57" i="17"/>
  <c r="M57" i="17" s="1"/>
  <c r="O57" i="17" s="1"/>
  <c r="E58" i="17"/>
  <c r="M58" i="17"/>
  <c r="E59" i="17"/>
  <c r="M59" i="17"/>
  <c r="T59" i="17" s="1"/>
  <c r="O59" i="17"/>
  <c r="E60" i="17"/>
  <c r="M60" i="17"/>
  <c r="O60" i="17"/>
  <c r="E61" i="17"/>
  <c r="M61" i="17" s="1"/>
  <c r="E62" i="17"/>
  <c r="M62" i="17"/>
  <c r="E63" i="17"/>
  <c r="M63" i="17"/>
  <c r="E64" i="17"/>
  <c r="M64" i="17" s="1"/>
  <c r="O64" i="17"/>
  <c r="E65" i="17"/>
  <c r="M65" i="17" s="1"/>
  <c r="O65" i="17" s="1"/>
  <c r="E71" i="17"/>
  <c r="M71" i="17"/>
  <c r="E72" i="17"/>
  <c r="M72" i="17" s="1"/>
  <c r="O72" i="17" s="1"/>
  <c r="E74" i="17"/>
  <c r="M74" i="17" s="1"/>
  <c r="T74" i="17" s="1"/>
  <c r="O74" i="17"/>
  <c r="E75" i="17"/>
  <c r="M75" i="17" s="1"/>
  <c r="O75" i="17" s="1"/>
  <c r="E76" i="17"/>
  <c r="M76" i="17"/>
  <c r="E78" i="17"/>
  <c r="M78" i="17"/>
  <c r="O78" i="17"/>
  <c r="E79" i="17"/>
  <c r="M79" i="17"/>
  <c r="E80" i="17"/>
  <c r="M80" i="17"/>
  <c r="O80" i="17" s="1"/>
  <c r="E86" i="17"/>
  <c r="M86" i="17" s="1"/>
  <c r="E87" i="17"/>
  <c r="M87" i="17"/>
  <c r="E89" i="17"/>
  <c r="M89" i="17"/>
  <c r="E90" i="17"/>
  <c r="M90" i="17"/>
  <c r="E91" i="17"/>
  <c r="M91" i="17"/>
  <c r="T91" i="17" s="1"/>
  <c r="O91" i="17"/>
  <c r="E92" i="17"/>
  <c r="M92" i="17" s="1"/>
  <c r="O92" i="17"/>
  <c r="E93" i="17"/>
  <c r="E94" i="17"/>
  <c r="M94" i="17"/>
  <c r="T94" i="17" s="1"/>
  <c r="O94" i="17"/>
  <c r="E95" i="17"/>
  <c r="M95" i="17"/>
  <c r="T11" i="17"/>
  <c r="T14" i="17"/>
  <c r="T16" i="17"/>
  <c r="T19" i="17"/>
  <c r="T20" i="17"/>
  <c r="T28" i="17"/>
  <c r="T33" i="17"/>
  <c r="T35" i="17"/>
  <c r="T42" i="17"/>
  <c r="T43" i="17"/>
  <c r="T45" i="17"/>
  <c r="T47" i="17"/>
  <c r="T48" i="17"/>
  <c r="T50" i="17"/>
  <c r="T57" i="17"/>
  <c r="T60" i="17"/>
  <c r="T65" i="17"/>
  <c r="T72" i="17"/>
  <c r="T75" i="17"/>
  <c r="T78" i="17"/>
  <c r="T80" i="17"/>
  <c r="T92" i="17"/>
  <c r="AQ11" i="17"/>
  <c r="AQ12" i="17"/>
  <c r="AQ13" i="17"/>
  <c r="AQ14" i="17"/>
  <c r="AQ15" i="17"/>
  <c r="AQ16" i="17"/>
  <c r="AQ17" i="17"/>
  <c r="AQ18" i="17"/>
  <c r="AQ19" i="17"/>
  <c r="AQ20" i="17"/>
  <c r="AQ26" i="17"/>
  <c r="AQ27" i="17"/>
  <c r="AQ28" i="17"/>
  <c r="AQ29" i="17"/>
  <c r="AQ30" i="17"/>
  <c r="AQ31" i="17"/>
  <c r="AQ32" i="17"/>
  <c r="AQ33" i="17"/>
  <c r="AQ34" i="17"/>
  <c r="AQ35" i="17"/>
  <c r="AQ41" i="17"/>
  <c r="AQ42" i="17"/>
  <c r="AQ43" i="17"/>
  <c r="AQ44" i="17"/>
  <c r="AQ45" i="17"/>
  <c r="AQ46" i="17"/>
  <c r="AQ47" i="17"/>
  <c r="AQ48" i="17"/>
  <c r="AQ49" i="17"/>
  <c r="AQ50" i="17"/>
  <c r="AQ56" i="17"/>
  <c r="AQ57" i="17"/>
  <c r="AQ58" i="17"/>
  <c r="AQ59" i="17"/>
  <c r="AQ60" i="17"/>
  <c r="AQ61" i="17"/>
  <c r="AQ62" i="17"/>
  <c r="AQ63" i="17"/>
  <c r="AQ64" i="17"/>
  <c r="AQ65" i="17"/>
  <c r="AQ71" i="17"/>
  <c r="AQ72" i="17"/>
  <c r="AQ73" i="17"/>
  <c r="AQ74" i="17"/>
  <c r="AQ75" i="17"/>
  <c r="AQ76" i="17"/>
  <c r="AQ77" i="17"/>
  <c r="AQ78" i="17"/>
  <c r="AQ79" i="17"/>
  <c r="AQ80" i="17"/>
  <c r="AQ86" i="17"/>
  <c r="AQ87" i="17"/>
  <c r="AQ88" i="17"/>
  <c r="AQ89" i="17"/>
  <c r="AQ90" i="17"/>
  <c r="AQ91" i="17"/>
  <c r="AQ92" i="17"/>
  <c r="AQ93" i="17"/>
  <c r="AQ94" i="17"/>
  <c r="AQ95" i="17"/>
  <c r="E71" i="8"/>
  <c r="B71" i="8"/>
  <c r="E72" i="8"/>
  <c r="B72" i="8" s="1"/>
  <c r="E74" i="8"/>
  <c r="B74" i="8" s="1"/>
  <c r="O88" i="8"/>
  <c r="E75" i="8"/>
  <c r="B75" i="8" s="1"/>
  <c r="O89" i="8" s="1"/>
  <c r="E76" i="8"/>
  <c r="B76" i="8"/>
  <c r="E78" i="8"/>
  <c r="B78" i="8"/>
  <c r="O92" i="8"/>
  <c r="E79" i="8"/>
  <c r="B79" i="8" s="1"/>
  <c r="E80" i="8"/>
  <c r="B80" i="8"/>
  <c r="O94" i="8" s="1"/>
  <c r="T88" i="8"/>
  <c r="T89" i="8"/>
  <c r="T92" i="8"/>
  <c r="T94" i="8"/>
  <c r="AQ11" i="8"/>
  <c r="AQ12" i="8"/>
  <c r="AQ13" i="8"/>
  <c r="AQ14" i="8"/>
  <c r="AQ15" i="8"/>
  <c r="AQ16" i="8"/>
  <c r="AQ17" i="8"/>
  <c r="AQ18" i="8"/>
  <c r="AQ19" i="8"/>
  <c r="AQ20" i="8"/>
  <c r="AQ26" i="8"/>
  <c r="AQ27" i="8"/>
  <c r="AQ28" i="8"/>
  <c r="AQ29" i="8"/>
  <c r="AQ30" i="8"/>
  <c r="AQ31" i="8"/>
  <c r="AQ32" i="8"/>
  <c r="AQ33" i="8"/>
  <c r="AQ34" i="8"/>
  <c r="AQ35" i="8"/>
  <c r="AQ41" i="8"/>
  <c r="AQ42" i="8"/>
  <c r="AQ43" i="8"/>
  <c r="AQ44" i="8"/>
  <c r="AQ45" i="8"/>
  <c r="AQ46" i="8"/>
  <c r="AQ47" i="8"/>
  <c r="AQ48" i="8"/>
  <c r="AQ49" i="8"/>
  <c r="AQ50" i="8"/>
  <c r="AQ56" i="8"/>
  <c r="AQ57" i="8"/>
  <c r="AQ58" i="8"/>
  <c r="AQ59" i="8"/>
  <c r="AQ60" i="8"/>
  <c r="AQ61" i="8"/>
  <c r="AQ62" i="8"/>
  <c r="AQ63" i="8"/>
  <c r="AQ64" i="8"/>
  <c r="AQ65" i="8"/>
  <c r="AQ71" i="8"/>
  <c r="AQ72" i="8"/>
  <c r="AQ73" i="8"/>
  <c r="AQ74" i="8"/>
  <c r="AQ75" i="8"/>
  <c r="AQ76" i="8"/>
  <c r="AQ77" i="8"/>
  <c r="AQ78" i="8"/>
  <c r="AQ79" i="8"/>
  <c r="AQ80" i="8"/>
  <c r="E71" i="9"/>
  <c r="B71" i="9"/>
  <c r="E72" i="9"/>
  <c r="B72" i="9"/>
  <c r="E74" i="9"/>
  <c r="B74" i="9" s="1"/>
  <c r="O88" i="9"/>
  <c r="E75" i="9"/>
  <c r="B75" i="9" s="1"/>
  <c r="O89" i="9" s="1"/>
  <c r="E76" i="9"/>
  <c r="B76" i="9" s="1"/>
  <c r="T90" i="9" s="1"/>
  <c r="O90" i="9"/>
  <c r="E78" i="9"/>
  <c r="B78" i="9"/>
  <c r="O92" i="9"/>
  <c r="E79" i="9"/>
  <c r="B79" i="9" s="1"/>
  <c r="O93" i="9" s="1"/>
  <c r="E80" i="9"/>
  <c r="B80" i="9"/>
  <c r="T88" i="9"/>
  <c r="T92" i="9"/>
  <c r="T93" i="9"/>
  <c r="AQ11" i="9"/>
  <c r="AQ12" i="9"/>
  <c r="AQ13" i="9"/>
  <c r="AQ14" i="9"/>
  <c r="AQ15" i="9"/>
  <c r="AQ16" i="9"/>
  <c r="AQ17" i="9"/>
  <c r="AQ18" i="9"/>
  <c r="AQ19" i="9"/>
  <c r="AQ20" i="9"/>
  <c r="AQ26" i="9"/>
  <c r="AQ27" i="9"/>
  <c r="AQ28" i="9"/>
  <c r="AQ29" i="9"/>
  <c r="AQ30" i="9"/>
  <c r="AQ31" i="9"/>
  <c r="AQ32" i="9"/>
  <c r="AQ33" i="9"/>
  <c r="AQ34" i="9"/>
  <c r="AQ35" i="9"/>
  <c r="AQ41" i="9"/>
  <c r="AQ42" i="9"/>
  <c r="AQ43" i="9"/>
  <c r="AQ44" i="9"/>
  <c r="AQ45" i="9"/>
  <c r="AQ46" i="9"/>
  <c r="AQ47" i="9"/>
  <c r="AQ48" i="9"/>
  <c r="AQ49" i="9"/>
  <c r="AQ50" i="9"/>
  <c r="AQ56" i="9"/>
  <c r="AQ57" i="9"/>
  <c r="AQ58" i="9"/>
  <c r="AQ59" i="9"/>
  <c r="AQ60" i="9"/>
  <c r="AQ61" i="9"/>
  <c r="AQ62" i="9"/>
  <c r="AQ63" i="9"/>
  <c r="AQ64" i="9"/>
  <c r="AQ65" i="9"/>
  <c r="AQ71" i="9"/>
  <c r="AQ72" i="9"/>
  <c r="AQ73" i="9"/>
  <c r="AQ74" i="9"/>
  <c r="AQ75" i="9"/>
  <c r="AQ76" i="9"/>
  <c r="AQ77" i="9"/>
  <c r="AQ78" i="9"/>
  <c r="AQ79" i="9"/>
  <c r="AQ80" i="9"/>
  <c r="E11" i="10"/>
  <c r="M11" i="10" s="1"/>
  <c r="E12" i="10"/>
  <c r="M12" i="10"/>
  <c r="E14" i="10"/>
  <c r="M14" i="10" s="1"/>
  <c r="T14" i="10" s="1"/>
  <c r="O14" i="10"/>
  <c r="E15" i="10"/>
  <c r="M15" i="10" s="1"/>
  <c r="O15" i="10" s="1"/>
  <c r="E16" i="10"/>
  <c r="M16" i="10"/>
  <c r="E18" i="10"/>
  <c r="M18" i="10"/>
  <c r="O18" i="10"/>
  <c r="E19" i="10"/>
  <c r="M19" i="10"/>
  <c r="O19" i="10" s="1"/>
  <c r="E20" i="10"/>
  <c r="M20" i="10" s="1"/>
  <c r="O20" i="10" s="1"/>
  <c r="E26" i="10"/>
  <c r="M26" i="10"/>
  <c r="T26" i="10" s="1"/>
  <c r="O26" i="10"/>
  <c r="E27" i="10"/>
  <c r="M27" i="10"/>
  <c r="O27" i="10"/>
  <c r="E29" i="10"/>
  <c r="M29" i="10"/>
  <c r="O29" i="10" s="1"/>
  <c r="E30" i="10"/>
  <c r="M30" i="10"/>
  <c r="O30" i="10" s="1"/>
  <c r="E31" i="10"/>
  <c r="M31" i="10"/>
  <c r="O31" i="10"/>
  <c r="E32" i="10"/>
  <c r="M32" i="10" s="1"/>
  <c r="O32" i="10" s="1"/>
  <c r="E33" i="10"/>
  <c r="M33" i="10" s="1"/>
  <c r="E34" i="10"/>
  <c r="M34" i="10"/>
  <c r="E35" i="10"/>
  <c r="M35" i="10"/>
  <c r="E41" i="10"/>
  <c r="M41" i="10"/>
  <c r="O41" i="10"/>
  <c r="E42" i="10"/>
  <c r="M42" i="10" s="1"/>
  <c r="E43" i="10"/>
  <c r="M43" i="10" s="1"/>
  <c r="O43" i="10" s="1"/>
  <c r="E44" i="10"/>
  <c r="E45" i="10"/>
  <c r="M45" i="10"/>
  <c r="T45" i="10" s="1"/>
  <c r="O45" i="10"/>
  <c r="E46" i="10"/>
  <c r="M46" i="10"/>
  <c r="O46" i="10"/>
  <c r="E47" i="10"/>
  <c r="E48" i="10"/>
  <c r="M48" i="10"/>
  <c r="E49" i="10"/>
  <c r="M49" i="10" s="1"/>
  <c r="T49" i="10" s="1"/>
  <c r="O49" i="10"/>
  <c r="E50" i="10"/>
  <c r="M50" i="10" s="1"/>
  <c r="E56" i="10"/>
  <c r="M56" i="10"/>
  <c r="E57" i="10"/>
  <c r="E58" i="10"/>
  <c r="M58" i="10"/>
  <c r="O58" i="10" s="1"/>
  <c r="E59" i="10"/>
  <c r="M59" i="10"/>
  <c r="O59" i="10" s="1"/>
  <c r="E60" i="10"/>
  <c r="M60" i="10"/>
  <c r="E61" i="10"/>
  <c r="M61" i="10" s="1"/>
  <c r="T61" i="10" s="1"/>
  <c r="O61" i="10"/>
  <c r="E62" i="10"/>
  <c r="M62" i="10"/>
  <c r="E63" i="10"/>
  <c r="M63" i="10"/>
  <c r="E65" i="10"/>
  <c r="M65" i="10"/>
  <c r="E71" i="10"/>
  <c r="M71" i="10" s="1"/>
  <c r="E72" i="10"/>
  <c r="M72" i="10"/>
  <c r="N72" i="10" s="1"/>
  <c r="O72" i="10"/>
  <c r="E73" i="10"/>
  <c r="M73" i="10" s="1"/>
  <c r="O73" i="10" s="1"/>
  <c r="E74" i="10"/>
  <c r="M74" i="10"/>
  <c r="O74" i="10"/>
  <c r="E75" i="10"/>
  <c r="M75" i="10"/>
  <c r="T75" i="10" s="1"/>
  <c r="O75" i="10"/>
  <c r="E76" i="10"/>
  <c r="M76" i="10"/>
  <c r="O76" i="10" s="1"/>
  <c r="E77" i="10"/>
  <c r="M77" i="10" s="1"/>
  <c r="E78" i="10"/>
  <c r="M78" i="10"/>
  <c r="O78" i="10"/>
  <c r="E79" i="10"/>
  <c r="M79" i="10" s="1"/>
  <c r="O79" i="10"/>
  <c r="E80" i="10"/>
  <c r="M80" i="10" s="1"/>
  <c r="E86" i="10"/>
  <c r="M86" i="10"/>
  <c r="E87" i="10"/>
  <c r="M87" i="10"/>
  <c r="T87" i="10" s="1"/>
  <c r="O87" i="10"/>
  <c r="E88" i="10"/>
  <c r="M88" i="10"/>
  <c r="O88" i="10"/>
  <c r="E89" i="10"/>
  <c r="M89" i="10" s="1"/>
  <c r="T89" i="10" s="1"/>
  <c r="O89" i="10"/>
  <c r="E90" i="10"/>
  <c r="M90" i="10"/>
  <c r="O90" i="10"/>
  <c r="E91" i="10"/>
  <c r="M91" i="10"/>
  <c r="O91" i="10"/>
  <c r="E93" i="10"/>
  <c r="M93" i="10"/>
  <c r="T93" i="10" s="1"/>
  <c r="O93" i="10"/>
  <c r="E94" i="10"/>
  <c r="M94" i="10"/>
  <c r="O94" i="10" s="1"/>
  <c r="E95" i="10"/>
  <c r="M95" i="10"/>
  <c r="T95" i="10" s="1"/>
  <c r="O95" i="10"/>
  <c r="T15" i="10"/>
  <c r="T18" i="10"/>
  <c r="T19" i="10"/>
  <c r="T20" i="10"/>
  <c r="T27" i="10"/>
  <c r="T29" i="10"/>
  <c r="T30" i="10"/>
  <c r="T31" i="10"/>
  <c r="T32" i="10"/>
  <c r="T41" i="10"/>
  <c r="T42" i="10"/>
  <c r="T43" i="10"/>
  <c r="T46" i="10"/>
  <c r="T59" i="10"/>
  <c r="T72" i="10"/>
  <c r="T73" i="10"/>
  <c r="T74" i="10"/>
  <c r="T76" i="10"/>
  <c r="T78" i="10"/>
  <c r="T79" i="10"/>
  <c r="T88" i="10"/>
  <c r="T90" i="10"/>
  <c r="T91" i="10"/>
  <c r="T94" i="10"/>
  <c r="AQ11" i="10"/>
  <c r="AQ12" i="10"/>
  <c r="AQ13" i="10"/>
  <c r="AQ14" i="10"/>
  <c r="AQ15" i="10"/>
  <c r="AQ16" i="10"/>
  <c r="AQ17" i="10"/>
  <c r="AQ18" i="10"/>
  <c r="AQ19" i="10"/>
  <c r="AQ20" i="10"/>
  <c r="AQ26" i="10"/>
  <c r="AQ27" i="10"/>
  <c r="AQ28" i="10"/>
  <c r="AQ29" i="10"/>
  <c r="AQ30" i="10"/>
  <c r="AQ31" i="10"/>
  <c r="AQ32" i="10"/>
  <c r="AQ33" i="10"/>
  <c r="AQ34" i="10"/>
  <c r="AQ35" i="10"/>
  <c r="AQ41" i="10"/>
  <c r="AQ42" i="10"/>
  <c r="AQ43" i="10"/>
  <c r="AQ44" i="10"/>
  <c r="AQ45" i="10"/>
  <c r="AQ46" i="10"/>
  <c r="AQ47" i="10"/>
  <c r="AQ48" i="10"/>
  <c r="AQ49" i="10"/>
  <c r="AQ50" i="10"/>
  <c r="AQ56" i="10"/>
  <c r="AQ57" i="10"/>
  <c r="AQ58" i="10"/>
  <c r="AQ59" i="10"/>
  <c r="AQ60" i="10"/>
  <c r="AQ61" i="10"/>
  <c r="AQ62" i="10"/>
  <c r="AQ63" i="10"/>
  <c r="AQ64" i="10"/>
  <c r="AQ65" i="10"/>
  <c r="AQ71" i="10"/>
  <c r="AQ72" i="10"/>
  <c r="AQ73" i="10"/>
  <c r="AQ74" i="10"/>
  <c r="AQ75" i="10"/>
  <c r="AQ76" i="10"/>
  <c r="AQ77" i="10"/>
  <c r="AQ78" i="10"/>
  <c r="AQ79" i="10"/>
  <c r="AQ80" i="10"/>
  <c r="AQ86" i="10"/>
  <c r="AQ87" i="10"/>
  <c r="AQ88" i="10"/>
  <c r="AQ89" i="10"/>
  <c r="AQ90" i="10"/>
  <c r="AQ91" i="10"/>
  <c r="AQ92" i="10"/>
  <c r="AQ93" i="10"/>
  <c r="AQ94" i="10"/>
  <c r="AQ95" i="10"/>
  <c r="E71" i="11"/>
  <c r="E72" i="11"/>
  <c r="B72" i="11"/>
  <c r="T86" i="11" s="1"/>
  <c r="O86" i="11"/>
  <c r="E73" i="11"/>
  <c r="B73" i="11" s="1"/>
  <c r="T87" i="11" s="1"/>
  <c r="O87" i="11"/>
  <c r="E74" i="11"/>
  <c r="B74" i="11"/>
  <c r="O88" i="11"/>
  <c r="E75" i="11"/>
  <c r="E76" i="11"/>
  <c r="B76" i="11"/>
  <c r="E77" i="11"/>
  <c r="B77" i="11" s="1"/>
  <c r="E78" i="11"/>
  <c r="M78" i="11" s="1"/>
  <c r="T78" i="11" s="1"/>
  <c r="B78" i="11"/>
  <c r="T92" i="11" s="1"/>
  <c r="O92" i="11"/>
  <c r="E79" i="11"/>
  <c r="B79" i="11" s="1"/>
  <c r="O93" i="11"/>
  <c r="E80" i="11"/>
  <c r="B80" i="11" s="1"/>
  <c r="T88" i="11"/>
  <c r="T93" i="11"/>
  <c r="AQ11" i="11"/>
  <c r="AQ12" i="11"/>
  <c r="AQ13" i="11"/>
  <c r="AQ14" i="11"/>
  <c r="AQ15" i="11"/>
  <c r="AQ16" i="11"/>
  <c r="AQ17" i="11"/>
  <c r="AQ18" i="11"/>
  <c r="AQ19" i="11"/>
  <c r="AQ20" i="11"/>
  <c r="AQ26" i="11"/>
  <c r="AQ27" i="11"/>
  <c r="AQ28" i="11"/>
  <c r="AQ29" i="11"/>
  <c r="AQ30" i="11"/>
  <c r="AQ31" i="11"/>
  <c r="AQ32" i="11"/>
  <c r="AQ33" i="11"/>
  <c r="AQ34" i="11"/>
  <c r="AQ35" i="11"/>
  <c r="AQ41" i="11"/>
  <c r="AQ42" i="11"/>
  <c r="AQ43" i="11"/>
  <c r="AQ44" i="11"/>
  <c r="AQ45" i="11"/>
  <c r="AQ46" i="11"/>
  <c r="AQ47" i="11"/>
  <c r="AQ48" i="11"/>
  <c r="AQ49" i="11"/>
  <c r="AQ50" i="11"/>
  <c r="AQ56" i="11"/>
  <c r="AQ57" i="11"/>
  <c r="AQ58" i="11"/>
  <c r="AQ59" i="11"/>
  <c r="AQ60" i="11"/>
  <c r="AQ61" i="11"/>
  <c r="AQ62" i="11"/>
  <c r="AQ63" i="11"/>
  <c r="AQ64" i="11"/>
  <c r="AQ65" i="11"/>
  <c r="AQ71" i="11"/>
  <c r="AQ72" i="11"/>
  <c r="AQ73" i="11"/>
  <c r="AQ74" i="11"/>
  <c r="AQ75" i="11"/>
  <c r="AQ76" i="11"/>
  <c r="AQ77" i="11"/>
  <c r="AQ78" i="11"/>
  <c r="AQ79" i="11"/>
  <c r="AQ80" i="11"/>
  <c r="E11" i="12"/>
  <c r="M11" i="12" s="1"/>
  <c r="O11" i="12"/>
  <c r="E12" i="12"/>
  <c r="M12" i="12" s="1"/>
  <c r="E13" i="12"/>
  <c r="M13" i="12" s="1"/>
  <c r="O13" i="12" s="1"/>
  <c r="E14" i="12"/>
  <c r="M14" i="12"/>
  <c r="E15" i="12"/>
  <c r="M15" i="12"/>
  <c r="E16" i="12"/>
  <c r="M16" i="12"/>
  <c r="O16" i="12"/>
  <c r="E17" i="12"/>
  <c r="M17" i="12" s="1"/>
  <c r="E18" i="12"/>
  <c r="M18" i="12"/>
  <c r="E19" i="12"/>
  <c r="M19" i="12"/>
  <c r="O19" i="12"/>
  <c r="E20" i="12"/>
  <c r="M20" i="12" s="1"/>
  <c r="O20" i="12"/>
  <c r="E26" i="12"/>
  <c r="M26" i="12"/>
  <c r="T26" i="12" s="1"/>
  <c r="O26" i="12"/>
  <c r="E27" i="12"/>
  <c r="M27" i="12"/>
  <c r="O27" i="12" s="1"/>
  <c r="E28" i="12"/>
  <c r="M28" i="12"/>
  <c r="E29" i="12"/>
  <c r="M29" i="12"/>
  <c r="O29" i="12"/>
  <c r="E30" i="12"/>
  <c r="M30" i="12" s="1"/>
  <c r="E31" i="12"/>
  <c r="M31" i="12" s="1"/>
  <c r="O31" i="12" s="1"/>
  <c r="E32" i="12"/>
  <c r="M32" i="12"/>
  <c r="O32" i="12"/>
  <c r="E33" i="12"/>
  <c r="M33" i="12"/>
  <c r="O33" i="12"/>
  <c r="E34" i="12"/>
  <c r="M34" i="12"/>
  <c r="T34" i="12" s="1"/>
  <c r="O34" i="12"/>
  <c r="E35" i="12"/>
  <c r="M35" i="12"/>
  <c r="E41" i="12"/>
  <c r="M41" i="12" s="1"/>
  <c r="E42" i="12"/>
  <c r="M42" i="12" s="1"/>
  <c r="E43" i="12"/>
  <c r="M43" i="12"/>
  <c r="O43" i="12"/>
  <c r="E44" i="12"/>
  <c r="M44" i="12"/>
  <c r="O44" i="12"/>
  <c r="E45" i="12"/>
  <c r="M45" i="12"/>
  <c r="O45" i="12" s="1"/>
  <c r="E46" i="12"/>
  <c r="M46" i="12"/>
  <c r="E47" i="12"/>
  <c r="M47" i="12"/>
  <c r="O47" i="12"/>
  <c r="E48" i="12"/>
  <c r="M48" i="12" s="1"/>
  <c r="E49" i="12"/>
  <c r="M49" i="12" s="1"/>
  <c r="O49" i="12"/>
  <c r="E50" i="12"/>
  <c r="M50" i="12" s="1"/>
  <c r="E56" i="12"/>
  <c r="M56" i="12"/>
  <c r="O56" i="12" s="1"/>
  <c r="E57" i="12"/>
  <c r="M57" i="12"/>
  <c r="T57" i="12" s="1"/>
  <c r="O57" i="12"/>
  <c r="E58" i="12"/>
  <c r="M58" i="12" s="1"/>
  <c r="O58" i="12"/>
  <c r="E59" i="12"/>
  <c r="M59" i="12" s="1"/>
  <c r="O59" i="12"/>
  <c r="E60" i="12"/>
  <c r="M60" i="12" s="1"/>
  <c r="O60" i="12" s="1"/>
  <c r="E61" i="12"/>
  <c r="M61" i="12"/>
  <c r="E62" i="12"/>
  <c r="M62" i="12"/>
  <c r="E63" i="12"/>
  <c r="M63" i="12"/>
  <c r="O63" i="12"/>
  <c r="E64" i="12"/>
  <c r="E65" i="12"/>
  <c r="M65" i="12"/>
  <c r="E71" i="12"/>
  <c r="M71" i="12"/>
  <c r="T71" i="12" s="1"/>
  <c r="O71" i="12"/>
  <c r="E72" i="12"/>
  <c r="M72" i="12"/>
  <c r="O72" i="12"/>
  <c r="E73" i="12"/>
  <c r="E74" i="12"/>
  <c r="M74" i="12"/>
  <c r="E75" i="12"/>
  <c r="M75" i="12" s="1"/>
  <c r="T75" i="12" s="1"/>
  <c r="O75" i="12"/>
  <c r="E76" i="12"/>
  <c r="E77" i="12"/>
  <c r="M77" i="12" s="1"/>
  <c r="O77" i="12"/>
  <c r="E78" i="12"/>
  <c r="E79" i="12"/>
  <c r="M79" i="12" s="1"/>
  <c r="O79" i="12" s="1"/>
  <c r="E80" i="12"/>
  <c r="M80" i="12"/>
  <c r="O80" i="12"/>
  <c r="T11" i="12"/>
  <c r="T13" i="12"/>
  <c r="T16" i="12"/>
  <c r="T19" i="12"/>
  <c r="T20" i="12"/>
  <c r="T27" i="12"/>
  <c r="T29" i="12"/>
  <c r="T30" i="12"/>
  <c r="T31" i="12"/>
  <c r="T43" i="12"/>
  <c r="T44" i="12"/>
  <c r="T45" i="12"/>
  <c r="T47" i="12"/>
  <c r="T49" i="12"/>
  <c r="T59" i="12"/>
  <c r="T60" i="12"/>
  <c r="T63" i="12"/>
  <c r="T65" i="12"/>
  <c r="T72" i="12"/>
  <c r="T77" i="12"/>
  <c r="T79" i="12"/>
  <c r="E11" i="11"/>
  <c r="M11" i="11"/>
  <c r="E12" i="11"/>
  <c r="M12" i="11" s="1"/>
  <c r="E13" i="11"/>
  <c r="M13" i="11"/>
  <c r="E14" i="11"/>
  <c r="M14" i="11" s="1"/>
  <c r="T14" i="11"/>
  <c r="E15" i="11"/>
  <c r="M15" i="11"/>
  <c r="E16" i="11"/>
  <c r="M16" i="11" s="1"/>
  <c r="E17" i="11"/>
  <c r="M17" i="11"/>
  <c r="N17" i="11" s="1"/>
  <c r="T17" i="11"/>
  <c r="E18" i="11"/>
  <c r="M18" i="11" s="1"/>
  <c r="E19" i="11"/>
  <c r="M19" i="11" s="1"/>
  <c r="E20" i="11"/>
  <c r="M20" i="11"/>
  <c r="T20" i="11"/>
  <c r="E26" i="11"/>
  <c r="M26" i="11"/>
  <c r="E27" i="11"/>
  <c r="M27" i="11"/>
  <c r="T27" i="11"/>
  <c r="E28" i="11"/>
  <c r="M28" i="11"/>
  <c r="E29" i="11"/>
  <c r="E30" i="11"/>
  <c r="M30" i="11"/>
  <c r="N30" i="11" s="1"/>
  <c r="T30" i="11"/>
  <c r="E31" i="11"/>
  <c r="M31" i="11"/>
  <c r="E32" i="11"/>
  <c r="M32" i="11" s="1"/>
  <c r="O32" i="11" s="1"/>
  <c r="T32" i="11"/>
  <c r="E33" i="11"/>
  <c r="M33" i="11"/>
  <c r="T33" i="11"/>
  <c r="E34" i="11"/>
  <c r="M34" i="11" s="1"/>
  <c r="E35" i="11"/>
  <c r="M35" i="11"/>
  <c r="E41" i="11"/>
  <c r="M41" i="11"/>
  <c r="E42" i="11"/>
  <c r="M42" i="11" s="1"/>
  <c r="T42" i="11"/>
  <c r="E43" i="11"/>
  <c r="M43" i="11" s="1"/>
  <c r="E44" i="11"/>
  <c r="M44" i="11"/>
  <c r="N44" i="11" s="1"/>
  <c r="T44" i="11"/>
  <c r="E45" i="11"/>
  <c r="M45" i="11"/>
  <c r="O45" i="11" s="1"/>
  <c r="T45" i="11"/>
  <c r="E46" i="11"/>
  <c r="M46" i="11"/>
  <c r="T46" i="11"/>
  <c r="E47" i="11"/>
  <c r="M47" i="11"/>
  <c r="E48" i="11"/>
  <c r="M48" i="11"/>
  <c r="T48" i="11"/>
  <c r="E49" i="11"/>
  <c r="M49" i="11"/>
  <c r="T49" i="11"/>
  <c r="E50" i="11"/>
  <c r="M50" i="11" s="1"/>
  <c r="O50" i="11" s="1"/>
  <c r="T50" i="11"/>
  <c r="E56" i="11"/>
  <c r="E57" i="11"/>
  <c r="M57" i="11"/>
  <c r="T57" i="11" s="1"/>
  <c r="E58" i="11"/>
  <c r="M58" i="11"/>
  <c r="E59" i="11"/>
  <c r="M59" i="11"/>
  <c r="E60" i="11"/>
  <c r="M60" i="11" s="1"/>
  <c r="N60" i="11" s="1"/>
  <c r="T60" i="11"/>
  <c r="E61" i="11"/>
  <c r="E62" i="11"/>
  <c r="M62" i="11"/>
  <c r="E63" i="11"/>
  <c r="M63" i="11"/>
  <c r="T63" i="11"/>
  <c r="E64" i="11"/>
  <c r="M64" i="11" s="1"/>
  <c r="O64" i="11" s="1"/>
  <c r="T64" i="11"/>
  <c r="E65" i="11"/>
  <c r="M65" i="11" s="1"/>
  <c r="M72" i="11"/>
  <c r="T72" i="11" s="1"/>
  <c r="M73" i="11"/>
  <c r="N73" i="11" s="1"/>
  <c r="T73" i="11"/>
  <c r="M74" i="11"/>
  <c r="T74" i="11"/>
  <c r="M76" i="11"/>
  <c r="M77" i="11"/>
  <c r="T77" i="11"/>
  <c r="M79" i="11"/>
  <c r="N79" i="11" s="1"/>
  <c r="T79" i="11"/>
  <c r="M80" i="11"/>
  <c r="O12" i="11"/>
  <c r="O14" i="11"/>
  <c r="O17" i="11"/>
  <c r="O20" i="11"/>
  <c r="O27" i="11"/>
  <c r="O30" i="11"/>
  <c r="O33" i="11"/>
  <c r="O42" i="11"/>
  <c r="O44" i="11"/>
  <c r="O46" i="11"/>
  <c r="O49" i="11"/>
  <c r="O57" i="11"/>
  <c r="O60" i="11"/>
  <c r="O65" i="11"/>
  <c r="O72" i="11"/>
  <c r="O73" i="11"/>
  <c r="O74" i="11"/>
  <c r="O78" i="11"/>
  <c r="O79" i="11"/>
  <c r="N14" i="11"/>
  <c r="N18" i="11"/>
  <c r="N20" i="11"/>
  <c r="N27" i="11"/>
  <c r="N28" i="11"/>
  <c r="N32" i="11"/>
  <c r="N33" i="11"/>
  <c r="N42" i="11"/>
  <c r="N46" i="11"/>
  <c r="N49" i="11"/>
  <c r="N50" i="11"/>
  <c r="N58" i="11"/>
  <c r="N59" i="11"/>
  <c r="N64" i="11"/>
  <c r="N72" i="11"/>
  <c r="N74" i="11"/>
  <c r="N77" i="11"/>
  <c r="N78" i="11"/>
  <c r="N80" i="11"/>
  <c r="P21" i="11"/>
  <c r="P81" i="11"/>
  <c r="N11" i="10"/>
  <c r="N14" i="10"/>
  <c r="N15" i="10"/>
  <c r="N18" i="10"/>
  <c r="N19" i="10"/>
  <c r="N20" i="10"/>
  <c r="N26" i="10"/>
  <c r="N27" i="10"/>
  <c r="N29" i="10"/>
  <c r="N30" i="10"/>
  <c r="N31" i="10"/>
  <c r="N32" i="10"/>
  <c r="N33" i="10"/>
  <c r="N35" i="10"/>
  <c r="N41" i="10"/>
  <c r="N43" i="10"/>
  <c r="N45" i="10"/>
  <c r="N46" i="10"/>
  <c r="N49" i="10"/>
  <c r="N58" i="10"/>
  <c r="N59" i="10"/>
  <c r="N61" i="10"/>
  <c r="N62" i="10"/>
  <c r="N63" i="10"/>
  <c r="N71" i="10"/>
  <c r="N73" i="10"/>
  <c r="N74" i="10"/>
  <c r="N75" i="10"/>
  <c r="N76" i="10"/>
  <c r="N78" i="10"/>
  <c r="N79" i="10"/>
  <c r="N87" i="10"/>
  <c r="N88" i="10"/>
  <c r="N89" i="10"/>
  <c r="N90" i="10"/>
  <c r="N91" i="10"/>
  <c r="N93" i="10"/>
  <c r="N94" i="10"/>
  <c r="N95" i="10"/>
  <c r="P21" i="10"/>
  <c r="P96" i="10"/>
  <c r="E11" i="9"/>
  <c r="M11" i="9"/>
  <c r="T11" i="9"/>
  <c r="E12" i="9"/>
  <c r="M12" i="9" s="1"/>
  <c r="E13" i="9"/>
  <c r="E14" i="9"/>
  <c r="M14" i="9"/>
  <c r="T14" i="9"/>
  <c r="E15" i="9"/>
  <c r="M15" i="9" s="1"/>
  <c r="O15" i="9" s="1"/>
  <c r="T15" i="9"/>
  <c r="E16" i="9"/>
  <c r="M16" i="9"/>
  <c r="T16" i="9"/>
  <c r="E17" i="9"/>
  <c r="M17" i="9"/>
  <c r="T17" i="9"/>
  <c r="E18" i="9"/>
  <c r="M18" i="9"/>
  <c r="E19" i="9"/>
  <c r="M19" i="9" s="1"/>
  <c r="E20" i="9"/>
  <c r="M20" i="9"/>
  <c r="E26" i="9"/>
  <c r="M26" i="9"/>
  <c r="E27" i="9"/>
  <c r="M27" i="9"/>
  <c r="T27" i="9"/>
  <c r="E28" i="9"/>
  <c r="M28" i="9" s="1"/>
  <c r="E29" i="9"/>
  <c r="E30" i="9"/>
  <c r="M30" i="9"/>
  <c r="T30" i="9"/>
  <c r="E31" i="9"/>
  <c r="E32" i="9"/>
  <c r="E33" i="9"/>
  <c r="M33" i="9"/>
  <c r="T33" i="9"/>
  <c r="E34" i="9"/>
  <c r="M34" i="9"/>
  <c r="N34" i="9" s="1"/>
  <c r="T34" i="9"/>
  <c r="E35" i="9"/>
  <c r="E41" i="9"/>
  <c r="M41" i="9" s="1"/>
  <c r="T41" i="9"/>
  <c r="E42" i="9"/>
  <c r="M42" i="9"/>
  <c r="O42" i="9" s="1"/>
  <c r="T42" i="9"/>
  <c r="E43" i="9"/>
  <c r="M43" i="9"/>
  <c r="T43" i="9"/>
  <c r="E44" i="9"/>
  <c r="M44" i="9"/>
  <c r="E45" i="9"/>
  <c r="E46" i="9"/>
  <c r="M46" i="9"/>
  <c r="T46" i="9" s="1"/>
  <c r="E47" i="9"/>
  <c r="M47" i="9"/>
  <c r="E48" i="9"/>
  <c r="M48" i="9"/>
  <c r="E49" i="9"/>
  <c r="M49" i="9" s="1"/>
  <c r="O49" i="9" s="1"/>
  <c r="T49" i="9"/>
  <c r="E50" i="9"/>
  <c r="M50" i="9"/>
  <c r="E56" i="9"/>
  <c r="M56" i="9" s="1"/>
  <c r="E57" i="9"/>
  <c r="M57" i="9"/>
  <c r="N57" i="9" s="1"/>
  <c r="T57" i="9"/>
  <c r="E58" i="9"/>
  <c r="M58" i="9" s="1"/>
  <c r="O58" i="9" s="1"/>
  <c r="T58" i="9"/>
  <c r="E59" i="9"/>
  <c r="M59" i="9" s="1"/>
  <c r="T59" i="9" s="1"/>
  <c r="E60" i="9"/>
  <c r="M60" i="9"/>
  <c r="T60" i="9"/>
  <c r="E61" i="9"/>
  <c r="E62" i="9"/>
  <c r="M62" i="9"/>
  <c r="T62" i="9"/>
  <c r="E63" i="9"/>
  <c r="M63" i="9"/>
  <c r="E64" i="9"/>
  <c r="M64" i="9"/>
  <c r="E65" i="9"/>
  <c r="M65" i="9" s="1"/>
  <c r="T65" i="9" s="1"/>
  <c r="M71" i="9"/>
  <c r="O71" i="9" s="1"/>
  <c r="T71" i="9"/>
  <c r="M72" i="9"/>
  <c r="M74" i="9"/>
  <c r="T74" i="9"/>
  <c r="M75" i="9"/>
  <c r="O75" i="9" s="1"/>
  <c r="T75" i="9"/>
  <c r="M76" i="9"/>
  <c r="M78" i="9"/>
  <c r="M79" i="9"/>
  <c r="N79" i="9" s="1"/>
  <c r="T79" i="9"/>
  <c r="M80" i="9"/>
  <c r="O11" i="9"/>
  <c r="O14" i="9"/>
  <c r="O17" i="9"/>
  <c r="O27" i="9"/>
  <c r="O30" i="9"/>
  <c r="O33" i="9"/>
  <c r="O34" i="9"/>
  <c r="O43" i="9"/>
  <c r="O44" i="9"/>
  <c r="O46" i="9"/>
  <c r="O57" i="9"/>
  <c r="O59" i="9"/>
  <c r="O62" i="9"/>
  <c r="O65" i="9"/>
  <c r="O74" i="9"/>
  <c r="O79" i="9"/>
  <c r="N11" i="9"/>
  <c r="N14" i="9"/>
  <c r="N15" i="9"/>
  <c r="N17" i="9"/>
  <c r="N27" i="9"/>
  <c r="N30" i="9"/>
  <c r="N33" i="9"/>
  <c r="N42" i="9"/>
  <c r="N43" i="9"/>
  <c r="N46" i="9"/>
  <c r="N49" i="9"/>
  <c r="N56" i="9"/>
  <c r="N58" i="9"/>
  <c r="N62" i="9"/>
  <c r="N65" i="9"/>
  <c r="N71" i="9"/>
  <c r="N74" i="9"/>
  <c r="P21" i="9"/>
  <c r="P81" i="9"/>
  <c r="E11" i="8"/>
  <c r="M11" i="8"/>
  <c r="E12" i="8"/>
  <c r="M12" i="8"/>
  <c r="T12" i="8"/>
  <c r="E13" i="8"/>
  <c r="M13" i="8"/>
  <c r="T13" i="8"/>
  <c r="E14" i="8"/>
  <c r="M14" i="8" s="1"/>
  <c r="T14" i="8"/>
  <c r="E15" i="8"/>
  <c r="M15" i="8"/>
  <c r="T15" i="8"/>
  <c r="E16" i="8"/>
  <c r="M16" i="8"/>
  <c r="T16" i="8"/>
  <c r="E17" i="8"/>
  <c r="M17" i="8"/>
  <c r="E18" i="8"/>
  <c r="M18" i="8" s="1"/>
  <c r="E19" i="8"/>
  <c r="M19" i="8"/>
  <c r="T19" i="8" s="1"/>
  <c r="E20" i="8"/>
  <c r="M20" i="8" s="1"/>
  <c r="E26" i="8"/>
  <c r="E27" i="8"/>
  <c r="M27" i="8"/>
  <c r="T27" i="8"/>
  <c r="E28" i="8"/>
  <c r="M28" i="8"/>
  <c r="T28" i="8"/>
  <c r="E29" i="8"/>
  <c r="M29" i="8"/>
  <c r="O29" i="8" s="1"/>
  <c r="T29" i="8"/>
  <c r="E30" i="8"/>
  <c r="M30" i="8"/>
  <c r="E31" i="8"/>
  <c r="M31" i="8"/>
  <c r="E32" i="8"/>
  <c r="M32" i="8"/>
  <c r="T32" i="8"/>
  <c r="E33" i="8"/>
  <c r="E34" i="8"/>
  <c r="M34" i="8" s="1"/>
  <c r="E35" i="8"/>
  <c r="M35" i="8"/>
  <c r="T35" i="8"/>
  <c r="E41" i="8"/>
  <c r="M41" i="8"/>
  <c r="E42" i="8"/>
  <c r="M42" i="8"/>
  <c r="O42" i="8" s="1"/>
  <c r="T42" i="8"/>
  <c r="E43" i="8"/>
  <c r="M43" i="8" s="1"/>
  <c r="T43" i="8"/>
  <c r="E44" i="8"/>
  <c r="E45" i="8"/>
  <c r="M45" i="8"/>
  <c r="N45" i="8" s="1"/>
  <c r="T45" i="8"/>
  <c r="E46" i="8"/>
  <c r="M46" i="8"/>
  <c r="T46" i="8"/>
  <c r="E47" i="8"/>
  <c r="M47" i="8"/>
  <c r="T47" i="8"/>
  <c r="E48" i="8"/>
  <c r="M48" i="8"/>
  <c r="E49" i="8"/>
  <c r="M49" i="8"/>
  <c r="E50" i="8"/>
  <c r="M50" i="8"/>
  <c r="O50" i="8" s="1"/>
  <c r="T50" i="8"/>
  <c r="E56" i="8"/>
  <c r="M56" i="8"/>
  <c r="T56" i="8" s="1"/>
  <c r="E57" i="8"/>
  <c r="M57" i="8"/>
  <c r="T57" i="8"/>
  <c r="E58" i="8"/>
  <c r="M58" i="8" s="1"/>
  <c r="E59" i="8"/>
  <c r="M59" i="8"/>
  <c r="E60" i="8"/>
  <c r="M60" i="8"/>
  <c r="T60" i="8"/>
  <c r="E61" i="8"/>
  <c r="E62" i="8"/>
  <c r="M62" i="8" s="1"/>
  <c r="E63" i="8"/>
  <c r="M63" i="8"/>
  <c r="E64" i="8"/>
  <c r="M64" i="8"/>
  <c r="T64" i="8"/>
  <c r="E65" i="8"/>
  <c r="M65" i="8"/>
  <c r="T65" i="8"/>
  <c r="M71" i="8"/>
  <c r="T71" i="8" s="1"/>
  <c r="M72" i="8"/>
  <c r="T72" i="8"/>
  <c r="M74" i="8"/>
  <c r="O74" i="8" s="1"/>
  <c r="T74" i="8"/>
  <c r="M75" i="8"/>
  <c r="M76" i="8"/>
  <c r="T76" i="8"/>
  <c r="M78" i="8"/>
  <c r="O78" i="8" s="1"/>
  <c r="T78" i="8"/>
  <c r="M79" i="8"/>
  <c r="T79" i="8" s="1"/>
  <c r="M80" i="8"/>
  <c r="O12" i="8"/>
  <c r="O13" i="8"/>
  <c r="O15" i="8"/>
  <c r="O16" i="8"/>
  <c r="O19" i="8"/>
  <c r="O27" i="8"/>
  <c r="O32" i="8"/>
  <c r="O45" i="8"/>
  <c r="O47" i="8"/>
  <c r="O56" i="8"/>
  <c r="O57" i="8"/>
  <c r="O60" i="8"/>
  <c r="O64" i="8"/>
  <c r="O65" i="8"/>
  <c r="O71" i="8"/>
  <c r="O72" i="8"/>
  <c r="O76" i="8"/>
  <c r="N12" i="8"/>
  <c r="N13" i="8"/>
  <c r="N15" i="8"/>
  <c r="N16" i="8"/>
  <c r="N19" i="8"/>
  <c r="N27" i="8"/>
  <c r="N32" i="8"/>
  <c r="N47" i="8"/>
  <c r="N57" i="8"/>
  <c r="N60" i="8"/>
  <c r="N64" i="8"/>
  <c r="N65" i="8"/>
  <c r="N71" i="8"/>
  <c r="N72" i="8"/>
  <c r="N76" i="8"/>
  <c r="P21" i="8"/>
  <c r="P81" i="8"/>
  <c r="N14" i="17"/>
  <c r="N15" i="17"/>
  <c r="N16" i="17"/>
  <c r="N18" i="17"/>
  <c r="N19" i="17"/>
  <c r="N20" i="17"/>
  <c r="N28" i="17"/>
  <c r="N29" i="17"/>
  <c r="N30" i="17"/>
  <c r="N33" i="17"/>
  <c r="N34" i="17"/>
  <c r="N41" i="17"/>
  <c r="N42" i="17"/>
  <c r="N43" i="17"/>
  <c r="N44" i="17"/>
  <c r="N45" i="17"/>
  <c r="N46" i="17"/>
  <c r="N47" i="17"/>
  <c r="N48" i="17"/>
  <c r="N50" i="17"/>
  <c r="N56" i="17"/>
  <c r="N57" i="17"/>
  <c r="N59" i="17"/>
  <c r="N60" i="17"/>
  <c r="N62" i="17"/>
  <c r="N63" i="17"/>
  <c r="N64" i="17"/>
  <c r="N65" i="17"/>
  <c r="N72" i="17"/>
  <c r="N74" i="17"/>
  <c r="N75" i="17"/>
  <c r="N76" i="17"/>
  <c r="N78" i="17"/>
  <c r="N80" i="17"/>
  <c r="N86" i="17"/>
  <c r="N90" i="17"/>
  <c r="N91" i="17"/>
  <c r="N92" i="17"/>
  <c r="N94" i="17"/>
  <c r="P21" i="17"/>
  <c r="P96" i="17"/>
  <c r="N11" i="16"/>
  <c r="N14" i="16"/>
  <c r="N15" i="16"/>
  <c r="N16" i="16"/>
  <c r="N18" i="16"/>
  <c r="N19" i="16"/>
  <c r="N20" i="16"/>
  <c r="N29" i="16"/>
  <c r="N30" i="16"/>
  <c r="N31" i="16"/>
  <c r="N34" i="16"/>
  <c r="N35" i="16"/>
  <c r="N42" i="16"/>
  <c r="N44" i="16"/>
  <c r="N45" i="16"/>
  <c r="N46" i="16"/>
  <c r="N47" i="16"/>
  <c r="N48" i="16"/>
  <c r="N50" i="16"/>
  <c r="N57" i="16"/>
  <c r="N58" i="16"/>
  <c r="N59" i="16"/>
  <c r="N60" i="16"/>
  <c r="N61" i="16"/>
  <c r="N62" i="16"/>
  <c r="N63" i="16"/>
  <c r="N65" i="16"/>
  <c r="N71" i="16"/>
  <c r="N74" i="16"/>
  <c r="N75" i="16"/>
  <c r="N76" i="16"/>
  <c r="N78" i="16"/>
  <c r="N79" i="16"/>
  <c r="P21" i="16"/>
  <c r="P1" i="16" s="1"/>
  <c r="P81" i="16"/>
  <c r="N11" i="15"/>
  <c r="N12" i="15"/>
  <c r="N14" i="15"/>
  <c r="N15" i="15"/>
  <c r="N16" i="15"/>
  <c r="N20" i="15"/>
  <c r="N26" i="15"/>
  <c r="N29" i="15"/>
  <c r="N31" i="15"/>
  <c r="N32" i="15"/>
  <c r="N33" i="15"/>
  <c r="N34" i="15"/>
  <c r="N35" i="15"/>
  <c r="N41" i="15"/>
  <c r="N42" i="15"/>
  <c r="N44" i="15"/>
  <c r="N46" i="15"/>
  <c r="N48" i="15"/>
  <c r="N50" i="15"/>
  <c r="N56" i="15"/>
  <c r="N59" i="15"/>
  <c r="N60" i="15"/>
  <c r="N61" i="15"/>
  <c r="N63" i="15"/>
  <c r="N64" i="15"/>
  <c r="N65" i="15"/>
  <c r="N71" i="15"/>
  <c r="N72" i="15"/>
  <c r="N75" i="15"/>
  <c r="N76" i="15"/>
  <c r="N78" i="15"/>
  <c r="N80" i="15"/>
  <c r="P21" i="15"/>
  <c r="P81" i="15"/>
  <c r="N11" i="14"/>
  <c r="N12" i="14"/>
  <c r="N14" i="14"/>
  <c r="N16" i="14"/>
  <c r="N18" i="14"/>
  <c r="N20" i="14"/>
  <c r="N26" i="14"/>
  <c r="N28" i="14"/>
  <c r="N29" i="14"/>
  <c r="N31" i="14"/>
  <c r="N33" i="14"/>
  <c r="N34" i="14"/>
  <c r="N35" i="14"/>
  <c r="N41" i="14"/>
  <c r="N44" i="14"/>
  <c r="N46" i="14"/>
  <c r="N48" i="14"/>
  <c r="N50" i="14"/>
  <c r="N56" i="14"/>
  <c r="N57" i="14"/>
  <c r="N59" i="14"/>
  <c r="N61" i="14"/>
  <c r="N63" i="14"/>
  <c r="N64" i="14"/>
  <c r="N65" i="14"/>
  <c r="N71" i="14"/>
  <c r="N72" i="14"/>
  <c r="N74" i="14"/>
  <c r="N75" i="14"/>
  <c r="N76" i="14"/>
  <c r="N78" i="14"/>
  <c r="N86" i="14"/>
  <c r="N89" i="14"/>
  <c r="N90" i="14"/>
  <c r="N91" i="14"/>
  <c r="N92" i="14"/>
  <c r="N93" i="14"/>
  <c r="N94" i="14"/>
  <c r="N95" i="14"/>
  <c r="P21" i="14"/>
  <c r="P96" i="14"/>
  <c r="N11" i="13"/>
  <c r="N14" i="13"/>
  <c r="N18" i="13"/>
  <c r="N29" i="13"/>
  <c r="N30" i="13"/>
  <c r="N31" i="13"/>
  <c r="N33" i="13"/>
  <c r="N35" i="13"/>
  <c r="N41" i="13"/>
  <c r="N48" i="13"/>
  <c r="N49" i="13"/>
  <c r="N57" i="13"/>
  <c r="N59" i="13"/>
  <c r="N62" i="13"/>
  <c r="N63" i="13"/>
  <c r="N65" i="13"/>
  <c r="N74" i="13"/>
  <c r="N76" i="13"/>
  <c r="N78" i="13"/>
  <c r="P21" i="13"/>
  <c r="P81" i="13"/>
  <c r="P1" i="13"/>
  <c r="N18" i="19"/>
  <c r="N20" i="19"/>
  <c r="N31" i="19"/>
  <c r="N33" i="19"/>
  <c r="N35" i="19"/>
  <c r="N41" i="19"/>
  <c r="N45" i="19"/>
  <c r="N46" i="19"/>
  <c r="N48" i="19"/>
  <c r="N57" i="19"/>
  <c r="N59" i="19"/>
  <c r="N63" i="19"/>
  <c r="N65" i="19"/>
  <c r="N74" i="19"/>
  <c r="N76" i="19"/>
  <c r="N77" i="19"/>
  <c r="N78" i="19"/>
  <c r="P21" i="19"/>
  <c r="P81" i="19"/>
  <c r="N14" i="18"/>
  <c r="N18" i="18"/>
  <c r="N31" i="18"/>
  <c r="N35" i="18"/>
  <c r="N41" i="18"/>
  <c r="N45" i="18"/>
  <c r="N48" i="18"/>
  <c r="N58" i="18"/>
  <c r="N59" i="18"/>
  <c r="N63" i="18"/>
  <c r="N71" i="18"/>
  <c r="N74" i="18"/>
  <c r="N86" i="18"/>
  <c r="N89" i="18"/>
  <c r="N101" i="18"/>
  <c r="P21" i="18"/>
  <c r="P111" i="18"/>
  <c r="N11" i="12"/>
  <c r="N12" i="12"/>
  <c r="N13" i="12"/>
  <c r="N16" i="12"/>
  <c r="N19" i="12"/>
  <c r="N20" i="12"/>
  <c r="N26" i="12"/>
  <c r="N27" i="12"/>
  <c r="N29" i="12"/>
  <c r="N31" i="12"/>
  <c r="N34" i="12"/>
  <c r="N35" i="12"/>
  <c r="N41" i="12"/>
  <c r="N43" i="12"/>
  <c r="N44" i="12"/>
  <c r="N45" i="12"/>
  <c r="N46" i="12"/>
  <c r="N47" i="12"/>
  <c r="N48" i="12"/>
  <c r="N49" i="12"/>
  <c r="N56" i="12"/>
  <c r="N57" i="12"/>
  <c r="N58" i="12"/>
  <c r="N59" i="12"/>
  <c r="N60" i="12"/>
  <c r="N61" i="12"/>
  <c r="N63" i="12"/>
  <c r="N71" i="12"/>
  <c r="N72" i="12"/>
  <c r="N75" i="12"/>
  <c r="N77" i="12"/>
  <c r="N79" i="12"/>
  <c r="N80" i="12"/>
  <c r="V20" i="12"/>
  <c r="V19" i="12"/>
  <c r="V34" i="12"/>
  <c r="V49" i="12"/>
  <c r="V79" i="12"/>
  <c r="V79" i="11" s="1"/>
  <c r="V94" i="10" s="1"/>
  <c r="V79" i="9" s="1"/>
  <c r="V79" i="8" s="1"/>
  <c r="V94" i="17" s="1"/>
  <c r="V79" i="16" s="1"/>
  <c r="V77" i="12"/>
  <c r="V16" i="12"/>
  <c r="V31" i="12"/>
  <c r="V46" i="12" s="1"/>
  <c r="V61" i="12"/>
  <c r="V16" i="11"/>
  <c r="V75" i="12"/>
  <c r="V74" i="12"/>
  <c r="V74" i="11"/>
  <c r="V89" i="10"/>
  <c r="V74" i="9"/>
  <c r="V74" i="8"/>
  <c r="V13" i="12"/>
  <c r="V28" i="12"/>
  <c r="V43" i="12" s="1"/>
  <c r="V12" i="12"/>
  <c r="V27" i="12" s="1"/>
  <c r="V72" i="12"/>
  <c r="V72" i="11"/>
  <c r="V87" i="10"/>
  <c r="V72" i="9" s="1"/>
  <c r="V72" i="8" s="1"/>
  <c r="V11" i="12"/>
  <c r="V26" i="12"/>
  <c r="V41" i="12"/>
  <c r="V56" i="12"/>
  <c r="V11" i="11" s="1"/>
  <c r="V71" i="12"/>
  <c r="P36" i="11"/>
  <c r="P1" i="11" s="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1" i="12" s="1"/>
  <c r="P66" i="12"/>
  <c r="P81" i="12"/>
  <c r="Q251" i="25"/>
  <c r="S251" i="25"/>
  <c r="Q225" i="25"/>
  <c r="S225" i="25" s="1"/>
  <c r="Q199" i="25"/>
  <c r="S199" i="25"/>
  <c r="Q173" i="25"/>
  <c r="S173" i="25"/>
  <c r="Q147" i="25"/>
  <c r="S147" i="25"/>
  <c r="Q121" i="25"/>
  <c r="S121" i="25" s="1"/>
  <c r="Q95" i="25"/>
  <c r="S95" i="25"/>
  <c r="Q69" i="25"/>
  <c r="S69" i="25" s="1"/>
  <c r="Q43" i="25"/>
  <c r="S43" i="25"/>
  <c r="Q17" i="25"/>
  <c r="S17" i="25" s="1"/>
  <c r="I32" i="12"/>
  <c r="J32" i="12"/>
  <c r="AM7" i="18"/>
  <c r="AL7" i="18"/>
  <c r="AH7" i="18"/>
  <c r="AG7" i="18"/>
  <c r="AM7" i="19"/>
  <c r="AL7" i="19"/>
  <c r="AH7" i="19"/>
  <c r="AG7" i="19"/>
  <c r="AM7" i="13"/>
  <c r="AL7" i="13"/>
  <c r="AH7" i="13"/>
  <c r="AG7" i="13"/>
  <c r="AM7" i="14"/>
  <c r="AL7" i="14"/>
  <c r="AH7" i="14"/>
  <c r="AG7" i="14"/>
  <c r="AM7" i="15"/>
  <c r="AL7" i="15"/>
  <c r="AH7" i="15"/>
  <c r="AG7" i="15"/>
  <c r="AM7" i="16"/>
  <c r="AL7" i="16"/>
  <c r="AH7" i="16"/>
  <c r="AG7" i="16"/>
  <c r="AM7" i="17"/>
  <c r="AL7" i="17"/>
  <c r="AH7" i="17"/>
  <c r="AG7" i="17"/>
  <c r="AM7" i="8"/>
  <c r="AL7" i="8"/>
  <c r="AH7" i="8"/>
  <c r="AG7" i="8"/>
  <c r="AM7" i="9"/>
  <c r="AL7" i="9"/>
  <c r="AH7" i="9"/>
  <c r="AG7" i="9"/>
  <c r="AM7" i="10"/>
  <c r="AL7" i="10"/>
  <c r="AH7" i="10"/>
  <c r="AG7" i="10"/>
  <c r="AM7" i="11"/>
  <c r="AL7" i="11"/>
  <c r="AH7" i="11"/>
  <c r="AG7" i="11"/>
  <c r="AF110" i="18"/>
  <c r="D110" i="18"/>
  <c r="AE110" i="18"/>
  <c r="AF101" i="18"/>
  <c r="D101" i="18"/>
  <c r="AE101" i="18"/>
  <c r="AF95" i="14"/>
  <c r="D95" i="14"/>
  <c r="AE95" i="14"/>
  <c r="AF94" i="14"/>
  <c r="D94" i="14"/>
  <c r="AE94" i="14"/>
  <c r="AF93" i="14"/>
  <c r="D93" i="14"/>
  <c r="AE93" i="14"/>
  <c r="AF92" i="14"/>
  <c r="D92" i="14"/>
  <c r="AE92" i="14"/>
  <c r="AF91" i="14"/>
  <c r="D91" i="14"/>
  <c r="AE91" i="14"/>
  <c r="AF90" i="14"/>
  <c r="D90" i="14"/>
  <c r="AE90" i="14"/>
  <c r="AF89" i="14"/>
  <c r="D89" i="14"/>
  <c r="AE89" i="14"/>
  <c r="AF86" i="14"/>
  <c r="D86" i="14"/>
  <c r="AE86" i="14"/>
  <c r="AF95" i="17"/>
  <c r="D95" i="17"/>
  <c r="AE95" i="17"/>
  <c r="AF94" i="17"/>
  <c r="D94" i="17"/>
  <c r="AE94" i="17"/>
  <c r="AE93" i="17"/>
  <c r="AF92" i="17"/>
  <c r="D92" i="17"/>
  <c r="AE92" i="17"/>
  <c r="AF91" i="17"/>
  <c r="D91" i="17"/>
  <c r="AE91" i="17"/>
  <c r="AF90" i="17"/>
  <c r="D90" i="17"/>
  <c r="AE90" i="17"/>
  <c r="AF89" i="17"/>
  <c r="D89" i="17"/>
  <c r="AE89" i="17"/>
  <c r="AF87" i="17"/>
  <c r="D87" i="17"/>
  <c r="AE87" i="17"/>
  <c r="AF86" i="17"/>
  <c r="D86" i="17"/>
  <c r="AE86" i="17"/>
  <c r="AF95" i="10"/>
  <c r="D95" i="10"/>
  <c r="AE95" i="10"/>
  <c r="AF94" i="10"/>
  <c r="D94" i="10"/>
  <c r="AE94" i="10"/>
  <c r="AF93" i="10"/>
  <c r="D93" i="10"/>
  <c r="AE93" i="10"/>
  <c r="AF91" i="10"/>
  <c r="D91" i="10"/>
  <c r="AE91" i="10"/>
  <c r="AF90" i="10"/>
  <c r="D90" i="10"/>
  <c r="AE90" i="10"/>
  <c r="AF89" i="10"/>
  <c r="D89" i="10"/>
  <c r="AE89" i="10"/>
  <c r="AF88" i="10"/>
  <c r="D88" i="10"/>
  <c r="AE88" i="10"/>
  <c r="AF87" i="10"/>
  <c r="D87" i="10"/>
  <c r="AE87" i="10"/>
  <c r="AF86" i="10"/>
  <c r="D86" i="10"/>
  <c r="AE86" i="10"/>
  <c r="AF80" i="12"/>
  <c r="D80" i="12"/>
  <c r="AE80" i="12"/>
  <c r="AF79" i="12"/>
  <c r="D79" i="12"/>
  <c r="AE79" i="12"/>
  <c r="AF77" i="12"/>
  <c r="D77" i="12"/>
  <c r="AE77" i="12"/>
  <c r="AF76" i="12"/>
  <c r="AE76" i="12"/>
  <c r="AF75" i="12"/>
  <c r="D75" i="12"/>
  <c r="AE75" i="12"/>
  <c r="AF74" i="12"/>
  <c r="D74" i="12"/>
  <c r="AE74" i="12"/>
  <c r="AF72" i="12"/>
  <c r="D72" i="12"/>
  <c r="AE72" i="12"/>
  <c r="AF71" i="12"/>
  <c r="D71" i="12"/>
  <c r="AE71" i="12"/>
  <c r="AF80" i="11"/>
  <c r="D80" i="11"/>
  <c r="AE80" i="11"/>
  <c r="AF79" i="11"/>
  <c r="D79" i="11"/>
  <c r="AE79" i="11"/>
  <c r="AF78" i="11"/>
  <c r="D78" i="11"/>
  <c r="AE78" i="11"/>
  <c r="AF77" i="11"/>
  <c r="D77" i="11"/>
  <c r="AE77" i="11"/>
  <c r="AF76" i="11"/>
  <c r="D76" i="11"/>
  <c r="AE76" i="11"/>
  <c r="AF75" i="11"/>
  <c r="D75" i="11"/>
  <c r="AE75" i="11"/>
  <c r="AF74" i="11"/>
  <c r="D74" i="11"/>
  <c r="AE74" i="11"/>
  <c r="AF73" i="11"/>
  <c r="D73" i="11"/>
  <c r="AE73" i="11"/>
  <c r="AF72" i="11"/>
  <c r="D72" i="11"/>
  <c r="AE72" i="11"/>
  <c r="AF71" i="11"/>
  <c r="D71" i="11"/>
  <c r="AE71" i="11"/>
  <c r="AF80" i="10"/>
  <c r="D80" i="10"/>
  <c r="AE80" i="10"/>
  <c r="AF79" i="10"/>
  <c r="D79" i="10"/>
  <c r="AE79" i="10"/>
  <c r="AF78" i="10"/>
  <c r="D78" i="10"/>
  <c r="AE78" i="10"/>
  <c r="AF77" i="10"/>
  <c r="D77" i="10"/>
  <c r="AE77" i="10"/>
  <c r="AF76" i="10"/>
  <c r="D76" i="10"/>
  <c r="AE76" i="10"/>
  <c r="AF75" i="10"/>
  <c r="D75" i="10"/>
  <c r="AE75" i="10"/>
  <c r="AF74" i="10"/>
  <c r="D74" i="10"/>
  <c r="AE74" i="10"/>
  <c r="AF73" i="10"/>
  <c r="D73" i="10"/>
  <c r="AE73" i="10"/>
  <c r="AF72" i="10"/>
  <c r="D72" i="10"/>
  <c r="AE72" i="10"/>
  <c r="AF71" i="10"/>
  <c r="D71" i="10"/>
  <c r="AE71" i="10"/>
  <c r="AF80" i="9"/>
  <c r="D80" i="9"/>
  <c r="AE80" i="9"/>
  <c r="AF79" i="9"/>
  <c r="D79" i="9"/>
  <c r="AE79" i="9"/>
  <c r="AF78" i="9"/>
  <c r="D78" i="9"/>
  <c r="AE78" i="9"/>
  <c r="AF76" i="9"/>
  <c r="D76" i="9"/>
  <c r="AE76" i="9"/>
  <c r="AF75" i="9"/>
  <c r="D75" i="9"/>
  <c r="AE75" i="9"/>
  <c r="AF74" i="9"/>
  <c r="D74" i="9"/>
  <c r="AE74" i="9"/>
  <c r="AF72" i="9"/>
  <c r="D72" i="9"/>
  <c r="AE72" i="9"/>
  <c r="AF71" i="9"/>
  <c r="D71" i="9"/>
  <c r="AE71" i="9"/>
  <c r="AF80" i="8"/>
  <c r="D80" i="8"/>
  <c r="AE80" i="8"/>
  <c r="AF79" i="8"/>
  <c r="D79" i="8"/>
  <c r="AE79" i="8"/>
  <c r="AF78" i="8"/>
  <c r="D78" i="8"/>
  <c r="AE78" i="8"/>
  <c r="AF76" i="8"/>
  <c r="D76" i="8"/>
  <c r="AE76" i="8"/>
  <c r="AF75" i="8"/>
  <c r="D75" i="8"/>
  <c r="AE75" i="8"/>
  <c r="AF74" i="8"/>
  <c r="D74" i="8"/>
  <c r="AE74" i="8"/>
  <c r="AF72" i="8"/>
  <c r="D72" i="8"/>
  <c r="AE72" i="8"/>
  <c r="AF71" i="8"/>
  <c r="D71" i="8"/>
  <c r="AE71" i="8"/>
  <c r="AF80" i="17"/>
  <c r="D80" i="17"/>
  <c r="AE80" i="17"/>
  <c r="AF79" i="17"/>
  <c r="D79" i="17"/>
  <c r="AE79" i="17"/>
  <c r="AF78" i="17"/>
  <c r="D78" i="17"/>
  <c r="AE78" i="17"/>
  <c r="AF76" i="17"/>
  <c r="D76" i="17"/>
  <c r="AE76" i="17"/>
  <c r="AF75" i="17"/>
  <c r="D75" i="17"/>
  <c r="AE75" i="17"/>
  <c r="AF74" i="17"/>
  <c r="D74" i="17"/>
  <c r="AE74" i="17"/>
  <c r="AF72" i="17"/>
  <c r="D72" i="17"/>
  <c r="AE72" i="17"/>
  <c r="AF71" i="17"/>
  <c r="D71" i="17"/>
  <c r="AE71" i="17"/>
  <c r="AF80" i="16"/>
  <c r="D80" i="16"/>
  <c r="AE80" i="16"/>
  <c r="AF79" i="16"/>
  <c r="D79" i="16"/>
  <c r="AE79" i="16"/>
  <c r="AF78" i="16"/>
  <c r="D78" i="16"/>
  <c r="AE78" i="16"/>
  <c r="AF76" i="16"/>
  <c r="D76" i="16"/>
  <c r="AE76" i="16"/>
  <c r="AF75" i="16"/>
  <c r="D75" i="16"/>
  <c r="AE75" i="16"/>
  <c r="AF74" i="16"/>
  <c r="D74" i="16"/>
  <c r="AE74" i="16"/>
  <c r="AE72" i="16"/>
  <c r="AF71" i="16"/>
  <c r="D71" i="16"/>
  <c r="AE71" i="16"/>
  <c r="AF80" i="15"/>
  <c r="D80" i="15"/>
  <c r="AE80" i="15"/>
  <c r="AF79" i="15"/>
  <c r="D79" i="15"/>
  <c r="AE79" i="15"/>
  <c r="AF78" i="15"/>
  <c r="D78" i="15"/>
  <c r="AE78" i="15"/>
  <c r="AF76" i="15"/>
  <c r="D76" i="15"/>
  <c r="AE76" i="15"/>
  <c r="AF75" i="15"/>
  <c r="D75" i="15"/>
  <c r="AE75" i="15"/>
  <c r="AF74" i="15"/>
  <c r="D74" i="15"/>
  <c r="AE74" i="15"/>
  <c r="AF72" i="15"/>
  <c r="D72" i="15"/>
  <c r="AE72" i="15"/>
  <c r="AF71" i="15"/>
  <c r="D71" i="15"/>
  <c r="AE71" i="15"/>
  <c r="AF80" i="14"/>
  <c r="D80" i="14"/>
  <c r="AE80" i="14"/>
  <c r="AF78" i="14"/>
  <c r="D78" i="14"/>
  <c r="AE78" i="14"/>
  <c r="AF76" i="14"/>
  <c r="D76" i="14"/>
  <c r="AE76" i="14"/>
  <c r="AF75" i="14"/>
  <c r="D75" i="14"/>
  <c r="AE75" i="14"/>
  <c r="AF74" i="14"/>
  <c r="D74" i="14"/>
  <c r="AE74" i="14"/>
  <c r="AF72" i="14"/>
  <c r="D72" i="14"/>
  <c r="AE72" i="14"/>
  <c r="AF71" i="14"/>
  <c r="D71" i="14"/>
  <c r="AE71" i="14"/>
  <c r="AF78" i="13"/>
  <c r="D78" i="13"/>
  <c r="AE78" i="13"/>
  <c r="AF76" i="13"/>
  <c r="D76" i="13"/>
  <c r="AE76" i="13"/>
  <c r="AF74" i="13"/>
  <c r="D74" i="13"/>
  <c r="AE74" i="13"/>
  <c r="AF78" i="19"/>
  <c r="D78" i="19"/>
  <c r="AE78" i="19"/>
  <c r="AF77" i="19"/>
  <c r="D77" i="19"/>
  <c r="AE77" i="19"/>
  <c r="AF76" i="19"/>
  <c r="D76" i="19"/>
  <c r="AE76" i="19"/>
  <c r="AF74" i="19"/>
  <c r="D74" i="19"/>
  <c r="AE74" i="19"/>
  <c r="AF74" i="18"/>
  <c r="D74" i="18"/>
  <c r="AE74" i="18"/>
  <c r="AF71" i="18"/>
  <c r="D71" i="18"/>
  <c r="AE71" i="18"/>
  <c r="AF63" i="18"/>
  <c r="D63" i="18"/>
  <c r="AE63" i="18"/>
  <c r="AF59" i="18"/>
  <c r="D59" i="18"/>
  <c r="AE59" i="18"/>
  <c r="AF58" i="18"/>
  <c r="D58" i="18"/>
  <c r="AE58" i="18"/>
  <c r="AF65" i="19"/>
  <c r="D65" i="19"/>
  <c r="AE65" i="19"/>
  <c r="AF63" i="19"/>
  <c r="D63" i="19"/>
  <c r="AE63" i="19"/>
  <c r="AF59" i="19"/>
  <c r="D59" i="19"/>
  <c r="AE59" i="19"/>
  <c r="AF57" i="19"/>
  <c r="D57" i="19"/>
  <c r="AE57" i="19"/>
  <c r="AF65" i="13"/>
  <c r="D65" i="13"/>
  <c r="AE65" i="13"/>
  <c r="AF63" i="13"/>
  <c r="D63" i="13"/>
  <c r="AE63" i="13"/>
  <c r="AF62" i="13"/>
  <c r="D62" i="13"/>
  <c r="AE62" i="13"/>
  <c r="AF59" i="13"/>
  <c r="D59" i="13"/>
  <c r="AE59" i="13"/>
  <c r="AF57" i="13"/>
  <c r="D57" i="13"/>
  <c r="AE57" i="13"/>
  <c r="AF65" i="14"/>
  <c r="D65" i="14"/>
  <c r="AE65" i="14"/>
  <c r="AF64" i="14"/>
  <c r="D64" i="14"/>
  <c r="AE64" i="14"/>
  <c r="AF63" i="14"/>
  <c r="D63" i="14"/>
  <c r="AE63" i="14"/>
  <c r="AF62" i="14"/>
  <c r="D62" i="14"/>
  <c r="AE62" i="14"/>
  <c r="AF61" i="14"/>
  <c r="D61" i="14"/>
  <c r="AE61" i="14"/>
  <c r="AF59" i="14"/>
  <c r="D59" i="14"/>
  <c r="AE59" i="14"/>
  <c r="AF57" i="14"/>
  <c r="D57" i="14"/>
  <c r="AE57" i="14"/>
  <c r="AF56" i="14"/>
  <c r="D56" i="14"/>
  <c r="AE56" i="14"/>
  <c r="AF65" i="15"/>
  <c r="D65" i="15"/>
  <c r="AE65" i="15"/>
  <c r="AF64" i="15"/>
  <c r="D64" i="15"/>
  <c r="AE64" i="15"/>
  <c r="AF63" i="15"/>
  <c r="D63" i="15"/>
  <c r="AE63" i="15"/>
  <c r="AF62" i="15"/>
  <c r="D62" i="15"/>
  <c r="AE62" i="15"/>
  <c r="AF61" i="15"/>
  <c r="D61" i="15"/>
  <c r="AE61" i="15"/>
  <c r="AF60" i="15"/>
  <c r="D60" i="15"/>
  <c r="AE60" i="15"/>
  <c r="AF59" i="15"/>
  <c r="D59" i="15"/>
  <c r="AE59" i="15"/>
  <c r="AF56" i="15"/>
  <c r="D56" i="15"/>
  <c r="AE56" i="15"/>
  <c r="AF65" i="16"/>
  <c r="D65" i="16"/>
  <c r="AE65" i="16"/>
  <c r="AE64" i="16"/>
  <c r="AF63" i="16"/>
  <c r="D63" i="16"/>
  <c r="AE63" i="16"/>
  <c r="AF62" i="16"/>
  <c r="D62" i="16"/>
  <c r="AE62" i="16"/>
  <c r="AF61" i="16"/>
  <c r="D61" i="16"/>
  <c r="AE61" i="16"/>
  <c r="AF60" i="16"/>
  <c r="D60" i="16"/>
  <c r="AE60" i="16"/>
  <c r="AF59" i="16"/>
  <c r="D59" i="16"/>
  <c r="AE59" i="16"/>
  <c r="AF58" i="16"/>
  <c r="D58" i="16"/>
  <c r="AE58" i="16"/>
  <c r="AF57" i="16"/>
  <c r="D57" i="16"/>
  <c r="AE57" i="16"/>
  <c r="AE56" i="16"/>
  <c r="AF65" i="17"/>
  <c r="D65" i="17"/>
  <c r="AE65" i="17"/>
  <c r="AF64" i="17"/>
  <c r="D64" i="17"/>
  <c r="AE64" i="17"/>
  <c r="AF63" i="17"/>
  <c r="D63" i="17"/>
  <c r="AE63" i="17"/>
  <c r="AF62" i="17"/>
  <c r="D62" i="17"/>
  <c r="AE62" i="17"/>
  <c r="AF61" i="17"/>
  <c r="D61" i="17"/>
  <c r="AE61" i="17"/>
  <c r="AF60" i="17"/>
  <c r="D60" i="17"/>
  <c r="AE60" i="17"/>
  <c r="AF59" i="17"/>
  <c r="D59" i="17"/>
  <c r="AE59" i="17"/>
  <c r="AF58" i="17"/>
  <c r="D58" i="17"/>
  <c r="AE58" i="17"/>
  <c r="AF57" i="17"/>
  <c r="D57" i="17"/>
  <c r="AE57" i="17"/>
  <c r="AF56" i="17"/>
  <c r="D56" i="17"/>
  <c r="AE56" i="17"/>
  <c r="AF65" i="8"/>
  <c r="D65" i="8"/>
  <c r="AE65" i="8"/>
  <c r="AF64" i="8"/>
  <c r="D64" i="8"/>
  <c r="AE64" i="8"/>
  <c r="AF63" i="8"/>
  <c r="D63" i="8"/>
  <c r="AE63" i="8"/>
  <c r="AF62" i="8"/>
  <c r="D62" i="8"/>
  <c r="AE62" i="8"/>
  <c r="AF61" i="8"/>
  <c r="AG61" i="8" s="1"/>
  <c r="AF60" i="8"/>
  <c r="D60" i="8"/>
  <c r="AE60" i="8"/>
  <c r="AF59" i="8"/>
  <c r="D59" i="8"/>
  <c r="AE59" i="8"/>
  <c r="AF58" i="8"/>
  <c r="D58" i="8"/>
  <c r="AE58" i="8"/>
  <c r="AF57" i="8"/>
  <c r="D57" i="8"/>
  <c r="AE57" i="8"/>
  <c r="AF56" i="8"/>
  <c r="D56" i="8"/>
  <c r="AE56" i="8"/>
  <c r="AF65" i="9"/>
  <c r="D65" i="9"/>
  <c r="AE65" i="9"/>
  <c r="AF64" i="9"/>
  <c r="D64" i="9"/>
  <c r="AE64" i="9"/>
  <c r="AF63" i="9"/>
  <c r="D63" i="9"/>
  <c r="AE63" i="9"/>
  <c r="AF62" i="9"/>
  <c r="D62" i="9"/>
  <c r="AE62" i="9"/>
  <c r="AF60" i="9"/>
  <c r="D60" i="9"/>
  <c r="AE60" i="9"/>
  <c r="AF59" i="9"/>
  <c r="D59" i="9"/>
  <c r="AE59" i="9"/>
  <c r="AF58" i="9"/>
  <c r="D58" i="9"/>
  <c r="AE58" i="9"/>
  <c r="AF57" i="9"/>
  <c r="D57" i="9"/>
  <c r="AE57" i="9"/>
  <c r="AF56" i="9"/>
  <c r="D56" i="9"/>
  <c r="AE56" i="9"/>
  <c r="AF65" i="10"/>
  <c r="D65" i="10"/>
  <c r="AE65" i="10"/>
  <c r="AF63" i="10"/>
  <c r="D63" i="10"/>
  <c r="AE63" i="10"/>
  <c r="AF62" i="10"/>
  <c r="D62" i="10"/>
  <c r="AE62" i="10"/>
  <c r="AF61" i="10"/>
  <c r="D61" i="10"/>
  <c r="AE61" i="10"/>
  <c r="AF60" i="10"/>
  <c r="D60" i="10"/>
  <c r="AE60" i="10"/>
  <c r="AF59" i="10"/>
  <c r="D59" i="10"/>
  <c r="AE59" i="10"/>
  <c r="AF58" i="10"/>
  <c r="D58" i="10"/>
  <c r="AE58" i="10"/>
  <c r="AF57" i="10"/>
  <c r="AE57" i="10"/>
  <c r="AF56" i="10"/>
  <c r="D56" i="10"/>
  <c r="AE56" i="10"/>
  <c r="AF65" i="11"/>
  <c r="D65" i="11"/>
  <c r="AE65" i="11"/>
  <c r="AF64" i="11"/>
  <c r="D64" i="11"/>
  <c r="AE64" i="11"/>
  <c r="AF63" i="11"/>
  <c r="D63" i="11"/>
  <c r="AE63" i="11"/>
  <c r="AF62" i="11"/>
  <c r="D62" i="11"/>
  <c r="AE62" i="11"/>
  <c r="AF61" i="11"/>
  <c r="AF60" i="11"/>
  <c r="D60" i="11"/>
  <c r="AE60" i="11"/>
  <c r="AF59" i="11"/>
  <c r="D59" i="11"/>
  <c r="AE59" i="11"/>
  <c r="AF58" i="11"/>
  <c r="D58" i="11"/>
  <c r="AE58" i="11"/>
  <c r="AF57" i="11"/>
  <c r="D57" i="11"/>
  <c r="AE57" i="11"/>
  <c r="AE56" i="11"/>
  <c r="AF65" i="12"/>
  <c r="D65" i="12"/>
  <c r="AE65" i="12"/>
  <c r="AF63" i="12"/>
  <c r="D63" i="12"/>
  <c r="AE63" i="12"/>
  <c r="AF62" i="12"/>
  <c r="D62" i="12"/>
  <c r="AE62" i="12"/>
  <c r="AF61" i="12"/>
  <c r="D61" i="12"/>
  <c r="AE61" i="12"/>
  <c r="AF60" i="12"/>
  <c r="D60" i="12"/>
  <c r="AE60" i="12"/>
  <c r="AF59" i="12"/>
  <c r="D59" i="12"/>
  <c r="AE59" i="12"/>
  <c r="AF58" i="12"/>
  <c r="D58" i="12"/>
  <c r="AE58" i="12"/>
  <c r="AF57" i="12"/>
  <c r="D57" i="12"/>
  <c r="AE57" i="12"/>
  <c r="AF56" i="12"/>
  <c r="D56" i="12"/>
  <c r="AE56" i="12"/>
  <c r="AF48" i="18"/>
  <c r="D48" i="18"/>
  <c r="AE48" i="18"/>
  <c r="AF45" i="18"/>
  <c r="D45" i="18"/>
  <c r="AE45" i="18"/>
  <c r="AF41" i="18"/>
  <c r="D41" i="18"/>
  <c r="AE41" i="18"/>
  <c r="AF48" i="19"/>
  <c r="D48" i="19"/>
  <c r="AE48" i="19"/>
  <c r="AF46" i="19"/>
  <c r="D46" i="19"/>
  <c r="AE46" i="19"/>
  <c r="AF45" i="19"/>
  <c r="D45" i="19"/>
  <c r="AE45" i="19"/>
  <c r="AF41" i="19"/>
  <c r="D41" i="19"/>
  <c r="AE41" i="19"/>
  <c r="AF49" i="13"/>
  <c r="D49" i="13"/>
  <c r="AE49" i="13"/>
  <c r="AF48" i="13"/>
  <c r="D48" i="13"/>
  <c r="AE48" i="13"/>
  <c r="AF44" i="13"/>
  <c r="D44" i="13"/>
  <c r="AE44" i="13"/>
  <c r="AF41" i="13"/>
  <c r="D41" i="13"/>
  <c r="AE41" i="13"/>
  <c r="AF50" i="14"/>
  <c r="D50" i="14"/>
  <c r="AE50" i="14"/>
  <c r="AF48" i="14"/>
  <c r="D48" i="14"/>
  <c r="AE48" i="14"/>
  <c r="AF46" i="14"/>
  <c r="D46" i="14"/>
  <c r="AE46" i="14"/>
  <c r="AF44" i="14"/>
  <c r="D44" i="14"/>
  <c r="AE44" i="14"/>
  <c r="AF41" i="14"/>
  <c r="D41" i="14"/>
  <c r="AE41" i="14"/>
  <c r="AF50" i="15"/>
  <c r="D50" i="15"/>
  <c r="AE50" i="15"/>
  <c r="AF48" i="15"/>
  <c r="D48" i="15"/>
  <c r="AE48" i="15"/>
  <c r="AF46" i="15"/>
  <c r="D46" i="15"/>
  <c r="AE46" i="15"/>
  <c r="AF44" i="15"/>
  <c r="D44" i="15"/>
  <c r="AE44" i="15"/>
  <c r="AF42" i="15"/>
  <c r="D42" i="15"/>
  <c r="AE42" i="15"/>
  <c r="AF41" i="15"/>
  <c r="D41" i="15"/>
  <c r="AE41" i="15"/>
  <c r="AF50" i="16"/>
  <c r="D50" i="16"/>
  <c r="AE50" i="16"/>
  <c r="AF48" i="16"/>
  <c r="D48" i="16"/>
  <c r="AE48" i="16"/>
  <c r="AF47" i="16"/>
  <c r="D47" i="16"/>
  <c r="AE47" i="16"/>
  <c r="AF46" i="16"/>
  <c r="D46" i="16"/>
  <c r="AE46" i="16"/>
  <c r="AF45" i="16"/>
  <c r="D45" i="16"/>
  <c r="AE45" i="16"/>
  <c r="AF44" i="16"/>
  <c r="D44" i="16"/>
  <c r="AE44" i="16"/>
  <c r="AF42" i="16"/>
  <c r="D42" i="16"/>
  <c r="AE42" i="16"/>
  <c r="AF41" i="16"/>
  <c r="D41" i="16"/>
  <c r="AE41" i="16"/>
  <c r="AF50" i="17"/>
  <c r="D50" i="17"/>
  <c r="AE50" i="17"/>
  <c r="AF48" i="17"/>
  <c r="D48" i="17"/>
  <c r="AE48" i="17"/>
  <c r="AF47" i="17"/>
  <c r="D47" i="17"/>
  <c r="AE47" i="17"/>
  <c r="AF46" i="17"/>
  <c r="D46" i="17"/>
  <c r="AE46" i="17"/>
  <c r="AF45" i="17"/>
  <c r="D45" i="17"/>
  <c r="AE45" i="17"/>
  <c r="AF44" i="17"/>
  <c r="D44" i="17"/>
  <c r="AE44" i="17"/>
  <c r="AF43" i="17"/>
  <c r="D43" i="17"/>
  <c r="AE43" i="17"/>
  <c r="AF42" i="17"/>
  <c r="D42" i="17"/>
  <c r="AE42" i="17"/>
  <c r="AF41" i="17"/>
  <c r="D41" i="17"/>
  <c r="AE41" i="17"/>
  <c r="AF50" i="8"/>
  <c r="D50" i="8"/>
  <c r="AE50" i="8"/>
  <c r="AF49" i="8"/>
  <c r="D49" i="8"/>
  <c r="AE49" i="8"/>
  <c r="AF48" i="8"/>
  <c r="D48" i="8"/>
  <c r="AE48" i="8"/>
  <c r="AF47" i="8"/>
  <c r="D47" i="8"/>
  <c r="AE47" i="8"/>
  <c r="AF46" i="8"/>
  <c r="D46" i="8"/>
  <c r="AE46" i="8"/>
  <c r="AF45" i="8"/>
  <c r="D45" i="8"/>
  <c r="AE45" i="8"/>
  <c r="AF44" i="8"/>
  <c r="AF43" i="8"/>
  <c r="D43" i="8"/>
  <c r="AE43" i="8"/>
  <c r="AF42" i="8"/>
  <c r="D42" i="8"/>
  <c r="AE42" i="8"/>
  <c r="AF41" i="8"/>
  <c r="D41" i="8"/>
  <c r="AE41" i="8"/>
  <c r="AF50" i="9"/>
  <c r="D50" i="9"/>
  <c r="AE50" i="9"/>
  <c r="AF49" i="9"/>
  <c r="D49" i="9"/>
  <c r="AE49" i="9"/>
  <c r="AF48" i="9"/>
  <c r="D48" i="9"/>
  <c r="AE48" i="9"/>
  <c r="AF47" i="9"/>
  <c r="D47" i="9"/>
  <c r="AE47" i="9"/>
  <c r="AF46" i="9"/>
  <c r="D46" i="9"/>
  <c r="AE46" i="9"/>
  <c r="D45" i="9"/>
  <c r="AF44" i="9"/>
  <c r="D44" i="9"/>
  <c r="AE44" i="9"/>
  <c r="AF43" i="9"/>
  <c r="D43" i="9"/>
  <c r="AE43" i="9"/>
  <c r="AF42" i="9"/>
  <c r="D42" i="9"/>
  <c r="AE42" i="9"/>
  <c r="AF41" i="9"/>
  <c r="D41" i="9"/>
  <c r="AE41" i="9"/>
  <c r="AF50" i="10"/>
  <c r="D50" i="10"/>
  <c r="AE50" i="10"/>
  <c r="AF49" i="10"/>
  <c r="D49" i="10"/>
  <c r="AE49" i="10"/>
  <c r="AF48" i="10"/>
  <c r="AG48" i="10" s="1"/>
  <c r="D48" i="10"/>
  <c r="AE48" i="10"/>
  <c r="D47" i="10"/>
  <c r="AE47" i="10"/>
  <c r="AF46" i="10"/>
  <c r="D46" i="10"/>
  <c r="AE46" i="10"/>
  <c r="AF45" i="10"/>
  <c r="D45" i="10"/>
  <c r="AE45" i="10"/>
  <c r="D44" i="10"/>
  <c r="AF43" i="10"/>
  <c r="D43" i="10"/>
  <c r="AE43" i="10"/>
  <c r="AF42" i="10"/>
  <c r="D42" i="10"/>
  <c r="AE42" i="10"/>
  <c r="AF41" i="10"/>
  <c r="D41" i="10"/>
  <c r="AE41" i="10"/>
  <c r="AF50" i="11"/>
  <c r="D50" i="11"/>
  <c r="AE50" i="11"/>
  <c r="AF49" i="11"/>
  <c r="D49" i="11"/>
  <c r="AE49" i="11"/>
  <c r="AF48" i="11"/>
  <c r="D48" i="11"/>
  <c r="AE48" i="11"/>
  <c r="AF47" i="11"/>
  <c r="D47" i="11"/>
  <c r="AE47" i="11"/>
  <c r="AF46" i="11"/>
  <c r="D46" i="11"/>
  <c r="AE46" i="11"/>
  <c r="AF45" i="11"/>
  <c r="D45" i="11"/>
  <c r="AE45" i="11"/>
  <c r="AF44" i="11"/>
  <c r="D44" i="11"/>
  <c r="AE44" i="11"/>
  <c r="AF43" i="11"/>
  <c r="D43" i="11"/>
  <c r="AE43" i="11"/>
  <c r="AF42" i="11"/>
  <c r="D42" i="11"/>
  <c r="AE42" i="11"/>
  <c r="AF41" i="11"/>
  <c r="D41" i="11"/>
  <c r="AE41" i="11"/>
  <c r="AF50" i="12"/>
  <c r="D50" i="12"/>
  <c r="AE50" i="12"/>
  <c r="AF49" i="12"/>
  <c r="D49" i="12"/>
  <c r="AE49" i="12"/>
  <c r="AF48" i="12"/>
  <c r="D48" i="12"/>
  <c r="AE48" i="12"/>
  <c r="AF47" i="12"/>
  <c r="D47" i="12"/>
  <c r="AE47" i="12"/>
  <c r="AF46" i="12"/>
  <c r="D46" i="12"/>
  <c r="AE46" i="12"/>
  <c r="AF45" i="12"/>
  <c r="D45" i="12"/>
  <c r="AE45" i="12"/>
  <c r="AF44" i="12"/>
  <c r="D44" i="12"/>
  <c r="AE44" i="12"/>
  <c r="AF43" i="12"/>
  <c r="D43" i="12"/>
  <c r="AE43" i="12"/>
  <c r="AF42" i="12"/>
  <c r="D42" i="12"/>
  <c r="AE42" i="12"/>
  <c r="AF41" i="12"/>
  <c r="D41" i="12"/>
  <c r="AE41" i="12"/>
  <c r="AF35" i="18"/>
  <c r="D35" i="18"/>
  <c r="AE35" i="18"/>
  <c r="AF31" i="18"/>
  <c r="AG31" i="18" s="1"/>
  <c r="D31" i="18"/>
  <c r="AE31" i="18"/>
  <c r="AF35" i="19"/>
  <c r="D35" i="19"/>
  <c r="AE35" i="19"/>
  <c r="AF33" i="19"/>
  <c r="D33" i="19"/>
  <c r="AE33" i="19"/>
  <c r="AF31" i="19"/>
  <c r="D31" i="19"/>
  <c r="AE31" i="19"/>
  <c r="AF35" i="13"/>
  <c r="D35" i="13"/>
  <c r="AE35" i="13"/>
  <c r="AF33" i="13"/>
  <c r="D33" i="13"/>
  <c r="AE33" i="13"/>
  <c r="AF31" i="13"/>
  <c r="D31" i="13"/>
  <c r="AE31" i="13"/>
  <c r="AF30" i="13"/>
  <c r="D30" i="13"/>
  <c r="AE30" i="13"/>
  <c r="AF29" i="13"/>
  <c r="D29" i="13"/>
  <c r="AE29" i="13"/>
  <c r="AF35" i="14"/>
  <c r="D35" i="14"/>
  <c r="AE35" i="14"/>
  <c r="AF34" i="14"/>
  <c r="D34" i="14"/>
  <c r="AE34" i="14"/>
  <c r="AF33" i="14"/>
  <c r="D33" i="14"/>
  <c r="AE33" i="14"/>
  <c r="AF31" i="14"/>
  <c r="AG31" i="14" s="1"/>
  <c r="D31" i="14"/>
  <c r="AE31" i="14"/>
  <c r="AF30" i="14"/>
  <c r="D30" i="14"/>
  <c r="AE30" i="14"/>
  <c r="AF29" i="14"/>
  <c r="D29" i="14"/>
  <c r="AE29" i="14"/>
  <c r="AF28" i="14"/>
  <c r="D28" i="14"/>
  <c r="AE28" i="14"/>
  <c r="AF26" i="14"/>
  <c r="D26" i="14"/>
  <c r="AE26" i="14"/>
  <c r="AF35" i="15"/>
  <c r="D35" i="15"/>
  <c r="AE35" i="15"/>
  <c r="AF34" i="15"/>
  <c r="D34" i="15"/>
  <c r="AE34" i="15"/>
  <c r="AF33" i="15"/>
  <c r="D33" i="15"/>
  <c r="AE33" i="15"/>
  <c r="AF32" i="15"/>
  <c r="D32" i="15"/>
  <c r="AE32" i="15"/>
  <c r="AF31" i="15"/>
  <c r="D31" i="15"/>
  <c r="AE31" i="15"/>
  <c r="AF30" i="15"/>
  <c r="D30" i="15"/>
  <c r="AE30" i="15"/>
  <c r="AF29" i="15"/>
  <c r="D29" i="15"/>
  <c r="AE29" i="15"/>
  <c r="AF26" i="15"/>
  <c r="D26" i="15"/>
  <c r="AE26" i="15"/>
  <c r="AF35" i="16"/>
  <c r="D35" i="16"/>
  <c r="AE35" i="16"/>
  <c r="AF34" i="16"/>
  <c r="D34" i="16"/>
  <c r="AE34" i="16"/>
  <c r="AF33" i="16"/>
  <c r="D33" i="16"/>
  <c r="AE33" i="16"/>
  <c r="AF31" i="16"/>
  <c r="D31" i="16"/>
  <c r="AE31" i="16"/>
  <c r="AF30" i="16"/>
  <c r="D30" i="16"/>
  <c r="AE30" i="16"/>
  <c r="AF29" i="16"/>
  <c r="D29" i="16"/>
  <c r="AE29" i="16"/>
  <c r="AF27" i="16"/>
  <c r="D27" i="16"/>
  <c r="AE27" i="16"/>
  <c r="D26" i="16"/>
  <c r="AF35" i="17"/>
  <c r="D35" i="17"/>
  <c r="AE35" i="17"/>
  <c r="AF34" i="17"/>
  <c r="D34" i="17"/>
  <c r="AE34" i="17"/>
  <c r="AF33" i="17"/>
  <c r="D33" i="17"/>
  <c r="AE33" i="17"/>
  <c r="AF31" i="17"/>
  <c r="D31" i="17"/>
  <c r="AE31" i="17"/>
  <c r="AF30" i="17"/>
  <c r="D30" i="17"/>
  <c r="AE30" i="17"/>
  <c r="AF29" i="17"/>
  <c r="D29" i="17"/>
  <c r="AE29" i="17"/>
  <c r="AF28" i="17"/>
  <c r="D28" i="17"/>
  <c r="AE28" i="17"/>
  <c r="AF27" i="17"/>
  <c r="D27" i="17"/>
  <c r="AE27" i="17"/>
  <c r="AF26" i="17"/>
  <c r="D26" i="17"/>
  <c r="AE26" i="17"/>
  <c r="AF35" i="8"/>
  <c r="D35" i="8"/>
  <c r="AE35" i="8"/>
  <c r="AF34" i="8"/>
  <c r="D34" i="8"/>
  <c r="AE34" i="8"/>
  <c r="AE33" i="8"/>
  <c r="AF32" i="8"/>
  <c r="D32" i="8"/>
  <c r="AE32" i="8"/>
  <c r="AF31" i="8"/>
  <c r="D31" i="8"/>
  <c r="AE31" i="8"/>
  <c r="AF30" i="8"/>
  <c r="D30" i="8"/>
  <c r="AE30" i="8"/>
  <c r="AF29" i="8"/>
  <c r="D29" i="8"/>
  <c r="AE29" i="8"/>
  <c r="AF28" i="8"/>
  <c r="D28" i="8"/>
  <c r="AE28" i="8"/>
  <c r="AF27" i="8"/>
  <c r="D27" i="8"/>
  <c r="AE27" i="8"/>
  <c r="AE26" i="8"/>
  <c r="AE35" i="9"/>
  <c r="AF34" i="9"/>
  <c r="D34" i="9"/>
  <c r="AE34" i="9"/>
  <c r="AF33" i="9"/>
  <c r="D33" i="9"/>
  <c r="AE33" i="9"/>
  <c r="D32" i="9"/>
  <c r="AE32" i="9"/>
  <c r="AF30" i="9"/>
  <c r="D30" i="9"/>
  <c r="AE30" i="9"/>
  <c r="AF28" i="9"/>
  <c r="D28" i="9"/>
  <c r="AE28" i="9"/>
  <c r="AF27" i="9"/>
  <c r="D27" i="9"/>
  <c r="AE27" i="9"/>
  <c r="AF26" i="9"/>
  <c r="D26" i="9"/>
  <c r="AE26" i="9"/>
  <c r="AF35" i="10"/>
  <c r="D35" i="10"/>
  <c r="AE35" i="10"/>
  <c r="AF34" i="10"/>
  <c r="D34" i="10"/>
  <c r="AE34" i="10"/>
  <c r="AF33" i="10"/>
  <c r="D33" i="10"/>
  <c r="AE33" i="10"/>
  <c r="AF32" i="10"/>
  <c r="D32" i="10"/>
  <c r="AE32" i="10"/>
  <c r="AF31" i="10"/>
  <c r="D31" i="10"/>
  <c r="AE31" i="10"/>
  <c r="AF30" i="10"/>
  <c r="D30" i="10"/>
  <c r="AE30" i="10"/>
  <c r="AF29" i="10"/>
  <c r="D29" i="10"/>
  <c r="AE29" i="10"/>
  <c r="AF27" i="10"/>
  <c r="D27" i="10"/>
  <c r="AE27" i="10"/>
  <c r="AF26" i="10"/>
  <c r="D26" i="10"/>
  <c r="AE26" i="10"/>
  <c r="AF35" i="11"/>
  <c r="D35" i="11"/>
  <c r="AE35" i="11"/>
  <c r="AF34" i="11"/>
  <c r="D34" i="11"/>
  <c r="AE34" i="11"/>
  <c r="AF33" i="11"/>
  <c r="D33" i="11"/>
  <c r="AE33" i="11"/>
  <c r="AF32" i="11"/>
  <c r="D32" i="11"/>
  <c r="AE32" i="11"/>
  <c r="AF31" i="11"/>
  <c r="D31" i="11"/>
  <c r="AE31" i="11"/>
  <c r="AF30" i="11"/>
  <c r="D30" i="11"/>
  <c r="AE30" i="11"/>
  <c r="AF29" i="11"/>
  <c r="AG29" i="11" s="1"/>
  <c r="AF28" i="11"/>
  <c r="D28" i="11"/>
  <c r="AE28" i="11"/>
  <c r="AF27" i="11"/>
  <c r="D27" i="11"/>
  <c r="AE27" i="11"/>
  <c r="AF26" i="11"/>
  <c r="AI26" i="11" s="1"/>
  <c r="D26" i="11"/>
  <c r="AE26" i="11"/>
  <c r="AK110" i="18"/>
  <c r="AJ110" i="18"/>
  <c r="AK101" i="18"/>
  <c r="AJ101" i="18"/>
  <c r="AK89" i="18"/>
  <c r="D89" i="18"/>
  <c r="AJ89" i="18"/>
  <c r="AF89" i="18"/>
  <c r="AE89" i="18"/>
  <c r="AK86" i="18"/>
  <c r="D86" i="18"/>
  <c r="AJ86" i="18"/>
  <c r="AF86" i="18"/>
  <c r="AE86" i="18"/>
  <c r="AK74" i="18"/>
  <c r="AJ74" i="18"/>
  <c r="AK71" i="18"/>
  <c r="AJ71" i="18"/>
  <c r="AK63" i="18"/>
  <c r="AJ63" i="18"/>
  <c r="AK59" i="18"/>
  <c r="AJ59" i="18"/>
  <c r="AK58" i="18"/>
  <c r="AJ58" i="18"/>
  <c r="AK48" i="18"/>
  <c r="AJ48" i="18"/>
  <c r="AK45" i="18"/>
  <c r="AJ45" i="18"/>
  <c r="AK41" i="18"/>
  <c r="AJ41" i="18"/>
  <c r="AK35" i="18"/>
  <c r="AJ35" i="18"/>
  <c r="AK31" i="18"/>
  <c r="AJ31" i="18"/>
  <c r="AK18" i="18"/>
  <c r="D18" i="18"/>
  <c r="AJ18" i="18"/>
  <c r="AF18" i="18"/>
  <c r="AE18" i="18"/>
  <c r="AK14" i="18"/>
  <c r="D14" i="18"/>
  <c r="AJ14" i="18"/>
  <c r="AF14" i="18"/>
  <c r="AE14" i="18"/>
  <c r="AK78" i="19"/>
  <c r="AJ78" i="19"/>
  <c r="AK77" i="19"/>
  <c r="AJ77" i="19"/>
  <c r="AK76" i="19"/>
  <c r="AJ76" i="19"/>
  <c r="AK74" i="19"/>
  <c r="AJ74" i="19"/>
  <c r="AK65" i="19"/>
  <c r="AJ65" i="19"/>
  <c r="AK63" i="19"/>
  <c r="AJ63" i="19"/>
  <c r="AK59" i="19"/>
  <c r="AJ59" i="19"/>
  <c r="AK57" i="19"/>
  <c r="AJ57" i="19"/>
  <c r="AK48" i="19"/>
  <c r="AJ48" i="19"/>
  <c r="AK46" i="19"/>
  <c r="AJ46" i="19"/>
  <c r="AK45" i="19"/>
  <c r="AJ45" i="19"/>
  <c r="AK41" i="19"/>
  <c r="AJ41" i="19"/>
  <c r="AK35" i="19"/>
  <c r="AJ35" i="19"/>
  <c r="AK33" i="19"/>
  <c r="AJ33" i="19"/>
  <c r="AK31" i="19"/>
  <c r="AL31" i="19" s="1"/>
  <c r="AJ31" i="19"/>
  <c r="AK20" i="19"/>
  <c r="D20" i="19"/>
  <c r="AJ20" i="19"/>
  <c r="AF20" i="19"/>
  <c r="AE20" i="19"/>
  <c r="AK18" i="19"/>
  <c r="D18" i="19"/>
  <c r="AJ18" i="19"/>
  <c r="AF18" i="19"/>
  <c r="AG18" i="19" s="1"/>
  <c r="AE18" i="19"/>
  <c r="AK78" i="13"/>
  <c r="AJ78" i="13"/>
  <c r="AK76" i="13"/>
  <c r="AJ76" i="13"/>
  <c r="AK74" i="13"/>
  <c r="AJ74" i="13"/>
  <c r="AK65" i="13"/>
  <c r="AJ65" i="13"/>
  <c r="AK63" i="13"/>
  <c r="AN63" i="13" s="1"/>
  <c r="AJ63" i="13"/>
  <c r="AK62" i="13"/>
  <c r="AJ62" i="13"/>
  <c r="AK59" i="13"/>
  <c r="AJ59" i="13"/>
  <c r="AK57" i="13"/>
  <c r="AJ57" i="13"/>
  <c r="AK49" i="13"/>
  <c r="AJ49" i="13"/>
  <c r="AK48" i="13"/>
  <c r="AJ48" i="13"/>
  <c r="AK44" i="13"/>
  <c r="AJ44" i="13"/>
  <c r="AK41" i="13"/>
  <c r="AJ41" i="13"/>
  <c r="AK35" i="13"/>
  <c r="AN35" i="13" s="1"/>
  <c r="AJ35" i="13"/>
  <c r="AK33" i="13"/>
  <c r="AJ33" i="13"/>
  <c r="AK31" i="13"/>
  <c r="AJ31" i="13"/>
  <c r="AK30" i="13"/>
  <c r="AJ30" i="13"/>
  <c r="AK29" i="13"/>
  <c r="AJ29" i="13"/>
  <c r="AK18" i="13"/>
  <c r="D18" i="13"/>
  <c r="AJ18" i="13"/>
  <c r="AF18" i="13"/>
  <c r="AE18" i="13"/>
  <c r="AK14" i="13"/>
  <c r="AL14" i="13" s="1"/>
  <c r="D14" i="13"/>
  <c r="AJ14" i="13"/>
  <c r="AF14" i="13"/>
  <c r="AE14" i="13"/>
  <c r="AK11" i="13"/>
  <c r="D11" i="13"/>
  <c r="AJ11" i="13"/>
  <c r="AF11" i="13"/>
  <c r="AI11" i="13" s="1"/>
  <c r="AE11" i="13"/>
  <c r="AK95" i="14"/>
  <c r="AJ95" i="14"/>
  <c r="AK94" i="14"/>
  <c r="AJ94" i="14"/>
  <c r="AK93" i="14"/>
  <c r="AJ93" i="14"/>
  <c r="AK92" i="14"/>
  <c r="AL92" i="14" s="1"/>
  <c r="AJ92" i="14"/>
  <c r="AK91" i="14"/>
  <c r="AN91" i="14" s="1"/>
  <c r="AJ91" i="14"/>
  <c r="AK90" i="14"/>
  <c r="AJ90" i="14"/>
  <c r="AK89" i="14"/>
  <c r="AJ89" i="14"/>
  <c r="AK86" i="14"/>
  <c r="AJ86" i="14"/>
  <c r="AK80" i="14"/>
  <c r="AJ80" i="14"/>
  <c r="AK78" i="14"/>
  <c r="AL78" i="14" s="1"/>
  <c r="AJ78" i="14"/>
  <c r="AK76" i="14"/>
  <c r="AJ76" i="14"/>
  <c r="AK75" i="14"/>
  <c r="AJ75" i="14"/>
  <c r="AK74" i="14"/>
  <c r="AJ74" i="14"/>
  <c r="AK72" i="14"/>
  <c r="AJ72" i="14"/>
  <c r="AK71" i="14"/>
  <c r="AJ71" i="14"/>
  <c r="AK65" i="14"/>
  <c r="AJ65" i="14"/>
  <c r="AK64" i="14"/>
  <c r="AJ64" i="14"/>
  <c r="AK63" i="14"/>
  <c r="AJ63" i="14"/>
  <c r="AK62" i="14"/>
  <c r="AJ62" i="14"/>
  <c r="AK61" i="14"/>
  <c r="AJ61" i="14"/>
  <c r="AK59" i="14"/>
  <c r="AJ59" i="14"/>
  <c r="AK57" i="14"/>
  <c r="AJ57" i="14"/>
  <c r="AK56" i="14"/>
  <c r="AJ56" i="14"/>
  <c r="AK50" i="14"/>
  <c r="AJ50" i="14"/>
  <c r="AK48" i="14"/>
  <c r="AJ48" i="14"/>
  <c r="AK46" i="14"/>
  <c r="AJ46" i="14"/>
  <c r="AK44" i="14"/>
  <c r="AJ44" i="14"/>
  <c r="AK41" i="14"/>
  <c r="AJ41" i="14"/>
  <c r="AK35" i="14"/>
  <c r="AJ35" i="14"/>
  <c r="AK34" i="14"/>
  <c r="AJ34" i="14"/>
  <c r="AK33" i="14"/>
  <c r="AJ33" i="14"/>
  <c r="AK31" i="14"/>
  <c r="AN31" i="14" s="1"/>
  <c r="AJ31" i="14"/>
  <c r="AK30" i="14"/>
  <c r="AJ30" i="14"/>
  <c r="AK29" i="14"/>
  <c r="AJ29" i="14"/>
  <c r="AK28" i="14"/>
  <c r="AJ28" i="14"/>
  <c r="AK26" i="14"/>
  <c r="AJ26" i="14"/>
  <c r="AK20" i="14"/>
  <c r="D20" i="14"/>
  <c r="AJ20" i="14"/>
  <c r="AF20" i="14"/>
  <c r="AE20" i="14"/>
  <c r="AK18" i="14"/>
  <c r="D18" i="14"/>
  <c r="AJ18" i="14"/>
  <c r="AF18" i="14"/>
  <c r="AE18" i="14"/>
  <c r="AK16" i="14"/>
  <c r="AL16" i="14" s="1"/>
  <c r="D16" i="14"/>
  <c r="AJ16" i="14"/>
  <c r="AF16" i="14"/>
  <c r="AE16" i="14"/>
  <c r="AK14" i="14"/>
  <c r="D14" i="14"/>
  <c r="AJ14" i="14"/>
  <c r="AF14" i="14"/>
  <c r="AE14" i="14"/>
  <c r="AK12" i="14"/>
  <c r="D12" i="14"/>
  <c r="AJ12" i="14"/>
  <c r="AF12" i="14"/>
  <c r="AE12" i="14"/>
  <c r="AK11" i="14"/>
  <c r="D11" i="14"/>
  <c r="AJ11" i="14"/>
  <c r="AF11" i="14"/>
  <c r="AE11" i="14"/>
  <c r="AK80" i="15"/>
  <c r="AN80" i="15" s="1"/>
  <c r="AJ80" i="15"/>
  <c r="AK79" i="15"/>
  <c r="AJ79" i="15"/>
  <c r="AK78" i="15"/>
  <c r="AJ78" i="15"/>
  <c r="AK76" i="15"/>
  <c r="AJ76" i="15"/>
  <c r="AK75" i="15"/>
  <c r="AJ75" i="15"/>
  <c r="AK74" i="15"/>
  <c r="AJ74" i="15"/>
  <c r="AK72" i="15"/>
  <c r="AN72" i="15" s="1"/>
  <c r="AJ72" i="15"/>
  <c r="AK71" i="15"/>
  <c r="AJ71" i="15"/>
  <c r="AK65" i="15"/>
  <c r="AJ65" i="15"/>
  <c r="AK64" i="15"/>
  <c r="AJ64" i="15"/>
  <c r="AK63" i="15"/>
  <c r="AJ63" i="15"/>
  <c r="AK62" i="15"/>
  <c r="AJ62" i="15"/>
  <c r="AK61" i="15"/>
  <c r="AJ61" i="15"/>
  <c r="AK60" i="15"/>
  <c r="AN60" i="15" s="1"/>
  <c r="AJ60" i="15"/>
  <c r="AK59" i="15"/>
  <c r="AL59" i="15" s="1"/>
  <c r="AJ59" i="15"/>
  <c r="AK56" i="15"/>
  <c r="AJ56" i="15"/>
  <c r="AK50" i="15"/>
  <c r="AJ50" i="15"/>
  <c r="AK49" i="15"/>
  <c r="AJ49" i="15"/>
  <c r="AK48" i="15"/>
  <c r="AJ48" i="15"/>
  <c r="AK46" i="15"/>
  <c r="AN46" i="15" s="1"/>
  <c r="AJ46" i="15"/>
  <c r="AK44" i="15"/>
  <c r="AJ44" i="15"/>
  <c r="AK42" i="15"/>
  <c r="AJ42" i="15"/>
  <c r="AK41" i="15"/>
  <c r="AJ41" i="15"/>
  <c r="AK35" i="15"/>
  <c r="AJ35" i="15"/>
  <c r="AK34" i="15"/>
  <c r="AJ34" i="15"/>
  <c r="AK33" i="15"/>
  <c r="AL33" i="15" s="1"/>
  <c r="AJ33" i="15"/>
  <c r="AK32" i="15"/>
  <c r="AJ32" i="15"/>
  <c r="AK31" i="15"/>
  <c r="AJ31" i="15"/>
  <c r="AK30" i="15"/>
  <c r="AN30" i="15" s="1"/>
  <c r="AJ30" i="15"/>
  <c r="AK29" i="15"/>
  <c r="AJ29" i="15"/>
  <c r="AK26" i="15"/>
  <c r="AJ26" i="15"/>
  <c r="AK20" i="15"/>
  <c r="D20" i="15"/>
  <c r="AJ20" i="15"/>
  <c r="AF20" i="15"/>
  <c r="AE20" i="15"/>
  <c r="AK18" i="15"/>
  <c r="D18" i="15"/>
  <c r="AJ18" i="15"/>
  <c r="AF18" i="15"/>
  <c r="AE18" i="15"/>
  <c r="AK16" i="15"/>
  <c r="D16" i="15"/>
  <c r="AJ16" i="15"/>
  <c r="AF16" i="15"/>
  <c r="AG16" i="15" s="1"/>
  <c r="AE16" i="15"/>
  <c r="AK15" i="15"/>
  <c r="D15" i="15"/>
  <c r="AJ15" i="15"/>
  <c r="AF15" i="15"/>
  <c r="AE15" i="15"/>
  <c r="AK14" i="15"/>
  <c r="D14" i="15"/>
  <c r="AJ14" i="15"/>
  <c r="AF14" i="15"/>
  <c r="AG14" i="15" s="1"/>
  <c r="AE14" i="15"/>
  <c r="AK12" i="15"/>
  <c r="D12" i="15"/>
  <c r="AJ12" i="15"/>
  <c r="AF12" i="15"/>
  <c r="AE12" i="15"/>
  <c r="AK11" i="15"/>
  <c r="D11" i="15"/>
  <c r="AJ11" i="15"/>
  <c r="AF11" i="15"/>
  <c r="AE11" i="15"/>
  <c r="AK80" i="16"/>
  <c r="AJ80" i="16"/>
  <c r="AK79" i="16"/>
  <c r="AJ79" i="16"/>
  <c r="AK78" i="16"/>
  <c r="AJ78" i="16"/>
  <c r="AK76" i="16"/>
  <c r="AJ76" i="16"/>
  <c r="AK75" i="16"/>
  <c r="AN75" i="16" s="1"/>
  <c r="AJ75" i="16"/>
  <c r="AK74" i="16"/>
  <c r="AJ74" i="16"/>
  <c r="AK72" i="16"/>
  <c r="AL72" i="16" s="1"/>
  <c r="AJ72" i="16"/>
  <c r="AK71" i="16"/>
  <c r="AJ71" i="16"/>
  <c r="AK65" i="16"/>
  <c r="AJ65" i="16"/>
  <c r="AK64" i="16"/>
  <c r="AJ64" i="16"/>
  <c r="AK63" i="16"/>
  <c r="AJ63" i="16"/>
  <c r="AK62" i="16"/>
  <c r="AL62" i="16" s="1"/>
  <c r="AJ62" i="16"/>
  <c r="AK61" i="16"/>
  <c r="AN61" i="16" s="1"/>
  <c r="AJ61" i="16"/>
  <c r="AK60" i="16"/>
  <c r="AJ60" i="16"/>
  <c r="AK59" i="16"/>
  <c r="AJ59" i="16"/>
  <c r="AK58" i="16"/>
  <c r="AJ58" i="16"/>
  <c r="AK57" i="16"/>
  <c r="AJ57" i="16"/>
  <c r="AK56" i="16"/>
  <c r="AJ56" i="16"/>
  <c r="AK50" i="16"/>
  <c r="AJ50" i="16"/>
  <c r="AK48" i="16"/>
  <c r="AJ48" i="16"/>
  <c r="AK47" i="16"/>
  <c r="AJ47" i="16"/>
  <c r="AK46" i="16"/>
  <c r="AJ46" i="16"/>
  <c r="AK45" i="16"/>
  <c r="AJ45" i="16"/>
  <c r="AK44" i="16"/>
  <c r="AJ44" i="16"/>
  <c r="AK42" i="16"/>
  <c r="AJ42" i="16"/>
  <c r="AK41" i="16"/>
  <c r="AJ41" i="16"/>
  <c r="AK35" i="16"/>
  <c r="AJ35" i="16"/>
  <c r="AK34" i="16"/>
  <c r="AJ34" i="16"/>
  <c r="AK33" i="16"/>
  <c r="AJ33" i="16"/>
  <c r="AK31" i="16"/>
  <c r="AJ31" i="16"/>
  <c r="AK30" i="16"/>
  <c r="AJ30" i="16"/>
  <c r="AK29" i="16"/>
  <c r="AJ29" i="16"/>
  <c r="AK27" i="16"/>
  <c r="AJ27" i="16"/>
  <c r="AK26" i="16"/>
  <c r="AJ26" i="16"/>
  <c r="AK20" i="16"/>
  <c r="D20" i="16"/>
  <c r="AJ20" i="16"/>
  <c r="AF20" i="16"/>
  <c r="AE20" i="16"/>
  <c r="AK19" i="16"/>
  <c r="D19" i="16"/>
  <c r="AJ19" i="16"/>
  <c r="AF19" i="16"/>
  <c r="AE19" i="16"/>
  <c r="AK18" i="16"/>
  <c r="D18" i="16"/>
  <c r="AJ18" i="16"/>
  <c r="AF18" i="16"/>
  <c r="AE18" i="16"/>
  <c r="AK16" i="16"/>
  <c r="D16" i="16"/>
  <c r="AJ16" i="16"/>
  <c r="AF16" i="16"/>
  <c r="AE16" i="16"/>
  <c r="AK15" i="16"/>
  <c r="D15" i="16"/>
  <c r="AJ15" i="16"/>
  <c r="AF15" i="16"/>
  <c r="AE15" i="16"/>
  <c r="AK14" i="16"/>
  <c r="D14" i="16"/>
  <c r="AJ14" i="16"/>
  <c r="AF14" i="16"/>
  <c r="AE14" i="16"/>
  <c r="AK12" i="16"/>
  <c r="AL12" i="16" s="1"/>
  <c r="D12" i="16"/>
  <c r="AJ12" i="16"/>
  <c r="AF12" i="16"/>
  <c r="AE12" i="16"/>
  <c r="AK11" i="16"/>
  <c r="D11" i="16"/>
  <c r="AJ11" i="16"/>
  <c r="AF11" i="16"/>
  <c r="AE11" i="16"/>
  <c r="AK95" i="17"/>
  <c r="AJ95" i="17"/>
  <c r="AK94" i="17"/>
  <c r="AJ94" i="17"/>
  <c r="AK93" i="17"/>
  <c r="AJ93" i="17"/>
  <c r="AK92" i="17"/>
  <c r="AL92" i="17" s="1"/>
  <c r="AJ92" i="17"/>
  <c r="AK91" i="17"/>
  <c r="AN91" i="17" s="1"/>
  <c r="AJ91" i="17"/>
  <c r="AK90" i="17"/>
  <c r="AJ90" i="17"/>
  <c r="AK89" i="17"/>
  <c r="AJ89" i="17"/>
  <c r="AK87" i="17"/>
  <c r="AJ87" i="17"/>
  <c r="AK86" i="17"/>
  <c r="AJ86" i="17"/>
  <c r="AK80" i="17"/>
  <c r="AJ80" i="17"/>
  <c r="AK79" i="17"/>
  <c r="AJ79" i="17"/>
  <c r="AK78" i="17"/>
  <c r="AL78" i="17" s="1"/>
  <c r="AJ78" i="17"/>
  <c r="AK76" i="17"/>
  <c r="AJ76" i="17"/>
  <c r="AK75" i="17"/>
  <c r="AJ75" i="17"/>
  <c r="AK74" i="17"/>
  <c r="AJ74" i="17"/>
  <c r="AK72" i="17"/>
  <c r="AJ72" i="17"/>
  <c r="AK71" i="17"/>
  <c r="AJ71" i="17"/>
  <c r="AK65" i="17"/>
  <c r="AJ65" i="17"/>
  <c r="AK64" i="17"/>
  <c r="AJ64" i="17"/>
  <c r="AK63" i="17"/>
  <c r="AJ63" i="17"/>
  <c r="AK62" i="17"/>
  <c r="AJ62" i="17"/>
  <c r="AK61" i="17"/>
  <c r="AJ61" i="17"/>
  <c r="AK60" i="17"/>
  <c r="AJ60" i="17"/>
  <c r="AK59" i="17"/>
  <c r="AJ59" i="17"/>
  <c r="AK58" i="17"/>
  <c r="AJ58" i="17"/>
  <c r="AK57" i="17"/>
  <c r="AJ57" i="17"/>
  <c r="AK56" i="17"/>
  <c r="AJ56" i="17"/>
  <c r="AK50" i="17"/>
  <c r="AJ50" i="17"/>
  <c r="AK48" i="17"/>
  <c r="AJ48" i="17"/>
  <c r="AK47" i="17"/>
  <c r="AJ47" i="17"/>
  <c r="AK46" i="17"/>
  <c r="AJ46" i="17"/>
  <c r="AK45" i="17"/>
  <c r="AJ45" i="17"/>
  <c r="AK44" i="17"/>
  <c r="AL44" i="17" s="1"/>
  <c r="AJ44" i="17"/>
  <c r="AK43" i="17"/>
  <c r="AJ43" i="17"/>
  <c r="AK42" i="17"/>
  <c r="AJ42" i="17"/>
  <c r="AK41" i="17"/>
  <c r="AJ41" i="17"/>
  <c r="AK35" i="17"/>
  <c r="AJ35" i="17"/>
  <c r="AK34" i="17"/>
  <c r="AJ34" i="17"/>
  <c r="AK33" i="17"/>
  <c r="AJ33" i="17"/>
  <c r="AK31" i="17"/>
  <c r="AJ31" i="17"/>
  <c r="AK30" i="17"/>
  <c r="AJ30" i="17"/>
  <c r="AK29" i="17"/>
  <c r="AJ29" i="17"/>
  <c r="AK28" i="17"/>
  <c r="AJ28" i="17"/>
  <c r="AK27" i="17"/>
  <c r="AJ27" i="17"/>
  <c r="AK26" i="17"/>
  <c r="AJ26" i="17"/>
  <c r="AK20" i="17"/>
  <c r="D20" i="17"/>
  <c r="AJ20" i="17"/>
  <c r="AF20" i="17"/>
  <c r="AE20" i="17"/>
  <c r="AK19" i="17"/>
  <c r="D19" i="17"/>
  <c r="AJ19" i="17"/>
  <c r="AF19" i="17"/>
  <c r="AE19" i="17"/>
  <c r="AK18" i="17"/>
  <c r="D18" i="17"/>
  <c r="AJ18" i="17"/>
  <c r="AF18" i="17"/>
  <c r="AE18" i="17"/>
  <c r="AK16" i="17"/>
  <c r="AL16" i="17" s="1"/>
  <c r="D16" i="17"/>
  <c r="AJ16" i="17"/>
  <c r="AF16" i="17"/>
  <c r="AE16" i="17"/>
  <c r="AK15" i="17"/>
  <c r="D15" i="17"/>
  <c r="AJ15" i="17"/>
  <c r="AF15" i="17"/>
  <c r="AE15" i="17"/>
  <c r="AK14" i="17"/>
  <c r="D14" i="17"/>
  <c r="AJ14" i="17"/>
  <c r="AF14" i="17"/>
  <c r="AE14" i="17"/>
  <c r="AJ12" i="17"/>
  <c r="AF12" i="17"/>
  <c r="AI12" i="17" s="1"/>
  <c r="AE12" i="17"/>
  <c r="AK11" i="17"/>
  <c r="D11" i="17"/>
  <c r="AJ11" i="17"/>
  <c r="AF11" i="17"/>
  <c r="AE11" i="17"/>
  <c r="AK80" i="8"/>
  <c r="AJ80" i="8"/>
  <c r="AK79" i="8"/>
  <c r="AJ79" i="8"/>
  <c r="AK78" i="8"/>
  <c r="AJ78" i="8"/>
  <c r="AK76" i="8"/>
  <c r="AJ76" i="8"/>
  <c r="AK75" i="8"/>
  <c r="AJ75" i="8"/>
  <c r="AK74" i="8"/>
  <c r="AJ74" i="8"/>
  <c r="AK72" i="8"/>
  <c r="AJ72" i="8"/>
  <c r="AK71" i="8"/>
  <c r="AJ71" i="8"/>
  <c r="AK65" i="8"/>
  <c r="AJ65" i="8"/>
  <c r="AK64" i="8"/>
  <c r="AJ64" i="8"/>
  <c r="AK63" i="8"/>
  <c r="AJ63" i="8"/>
  <c r="AK62" i="8"/>
  <c r="AJ62" i="8"/>
  <c r="AK60" i="8"/>
  <c r="AJ60" i="8"/>
  <c r="AK59" i="8"/>
  <c r="AJ59" i="8"/>
  <c r="AK58" i="8"/>
  <c r="AJ58" i="8"/>
  <c r="AK57" i="8"/>
  <c r="AJ57" i="8"/>
  <c r="AK56" i="8"/>
  <c r="AJ56" i="8"/>
  <c r="AK50" i="8"/>
  <c r="AJ50" i="8"/>
  <c r="AK49" i="8"/>
  <c r="AJ49" i="8"/>
  <c r="AK48" i="8"/>
  <c r="AJ48" i="8"/>
  <c r="AK47" i="8"/>
  <c r="AJ47" i="8"/>
  <c r="AK46" i="8"/>
  <c r="AJ46" i="8"/>
  <c r="AK45" i="8"/>
  <c r="AJ45" i="8"/>
  <c r="AK44" i="8"/>
  <c r="AJ44" i="8"/>
  <c r="AK43" i="8"/>
  <c r="AJ43" i="8"/>
  <c r="AK42" i="8"/>
  <c r="AJ42" i="8"/>
  <c r="AK41" i="8"/>
  <c r="AJ41" i="8"/>
  <c r="AK35" i="8"/>
  <c r="AJ35" i="8"/>
  <c r="AK34" i="8"/>
  <c r="AJ34" i="8"/>
  <c r="AK33" i="8"/>
  <c r="AK32" i="8"/>
  <c r="AJ32" i="8"/>
  <c r="AK31" i="8"/>
  <c r="AJ31" i="8"/>
  <c r="AK30" i="8"/>
  <c r="AJ30" i="8"/>
  <c r="AK29" i="8"/>
  <c r="AJ29" i="8"/>
  <c r="AK28" i="8"/>
  <c r="AJ28" i="8"/>
  <c r="AK27" i="8"/>
  <c r="AJ27" i="8"/>
  <c r="AK26" i="8"/>
  <c r="AJ26" i="8"/>
  <c r="AK20" i="8"/>
  <c r="D20" i="8"/>
  <c r="AJ20" i="8"/>
  <c r="AF20" i="8"/>
  <c r="AE20" i="8"/>
  <c r="AK19" i="8"/>
  <c r="D19" i="8"/>
  <c r="AJ19" i="8"/>
  <c r="AF19" i="8"/>
  <c r="AE19" i="8"/>
  <c r="AK18" i="8"/>
  <c r="D18" i="8"/>
  <c r="AJ18" i="8"/>
  <c r="AF18" i="8"/>
  <c r="AE18" i="8"/>
  <c r="AK17" i="8"/>
  <c r="AL17" i="8" s="1"/>
  <c r="D17" i="8"/>
  <c r="AJ17" i="8"/>
  <c r="AF17" i="8"/>
  <c r="AE17" i="8"/>
  <c r="AK16" i="8"/>
  <c r="D16" i="8"/>
  <c r="AJ16" i="8"/>
  <c r="AF16" i="8"/>
  <c r="AE16" i="8"/>
  <c r="AK15" i="8"/>
  <c r="D15" i="8"/>
  <c r="AJ15" i="8"/>
  <c r="AF15" i="8"/>
  <c r="AE15" i="8"/>
  <c r="AK14" i="8"/>
  <c r="D14" i="8"/>
  <c r="AJ14" i="8"/>
  <c r="AF14" i="8"/>
  <c r="AG14" i="8" s="1"/>
  <c r="AE14" i="8"/>
  <c r="AK13" i="8"/>
  <c r="D13" i="8"/>
  <c r="AJ13" i="8"/>
  <c r="AF13" i="8"/>
  <c r="AI13" i="8" s="1"/>
  <c r="AE13" i="8"/>
  <c r="AK12" i="8"/>
  <c r="AL12" i="8" s="1"/>
  <c r="D12" i="8"/>
  <c r="AJ12" i="8"/>
  <c r="AF12" i="8"/>
  <c r="AE12" i="8"/>
  <c r="AK11" i="8"/>
  <c r="D11" i="8"/>
  <c r="AJ11" i="8"/>
  <c r="AF11" i="8"/>
  <c r="AE11" i="8"/>
  <c r="AK80" i="9"/>
  <c r="AJ80" i="9"/>
  <c r="AK79" i="9"/>
  <c r="AJ79" i="9"/>
  <c r="AK78" i="9"/>
  <c r="AJ78" i="9"/>
  <c r="AK76" i="9"/>
  <c r="AJ76" i="9"/>
  <c r="AK75" i="9"/>
  <c r="AJ75" i="9"/>
  <c r="AK74" i="9"/>
  <c r="AL74" i="9" s="1"/>
  <c r="AJ74" i="9"/>
  <c r="AK72" i="9"/>
  <c r="AJ72" i="9"/>
  <c r="AK71" i="9"/>
  <c r="AJ71" i="9"/>
  <c r="AK65" i="9"/>
  <c r="AJ65" i="9"/>
  <c r="AK64" i="9"/>
  <c r="AJ64" i="9"/>
  <c r="AK63" i="9"/>
  <c r="AJ63" i="9"/>
  <c r="AK62" i="9"/>
  <c r="AL62" i="9" s="1"/>
  <c r="AJ62" i="9"/>
  <c r="AK61" i="9"/>
  <c r="AK60" i="9"/>
  <c r="AJ60" i="9"/>
  <c r="AK59" i="9"/>
  <c r="AJ59" i="9"/>
  <c r="AK58" i="9"/>
  <c r="AJ58" i="9"/>
  <c r="AK57" i="9"/>
  <c r="AJ57" i="9"/>
  <c r="AK56" i="9"/>
  <c r="AJ56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41" i="9"/>
  <c r="AJ41" i="9"/>
  <c r="AK35" i="9"/>
  <c r="AK34" i="9"/>
  <c r="AJ34" i="9"/>
  <c r="AK33" i="9"/>
  <c r="AJ33" i="9"/>
  <c r="AK32" i="9"/>
  <c r="AL32" i="9" s="1"/>
  <c r="AJ32" i="9"/>
  <c r="AJ31" i="9"/>
  <c r="AK30" i="9"/>
  <c r="AJ30" i="9"/>
  <c r="AK28" i="9"/>
  <c r="AJ28" i="9"/>
  <c r="AK27" i="9"/>
  <c r="AJ27" i="9"/>
  <c r="AK26" i="9"/>
  <c r="AJ26" i="9"/>
  <c r="AK20" i="9"/>
  <c r="D20" i="9"/>
  <c r="AJ20" i="9"/>
  <c r="AF20" i="9"/>
  <c r="AE20" i="9"/>
  <c r="AK19" i="9"/>
  <c r="D19" i="9"/>
  <c r="AJ19" i="9"/>
  <c r="AF19" i="9"/>
  <c r="AE19" i="9"/>
  <c r="AK18" i="9"/>
  <c r="D18" i="9"/>
  <c r="AJ18" i="9"/>
  <c r="AF18" i="9"/>
  <c r="AG18" i="9" s="1"/>
  <c r="AE18" i="9"/>
  <c r="AK17" i="9"/>
  <c r="D17" i="9"/>
  <c r="AJ17" i="9"/>
  <c r="AF17" i="9"/>
  <c r="AE17" i="9"/>
  <c r="AK16" i="9"/>
  <c r="D16" i="9"/>
  <c r="AJ16" i="9"/>
  <c r="AF16" i="9"/>
  <c r="AG16" i="9" s="1"/>
  <c r="AE16" i="9"/>
  <c r="AK15" i="9"/>
  <c r="D15" i="9"/>
  <c r="AJ15" i="9"/>
  <c r="AF15" i="9"/>
  <c r="AE15" i="9"/>
  <c r="AK14" i="9"/>
  <c r="D14" i="9"/>
  <c r="AJ14" i="9"/>
  <c r="AF14" i="9"/>
  <c r="AE14" i="9"/>
  <c r="AE13" i="9"/>
  <c r="AK12" i="9"/>
  <c r="D12" i="9"/>
  <c r="AJ12" i="9"/>
  <c r="AF12" i="9"/>
  <c r="AE12" i="9"/>
  <c r="AK11" i="9"/>
  <c r="D11" i="9"/>
  <c r="AJ11" i="9"/>
  <c r="AF11" i="9"/>
  <c r="AE11" i="9"/>
  <c r="AK95" i="10"/>
  <c r="AJ95" i="10"/>
  <c r="AK94" i="10"/>
  <c r="AJ94" i="10"/>
  <c r="AK93" i="10"/>
  <c r="AJ93" i="10"/>
  <c r="AK91" i="10"/>
  <c r="AJ91" i="10"/>
  <c r="AK90" i="10"/>
  <c r="AJ90" i="10"/>
  <c r="AK89" i="10"/>
  <c r="AJ89" i="10"/>
  <c r="AK88" i="10"/>
  <c r="AJ88" i="10"/>
  <c r="AK87" i="10"/>
  <c r="AJ87" i="10"/>
  <c r="AK86" i="10"/>
  <c r="AJ86" i="10"/>
  <c r="AK80" i="10"/>
  <c r="AJ80" i="10"/>
  <c r="AK79" i="10"/>
  <c r="AJ79" i="10"/>
  <c r="AK78" i="10"/>
  <c r="AL78" i="10" s="1"/>
  <c r="AJ78" i="10"/>
  <c r="AK77" i="10"/>
  <c r="AJ77" i="10"/>
  <c r="AK76" i="10"/>
  <c r="AJ76" i="10"/>
  <c r="AK75" i="10"/>
  <c r="AJ75" i="10"/>
  <c r="AK74" i="10"/>
  <c r="AJ74" i="10"/>
  <c r="AK73" i="10"/>
  <c r="AJ73" i="10"/>
  <c r="AK72" i="10"/>
  <c r="AJ72" i="10"/>
  <c r="AK71" i="10"/>
  <c r="AJ71" i="10"/>
  <c r="AK65" i="10"/>
  <c r="AJ65" i="10"/>
  <c r="AK63" i="10"/>
  <c r="AJ63" i="10"/>
  <c r="AK62" i="10"/>
  <c r="AJ62" i="10"/>
  <c r="AK61" i="10"/>
  <c r="AJ61" i="10"/>
  <c r="AK60" i="10"/>
  <c r="AJ60" i="10"/>
  <c r="AK59" i="10"/>
  <c r="AJ59" i="10"/>
  <c r="AK58" i="10"/>
  <c r="AJ58" i="10"/>
  <c r="AK57" i="10"/>
  <c r="AJ57" i="10"/>
  <c r="AK56" i="10"/>
  <c r="AJ56" i="10"/>
  <c r="AK50" i="10"/>
  <c r="AJ50" i="10"/>
  <c r="AK49" i="10"/>
  <c r="AJ49" i="10"/>
  <c r="AK48" i="10"/>
  <c r="AJ48" i="10"/>
  <c r="AK47" i="10"/>
  <c r="AJ47" i="10"/>
  <c r="AK46" i="10"/>
  <c r="AJ46" i="10"/>
  <c r="AK45" i="10"/>
  <c r="AJ45" i="10"/>
  <c r="AK44" i="10"/>
  <c r="AJ44" i="10"/>
  <c r="AK43" i="10"/>
  <c r="AJ43" i="10"/>
  <c r="AK42" i="10"/>
  <c r="AJ42" i="10"/>
  <c r="AK41" i="10"/>
  <c r="AJ41" i="10"/>
  <c r="AK35" i="10"/>
  <c r="AJ35" i="10"/>
  <c r="AK34" i="10"/>
  <c r="AJ34" i="10"/>
  <c r="AK33" i="10"/>
  <c r="AJ33" i="10"/>
  <c r="AK32" i="10"/>
  <c r="AJ32" i="10"/>
  <c r="AK31" i="10"/>
  <c r="AJ31" i="10"/>
  <c r="AK30" i="10"/>
  <c r="AJ30" i="10"/>
  <c r="AK29" i="10"/>
  <c r="AJ29" i="10"/>
  <c r="AK27" i="10"/>
  <c r="AJ27" i="10"/>
  <c r="AK26" i="10"/>
  <c r="AJ26" i="10"/>
  <c r="AK20" i="10"/>
  <c r="D20" i="10"/>
  <c r="AJ20" i="10"/>
  <c r="AF20" i="10"/>
  <c r="AE20" i="10"/>
  <c r="AK19" i="10"/>
  <c r="D19" i="10"/>
  <c r="AJ19" i="10"/>
  <c r="AF19" i="10"/>
  <c r="AE19" i="10"/>
  <c r="AK18" i="10"/>
  <c r="D18" i="10"/>
  <c r="AJ18" i="10"/>
  <c r="AF18" i="10"/>
  <c r="AE18" i="10"/>
  <c r="AK16" i="10"/>
  <c r="D16" i="10"/>
  <c r="AJ16" i="10"/>
  <c r="AF16" i="10"/>
  <c r="AE16" i="10"/>
  <c r="AK15" i="10"/>
  <c r="D15" i="10"/>
  <c r="AJ15" i="10"/>
  <c r="AF15" i="10"/>
  <c r="AG15" i="10" s="1"/>
  <c r="AE15" i="10"/>
  <c r="AK14" i="10"/>
  <c r="D14" i="10"/>
  <c r="AJ14" i="10"/>
  <c r="AF14" i="10"/>
  <c r="AE14" i="10"/>
  <c r="AK12" i="10"/>
  <c r="D12" i="10"/>
  <c r="AJ12" i="10"/>
  <c r="AF12" i="10"/>
  <c r="AG12" i="10" s="1"/>
  <c r="AE12" i="10"/>
  <c r="AK11" i="10"/>
  <c r="D11" i="10"/>
  <c r="AJ11" i="10"/>
  <c r="AF11" i="10"/>
  <c r="AE11" i="10"/>
  <c r="AK80" i="11"/>
  <c r="AJ80" i="11"/>
  <c r="AK79" i="11"/>
  <c r="AJ79" i="11"/>
  <c r="AK78" i="11"/>
  <c r="AJ78" i="11"/>
  <c r="AK77" i="11"/>
  <c r="AJ77" i="11"/>
  <c r="AK76" i="11"/>
  <c r="AJ76" i="11"/>
  <c r="AK75" i="11"/>
  <c r="AJ75" i="11"/>
  <c r="AK74" i="11"/>
  <c r="AJ74" i="11"/>
  <c r="AK73" i="11"/>
  <c r="AJ73" i="11"/>
  <c r="AK72" i="11"/>
  <c r="AJ72" i="11"/>
  <c r="AK71" i="11"/>
  <c r="AJ71" i="11"/>
  <c r="AK65" i="11"/>
  <c r="AJ65" i="11"/>
  <c r="AK64" i="11"/>
  <c r="AJ64" i="11"/>
  <c r="AK63" i="11"/>
  <c r="AJ63" i="11"/>
  <c r="AK62" i="11"/>
  <c r="AJ62" i="11"/>
  <c r="AK61" i="11"/>
  <c r="AJ61" i="11"/>
  <c r="AK60" i="11"/>
  <c r="AJ60" i="11"/>
  <c r="AK59" i="11"/>
  <c r="AJ59" i="11"/>
  <c r="AK58" i="11"/>
  <c r="AJ58" i="11"/>
  <c r="AK57" i="11"/>
  <c r="AJ57" i="11"/>
  <c r="AK56" i="11"/>
  <c r="AJ56" i="11"/>
  <c r="AK50" i="11"/>
  <c r="AJ50" i="11"/>
  <c r="AK49" i="11"/>
  <c r="AJ49" i="11"/>
  <c r="AK48" i="11"/>
  <c r="AJ48" i="11"/>
  <c r="AK47" i="11"/>
  <c r="AJ47" i="11"/>
  <c r="AK46" i="11"/>
  <c r="AJ46" i="11"/>
  <c r="AK45" i="11"/>
  <c r="AJ45" i="11"/>
  <c r="AK44" i="11"/>
  <c r="AJ44" i="11"/>
  <c r="AK43" i="11"/>
  <c r="AJ43" i="11"/>
  <c r="AK42" i="11"/>
  <c r="AJ42" i="11"/>
  <c r="AK41" i="11"/>
  <c r="AJ41" i="11"/>
  <c r="AK35" i="11"/>
  <c r="AJ35" i="11"/>
  <c r="AK34" i="11"/>
  <c r="AJ34" i="11"/>
  <c r="AK33" i="11"/>
  <c r="AJ33" i="11"/>
  <c r="AK32" i="11"/>
  <c r="AJ32" i="11"/>
  <c r="AK31" i="11"/>
  <c r="AJ31" i="11"/>
  <c r="AK30" i="11"/>
  <c r="AJ30" i="11"/>
  <c r="AK29" i="11"/>
  <c r="AJ29" i="11"/>
  <c r="AK28" i="11"/>
  <c r="AJ28" i="11"/>
  <c r="AK27" i="11"/>
  <c r="AJ27" i="11"/>
  <c r="AK26" i="11"/>
  <c r="AJ26" i="11"/>
  <c r="AK20" i="11"/>
  <c r="D20" i="11"/>
  <c r="AJ20" i="11"/>
  <c r="AF20" i="11"/>
  <c r="AE20" i="11"/>
  <c r="AK19" i="11"/>
  <c r="D19" i="11"/>
  <c r="AJ19" i="11"/>
  <c r="AF19" i="11"/>
  <c r="AE19" i="11"/>
  <c r="AK18" i="11"/>
  <c r="D18" i="11"/>
  <c r="AJ18" i="11"/>
  <c r="AF18" i="11"/>
  <c r="AE18" i="11"/>
  <c r="AK17" i="11"/>
  <c r="D17" i="11"/>
  <c r="AJ17" i="11"/>
  <c r="AF17" i="11"/>
  <c r="AE17" i="11"/>
  <c r="AK16" i="11"/>
  <c r="D16" i="11"/>
  <c r="AJ16" i="11"/>
  <c r="AF16" i="11"/>
  <c r="AG16" i="11" s="1"/>
  <c r="AE16" i="11"/>
  <c r="AK15" i="11"/>
  <c r="D15" i="11"/>
  <c r="AJ15" i="11"/>
  <c r="AF15" i="11"/>
  <c r="AE15" i="11"/>
  <c r="AK14" i="11"/>
  <c r="D14" i="11"/>
  <c r="AJ14" i="11"/>
  <c r="AF14" i="11"/>
  <c r="AG14" i="11" s="1"/>
  <c r="AE14" i="11"/>
  <c r="AK13" i="11"/>
  <c r="D13" i="11"/>
  <c r="AJ13" i="11"/>
  <c r="AF13" i="11"/>
  <c r="AE13" i="11"/>
  <c r="AK12" i="11"/>
  <c r="D12" i="11"/>
  <c r="AJ12" i="11"/>
  <c r="AF12" i="11"/>
  <c r="AE12" i="11"/>
  <c r="AK11" i="11"/>
  <c r="D11" i="11"/>
  <c r="AJ11" i="11"/>
  <c r="AF11" i="11"/>
  <c r="AE11" i="11"/>
  <c r="AK80" i="12"/>
  <c r="AJ80" i="12"/>
  <c r="AK79" i="12"/>
  <c r="AJ79" i="12"/>
  <c r="AJ78" i="12"/>
  <c r="AK77" i="12"/>
  <c r="AJ77" i="12"/>
  <c r="AK76" i="12"/>
  <c r="AJ76" i="12"/>
  <c r="AK75" i="12"/>
  <c r="AJ75" i="12"/>
  <c r="AK74" i="12"/>
  <c r="AJ74" i="12"/>
  <c r="AK72" i="12"/>
  <c r="AJ72" i="12"/>
  <c r="AK71" i="12"/>
  <c r="AJ71" i="12"/>
  <c r="AK65" i="12"/>
  <c r="AJ65" i="12"/>
  <c r="AK64" i="12"/>
  <c r="AJ64" i="12"/>
  <c r="AK63" i="12"/>
  <c r="AJ63" i="12"/>
  <c r="AK62" i="12"/>
  <c r="AJ62" i="12"/>
  <c r="AK61" i="12"/>
  <c r="AJ61" i="12"/>
  <c r="AK60" i="12"/>
  <c r="AJ60" i="12"/>
  <c r="AK59" i="12"/>
  <c r="AJ59" i="12"/>
  <c r="AK58" i="12"/>
  <c r="AJ58" i="12"/>
  <c r="AK57" i="12"/>
  <c r="AJ57" i="12"/>
  <c r="AK56" i="12"/>
  <c r="AJ56" i="12"/>
  <c r="AK50" i="12"/>
  <c r="AJ50" i="12"/>
  <c r="AK49" i="12"/>
  <c r="AJ49" i="12"/>
  <c r="AK48" i="12"/>
  <c r="AJ48" i="12"/>
  <c r="AK47" i="12"/>
  <c r="AJ47" i="12"/>
  <c r="AK46" i="12"/>
  <c r="AJ46" i="12"/>
  <c r="AK45" i="12"/>
  <c r="AJ45" i="12"/>
  <c r="AK44" i="12"/>
  <c r="AJ44" i="12"/>
  <c r="AK43" i="12"/>
  <c r="AJ43" i="12"/>
  <c r="AK42" i="12"/>
  <c r="AJ42" i="12"/>
  <c r="AK41" i="12"/>
  <c r="AJ41" i="12"/>
  <c r="AG110" i="18"/>
  <c r="AI110" i="18"/>
  <c r="AL110" i="18"/>
  <c r="AN110" i="18"/>
  <c r="AG89" i="18"/>
  <c r="AI89" i="18"/>
  <c r="AG74" i="18"/>
  <c r="AI74" i="18"/>
  <c r="AL74" i="18"/>
  <c r="AN74" i="18"/>
  <c r="AG58" i="18"/>
  <c r="AI58" i="18"/>
  <c r="AN58" i="18"/>
  <c r="AI59" i="18"/>
  <c r="AG63" i="18"/>
  <c r="AI63" i="18"/>
  <c r="AG45" i="18"/>
  <c r="AI45" i="18"/>
  <c r="AL45" i="18"/>
  <c r="AN45" i="18"/>
  <c r="AG48" i="18"/>
  <c r="AI48" i="18"/>
  <c r="AL48" i="18"/>
  <c r="AN48" i="18"/>
  <c r="AI31" i="18"/>
  <c r="AL31" i="18"/>
  <c r="AN31" i="18"/>
  <c r="AG35" i="18"/>
  <c r="AI35" i="18"/>
  <c r="AL35" i="18"/>
  <c r="AN35" i="18"/>
  <c r="AG14" i="18"/>
  <c r="AI14" i="18"/>
  <c r="AL14" i="18"/>
  <c r="AN14" i="18"/>
  <c r="AG18" i="18"/>
  <c r="AI18" i="18"/>
  <c r="AL18" i="18"/>
  <c r="AN18" i="18"/>
  <c r="AI74" i="19"/>
  <c r="AL74" i="19"/>
  <c r="AN74" i="19"/>
  <c r="AG76" i="19"/>
  <c r="AI76" i="19"/>
  <c r="AL76" i="19"/>
  <c r="AN76" i="19"/>
  <c r="AG77" i="19"/>
  <c r="AI77" i="19"/>
  <c r="AG78" i="19"/>
  <c r="AI78" i="19"/>
  <c r="AG57" i="19"/>
  <c r="AI57" i="19"/>
  <c r="AL57" i="19"/>
  <c r="AN57" i="19"/>
  <c r="AL59" i="19"/>
  <c r="AN59" i="19"/>
  <c r="AG63" i="19"/>
  <c r="AI63" i="19"/>
  <c r="AL63" i="19"/>
  <c r="AN63" i="19"/>
  <c r="AG65" i="19"/>
  <c r="AI65" i="19"/>
  <c r="AN65" i="19"/>
  <c r="AG45" i="19"/>
  <c r="AI45" i="19"/>
  <c r="AL45" i="19"/>
  <c r="AN45" i="19"/>
  <c r="AL46" i="19"/>
  <c r="AN46" i="19"/>
  <c r="AG48" i="19"/>
  <c r="AI48" i="19"/>
  <c r="AL48" i="19"/>
  <c r="AN48" i="19"/>
  <c r="AG31" i="19"/>
  <c r="AI31" i="19"/>
  <c r="AN31" i="19"/>
  <c r="AG33" i="19"/>
  <c r="AI33" i="19"/>
  <c r="AL33" i="19"/>
  <c r="AN33" i="19"/>
  <c r="AG35" i="19"/>
  <c r="AI35" i="19"/>
  <c r="AL35" i="19"/>
  <c r="AN35" i="19"/>
  <c r="AI18" i="19"/>
  <c r="AG20" i="19"/>
  <c r="AI20" i="19"/>
  <c r="AL20" i="19"/>
  <c r="AN20" i="19"/>
  <c r="AG74" i="13"/>
  <c r="AI74" i="13"/>
  <c r="AG76" i="13"/>
  <c r="AI76" i="13"/>
  <c r="AG78" i="13"/>
  <c r="AI78" i="13"/>
  <c r="AL78" i="13"/>
  <c r="AN78" i="13"/>
  <c r="AL57" i="13"/>
  <c r="AG59" i="13"/>
  <c r="AI59" i="13"/>
  <c r="AL59" i="13"/>
  <c r="AG62" i="13"/>
  <c r="AI62" i="13"/>
  <c r="AG63" i="13"/>
  <c r="AI63" i="13"/>
  <c r="AL63" i="13"/>
  <c r="AI65" i="13"/>
  <c r="AG44" i="13"/>
  <c r="AI44" i="13"/>
  <c r="AL44" i="13"/>
  <c r="AN44" i="13"/>
  <c r="AG48" i="13"/>
  <c r="AI48" i="13"/>
  <c r="AG49" i="13"/>
  <c r="AI49" i="13"/>
  <c r="AL49" i="13"/>
  <c r="AG35" i="13"/>
  <c r="AI35" i="13"/>
  <c r="AL35" i="13"/>
  <c r="AG29" i="13"/>
  <c r="AI29" i="13"/>
  <c r="AL29" i="13"/>
  <c r="AN29" i="13"/>
  <c r="AG30" i="13"/>
  <c r="AI30" i="13"/>
  <c r="AL30" i="13"/>
  <c r="AN30" i="13"/>
  <c r="AG31" i="13"/>
  <c r="AI31" i="13"/>
  <c r="AL31" i="13"/>
  <c r="AN31" i="13"/>
  <c r="AG33" i="13"/>
  <c r="AI33" i="13"/>
  <c r="AN33" i="13"/>
  <c r="AG14" i="13"/>
  <c r="AI14" i="13"/>
  <c r="AN14" i="13"/>
  <c r="AG18" i="13"/>
  <c r="AI18" i="13"/>
  <c r="AL18" i="13"/>
  <c r="AN18" i="13"/>
  <c r="AG89" i="14"/>
  <c r="AI89" i="14"/>
  <c r="AG90" i="14"/>
  <c r="AI90" i="14"/>
  <c r="AL90" i="14"/>
  <c r="AN90" i="14"/>
  <c r="AG91" i="14"/>
  <c r="AI91" i="14"/>
  <c r="AL91" i="14"/>
  <c r="AG92" i="14"/>
  <c r="AI92" i="14"/>
  <c r="AN92" i="14"/>
  <c r="AG93" i="14"/>
  <c r="AI93" i="14"/>
  <c r="AL93" i="14"/>
  <c r="AN93" i="14"/>
  <c r="AG94" i="14"/>
  <c r="AI94" i="14"/>
  <c r="AL94" i="14"/>
  <c r="AN94" i="14"/>
  <c r="AG95" i="14"/>
  <c r="AI95" i="14"/>
  <c r="AL95" i="14"/>
  <c r="AN95" i="14"/>
  <c r="AG72" i="14"/>
  <c r="AI72" i="14"/>
  <c r="AL72" i="14"/>
  <c r="AN72" i="14"/>
  <c r="AL74" i="14"/>
  <c r="AN74" i="14"/>
  <c r="AG75" i="14"/>
  <c r="AI75" i="14"/>
  <c r="AL75" i="14"/>
  <c r="AG76" i="14"/>
  <c r="AI76" i="14"/>
  <c r="AI78" i="14"/>
  <c r="AN78" i="14"/>
  <c r="AG80" i="14"/>
  <c r="AI80" i="14"/>
  <c r="AL80" i="14"/>
  <c r="AN80" i="14"/>
  <c r="AG57" i="14"/>
  <c r="AI57" i="14"/>
  <c r="AI59" i="14"/>
  <c r="AL59" i="14"/>
  <c r="AN59" i="14"/>
  <c r="AL61" i="14"/>
  <c r="AN61" i="14"/>
  <c r="AG62" i="14"/>
  <c r="AI62" i="14"/>
  <c r="AN62" i="14"/>
  <c r="AI63" i="14"/>
  <c r="AL63" i="14"/>
  <c r="AG64" i="14"/>
  <c r="AI64" i="14"/>
  <c r="AL64" i="14"/>
  <c r="AN64" i="14"/>
  <c r="AG65" i="14"/>
  <c r="AI65" i="14"/>
  <c r="AG44" i="14"/>
  <c r="AI44" i="14"/>
  <c r="AG46" i="14"/>
  <c r="AI46" i="14"/>
  <c r="AL46" i="14"/>
  <c r="AN46" i="14"/>
  <c r="AG48" i="14"/>
  <c r="AI48" i="14"/>
  <c r="AL48" i="14"/>
  <c r="AN48" i="14"/>
  <c r="AG50" i="14"/>
  <c r="AI50" i="14"/>
  <c r="AG28" i="14"/>
  <c r="AI28" i="14"/>
  <c r="AN28" i="14"/>
  <c r="AG29" i="14"/>
  <c r="AI29" i="14"/>
  <c r="AG30" i="14"/>
  <c r="AI30" i="14"/>
  <c r="AL30" i="14"/>
  <c r="AN30" i="14"/>
  <c r="AI31" i="14"/>
  <c r="AL31" i="14"/>
  <c r="AG33" i="14"/>
  <c r="AI33" i="14"/>
  <c r="AL33" i="14"/>
  <c r="AN33" i="14"/>
  <c r="AG34" i="14"/>
  <c r="AI34" i="14"/>
  <c r="AL34" i="14"/>
  <c r="AN34" i="14"/>
  <c r="AI35" i="14"/>
  <c r="AL35" i="14"/>
  <c r="AN35" i="14"/>
  <c r="AG12" i="14"/>
  <c r="AI12" i="14"/>
  <c r="AL12" i="14"/>
  <c r="AN12" i="14"/>
  <c r="AL14" i="14"/>
  <c r="AN14" i="14"/>
  <c r="AG16" i="14"/>
  <c r="AI16" i="14"/>
  <c r="AN16" i="14"/>
  <c r="AG18" i="14"/>
  <c r="AI18" i="14"/>
  <c r="AG20" i="14"/>
  <c r="AI20" i="14"/>
  <c r="AL20" i="14"/>
  <c r="AN20" i="14"/>
  <c r="AG72" i="15"/>
  <c r="AI72" i="15"/>
  <c r="AL72" i="15"/>
  <c r="AG74" i="15"/>
  <c r="AI74" i="15"/>
  <c r="AL74" i="15"/>
  <c r="AN74" i="15"/>
  <c r="AG75" i="15"/>
  <c r="AI75" i="15"/>
  <c r="AL75" i="15"/>
  <c r="AN75" i="15"/>
  <c r="AI76" i="15"/>
  <c r="AL76" i="15"/>
  <c r="AN76" i="15"/>
  <c r="AG78" i="15"/>
  <c r="AI78" i="15"/>
  <c r="AL78" i="15"/>
  <c r="AG79" i="15"/>
  <c r="AI79" i="15"/>
  <c r="AL79" i="15"/>
  <c r="AN79" i="15"/>
  <c r="AI80" i="15"/>
  <c r="AL80" i="15"/>
  <c r="AG59" i="15"/>
  <c r="AI59" i="15"/>
  <c r="AN59" i="15"/>
  <c r="AG60" i="15"/>
  <c r="AI60" i="15"/>
  <c r="AL60" i="15"/>
  <c r="AG61" i="15"/>
  <c r="AI61" i="15"/>
  <c r="AL61" i="15"/>
  <c r="AN61" i="15"/>
  <c r="AG62" i="15"/>
  <c r="AI62" i="15"/>
  <c r="AL62" i="15"/>
  <c r="AN62" i="15"/>
  <c r="AG63" i="15"/>
  <c r="AI63" i="15"/>
  <c r="AL63" i="15"/>
  <c r="AN63" i="15"/>
  <c r="AG64" i="15"/>
  <c r="AI64" i="15"/>
  <c r="AL64" i="15"/>
  <c r="AG65" i="15"/>
  <c r="AI65" i="15"/>
  <c r="AG42" i="15"/>
  <c r="AI42" i="15"/>
  <c r="AL42" i="15"/>
  <c r="AN42" i="15"/>
  <c r="AG46" i="15"/>
  <c r="AI46" i="15"/>
  <c r="AL46" i="15"/>
  <c r="AG48" i="15"/>
  <c r="AI48" i="15"/>
  <c r="AL48" i="15"/>
  <c r="AN48" i="15"/>
  <c r="AL49" i="15"/>
  <c r="AN49" i="15"/>
  <c r="AG50" i="15"/>
  <c r="AI50" i="15"/>
  <c r="AL50" i="15"/>
  <c r="AN50" i="15"/>
  <c r="AG29" i="15"/>
  <c r="AI29" i="15"/>
  <c r="AL29" i="15"/>
  <c r="AN29" i="15"/>
  <c r="AG30" i="15"/>
  <c r="AI30" i="15"/>
  <c r="AL30" i="15"/>
  <c r="AG31" i="15"/>
  <c r="AI31" i="15"/>
  <c r="AN31" i="15"/>
  <c r="AG32" i="15"/>
  <c r="AI32" i="15"/>
  <c r="AL32" i="15"/>
  <c r="AN32" i="15"/>
  <c r="AG33" i="15"/>
  <c r="AI33" i="15"/>
  <c r="AN33" i="15"/>
  <c r="AG34" i="15"/>
  <c r="AI34" i="15"/>
  <c r="AG35" i="15"/>
  <c r="AI35" i="15"/>
  <c r="AL35" i="15"/>
  <c r="AN35" i="15"/>
  <c r="AG12" i="15"/>
  <c r="AI12" i="15"/>
  <c r="AI14" i="15"/>
  <c r="AL14" i="15"/>
  <c r="AN14" i="15"/>
  <c r="AG15" i="15"/>
  <c r="AI15" i="15"/>
  <c r="AL15" i="15"/>
  <c r="AN15" i="15"/>
  <c r="AI16" i="15"/>
  <c r="AL16" i="15"/>
  <c r="AN16" i="15"/>
  <c r="AG18" i="15"/>
  <c r="AI18" i="15"/>
  <c r="AG20" i="15"/>
  <c r="AI20" i="15"/>
  <c r="AN72" i="16"/>
  <c r="AG74" i="16"/>
  <c r="AI74" i="16"/>
  <c r="AG75" i="16"/>
  <c r="AI75" i="16"/>
  <c r="AL75" i="16"/>
  <c r="AG76" i="16"/>
  <c r="AI76" i="16"/>
  <c r="AL76" i="16"/>
  <c r="AN76" i="16"/>
  <c r="AG78" i="16"/>
  <c r="AI78" i="16"/>
  <c r="AL78" i="16"/>
  <c r="AN78" i="16"/>
  <c r="AG79" i="16"/>
  <c r="AI79" i="16"/>
  <c r="AL79" i="16"/>
  <c r="AG80" i="16"/>
  <c r="AI80" i="16"/>
  <c r="AN80" i="16"/>
  <c r="AI57" i="16"/>
  <c r="AL57" i="16"/>
  <c r="AN57" i="16"/>
  <c r="AG58" i="16"/>
  <c r="AI58" i="16"/>
  <c r="AN58" i="16"/>
  <c r="AG59" i="16"/>
  <c r="AI59" i="16"/>
  <c r="AL59" i="16"/>
  <c r="AG60" i="16"/>
  <c r="AI60" i="16"/>
  <c r="AL60" i="16"/>
  <c r="AN60" i="16"/>
  <c r="AG61" i="16"/>
  <c r="AI61" i="16"/>
  <c r="AL61" i="16"/>
  <c r="AG62" i="16"/>
  <c r="AI62" i="16"/>
  <c r="AN62" i="16"/>
  <c r="AG63" i="16"/>
  <c r="AI63" i="16"/>
  <c r="AL63" i="16"/>
  <c r="AN63" i="16"/>
  <c r="AL64" i="16"/>
  <c r="AN64" i="16"/>
  <c r="AG65" i="16"/>
  <c r="AI65" i="16"/>
  <c r="AL65" i="16"/>
  <c r="AN65" i="16"/>
  <c r="AG42" i="16"/>
  <c r="AI42" i="16"/>
  <c r="AL42" i="16"/>
  <c r="AN42" i="16"/>
  <c r="AG44" i="16"/>
  <c r="AI44" i="16"/>
  <c r="AL44" i="16"/>
  <c r="AN44" i="16"/>
  <c r="AG45" i="16"/>
  <c r="AI45" i="16"/>
  <c r="AG46" i="16"/>
  <c r="AI46" i="16"/>
  <c r="AN46" i="16"/>
  <c r="AG47" i="16"/>
  <c r="AI47" i="16"/>
  <c r="AL47" i="16"/>
  <c r="AN47" i="16"/>
  <c r="AG48" i="16"/>
  <c r="AI48" i="16"/>
  <c r="AG50" i="16"/>
  <c r="AI50" i="16"/>
  <c r="AL50" i="16"/>
  <c r="AN50" i="16"/>
  <c r="AG27" i="16"/>
  <c r="AI27" i="16"/>
  <c r="AL27" i="16"/>
  <c r="AN27" i="16"/>
  <c r="AL29" i="16"/>
  <c r="AN29" i="16"/>
  <c r="AG30" i="16"/>
  <c r="AI30" i="16"/>
  <c r="AL30" i="16"/>
  <c r="AN30" i="16"/>
  <c r="AI31" i="16"/>
  <c r="AL31" i="16"/>
  <c r="AN31" i="16"/>
  <c r="AG33" i="16"/>
  <c r="AI33" i="16"/>
  <c r="AG34" i="16"/>
  <c r="AI34" i="16"/>
  <c r="AL34" i="16"/>
  <c r="AN34" i="16"/>
  <c r="AG35" i="16"/>
  <c r="AI35" i="16"/>
  <c r="AG12" i="16"/>
  <c r="AI12" i="16"/>
  <c r="AN12" i="16"/>
  <c r="AG14" i="16"/>
  <c r="AI14" i="16"/>
  <c r="AI15" i="16"/>
  <c r="AL15" i="16"/>
  <c r="AN15" i="16"/>
  <c r="AL16" i="16"/>
  <c r="AN16" i="16"/>
  <c r="AG18" i="16"/>
  <c r="AI18" i="16"/>
  <c r="AL18" i="16"/>
  <c r="AN18" i="16"/>
  <c r="AG20" i="16"/>
  <c r="AI20" i="16"/>
  <c r="AG87" i="17"/>
  <c r="AI87" i="17"/>
  <c r="AL87" i="17"/>
  <c r="AN87" i="17"/>
  <c r="AI89" i="17"/>
  <c r="AL89" i="17"/>
  <c r="AG90" i="17"/>
  <c r="AI90" i="17"/>
  <c r="AL90" i="17"/>
  <c r="AN90" i="17"/>
  <c r="AG91" i="17"/>
  <c r="AI91" i="17"/>
  <c r="AL91" i="17"/>
  <c r="AG92" i="17"/>
  <c r="AI92" i="17"/>
  <c r="AN92" i="17"/>
  <c r="AL93" i="17"/>
  <c r="AN93" i="17"/>
  <c r="AG94" i="17"/>
  <c r="AI94" i="17"/>
  <c r="AL94" i="17"/>
  <c r="AN94" i="17"/>
  <c r="AG95" i="17"/>
  <c r="AI95" i="17"/>
  <c r="AL95" i="17"/>
  <c r="AN95" i="17"/>
  <c r="AG72" i="17"/>
  <c r="AL72" i="17"/>
  <c r="AN72" i="17"/>
  <c r="AG74" i="17"/>
  <c r="AI74" i="17"/>
  <c r="AL74" i="17"/>
  <c r="AN74" i="17"/>
  <c r="AG75" i="17"/>
  <c r="AI75" i="17"/>
  <c r="AG76" i="17"/>
  <c r="AI76" i="17"/>
  <c r="AN76" i="17"/>
  <c r="AG78" i="17"/>
  <c r="AI78" i="17"/>
  <c r="AN78" i="17"/>
  <c r="AG79" i="17"/>
  <c r="AI79" i="17"/>
  <c r="AG80" i="17"/>
  <c r="AI80" i="17"/>
  <c r="AL80" i="17"/>
  <c r="AN80" i="17"/>
  <c r="AG57" i="17"/>
  <c r="AI57" i="17"/>
  <c r="AG58" i="17"/>
  <c r="AI58" i="17"/>
  <c r="AG59" i="17"/>
  <c r="AI59" i="17"/>
  <c r="AL59" i="17"/>
  <c r="AN59" i="17"/>
  <c r="AG60" i="17"/>
  <c r="AI60" i="17"/>
  <c r="AL60" i="17"/>
  <c r="AN60" i="17"/>
  <c r="AG61" i="17"/>
  <c r="AI61" i="17"/>
  <c r="AL61" i="17"/>
  <c r="AN61" i="17"/>
  <c r="AG62" i="17"/>
  <c r="AI62" i="17"/>
  <c r="AN62" i="17"/>
  <c r="AG63" i="17"/>
  <c r="AI63" i="17"/>
  <c r="AL63" i="17"/>
  <c r="AN63" i="17"/>
  <c r="AG64" i="17"/>
  <c r="AI64" i="17"/>
  <c r="AL64" i="17"/>
  <c r="AN64" i="17"/>
  <c r="AI65" i="17"/>
  <c r="AL65" i="17"/>
  <c r="AG42" i="17"/>
  <c r="AI42" i="17"/>
  <c r="AN42" i="17"/>
  <c r="AG43" i="17"/>
  <c r="AI43" i="17"/>
  <c r="AL43" i="17"/>
  <c r="AN43" i="17"/>
  <c r="AG44" i="17"/>
  <c r="AI44" i="17"/>
  <c r="AN44" i="17"/>
  <c r="AG45" i="17"/>
  <c r="AI45" i="17"/>
  <c r="AG46" i="17"/>
  <c r="AL46" i="17"/>
  <c r="AN46" i="17"/>
  <c r="AG47" i="17"/>
  <c r="AI47" i="17"/>
  <c r="AL47" i="17"/>
  <c r="AN47" i="17"/>
  <c r="AG48" i="17"/>
  <c r="AI48" i="17"/>
  <c r="AL48" i="17"/>
  <c r="AN48" i="17"/>
  <c r="AG50" i="17"/>
  <c r="AI50" i="17"/>
  <c r="AG27" i="17"/>
  <c r="AI27" i="17"/>
  <c r="AL27" i="17"/>
  <c r="AN27" i="17"/>
  <c r="AG28" i="17"/>
  <c r="AI28" i="17"/>
  <c r="AG29" i="17"/>
  <c r="AI29" i="17"/>
  <c r="AL29" i="17"/>
  <c r="AN29" i="17"/>
  <c r="AG30" i="17"/>
  <c r="AI30" i="17"/>
  <c r="AL30" i="17"/>
  <c r="AN30" i="17"/>
  <c r="AG31" i="17"/>
  <c r="AI31" i="17"/>
  <c r="AL31" i="17"/>
  <c r="AN31" i="17"/>
  <c r="AG33" i="17"/>
  <c r="AI33" i="17"/>
  <c r="AL33" i="17"/>
  <c r="AN33" i="17"/>
  <c r="AG34" i="17"/>
  <c r="AI34" i="17"/>
  <c r="AL34" i="17"/>
  <c r="AN34" i="17"/>
  <c r="AG35" i="17"/>
  <c r="AI35" i="17"/>
  <c r="AL35" i="17"/>
  <c r="AN35" i="17"/>
  <c r="AG12" i="17"/>
  <c r="AG14" i="17"/>
  <c r="AI14" i="17"/>
  <c r="AL14" i="17"/>
  <c r="AN14" i="17"/>
  <c r="AG15" i="17"/>
  <c r="AI15" i="17"/>
  <c r="AG16" i="17"/>
  <c r="AI16" i="17"/>
  <c r="AN16" i="17"/>
  <c r="AG18" i="17"/>
  <c r="AI18" i="17"/>
  <c r="AI19" i="17"/>
  <c r="AL19" i="17"/>
  <c r="AN19" i="17"/>
  <c r="AL20" i="17"/>
  <c r="AN20" i="17"/>
  <c r="AG72" i="8"/>
  <c r="AI72" i="8"/>
  <c r="AL72" i="8"/>
  <c r="AN72" i="8"/>
  <c r="AG74" i="8"/>
  <c r="AI74" i="8"/>
  <c r="AL74" i="8"/>
  <c r="AN74" i="8"/>
  <c r="AG75" i="8"/>
  <c r="AI75" i="8"/>
  <c r="AL75" i="8"/>
  <c r="AN75" i="8"/>
  <c r="AG76" i="8"/>
  <c r="AI76" i="8"/>
  <c r="AL76" i="8"/>
  <c r="AN76" i="8"/>
  <c r="AG78" i="8"/>
  <c r="AI78" i="8"/>
  <c r="AN78" i="8"/>
  <c r="AG79" i="8"/>
  <c r="AI79" i="8"/>
  <c r="AL79" i="8"/>
  <c r="AN79" i="8"/>
  <c r="AG80" i="8"/>
  <c r="AI80" i="8"/>
  <c r="AG57" i="8"/>
  <c r="AI57" i="8"/>
  <c r="AN57" i="8"/>
  <c r="AG58" i="8"/>
  <c r="AI58" i="8"/>
  <c r="AL58" i="8"/>
  <c r="AN58" i="8"/>
  <c r="AG59" i="8"/>
  <c r="AI59" i="8"/>
  <c r="AG60" i="8"/>
  <c r="AI60" i="8"/>
  <c r="AL60" i="8"/>
  <c r="AN60" i="8"/>
  <c r="AI61" i="8"/>
  <c r="AG62" i="8"/>
  <c r="AI62" i="8"/>
  <c r="AL62" i="8"/>
  <c r="AN62" i="8"/>
  <c r="AG63" i="8"/>
  <c r="AI63" i="8"/>
  <c r="AL63" i="8"/>
  <c r="AN63" i="8"/>
  <c r="AG64" i="8"/>
  <c r="AI64" i="8"/>
  <c r="AL64" i="8"/>
  <c r="AN64" i="8"/>
  <c r="AG65" i="8"/>
  <c r="AG42" i="8"/>
  <c r="AL42" i="8"/>
  <c r="AN42" i="8"/>
  <c r="AG43" i="8"/>
  <c r="AI43" i="8"/>
  <c r="AG44" i="8"/>
  <c r="AI44" i="8"/>
  <c r="AG45" i="8"/>
  <c r="AI45" i="8"/>
  <c r="AL45" i="8"/>
  <c r="AN45" i="8"/>
  <c r="AG46" i="8"/>
  <c r="AI46" i="8"/>
  <c r="AG47" i="8"/>
  <c r="AI47" i="8"/>
  <c r="AN47" i="8"/>
  <c r="AI48" i="8"/>
  <c r="AL48" i="8"/>
  <c r="AN48" i="8"/>
  <c r="AG49" i="8"/>
  <c r="AI49" i="8"/>
  <c r="AL49" i="8"/>
  <c r="AN49" i="8"/>
  <c r="AG50" i="8"/>
  <c r="AI50" i="8"/>
  <c r="AL50" i="8"/>
  <c r="AN50" i="8"/>
  <c r="AG27" i="8"/>
  <c r="AI27" i="8"/>
  <c r="AL27" i="8"/>
  <c r="AN27" i="8"/>
  <c r="AG28" i="8"/>
  <c r="AI28" i="8"/>
  <c r="AL28" i="8"/>
  <c r="AN28" i="8"/>
  <c r="AG29" i="8"/>
  <c r="AI29" i="8"/>
  <c r="AL29" i="8"/>
  <c r="AN29" i="8"/>
  <c r="AG30" i="8"/>
  <c r="AI30" i="8"/>
  <c r="AL30" i="8"/>
  <c r="AN30" i="8"/>
  <c r="AG31" i="8"/>
  <c r="AI31" i="8"/>
  <c r="AN31" i="8"/>
  <c r="AG32" i="8"/>
  <c r="AI32" i="8"/>
  <c r="AL32" i="8"/>
  <c r="AN32" i="8"/>
  <c r="AG34" i="8"/>
  <c r="AI34" i="8"/>
  <c r="AL34" i="8"/>
  <c r="AN34" i="8"/>
  <c r="AG35" i="8"/>
  <c r="AI35" i="8"/>
  <c r="AL35" i="8"/>
  <c r="AN35" i="8"/>
  <c r="AG12" i="8"/>
  <c r="AI12" i="8"/>
  <c r="AN12" i="8"/>
  <c r="AG13" i="8"/>
  <c r="AN13" i="8"/>
  <c r="AI14" i="8"/>
  <c r="AL14" i="8"/>
  <c r="AN14" i="8"/>
  <c r="AG15" i="8"/>
  <c r="AI15" i="8"/>
  <c r="AL15" i="8"/>
  <c r="AN15" i="8"/>
  <c r="AG16" i="8"/>
  <c r="AI16" i="8"/>
  <c r="AL16" i="8"/>
  <c r="AN16" i="8"/>
  <c r="AN17" i="8"/>
  <c r="AG18" i="8"/>
  <c r="AI18" i="8"/>
  <c r="AL18" i="8"/>
  <c r="AN18" i="8"/>
  <c r="AG19" i="8"/>
  <c r="AI19" i="8"/>
  <c r="AL19" i="8"/>
  <c r="AN19" i="8"/>
  <c r="AG20" i="8"/>
  <c r="AI20" i="8"/>
  <c r="AL20" i="8"/>
  <c r="AN20" i="8"/>
  <c r="AG72" i="9"/>
  <c r="AI72" i="9"/>
  <c r="AG74" i="9"/>
  <c r="AI74" i="9"/>
  <c r="AN74" i="9"/>
  <c r="AG75" i="9"/>
  <c r="AI75" i="9"/>
  <c r="AL75" i="9"/>
  <c r="AN75" i="9"/>
  <c r="AG76" i="9"/>
  <c r="AL76" i="9"/>
  <c r="AN76" i="9"/>
  <c r="AG78" i="9"/>
  <c r="AI78" i="9"/>
  <c r="AL78" i="9"/>
  <c r="AN78" i="9"/>
  <c r="AG79" i="9"/>
  <c r="AI79" i="9"/>
  <c r="AG80" i="9"/>
  <c r="AI80" i="9"/>
  <c r="AN80" i="9"/>
  <c r="AG57" i="9"/>
  <c r="AI57" i="9"/>
  <c r="AL57" i="9"/>
  <c r="AN57" i="9"/>
  <c r="AG58" i="9"/>
  <c r="AI58" i="9"/>
  <c r="AN58" i="9"/>
  <c r="AG59" i="9"/>
  <c r="AI59" i="9"/>
  <c r="AL59" i="9"/>
  <c r="AG60" i="9"/>
  <c r="AI60" i="9"/>
  <c r="AL60" i="9"/>
  <c r="AN60" i="9"/>
  <c r="AG62" i="9"/>
  <c r="AI62" i="9"/>
  <c r="AN62" i="9"/>
  <c r="AG63" i="9"/>
  <c r="AI63" i="9"/>
  <c r="AL63" i="9"/>
  <c r="AN63" i="9"/>
  <c r="AG64" i="9"/>
  <c r="AI64" i="9"/>
  <c r="AL64" i="9"/>
  <c r="AN64" i="9"/>
  <c r="AG65" i="9"/>
  <c r="AI65" i="9"/>
  <c r="AL65" i="9"/>
  <c r="AN65" i="9"/>
  <c r="AG42" i="9"/>
  <c r="AI42" i="9"/>
  <c r="AL42" i="9"/>
  <c r="AN42" i="9"/>
  <c r="AG43" i="9"/>
  <c r="AI43" i="9"/>
  <c r="AL43" i="9"/>
  <c r="AN43" i="9"/>
  <c r="AL44" i="9"/>
  <c r="AN44" i="9"/>
  <c r="AL45" i="9"/>
  <c r="AN45" i="9"/>
  <c r="AG46" i="9"/>
  <c r="AI46" i="9"/>
  <c r="AG47" i="9"/>
  <c r="AI47" i="9"/>
  <c r="AL47" i="9"/>
  <c r="AN47" i="9"/>
  <c r="AG48" i="9"/>
  <c r="AI48" i="9"/>
  <c r="AG49" i="9"/>
  <c r="AI49" i="9"/>
  <c r="AG50" i="9"/>
  <c r="AI50" i="9"/>
  <c r="AL50" i="9"/>
  <c r="AN50" i="9"/>
  <c r="AG27" i="9"/>
  <c r="AI27" i="9"/>
  <c r="AL27" i="9"/>
  <c r="AN27" i="9"/>
  <c r="AG28" i="9"/>
  <c r="AI28" i="9"/>
  <c r="AG30" i="9"/>
  <c r="AI30" i="9"/>
  <c r="AL30" i="9"/>
  <c r="AN30" i="9"/>
  <c r="AN32" i="9"/>
  <c r="AG33" i="9"/>
  <c r="AI33" i="9"/>
  <c r="AN33" i="9"/>
  <c r="AG34" i="9"/>
  <c r="AI34" i="9"/>
  <c r="AL34" i="9"/>
  <c r="AN34" i="9"/>
  <c r="AL35" i="9"/>
  <c r="AN35" i="9"/>
  <c r="AG12" i="9"/>
  <c r="AI12" i="9"/>
  <c r="AG14" i="9"/>
  <c r="AI14" i="9"/>
  <c r="AG15" i="9"/>
  <c r="AI15" i="9"/>
  <c r="AL15" i="9"/>
  <c r="AN15" i="9"/>
  <c r="AI16" i="9"/>
  <c r="AL16" i="9"/>
  <c r="AN16" i="9"/>
  <c r="AG17" i="9"/>
  <c r="AI17" i="9"/>
  <c r="AL17" i="9"/>
  <c r="AN17" i="9"/>
  <c r="AI18" i="9"/>
  <c r="AL18" i="9"/>
  <c r="AN18" i="9"/>
  <c r="AG19" i="9"/>
  <c r="AI19" i="9"/>
  <c r="AL19" i="9"/>
  <c r="AN19" i="9"/>
  <c r="AG20" i="9"/>
  <c r="AI20" i="9"/>
  <c r="AN20" i="9"/>
  <c r="AG87" i="10"/>
  <c r="AI87" i="10"/>
  <c r="AL87" i="10"/>
  <c r="AN87" i="10"/>
  <c r="AG88" i="10"/>
  <c r="AI88" i="10"/>
  <c r="AN88" i="10"/>
  <c r="AG89" i="10"/>
  <c r="AI89" i="10"/>
  <c r="AG90" i="10"/>
  <c r="AI90" i="10"/>
  <c r="AL90" i="10"/>
  <c r="AN90" i="10"/>
  <c r="AG91" i="10"/>
  <c r="AI91" i="10"/>
  <c r="AL91" i="10"/>
  <c r="AN91" i="10"/>
  <c r="AG93" i="10"/>
  <c r="AI93" i="10"/>
  <c r="AL93" i="10"/>
  <c r="AN93" i="10"/>
  <c r="AG94" i="10"/>
  <c r="AI94" i="10"/>
  <c r="AL94" i="10"/>
  <c r="AN94" i="10"/>
  <c r="AG95" i="10"/>
  <c r="AI95" i="10"/>
  <c r="AL95" i="10"/>
  <c r="AN95" i="10"/>
  <c r="AG72" i="10"/>
  <c r="AI72" i="10"/>
  <c r="AL72" i="10"/>
  <c r="AN72" i="10"/>
  <c r="AG73" i="10"/>
  <c r="AI73" i="10"/>
  <c r="AL73" i="10"/>
  <c r="AN73" i="10"/>
  <c r="AG74" i="10"/>
  <c r="AI74" i="10"/>
  <c r="AL74" i="10"/>
  <c r="AN74" i="10"/>
  <c r="AG75" i="10"/>
  <c r="AI75" i="10"/>
  <c r="AN75" i="10"/>
  <c r="AG76" i="10"/>
  <c r="AI76" i="10"/>
  <c r="AN76" i="10"/>
  <c r="AG77" i="10"/>
  <c r="AI77" i="10"/>
  <c r="AL77" i="10"/>
  <c r="AN77" i="10"/>
  <c r="AG78" i="10"/>
  <c r="AI78" i="10"/>
  <c r="AN78" i="10"/>
  <c r="AG79" i="10"/>
  <c r="AI79" i="10"/>
  <c r="AL79" i="10"/>
  <c r="AN79" i="10"/>
  <c r="AG80" i="10"/>
  <c r="AI80" i="10"/>
  <c r="AL80" i="10"/>
  <c r="AN80" i="10"/>
  <c r="AG65" i="10"/>
  <c r="AI65" i="10"/>
  <c r="AL65" i="10"/>
  <c r="AN65" i="10"/>
  <c r="AG57" i="10"/>
  <c r="AI57" i="10"/>
  <c r="AG58" i="10"/>
  <c r="AI58" i="10"/>
  <c r="AL58" i="10"/>
  <c r="AN58" i="10"/>
  <c r="AG59" i="10"/>
  <c r="AI59" i="10"/>
  <c r="AL59" i="10"/>
  <c r="AN59" i="10"/>
  <c r="AG60" i="10"/>
  <c r="AI60" i="10"/>
  <c r="AL60" i="10"/>
  <c r="AN60" i="10"/>
  <c r="AG61" i="10"/>
  <c r="AI61" i="10"/>
  <c r="AL61" i="10"/>
  <c r="AN61" i="10"/>
  <c r="AG62" i="10"/>
  <c r="AI62" i="10"/>
  <c r="AN62" i="10"/>
  <c r="AG63" i="10"/>
  <c r="AI63" i="10"/>
  <c r="AN63" i="10"/>
  <c r="AG42" i="10"/>
  <c r="AI42" i="10"/>
  <c r="AN42" i="10"/>
  <c r="AG43" i="10"/>
  <c r="AI43" i="10"/>
  <c r="AL43" i="10"/>
  <c r="AN43" i="10"/>
  <c r="AL44" i="10"/>
  <c r="AN44" i="10"/>
  <c r="AG45" i="10"/>
  <c r="AI45" i="10"/>
  <c r="AL45" i="10"/>
  <c r="AN45" i="10"/>
  <c r="AG46" i="10"/>
  <c r="AI46" i="10"/>
  <c r="AL46" i="10"/>
  <c r="AN46" i="10"/>
  <c r="AL47" i="10"/>
  <c r="AN47" i="10"/>
  <c r="AI48" i="10"/>
  <c r="AL48" i="10"/>
  <c r="AN48" i="10"/>
  <c r="AG49" i="10"/>
  <c r="AI49" i="10"/>
  <c r="AG50" i="10"/>
  <c r="AI50" i="10"/>
  <c r="AL50" i="10"/>
  <c r="AN50" i="10"/>
  <c r="AI27" i="10"/>
  <c r="AL27" i="10"/>
  <c r="AN27" i="10"/>
  <c r="AG29" i="10"/>
  <c r="AI29" i="10"/>
  <c r="AL29" i="10"/>
  <c r="AN29" i="10"/>
  <c r="AG30" i="10"/>
  <c r="AI30" i="10"/>
  <c r="AL30" i="10"/>
  <c r="AN30" i="10"/>
  <c r="AG31" i="10"/>
  <c r="AG32" i="10"/>
  <c r="AI32" i="10"/>
  <c r="AL32" i="10"/>
  <c r="AN32" i="10"/>
  <c r="AG33" i="10"/>
  <c r="AI33" i="10"/>
  <c r="AL33" i="10"/>
  <c r="AN33" i="10"/>
  <c r="AG34" i="10"/>
  <c r="AI34" i="10"/>
  <c r="AL34" i="10"/>
  <c r="AN34" i="10"/>
  <c r="AG35" i="10"/>
  <c r="AI35" i="10"/>
  <c r="AL35" i="10"/>
  <c r="AN35" i="10"/>
  <c r="AI12" i="10"/>
  <c r="AL12" i="10"/>
  <c r="AN12" i="10"/>
  <c r="AG14" i="10"/>
  <c r="AI14" i="10"/>
  <c r="AL14" i="10"/>
  <c r="AN14" i="10"/>
  <c r="AI15" i="10"/>
  <c r="AG16" i="10"/>
  <c r="AI16" i="10"/>
  <c r="AG18" i="10"/>
  <c r="AI18" i="10"/>
  <c r="AL18" i="10"/>
  <c r="AN18" i="10"/>
  <c r="AG19" i="10"/>
  <c r="AI19" i="10"/>
  <c r="AG20" i="10"/>
  <c r="AI20" i="10"/>
  <c r="AL20" i="10"/>
  <c r="AN20" i="10"/>
  <c r="AG72" i="11"/>
  <c r="AI72" i="11"/>
  <c r="AG73" i="11"/>
  <c r="AI73" i="11"/>
  <c r="AL73" i="11"/>
  <c r="AN73" i="11"/>
  <c r="AG74" i="11"/>
  <c r="AI74" i="11"/>
  <c r="AL74" i="11"/>
  <c r="AN74" i="11"/>
  <c r="AG75" i="11"/>
  <c r="AI75" i="11"/>
  <c r="AL75" i="11"/>
  <c r="AN75" i="11"/>
  <c r="AG76" i="11"/>
  <c r="AI76" i="11"/>
  <c r="AL76" i="11"/>
  <c r="AN76" i="11"/>
  <c r="AG77" i="11"/>
  <c r="AI77" i="11"/>
  <c r="AL77" i="11"/>
  <c r="AG78" i="11"/>
  <c r="AI78" i="11"/>
  <c r="AG79" i="11"/>
  <c r="AI79" i="11"/>
  <c r="AL79" i="11"/>
  <c r="AN79" i="11"/>
  <c r="AG80" i="11"/>
  <c r="AI80" i="11"/>
  <c r="AL57" i="11"/>
  <c r="AG58" i="11"/>
  <c r="AI58" i="11"/>
  <c r="AL58" i="11"/>
  <c r="AN58" i="11"/>
  <c r="AG59" i="11"/>
  <c r="AI59" i="11"/>
  <c r="AL59" i="11"/>
  <c r="AG60" i="11"/>
  <c r="AI60" i="11"/>
  <c r="AG61" i="11"/>
  <c r="AI61" i="11"/>
  <c r="AL61" i="11"/>
  <c r="AN61" i="11"/>
  <c r="AG62" i="11"/>
  <c r="AI62" i="11"/>
  <c r="AL62" i="11"/>
  <c r="AN62" i="11"/>
  <c r="AG63" i="11"/>
  <c r="AI63" i="11"/>
  <c r="AL63" i="11"/>
  <c r="AN63" i="11"/>
  <c r="AG64" i="11"/>
  <c r="AI64" i="11"/>
  <c r="AL64" i="11"/>
  <c r="AN64" i="11"/>
  <c r="AL65" i="11"/>
  <c r="AN65" i="11"/>
  <c r="AG42" i="11"/>
  <c r="AI42" i="11"/>
  <c r="AL42" i="11"/>
  <c r="AN42" i="11"/>
  <c r="AG43" i="11"/>
  <c r="AI43" i="11"/>
  <c r="AL43" i="11"/>
  <c r="AN43" i="11"/>
  <c r="AG44" i="11"/>
  <c r="AI44" i="11"/>
  <c r="AL44" i="11"/>
  <c r="AN44" i="11"/>
  <c r="AG45" i="11"/>
  <c r="AI45" i="11"/>
  <c r="AL45" i="11"/>
  <c r="AN45" i="11"/>
  <c r="AG46" i="11"/>
  <c r="AI46" i="11"/>
  <c r="AG47" i="11"/>
  <c r="AI47" i="11"/>
  <c r="AL47" i="11"/>
  <c r="AN47" i="11"/>
  <c r="AG48" i="11"/>
  <c r="AI48" i="11"/>
  <c r="AL48" i="11"/>
  <c r="AN48" i="11"/>
  <c r="AG49" i="11"/>
  <c r="AI49" i="11"/>
  <c r="AL49" i="11"/>
  <c r="AN49" i="11"/>
  <c r="AG50" i="11"/>
  <c r="AI50" i="11"/>
  <c r="AL50" i="11"/>
  <c r="AN50" i="11"/>
  <c r="AI27" i="11"/>
  <c r="AL27" i="11"/>
  <c r="AN27" i="11"/>
  <c r="AG28" i="11"/>
  <c r="AI28" i="11"/>
  <c r="AL28" i="11"/>
  <c r="AN28" i="11"/>
  <c r="AI29" i="11"/>
  <c r="AL29" i="11"/>
  <c r="AN29" i="11"/>
  <c r="AG30" i="11"/>
  <c r="AI30" i="11"/>
  <c r="AG31" i="11"/>
  <c r="AI31" i="11"/>
  <c r="AG32" i="11"/>
  <c r="AI32" i="11"/>
  <c r="AL32" i="11"/>
  <c r="AN32" i="11"/>
  <c r="AI33" i="11"/>
  <c r="AG34" i="11"/>
  <c r="AI34" i="11"/>
  <c r="AG35" i="11"/>
  <c r="AI35" i="11"/>
  <c r="AL35" i="11"/>
  <c r="AN35" i="11"/>
  <c r="AG12" i="11"/>
  <c r="AI12" i="11"/>
  <c r="AG13" i="11"/>
  <c r="AI13" i="11"/>
  <c r="AL13" i="11"/>
  <c r="AN13" i="11"/>
  <c r="AI14" i="11"/>
  <c r="AL14" i="11"/>
  <c r="AN14" i="11"/>
  <c r="AG15" i="11"/>
  <c r="AI15" i="11"/>
  <c r="AL15" i="11"/>
  <c r="AN15" i="11"/>
  <c r="AI16" i="11"/>
  <c r="AL16" i="11"/>
  <c r="AN16" i="11"/>
  <c r="AG17" i="11"/>
  <c r="AI17" i="11"/>
  <c r="AL17" i="11"/>
  <c r="AN17" i="11"/>
  <c r="AG18" i="11"/>
  <c r="AI18" i="11"/>
  <c r="AG19" i="11"/>
  <c r="AI19" i="11"/>
  <c r="AL19" i="11"/>
  <c r="AN19" i="11"/>
  <c r="AG20" i="11"/>
  <c r="AI20" i="11"/>
  <c r="AG7" i="12"/>
  <c r="AG75" i="12" s="1"/>
  <c r="AG72" i="12"/>
  <c r="AI72" i="12"/>
  <c r="AL7" i="12"/>
  <c r="AL72" i="12"/>
  <c r="AN72" i="12"/>
  <c r="AG74" i="12"/>
  <c r="AI74" i="12"/>
  <c r="AL74" i="12"/>
  <c r="AN74" i="12"/>
  <c r="AI75" i="12"/>
  <c r="AL75" i="12"/>
  <c r="AN75" i="12"/>
  <c r="AG76" i="12"/>
  <c r="AI76" i="12"/>
  <c r="AL76" i="12"/>
  <c r="AN76" i="12"/>
  <c r="AI77" i="12"/>
  <c r="AL77" i="12"/>
  <c r="AN77" i="12"/>
  <c r="AI79" i="12"/>
  <c r="AL79" i="12"/>
  <c r="AN79" i="12"/>
  <c r="AG80" i="12"/>
  <c r="AI57" i="12"/>
  <c r="AL57" i="12"/>
  <c r="AN57" i="12"/>
  <c r="AG58" i="12"/>
  <c r="AI58" i="12"/>
  <c r="AI59" i="12"/>
  <c r="AL59" i="12"/>
  <c r="AN59" i="12"/>
  <c r="AG60" i="12"/>
  <c r="AI60" i="12"/>
  <c r="AL60" i="12"/>
  <c r="AN60" i="12"/>
  <c r="AI61" i="12"/>
  <c r="AL61" i="12"/>
  <c r="AN61" i="12"/>
  <c r="AG62" i="12"/>
  <c r="AI62" i="12"/>
  <c r="AL62" i="12"/>
  <c r="AN62" i="12"/>
  <c r="AI63" i="12"/>
  <c r="AL63" i="12"/>
  <c r="AN63" i="12"/>
  <c r="AL64" i="12"/>
  <c r="AN64" i="12"/>
  <c r="AI65" i="12"/>
  <c r="AL65" i="12"/>
  <c r="AN65" i="12"/>
  <c r="AG42" i="12"/>
  <c r="AI42" i="12"/>
  <c r="AL42" i="12"/>
  <c r="AN42" i="12"/>
  <c r="AI43" i="12"/>
  <c r="AL43" i="12"/>
  <c r="AN43" i="12"/>
  <c r="AG44" i="12"/>
  <c r="AI44" i="12"/>
  <c r="AL44" i="12"/>
  <c r="AN44" i="12"/>
  <c r="AI45" i="12"/>
  <c r="AG46" i="12"/>
  <c r="AI46" i="12"/>
  <c r="AL46" i="12"/>
  <c r="AN46" i="12"/>
  <c r="AI47" i="12"/>
  <c r="AL47" i="12"/>
  <c r="AN47" i="12"/>
  <c r="AG48" i="12"/>
  <c r="AI48" i="12"/>
  <c r="AL48" i="12"/>
  <c r="AI49" i="12"/>
  <c r="AL49" i="12"/>
  <c r="AN49" i="12"/>
  <c r="AG50" i="12"/>
  <c r="AI50" i="12"/>
  <c r="AL50" i="12"/>
  <c r="AN50" i="12"/>
  <c r="AN101" i="18"/>
  <c r="AL101" i="18"/>
  <c r="AI101" i="18"/>
  <c r="AG101" i="18"/>
  <c r="AN86" i="18"/>
  <c r="AL86" i="18"/>
  <c r="AI86" i="18"/>
  <c r="AG86" i="18"/>
  <c r="AN71" i="18"/>
  <c r="AL71" i="18"/>
  <c r="AI71" i="18"/>
  <c r="AG71" i="18"/>
  <c r="AN41" i="18"/>
  <c r="AL41" i="18"/>
  <c r="AI41" i="18"/>
  <c r="AG41" i="18"/>
  <c r="AN41" i="19"/>
  <c r="AL41" i="19"/>
  <c r="AI41" i="19"/>
  <c r="AG41" i="19"/>
  <c r="AI41" i="13"/>
  <c r="AG41" i="13"/>
  <c r="AN11" i="13"/>
  <c r="AL11" i="13"/>
  <c r="AG11" i="13"/>
  <c r="AN86" i="14"/>
  <c r="AL86" i="14"/>
  <c r="AI86" i="14"/>
  <c r="AG86" i="14"/>
  <c r="AN71" i="14"/>
  <c r="AL71" i="14"/>
  <c r="AI71" i="14"/>
  <c r="AG71" i="14"/>
  <c r="AN56" i="14"/>
  <c r="AL56" i="14"/>
  <c r="AI56" i="14"/>
  <c r="AG56" i="14"/>
  <c r="AN41" i="14"/>
  <c r="AL41" i="14"/>
  <c r="AI41" i="14"/>
  <c r="AG41" i="14"/>
  <c r="AN26" i="14"/>
  <c r="AL26" i="14"/>
  <c r="AI26" i="14"/>
  <c r="AG26" i="14"/>
  <c r="AN11" i="14"/>
  <c r="AL11" i="14"/>
  <c r="AI11" i="14"/>
  <c r="AG11" i="14"/>
  <c r="AN71" i="15"/>
  <c r="AL71" i="15"/>
  <c r="AI71" i="15"/>
  <c r="AG71" i="15"/>
  <c r="AI56" i="15"/>
  <c r="AG56" i="15"/>
  <c r="AN41" i="15"/>
  <c r="AL41" i="15"/>
  <c r="AI41" i="15"/>
  <c r="AG41" i="15"/>
  <c r="AN26" i="15"/>
  <c r="AL26" i="15"/>
  <c r="AI26" i="15"/>
  <c r="AG26" i="15"/>
  <c r="AN11" i="15"/>
  <c r="AL11" i="15"/>
  <c r="AI11" i="15"/>
  <c r="AG11" i="15"/>
  <c r="AI71" i="16"/>
  <c r="AG71" i="16"/>
  <c r="AN56" i="16"/>
  <c r="AL56" i="16"/>
  <c r="AI41" i="16"/>
  <c r="AG41" i="16"/>
  <c r="AN26" i="16"/>
  <c r="AL26" i="16"/>
  <c r="AI11" i="16"/>
  <c r="AG11" i="16"/>
  <c r="AN86" i="17"/>
  <c r="AL86" i="17"/>
  <c r="AI86" i="17"/>
  <c r="AG86" i="17"/>
  <c r="AN71" i="17"/>
  <c r="AL71" i="17"/>
  <c r="AI71" i="17"/>
  <c r="AG71" i="17"/>
  <c r="AN56" i="17"/>
  <c r="AL56" i="17"/>
  <c r="AI56" i="17"/>
  <c r="AG56" i="17"/>
  <c r="AN41" i="17"/>
  <c r="AL41" i="17"/>
  <c r="AI41" i="17"/>
  <c r="AG41" i="17"/>
  <c r="AN26" i="17"/>
  <c r="AL26" i="17"/>
  <c r="AI26" i="17"/>
  <c r="AG26" i="17"/>
  <c r="AN11" i="17"/>
  <c r="AL11" i="17"/>
  <c r="AG11" i="17"/>
  <c r="AN71" i="8"/>
  <c r="AL71" i="8"/>
  <c r="AI71" i="8"/>
  <c r="AG71" i="8"/>
  <c r="AN56" i="8"/>
  <c r="AL56" i="8"/>
  <c r="AI56" i="8"/>
  <c r="AG56" i="8"/>
  <c r="AN41" i="8"/>
  <c r="AL41" i="8"/>
  <c r="AI41" i="8"/>
  <c r="AG41" i="8"/>
  <c r="AN11" i="8"/>
  <c r="AL11" i="8"/>
  <c r="AI11" i="8"/>
  <c r="AG11" i="8"/>
  <c r="AI71" i="9"/>
  <c r="AG71" i="9"/>
  <c r="AN56" i="9"/>
  <c r="AL56" i="9"/>
  <c r="AI56" i="9"/>
  <c r="AG56" i="9"/>
  <c r="AI41" i="9"/>
  <c r="AG41" i="9"/>
  <c r="AN26" i="9"/>
  <c r="AL26" i="9"/>
  <c r="AI26" i="9"/>
  <c r="AG26" i="9"/>
  <c r="AN11" i="9"/>
  <c r="AL11" i="9"/>
  <c r="AI11" i="9"/>
  <c r="AG11" i="9"/>
  <c r="AN86" i="10"/>
  <c r="AL86" i="10"/>
  <c r="AI86" i="10"/>
  <c r="AG86" i="10"/>
  <c r="AI71" i="10"/>
  <c r="AG71" i="10"/>
  <c r="AN56" i="10"/>
  <c r="AL56" i="10"/>
  <c r="AI56" i="10"/>
  <c r="AG56" i="10"/>
  <c r="AI41" i="10"/>
  <c r="AG41" i="10"/>
  <c r="AN26" i="10"/>
  <c r="AL26" i="10"/>
  <c r="AI26" i="10"/>
  <c r="AG26" i="10"/>
  <c r="AN11" i="10"/>
  <c r="AL11" i="10"/>
  <c r="AG11" i="10"/>
  <c r="AN71" i="11"/>
  <c r="AL71" i="11"/>
  <c r="AI71" i="11"/>
  <c r="AG71" i="11"/>
  <c r="AN41" i="11"/>
  <c r="AL41" i="11"/>
  <c r="AI41" i="11"/>
  <c r="AG41" i="11"/>
  <c r="AN26" i="11"/>
  <c r="AL26" i="11"/>
  <c r="AG26" i="11"/>
  <c r="AN11" i="11"/>
  <c r="AL11" i="11"/>
  <c r="AI11" i="11"/>
  <c r="AG11" i="11"/>
  <c r="AI71" i="12"/>
  <c r="AG71" i="12"/>
  <c r="AN56" i="12"/>
  <c r="AL56" i="12"/>
  <c r="AI56" i="12"/>
  <c r="AG56" i="12"/>
  <c r="AN41" i="12"/>
  <c r="AL41" i="12"/>
  <c r="AI41" i="12"/>
  <c r="AG41" i="12"/>
  <c r="AE27" i="12"/>
  <c r="AF27" i="12"/>
  <c r="AG27" i="12"/>
  <c r="D27" i="12"/>
  <c r="AI27" i="12"/>
  <c r="AJ27" i="12"/>
  <c r="AK27" i="12"/>
  <c r="AL27" i="12"/>
  <c r="AN27" i="12"/>
  <c r="AE28" i="12"/>
  <c r="AF28" i="12"/>
  <c r="D28" i="12"/>
  <c r="AI28" i="12"/>
  <c r="AJ28" i="12"/>
  <c r="AK28" i="12"/>
  <c r="AN28" i="12" s="1"/>
  <c r="AL28" i="12"/>
  <c r="AE29" i="12"/>
  <c r="AF29" i="12"/>
  <c r="AG29" i="12"/>
  <c r="D29" i="12"/>
  <c r="AJ29" i="12"/>
  <c r="AK29" i="12"/>
  <c r="AL29" i="12"/>
  <c r="AN29" i="12"/>
  <c r="AE30" i="12"/>
  <c r="AF30" i="12"/>
  <c r="AG30" i="12"/>
  <c r="D30" i="12"/>
  <c r="AJ30" i="12"/>
  <c r="AK30" i="12"/>
  <c r="AL30" i="12" s="1"/>
  <c r="AN30" i="12"/>
  <c r="AE31" i="12"/>
  <c r="AF31" i="12"/>
  <c r="AI31" i="12" s="1"/>
  <c r="AG31" i="12"/>
  <c r="D31" i="12"/>
  <c r="AJ31" i="12"/>
  <c r="AK31" i="12"/>
  <c r="AE32" i="12"/>
  <c r="AF32" i="12"/>
  <c r="D32" i="12"/>
  <c r="AJ32" i="12"/>
  <c r="AK32" i="12"/>
  <c r="AN32" i="12" s="1"/>
  <c r="AL32" i="12"/>
  <c r="AE33" i="12"/>
  <c r="AF33" i="12"/>
  <c r="D33" i="12"/>
  <c r="AI33" i="12"/>
  <c r="AJ33" i="12"/>
  <c r="AK33" i="12"/>
  <c r="AN33" i="12" s="1"/>
  <c r="AL33" i="12"/>
  <c r="AE34" i="12"/>
  <c r="AF34" i="12"/>
  <c r="AG34" i="12"/>
  <c r="D34" i="12"/>
  <c r="AI34" i="12"/>
  <c r="AJ34" i="12"/>
  <c r="AK34" i="12"/>
  <c r="AL34" i="12"/>
  <c r="AN34" i="12"/>
  <c r="AE35" i="12"/>
  <c r="AF35" i="12"/>
  <c r="AG35" i="12"/>
  <c r="D35" i="12"/>
  <c r="AI35" i="12"/>
  <c r="AJ35" i="12"/>
  <c r="AK35" i="12"/>
  <c r="AN35" i="12" s="1"/>
  <c r="AL35" i="12"/>
  <c r="AF26" i="12"/>
  <c r="D26" i="12"/>
  <c r="AE26" i="12"/>
  <c r="AK26" i="12"/>
  <c r="AJ26" i="12"/>
  <c r="AN26" i="12"/>
  <c r="AE16" i="12"/>
  <c r="AF16" i="12"/>
  <c r="AG16" i="12"/>
  <c r="D16" i="12"/>
  <c r="AI16" i="12"/>
  <c r="AJ16" i="12"/>
  <c r="AK16" i="12"/>
  <c r="AL16" i="12"/>
  <c r="AN16" i="12"/>
  <c r="AE17" i="12"/>
  <c r="AF17" i="12"/>
  <c r="AG17" i="12"/>
  <c r="D17" i="12"/>
  <c r="AJ17" i="12"/>
  <c r="AK17" i="12"/>
  <c r="AL17" i="12" s="1"/>
  <c r="AN17" i="12"/>
  <c r="AE18" i="12"/>
  <c r="AF18" i="12"/>
  <c r="AI18" i="12" s="1"/>
  <c r="AG18" i="12"/>
  <c r="D18" i="12"/>
  <c r="AJ18" i="12"/>
  <c r="AK18" i="12"/>
  <c r="AE19" i="12"/>
  <c r="AF19" i="12"/>
  <c r="D19" i="12"/>
  <c r="AJ19" i="12"/>
  <c r="AK19" i="12"/>
  <c r="AN19" i="12" s="1"/>
  <c r="AL19" i="12"/>
  <c r="AE20" i="12"/>
  <c r="AF20" i="12"/>
  <c r="D20" i="12"/>
  <c r="AJ20" i="12"/>
  <c r="AK20" i="12"/>
  <c r="AN20" i="12" s="1"/>
  <c r="AL20" i="12"/>
  <c r="AK15" i="12"/>
  <c r="D15" i="12"/>
  <c r="AJ15" i="12"/>
  <c r="AF15" i="12"/>
  <c r="AE15" i="12"/>
  <c r="AK14" i="12"/>
  <c r="D14" i="12"/>
  <c r="AJ14" i="12"/>
  <c r="AF14" i="12"/>
  <c r="AG14" i="12" s="1"/>
  <c r="AE14" i="12"/>
  <c r="AK13" i="12"/>
  <c r="D13" i="12"/>
  <c r="AJ13" i="12"/>
  <c r="AF13" i="12"/>
  <c r="AE13" i="12"/>
  <c r="AK12" i="12"/>
  <c r="D12" i="12"/>
  <c r="AJ12" i="12"/>
  <c r="AF12" i="12"/>
  <c r="AG12" i="12" s="1"/>
  <c r="AE12" i="12"/>
  <c r="AK11" i="12"/>
  <c r="D11" i="12"/>
  <c r="AJ11" i="12"/>
  <c r="AF11" i="12"/>
  <c r="AI11" i="12" s="1"/>
  <c r="AE11" i="12"/>
  <c r="AM7" i="12"/>
  <c r="AH7" i="12"/>
  <c r="AN15" i="12"/>
  <c r="AL15" i="12"/>
  <c r="AI15" i="12"/>
  <c r="AG15" i="12"/>
  <c r="AN14" i="12"/>
  <c r="AL14" i="12"/>
  <c r="AI14" i="12"/>
  <c r="AN13" i="12"/>
  <c r="AN12" i="12"/>
  <c r="AL12" i="12"/>
  <c r="AI12" i="12"/>
  <c r="AN11" i="12"/>
  <c r="AL11" i="12"/>
  <c r="AG11" i="12"/>
  <c r="C2005" i="31"/>
  <c r="B2005" i="31"/>
  <c r="A4" i="31"/>
  <c r="A5" i="31" s="1"/>
  <c r="A6" i="31"/>
  <c r="A7" i="31"/>
  <c r="A8" i="31" s="1"/>
  <c r="A9" i="31" s="1"/>
  <c r="A10" i="3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/>
  <c r="A77" i="31" s="1"/>
  <c r="A78" i="31" s="1"/>
  <c r="A79" i="31" s="1"/>
  <c r="A80" i="31" s="1"/>
  <c r="A81" i="31" s="1"/>
  <c r="A82" i="31" s="1"/>
  <c r="A83" i="31" s="1"/>
  <c r="A84" i="3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/>
  <c r="A128" i="31" s="1"/>
  <c r="A129" i="31" s="1"/>
  <c r="A130" i="31" s="1"/>
  <c r="A131" i="31" s="1"/>
  <c r="A132" i="31" s="1"/>
  <c r="A133" i="31" s="1"/>
  <c r="A134" i="31" s="1"/>
  <c r="A135" i="31" s="1"/>
  <c r="A136" i="31" s="1"/>
  <c r="A137" i="31" s="1"/>
  <c r="A138" i="31" s="1"/>
  <c r="A139" i="31" s="1"/>
  <c r="A140" i="31" s="1"/>
  <c r="A141" i="31" s="1"/>
  <c r="A142" i="31" s="1"/>
  <c r="A143" i="31" s="1"/>
  <c r="A144" i="31" s="1"/>
  <c r="A145" i="31" s="1"/>
  <c r="A146" i="31" s="1"/>
  <c r="A147" i="31" s="1"/>
  <c r="A148" i="31" s="1"/>
  <c r="A149" i="31" s="1"/>
  <c r="A150" i="31" s="1"/>
  <c r="A151" i="31" s="1"/>
  <c r="A152" i="31" s="1"/>
  <c r="A153" i="31" s="1"/>
  <c r="A154" i="31" s="1"/>
  <c r="A155" i="31" s="1"/>
  <c r="A156" i="31" s="1"/>
  <c r="A157" i="31" s="1"/>
  <c r="A158" i="31" s="1"/>
  <c r="A159" i="31" s="1"/>
  <c r="A160" i="31" s="1"/>
  <c r="A161" i="31" s="1"/>
  <c r="A162" i="31" s="1"/>
  <c r="A163" i="31" s="1"/>
  <c r="A164" i="31" s="1"/>
  <c r="A165" i="31" s="1"/>
  <c r="A166" i="31" s="1"/>
  <c r="A167" i="31" s="1"/>
  <c r="A168" i="31" s="1"/>
  <c r="A169" i="31" s="1"/>
  <c r="A170" i="31" s="1"/>
  <c r="A171" i="31" s="1"/>
  <c r="A172" i="31" s="1"/>
  <c r="A173" i="31" s="1"/>
  <c r="A174" i="31" s="1"/>
  <c r="A175" i="31" s="1"/>
  <c r="A176" i="31" s="1"/>
  <c r="A177" i="31" s="1"/>
  <c r="A178" i="31" s="1"/>
  <c r="A179" i="31" s="1"/>
  <c r="A180" i="31" s="1"/>
  <c r="A181" i="31" s="1"/>
  <c r="A182" i="31" s="1"/>
  <c r="A183" i="31" s="1"/>
  <c r="A184" i="31" s="1"/>
  <c r="A185" i="31" s="1"/>
  <c r="A186" i="31" s="1"/>
  <c r="A187" i="31" s="1"/>
  <c r="A188" i="31" s="1"/>
  <c r="A189" i="31" s="1"/>
  <c r="A190" i="31" s="1"/>
  <c r="A191" i="31" s="1"/>
  <c r="A192" i="31" s="1"/>
  <c r="A193" i="31" s="1"/>
  <c r="A194" i="31" s="1"/>
  <c r="A195" i="31" s="1"/>
  <c r="A196" i="31" s="1"/>
  <c r="A197" i="31" s="1"/>
  <c r="A198" i="31" s="1"/>
  <c r="A199" i="31" s="1"/>
  <c r="A200" i="31" s="1"/>
  <c r="A201" i="31" s="1"/>
  <c r="A202" i="31" s="1"/>
  <c r="A203" i="31" s="1"/>
  <c r="A204" i="31" s="1"/>
  <c r="A205" i="31" s="1"/>
  <c r="A206" i="31" s="1"/>
  <c r="A207" i="31" s="1"/>
  <c r="A208" i="31" s="1"/>
  <c r="A209" i="31" s="1"/>
  <c r="A210" i="31" s="1"/>
  <c r="A211" i="31" s="1"/>
  <c r="A212" i="31" s="1"/>
  <c r="A213" i="31" s="1"/>
  <c r="A214" i="31" s="1"/>
  <c r="A215" i="31" s="1"/>
  <c r="A216" i="31" s="1"/>
  <c r="A217" i="31" s="1"/>
  <c r="A218" i="31" s="1"/>
  <c r="A219" i="31" s="1"/>
  <c r="A220" i="31" s="1"/>
  <c r="A221" i="31" s="1"/>
  <c r="A222" i="31" s="1"/>
  <c r="A223" i="31" s="1"/>
  <c r="A224" i="31" s="1"/>
  <c r="A225" i="31" s="1"/>
  <c r="A226" i="31" s="1"/>
  <c r="A227" i="31" s="1"/>
  <c r="A228" i="31" s="1"/>
  <c r="A229" i="31" s="1"/>
  <c r="A230" i="31" s="1"/>
  <c r="A231" i="31" s="1"/>
  <c r="A232" i="31" s="1"/>
  <c r="A233" i="31" s="1"/>
  <c r="A234" i="31" s="1"/>
  <c r="A235" i="31" s="1"/>
  <c r="A236" i="31" s="1"/>
  <c r="A237" i="31" s="1"/>
  <c r="A238" i="31" s="1"/>
  <c r="A239" i="31" s="1"/>
  <c r="A240" i="31" s="1"/>
  <c r="A241" i="31" s="1"/>
  <c r="A242" i="31" s="1"/>
  <c r="A243" i="31" s="1"/>
  <c r="A244" i="31" s="1"/>
  <c r="A245" i="31" s="1"/>
  <c r="A246" i="31" s="1"/>
  <c r="A247" i="31" s="1"/>
  <c r="A248" i="31" s="1"/>
  <c r="A249" i="31" s="1"/>
  <c r="A250" i="31" s="1"/>
  <c r="A251" i="31" s="1"/>
  <c r="A252" i="31" s="1"/>
  <c r="A253" i="31" s="1"/>
  <c r="A254" i="31" s="1"/>
  <c r="A255" i="31" s="1"/>
  <c r="A256" i="31" s="1"/>
  <c r="A257" i="31" s="1"/>
  <c r="A258" i="31" s="1"/>
  <c r="A259" i="31" s="1"/>
  <c r="A260" i="31" s="1"/>
  <c r="A261" i="31" s="1"/>
  <c r="A262" i="31" s="1"/>
  <c r="A263" i="31" s="1"/>
  <c r="A264" i="31" s="1"/>
  <c r="A265" i="31" s="1"/>
  <c r="A266" i="31" s="1"/>
  <c r="A267" i="31" s="1"/>
  <c r="A268" i="31" s="1"/>
  <c r="A269" i="31" s="1"/>
  <c r="A270" i="31" s="1"/>
  <c r="A271" i="31" s="1"/>
  <c r="A272" i="31" s="1"/>
  <c r="A273" i="31" s="1"/>
  <c r="A274" i="31" s="1"/>
  <c r="A275" i="31" s="1"/>
  <c r="A276" i="31" s="1"/>
  <c r="A277" i="31" s="1"/>
  <c r="A278" i="31" s="1"/>
  <c r="A279" i="31" s="1"/>
  <c r="A280" i="31" s="1"/>
  <c r="A281" i="31" s="1"/>
  <c r="A282" i="31" s="1"/>
  <c r="A283" i="31" s="1"/>
  <c r="A284" i="31" s="1"/>
  <c r="A285" i="31" s="1"/>
  <c r="A286" i="31" s="1"/>
  <c r="A287" i="31" s="1"/>
  <c r="A288" i="31" s="1"/>
  <c r="A289" i="31" s="1"/>
  <c r="A290" i="31" s="1"/>
  <c r="A291" i="31" s="1"/>
  <c r="A292" i="31" s="1"/>
  <c r="A293" i="31" s="1"/>
  <c r="A294" i="31" s="1"/>
  <c r="A295" i="31" s="1"/>
  <c r="A296" i="31" s="1"/>
  <c r="A297" i="31" s="1"/>
  <c r="A298" i="31" s="1"/>
  <c r="A299" i="31" s="1"/>
  <c r="A300" i="31" s="1"/>
  <c r="A301" i="31" s="1"/>
  <c r="A302" i="31" s="1"/>
  <c r="A303" i="31" s="1"/>
  <c r="A304" i="31" s="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A321" i="31" s="1"/>
  <c r="A322" i="31" s="1"/>
  <c r="A323" i="31" s="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A336" i="31" s="1"/>
  <c r="A337" i="31" s="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A348" i="31" s="1"/>
  <c r="A349" i="31" s="1"/>
  <c r="A350" i="31" s="1"/>
  <c r="A351" i="31" s="1"/>
  <c r="A352" i="31" s="1"/>
  <c r="A353" i="31" s="1"/>
  <c r="A354" i="31" s="1"/>
  <c r="A355" i="31"/>
  <c r="A356" i="31" s="1"/>
  <c r="A357" i="31" s="1"/>
  <c r="A358" i="31" s="1"/>
  <c r="A359" i="31" s="1"/>
  <c r="A360" i="31" s="1"/>
  <c r="A361" i="31" s="1"/>
  <c r="A362" i="31" s="1"/>
  <c r="A363" i="31" s="1"/>
  <c r="A364" i="31" s="1"/>
  <c r="A365" i="31" s="1"/>
  <c r="A366" i="31" s="1"/>
  <c r="A367" i="31" s="1"/>
  <c r="A368" i="31" s="1"/>
  <c r="A369" i="31" s="1"/>
  <c r="A370" i="31" s="1"/>
  <c r="A371" i="31" s="1"/>
  <c r="A372" i="31" s="1"/>
  <c r="A373" i="31" s="1"/>
  <c r="A374" i="31" s="1"/>
  <c r="A375" i="31" s="1"/>
  <c r="A376" i="31" s="1"/>
  <c r="A377" i="31" s="1"/>
  <c r="A378" i="31" s="1"/>
  <c r="A379" i="31" s="1"/>
  <c r="A380" i="31" s="1"/>
  <c r="A381" i="31" s="1"/>
  <c r="A382" i="31" s="1"/>
  <c r="A383" i="31" s="1"/>
  <c r="A384" i="31" s="1"/>
  <c r="A385" i="31" s="1"/>
  <c r="A386" i="31" s="1"/>
  <c r="A387" i="31" s="1"/>
  <c r="A388" i="31" s="1"/>
  <c r="A389" i="31" s="1"/>
  <c r="A390" i="31" s="1"/>
  <c r="A391" i="31" s="1"/>
  <c r="A392" i="31" s="1"/>
  <c r="A393" i="31" s="1"/>
  <c r="A394" i="31" s="1"/>
  <c r="A395" i="31" s="1"/>
  <c r="A396" i="31" s="1"/>
  <c r="A397" i="31" s="1"/>
  <c r="A398" i="31" s="1"/>
  <c r="A399" i="31" s="1"/>
  <c r="A400" i="31" s="1"/>
  <c r="A401" i="31" s="1"/>
  <c r="A402" i="31" s="1"/>
  <c r="A403" i="31" s="1"/>
  <c r="A404" i="31" s="1"/>
  <c r="A405" i="31" s="1"/>
  <c r="A406" i="31" s="1"/>
  <c r="A407" i="31" s="1"/>
  <c r="A408" i="31" s="1"/>
  <c r="A409" i="31" s="1"/>
  <c r="A410" i="31" s="1"/>
  <c r="A411" i="31" s="1"/>
  <c r="A412" i="31" s="1"/>
  <c r="A413" i="31" s="1"/>
  <c r="A414" i="31" s="1"/>
  <c r="A415" i="31" s="1"/>
  <c r="A416" i="31" s="1"/>
  <c r="A417" i="31" s="1"/>
  <c r="A418" i="31" s="1"/>
  <c r="A419" i="31" s="1"/>
  <c r="A420" i="31" s="1"/>
  <c r="A421" i="31" s="1"/>
  <c r="A422" i="31" s="1"/>
  <c r="A423" i="31" s="1"/>
  <c r="A424" i="31" s="1"/>
  <c r="A425" i="31" s="1"/>
  <c r="A426" i="31" s="1"/>
  <c r="A427" i="31" s="1"/>
  <c r="A428" i="31" s="1"/>
  <c r="A429" i="31" s="1"/>
  <c r="A430" i="31" s="1"/>
  <c r="A431" i="31" s="1"/>
  <c r="A432" i="31" s="1"/>
  <c r="A433" i="31" s="1"/>
  <c r="A434" i="31" s="1"/>
  <c r="A435" i="31" s="1"/>
  <c r="A436" i="31" s="1"/>
  <c r="A437" i="31" s="1"/>
  <c r="A438" i="31" s="1"/>
  <c r="A439" i="31" s="1"/>
  <c r="A440" i="31" s="1"/>
  <c r="A441" i="31" s="1"/>
  <c r="A442" i="31" s="1"/>
  <c r="A443" i="31" s="1"/>
  <c r="A444" i="31" s="1"/>
  <c r="A445" i="31" s="1"/>
  <c r="A446" i="31" s="1"/>
  <c r="A447" i="31" s="1"/>
  <c r="A448" i="31" s="1"/>
  <c r="A449" i="31" s="1"/>
  <c r="A450" i="31" s="1"/>
  <c r="A451" i="31" s="1"/>
  <c r="A452" i="31" s="1"/>
  <c r="A453" i="31" s="1"/>
  <c r="A454" i="31" s="1"/>
  <c r="A455" i="31" s="1"/>
  <c r="A456" i="31" s="1"/>
  <c r="A457" i="31" s="1"/>
  <c r="A458" i="31" s="1"/>
  <c r="A459" i="31" s="1"/>
  <c r="A460" i="31" s="1"/>
  <c r="A461" i="31" s="1"/>
  <c r="A462" i="31" s="1"/>
  <c r="A463" i="31" s="1"/>
  <c r="A464" i="31" s="1"/>
  <c r="A465" i="31" s="1"/>
  <c r="A466" i="31" s="1"/>
  <c r="A467" i="31" s="1"/>
  <c r="A468" i="31" s="1"/>
  <c r="A469" i="31" s="1"/>
  <c r="A470" i="31" s="1"/>
  <c r="A471" i="31" s="1"/>
  <c r="A472" i="31" s="1"/>
  <c r="A473" i="31" s="1"/>
  <c r="A474" i="31" s="1"/>
  <c r="A475" i="31" s="1"/>
  <c r="A476" i="31" s="1"/>
  <c r="A477" i="31" s="1"/>
  <c r="A478" i="31" s="1"/>
  <c r="A479" i="31" s="1"/>
  <c r="A480" i="31" s="1"/>
  <c r="A481" i="31" s="1"/>
  <c r="A482" i="31" s="1"/>
  <c r="A483" i="31" s="1"/>
  <c r="A484" i="31" s="1"/>
  <c r="A485" i="31" s="1"/>
  <c r="A486" i="31" s="1"/>
  <c r="A487" i="31" s="1"/>
  <c r="A488" i="31" s="1"/>
  <c r="A489" i="31" s="1"/>
  <c r="A490" i="31" s="1"/>
  <c r="A491" i="31" s="1"/>
  <c r="A492" i="31" s="1"/>
  <c r="A493" i="31" s="1"/>
  <c r="A494" i="31" s="1"/>
  <c r="A495" i="31" s="1"/>
  <c r="A496" i="31" s="1"/>
  <c r="A497" i="31" s="1"/>
  <c r="A498" i="31" s="1"/>
  <c r="A499" i="31" s="1"/>
  <c r="A500" i="31" s="1"/>
  <c r="A501" i="31" s="1"/>
  <c r="A502" i="31" s="1"/>
  <c r="A503" i="31" s="1"/>
  <c r="A504" i="31" s="1"/>
  <c r="A505" i="31" s="1"/>
  <c r="A506" i="31" s="1"/>
  <c r="A507" i="31" s="1"/>
  <c r="A508" i="31" s="1"/>
  <c r="A509" i="31" s="1"/>
  <c r="A510" i="31" s="1"/>
  <c r="A511" i="31" s="1"/>
  <c r="A512" i="31" s="1"/>
  <c r="A513" i="31" s="1"/>
  <c r="A514" i="31" s="1"/>
  <c r="A515" i="31" s="1"/>
  <c r="A516" i="31" s="1"/>
  <c r="A517" i="31" s="1"/>
  <c r="A518" i="31" s="1"/>
  <c r="A519" i="31" s="1"/>
  <c r="A520" i="31" s="1"/>
  <c r="A521" i="31" s="1"/>
  <c r="A522" i="31" s="1"/>
  <c r="A523" i="31" s="1"/>
  <c r="A524" i="31" s="1"/>
  <c r="A525" i="31" s="1"/>
  <c r="A526" i="31" s="1"/>
  <c r="A527" i="31" s="1"/>
  <c r="A528" i="31" s="1"/>
  <c r="A529" i="31" s="1"/>
  <c r="A530" i="31" s="1"/>
  <c r="A531" i="31" s="1"/>
  <c r="A532" i="31" s="1"/>
  <c r="A533" i="31" s="1"/>
  <c r="A534" i="31" s="1"/>
  <c r="A535" i="31" s="1"/>
  <c r="A536" i="31" s="1"/>
  <c r="A537" i="31" s="1"/>
  <c r="A538" i="31" s="1"/>
  <c r="A539" i="31" s="1"/>
  <c r="A540" i="31" s="1"/>
  <c r="A541" i="31" s="1"/>
  <c r="A542" i="31" s="1"/>
  <c r="A543" i="31" s="1"/>
  <c r="A544" i="31" s="1"/>
  <c r="A545" i="31" s="1"/>
  <c r="A546" i="31" s="1"/>
  <c r="A547" i="31" s="1"/>
  <c r="A548" i="31" s="1"/>
  <c r="A549" i="31" s="1"/>
  <c r="A550" i="31" s="1"/>
  <c r="A551" i="31" s="1"/>
  <c r="A552" i="31" s="1"/>
  <c r="A553" i="31" s="1"/>
  <c r="A554" i="31" s="1"/>
  <c r="A555" i="31" s="1"/>
  <c r="A556" i="31" s="1"/>
  <c r="A557" i="31" s="1"/>
  <c r="A558" i="31" s="1"/>
  <c r="A559" i="31" s="1"/>
  <c r="A560" i="31" s="1"/>
  <c r="A561" i="31" s="1"/>
  <c r="A562" i="31" s="1"/>
  <c r="A563" i="31" s="1"/>
  <c r="A564" i="31" s="1"/>
  <c r="A565" i="31" s="1"/>
  <c r="A566" i="31" s="1"/>
  <c r="A567" i="31" s="1"/>
  <c r="A568" i="31" s="1"/>
  <c r="A569" i="31" s="1"/>
  <c r="A570" i="31" s="1"/>
  <c r="A571" i="31" s="1"/>
  <c r="A572" i="31" s="1"/>
  <c r="A573" i="31" s="1"/>
  <c r="A574" i="31" s="1"/>
  <c r="A575" i="31" s="1"/>
  <c r="A576" i="31" s="1"/>
  <c r="A577" i="31" s="1"/>
  <c r="A578" i="31" s="1"/>
  <c r="A579" i="31" s="1"/>
  <c r="A580" i="31" s="1"/>
  <c r="A581" i="31" s="1"/>
  <c r="A582" i="31" s="1"/>
  <c r="A583" i="31" s="1"/>
  <c r="A584" i="31" s="1"/>
  <c r="A585" i="31" s="1"/>
  <c r="A586" i="31" s="1"/>
  <c r="A587" i="31" s="1"/>
  <c r="A588" i="31" s="1"/>
  <c r="A589" i="31" s="1"/>
  <c r="A590" i="31" s="1"/>
  <c r="A591" i="31" s="1"/>
  <c r="A592" i="31" s="1"/>
  <c r="A593" i="31" s="1"/>
  <c r="A594" i="31" s="1"/>
  <c r="A595" i="31" s="1"/>
  <c r="A596" i="31" s="1"/>
  <c r="A597" i="31" s="1"/>
  <c r="A598" i="31" s="1"/>
  <c r="A599" i="31" s="1"/>
  <c r="A600" i="31" s="1"/>
  <c r="A601" i="31" s="1"/>
  <c r="A602" i="31" s="1"/>
  <c r="A603" i="31" s="1"/>
  <c r="A604" i="31" s="1"/>
  <c r="A605" i="31" s="1"/>
  <c r="A606" i="31" s="1"/>
  <c r="A607" i="31" s="1"/>
  <c r="A608" i="31" s="1"/>
  <c r="A609" i="31" s="1"/>
  <c r="A610" i="31" s="1"/>
  <c r="A611" i="31" s="1"/>
  <c r="A612" i="31" s="1"/>
  <c r="A613" i="31" s="1"/>
  <c r="A614" i="31" s="1"/>
  <c r="A615" i="31" s="1"/>
  <c r="A616" i="31" s="1"/>
  <c r="A617" i="31" s="1"/>
  <c r="A618" i="31" s="1"/>
  <c r="A619" i="31" s="1"/>
  <c r="A620" i="31" s="1"/>
  <c r="A621" i="31" s="1"/>
  <c r="A622" i="31" s="1"/>
  <c r="A623" i="31" s="1"/>
  <c r="A624" i="31" s="1"/>
  <c r="A625" i="31" s="1"/>
  <c r="A626" i="31" s="1"/>
  <c r="A627" i="31" s="1"/>
  <c r="A628" i="31" s="1"/>
  <c r="A629" i="31" s="1"/>
  <c r="A630" i="31" s="1"/>
  <c r="A631" i="31" s="1"/>
  <c r="A632" i="31" s="1"/>
  <c r="A633" i="31" s="1"/>
  <c r="A634" i="31" s="1"/>
  <c r="A635" i="31" s="1"/>
  <c r="A636" i="31" s="1"/>
  <c r="A637" i="31" s="1"/>
  <c r="A638" i="31" s="1"/>
  <c r="A639" i="31" s="1"/>
  <c r="A640" i="31" s="1"/>
  <c r="A641" i="31" s="1"/>
  <c r="A642" i="31" s="1"/>
  <c r="A643" i="31" s="1"/>
  <c r="A644" i="31" s="1"/>
  <c r="A645" i="31" s="1"/>
  <c r="A646" i="31" s="1"/>
  <c r="A647" i="31" s="1"/>
  <c r="A648" i="31" s="1"/>
  <c r="A649" i="31" s="1"/>
  <c r="A650" i="31" s="1"/>
  <c r="A651" i="31" s="1"/>
  <c r="A652" i="31" s="1"/>
  <c r="A653" i="31" s="1"/>
  <c r="A654" i="31" s="1"/>
  <c r="A655" i="31" s="1"/>
  <c r="A656" i="31" s="1"/>
  <c r="A657" i="31" s="1"/>
  <c r="A658" i="31" s="1"/>
  <c r="A659" i="31" s="1"/>
  <c r="A660" i="31" s="1"/>
  <c r="A661" i="31" s="1"/>
  <c r="A662" i="31" s="1"/>
  <c r="A663" i="31" s="1"/>
  <c r="A664" i="31" s="1"/>
  <c r="A665" i="31" s="1"/>
  <c r="A666" i="31" s="1"/>
  <c r="A667" i="31" s="1"/>
  <c r="A668" i="31" s="1"/>
  <c r="A669" i="31" s="1"/>
  <c r="A670" i="31" s="1"/>
  <c r="A671" i="31" s="1"/>
  <c r="A672" i="31" s="1"/>
  <c r="A673" i="31" s="1"/>
  <c r="A674" i="31" s="1"/>
  <c r="A675" i="31" s="1"/>
  <c r="A676" i="31" s="1"/>
  <c r="A677" i="31" s="1"/>
  <c r="A678" i="31" s="1"/>
  <c r="A679" i="31" s="1"/>
  <c r="A680" i="31" s="1"/>
  <c r="A681" i="31" s="1"/>
  <c r="A682" i="31" s="1"/>
  <c r="A683" i="31" s="1"/>
  <c r="A684" i="31" s="1"/>
  <c r="A685" i="31" s="1"/>
  <c r="A686" i="31" s="1"/>
  <c r="A687" i="31" s="1"/>
  <c r="A688" i="31" s="1"/>
  <c r="A689" i="31" s="1"/>
  <c r="A690" i="31" s="1"/>
  <c r="A691" i="31" s="1"/>
  <c r="A692" i="31" s="1"/>
  <c r="A693" i="31" s="1"/>
  <c r="A694" i="31" s="1"/>
  <c r="A695" i="31" s="1"/>
  <c r="A696" i="31" s="1"/>
  <c r="A697" i="31" s="1"/>
  <c r="A698" i="31" s="1"/>
  <c r="A699" i="31" s="1"/>
  <c r="A700" i="31" s="1"/>
  <c r="A701" i="31" s="1"/>
  <c r="A702" i="31" s="1"/>
  <c r="A703" i="31" s="1"/>
  <c r="A704" i="31" s="1"/>
  <c r="A705" i="31" s="1"/>
  <c r="A706" i="31" s="1"/>
  <c r="A707" i="31" s="1"/>
  <c r="A708" i="31" s="1"/>
  <c r="A709" i="31" s="1"/>
  <c r="A710" i="31" s="1"/>
  <c r="A711" i="31" s="1"/>
  <c r="A712" i="31" s="1"/>
  <c r="A713" i="31" s="1"/>
  <c r="A714" i="31" s="1"/>
  <c r="A715" i="31" s="1"/>
  <c r="A716" i="31" s="1"/>
  <c r="A717" i="31" s="1"/>
  <c r="A718" i="31" s="1"/>
  <c r="A719" i="31" s="1"/>
  <c r="A720" i="31" s="1"/>
  <c r="A721" i="31" s="1"/>
  <c r="A722" i="31" s="1"/>
  <c r="A723" i="31" s="1"/>
  <c r="A724" i="31" s="1"/>
  <c r="A725" i="31" s="1"/>
  <c r="A726" i="31" s="1"/>
  <c r="A727" i="31" s="1"/>
  <c r="A728" i="31" s="1"/>
  <c r="A729" i="31" s="1"/>
  <c r="A730" i="31" s="1"/>
  <c r="A731" i="31" s="1"/>
  <c r="A732" i="31" s="1"/>
  <c r="A733" i="31" s="1"/>
  <c r="A734" i="31" s="1"/>
  <c r="A735" i="31" s="1"/>
  <c r="A736" i="31" s="1"/>
  <c r="A737" i="31" s="1"/>
  <c r="A738" i="31" s="1"/>
  <c r="A739" i="31" s="1"/>
  <c r="A740" i="31" s="1"/>
  <c r="A741" i="31" s="1"/>
  <c r="A742" i="31" s="1"/>
  <c r="A743" i="31" s="1"/>
  <c r="A744" i="31" s="1"/>
  <c r="A745" i="31" s="1"/>
  <c r="A746" i="31" s="1"/>
  <c r="A747" i="31" s="1"/>
  <c r="A748" i="31" s="1"/>
  <c r="A749" i="31" s="1"/>
  <c r="A750" i="31" s="1"/>
  <c r="A751" i="31" s="1"/>
  <c r="A752" i="31" s="1"/>
  <c r="A753" i="31" s="1"/>
  <c r="A754" i="31" s="1"/>
  <c r="A755" i="31" s="1"/>
  <c r="A756" i="31" s="1"/>
  <c r="A757" i="31" s="1"/>
  <c r="A758" i="31" s="1"/>
  <c r="A759" i="31" s="1"/>
  <c r="A760" i="31" s="1"/>
  <c r="A761" i="31" s="1"/>
  <c r="A762" i="31" s="1"/>
  <c r="A763" i="31" s="1"/>
  <c r="A764" i="31" s="1"/>
  <c r="A765" i="31" s="1"/>
  <c r="A766" i="31" s="1"/>
  <c r="A767" i="31" s="1"/>
  <c r="A768" i="31" s="1"/>
  <c r="A769" i="31" s="1"/>
  <c r="A770" i="31" s="1"/>
  <c r="A771" i="31" s="1"/>
  <c r="A772" i="31" s="1"/>
  <c r="A773" i="31" s="1"/>
  <c r="A774" i="31" s="1"/>
  <c r="A775" i="31" s="1"/>
  <c r="A776" i="31" s="1"/>
  <c r="A777" i="31" s="1"/>
  <c r="A778" i="31" s="1"/>
  <c r="A779" i="31" s="1"/>
  <c r="A780" i="31" s="1"/>
  <c r="A781" i="31" s="1"/>
  <c r="A782" i="31" s="1"/>
  <c r="A783" i="31" s="1"/>
  <c r="A784" i="31" s="1"/>
  <c r="A785" i="31" s="1"/>
  <c r="A786" i="31" s="1"/>
  <c r="A787" i="31" s="1"/>
  <c r="A788" i="31" s="1"/>
  <c r="A789" i="31" s="1"/>
  <c r="A790" i="31" s="1"/>
  <c r="A791" i="31" s="1"/>
  <c r="A792" i="31" s="1"/>
  <c r="A793" i="31" s="1"/>
  <c r="A794" i="31" s="1"/>
  <c r="A795" i="31" s="1"/>
  <c r="A796" i="31" s="1"/>
  <c r="A797" i="31" s="1"/>
  <c r="A798" i="31" s="1"/>
  <c r="A799" i="31" s="1"/>
  <c r="A800" i="31" s="1"/>
  <c r="A801" i="31" s="1"/>
  <c r="A802" i="31" s="1"/>
  <c r="A803" i="31" s="1"/>
  <c r="A804" i="31" s="1"/>
  <c r="A805" i="31" s="1"/>
  <c r="A806" i="31" s="1"/>
  <c r="A807" i="31" s="1"/>
  <c r="A808" i="31" s="1"/>
  <c r="A809" i="31" s="1"/>
  <c r="A810" i="31" s="1"/>
  <c r="A811" i="31" s="1"/>
  <c r="A812" i="31" s="1"/>
  <c r="A813" i="31" s="1"/>
  <c r="A814" i="31" s="1"/>
  <c r="A815" i="31" s="1"/>
  <c r="A816" i="31" s="1"/>
  <c r="A817" i="31" s="1"/>
  <c r="A818" i="31" s="1"/>
  <c r="A819" i="31" s="1"/>
  <c r="A820" i="31" s="1"/>
  <c r="A821" i="31" s="1"/>
  <c r="A822" i="31" s="1"/>
  <c r="A823" i="31" s="1"/>
  <c r="A824" i="31" s="1"/>
  <c r="A825" i="31" s="1"/>
  <c r="A826" i="31" s="1"/>
  <c r="A827" i="31" s="1"/>
  <c r="A828" i="31" s="1"/>
  <c r="A829" i="31" s="1"/>
  <c r="A830" i="31" s="1"/>
  <c r="A831" i="31" s="1"/>
  <c r="A832" i="31" s="1"/>
  <c r="A833" i="31" s="1"/>
  <c r="A834" i="31" s="1"/>
  <c r="A835" i="31" s="1"/>
  <c r="A836" i="31" s="1"/>
  <c r="A837" i="31" s="1"/>
  <c r="A838" i="31" s="1"/>
  <c r="A839" i="31" s="1"/>
  <c r="A840" i="31" s="1"/>
  <c r="A841" i="31" s="1"/>
  <c r="A842" i="31" s="1"/>
  <c r="A843" i="31" s="1"/>
  <c r="A844" i="31" s="1"/>
  <c r="A845" i="31" s="1"/>
  <c r="A846" i="31" s="1"/>
  <c r="A847" i="31" s="1"/>
  <c r="A848" i="31" s="1"/>
  <c r="A849" i="31" s="1"/>
  <c r="A850" i="31" s="1"/>
  <c r="A851" i="31" s="1"/>
  <c r="A852" i="31" s="1"/>
  <c r="A853" i="31" s="1"/>
  <c r="A854" i="31" s="1"/>
  <c r="A855" i="31" s="1"/>
  <c r="A856" i="31" s="1"/>
  <c r="A857" i="31" s="1"/>
  <c r="A858" i="31" s="1"/>
  <c r="A859" i="31" s="1"/>
  <c r="A860" i="31" s="1"/>
  <c r="A861" i="31" s="1"/>
  <c r="A862" i="31" s="1"/>
  <c r="A863" i="31" s="1"/>
  <c r="A864" i="31" s="1"/>
  <c r="A865" i="31" s="1"/>
  <c r="A866" i="31" s="1"/>
  <c r="A867" i="31" s="1"/>
  <c r="A868" i="31" s="1"/>
  <c r="A869" i="31" s="1"/>
  <c r="A870" i="31" s="1"/>
  <c r="A871" i="31" s="1"/>
  <c r="A872" i="31" s="1"/>
  <c r="A873" i="31" s="1"/>
  <c r="A874" i="31" s="1"/>
  <c r="A875" i="31" s="1"/>
  <c r="A876" i="31" s="1"/>
  <c r="A877" i="31" s="1"/>
  <c r="A878" i="31" s="1"/>
  <c r="A879" i="31" s="1"/>
  <c r="A880" i="31" s="1"/>
  <c r="A881" i="31" s="1"/>
  <c r="A882" i="31" s="1"/>
  <c r="A883" i="31" s="1"/>
  <c r="A884" i="31" s="1"/>
  <c r="A885" i="31" s="1"/>
  <c r="A886" i="31" s="1"/>
  <c r="A887" i="31" s="1"/>
  <c r="A888" i="31" s="1"/>
  <c r="A889" i="31" s="1"/>
  <c r="A890" i="31" s="1"/>
  <c r="A891" i="31" s="1"/>
  <c r="A892" i="31" s="1"/>
  <c r="A893" i="31" s="1"/>
  <c r="A894" i="31" s="1"/>
  <c r="A895" i="31" s="1"/>
  <c r="A896" i="31" s="1"/>
  <c r="A897" i="31" s="1"/>
  <c r="A898" i="31" s="1"/>
  <c r="A899" i="31" s="1"/>
  <c r="A900" i="31" s="1"/>
  <c r="A901" i="31" s="1"/>
  <c r="A902" i="31" s="1"/>
  <c r="A903" i="31" s="1"/>
  <c r="A904" i="31" s="1"/>
  <c r="A905" i="31" s="1"/>
  <c r="A906" i="31" s="1"/>
  <c r="A907" i="31" s="1"/>
  <c r="A908" i="31" s="1"/>
  <c r="A909" i="31" s="1"/>
  <c r="A910" i="31" s="1"/>
  <c r="A911" i="31" s="1"/>
  <c r="A912" i="31" s="1"/>
  <c r="A913" i="31" s="1"/>
  <c r="A914" i="31" s="1"/>
  <c r="A915" i="31" s="1"/>
  <c r="A916" i="31" s="1"/>
  <c r="A917" i="31" s="1"/>
  <c r="A918" i="31" s="1"/>
  <c r="A919" i="31" s="1"/>
  <c r="A920" i="31" s="1"/>
  <c r="A921" i="31" s="1"/>
  <c r="A922" i="31" s="1"/>
  <c r="A923" i="31" s="1"/>
  <c r="A924" i="31" s="1"/>
  <c r="A925" i="31" s="1"/>
  <c r="A926" i="31" s="1"/>
  <c r="A927" i="31" s="1"/>
  <c r="A928" i="31" s="1"/>
  <c r="A929" i="31" s="1"/>
  <c r="A930" i="31" s="1"/>
  <c r="A931" i="31" s="1"/>
  <c r="A932" i="31" s="1"/>
  <c r="A933" i="31" s="1"/>
  <c r="A934" i="31" s="1"/>
  <c r="A935" i="31" s="1"/>
  <c r="A936" i="31" s="1"/>
  <c r="A937" i="31" s="1"/>
  <c r="A938" i="31" s="1"/>
  <c r="A939" i="31" s="1"/>
  <c r="A940" i="31" s="1"/>
  <c r="A941" i="31" s="1"/>
  <c r="A942" i="31" s="1"/>
  <c r="A943" i="31" s="1"/>
  <c r="A944" i="31" s="1"/>
  <c r="A945" i="31" s="1"/>
  <c r="A946" i="31" s="1"/>
  <c r="A947" i="31" s="1"/>
  <c r="A948" i="31" s="1"/>
  <c r="A949" i="31" s="1"/>
  <c r="A950" i="31" s="1"/>
  <c r="A951" i="31" s="1"/>
  <c r="A952" i="31" s="1"/>
  <c r="A953" i="31" s="1"/>
  <c r="A954" i="31" s="1"/>
  <c r="A955" i="31" s="1"/>
  <c r="A956" i="31" s="1"/>
  <c r="A957" i="31" s="1"/>
  <c r="A958" i="31" s="1"/>
  <c r="A959" i="31" s="1"/>
  <c r="A960" i="31" s="1"/>
  <c r="A961" i="31" s="1"/>
  <c r="A962" i="31" s="1"/>
  <c r="A963" i="31" s="1"/>
  <c r="A964" i="31" s="1"/>
  <c r="A965" i="31" s="1"/>
  <c r="A966" i="31" s="1"/>
  <c r="A967" i="31" s="1"/>
  <c r="A968" i="31" s="1"/>
  <c r="A969" i="31" s="1"/>
  <c r="A970" i="31" s="1"/>
  <c r="A971" i="31" s="1"/>
  <c r="A972" i="31" s="1"/>
  <c r="A973" i="31" s="1"/>
  <c r="A974" i="31" s="1"/>
  <c r="A975" i="31" s="1"/>
  <c r="A976" i="31" s="1"/>
  <c r="A977" i="31" s="1"/>
  <c r="A978" i="31" s="1"/>
  <c r="A979" i="31" s="1"/>
  <c r="A980" i="31" s="1"/>
  <c r="A981" i="31" s="1"/>
  <c r="A982" i="31" s="1"/>
  <c r="A983" i="31" s="1"/>
  <c r="A984" i="31" s="1"/>
  <c r="A985" i="31" s="1"/>
  <c r="A986" i="31" s="1"/>
  <c r="A987" i="31" s="1"/>
  <c r="A988" i="31" s="1"/>
  <c r="A989" i="31" s="1"/>
  <c r="A990" i="31" s="1"/>
  <c r="A991" i="31" s="1"/>
  <c r="A992" i="31" s="1"/>
  <c r="A993" i="31" s="1"/>
  <c r="A994" i="31" s="1"/>
  <c r="A995" i="31" s="1"/>
  <c r="A996" i="31" s="1"/>
  <c r="A997" i="31" s="1"/>
  <c r="A998" i="31" s="1"/>
  <c r="A999" i="31" s="1"/>
  <c r="A1000" i="31" s="1"/>
  <c r="A1001" i="31" s="1"/>
  <c r="A1002" i="31" s="1"/>
  <c r="A1003" i="31" s="1"/>
  <c r="A1004" i="31" s="1"/>
  <c r="A1005" i="31" s="1"/>
  <c r="A1006" i="31" s="1"/>
  <c r="A1007" i="31" s="1"/>
  <c r="A1008" i="31" s="1"/>
  <c r="A1009" i="31" s="1"/>
  <c r="A1010" i="31" s="1"/>
  <c r="A1011" i="31" s="1"/>
  <c r="A1012" i="31" s="1"/>
  <c r="A1013" i="31" s="1"/>
  <c r="A1014" i="31" s="1"/>
  <c r="A1015" i="31" s="1"/>
  <c r="A1016" i="31" s="1"/>
  <c r="A1017" i="31" s="1"/>
  <c r="A1018" i="31" s="1"/>
  <c r="A1019" i="31" s="1"/>
  <c r="A1020" i="31" s="1"/>
  <c r="A1021" i="31" s="1"/>
  <c r="A1022" i="31" s="1"/>
  <c r="A1023" i="31" s="1"/>
  <c r="A1024" i="31" s="1"/>
  <c r="A1025" i="31" s="1"/>
  <c r="A1026" i="31" s="1"/>
  <c r="A1027" i="31" s="1"/>
  <c r="A1028" i="31" s="1"/>
  <c r="A1029" i="31" s="1"/>
  <c r="A1030" i="31" s="1"/>
  <c r="A1031" i="31" s="1"/>
  <c r="A1032" i="31" s="1"/>
  <c r="A1033" i="31" s="1"/>
  <c r="A1034" i="31" s="1"/>
  <c r="A1035" i="31" s="1"/>
  <c r="A1036" i="31" s="1"/>
  <c r="A1037" i="31" s="1"/>
  <c r="A1038" i="31" s="1"/>
  <c r="A1039" i="31" s="1"/>
  <c r="A1040" i="31" s="1"/>
  <c r="A1041" i="31" s="1"/>
  <c r="A1042" i="31" s="1"/>
  <c r="A1043" i="31" s="1"/>
  <c r="A1044" i="31" s="1"/>
  <c r="A1045" i="31" s="1"/>
  <c r="A1046" i="31" s="1"/>
  <c r="A1047" i="31" s="1"/>
  <c r="A1048" i="31" s="1"/>
  <c r="A1049" i="31" s="1"/>
  <c r="A1050" i="31" s="1"/>
  <c r="A1051" i="31" s="1"/>
  <c r="A1052" i="31" s="1"/>
  <c r="A1053" i="31" s="1"/>
  <c r="A1054" i="31" s="1"/>
  <c r="A1055" i="31" s="1"/>
  <c r="A1056" i="31" s="1"/>
  <c r="A1057" i="31" s="1"/>
  <c r="A1058" i="31" s="1"/>
  <c r="A1059" i="31" s="1"/>
  <c r="A1060" i="31" s="1"/>
  <c r="A1061" i="31" s="1"/>
  <c r="A1062" i="31" s="1"/>
  <c r="A1063" i="31" s="1"/>
  <c r="A1064" i="31" s="1"/>
  <c r="A1065" i="31" s="1"/>
  <c r="A1066" i="31" s="1"/>
  <c r="A1067" i="31" s="1"/>
  <c r="A1068" i="31" s="1"/>
  <c r="A1069" i="31" s="1"/>
  <c r="A1070" i="31" s="1"/>
  <c r="A1071" i="31" s="1"/>
  <c r="A1072" i="31" s="1"/>
  <c r="A1073" i="31" s="1"/>
  <c r="A1074" i="31" s="1"/>
  <c r="A1075" i="31" s="1"/>
  <c r="A1076" i="31" s="1"/>
  <c r="A1077" i="31" s="1"/>
  <c r="A1078" i="31" s="1"/>
  <c r="A1079" i="31" s="1"/>
  <c r="A1080" i="31" s="1"/>
  <c r="A1081" i="31" s="1"/>
  <c r="A1082" i="31" s="1"/>
  <c r="A1083" i="31" s="1"/>
  <c r="A1084" i="31" s="1"/>
  <c r="A1085" i="31" s="1"/>
  <c r="A1086" i="31" s="1"/>
  <c r="A1087" i="31" s="1"/>
  <c r="A1088" i="31" s="1"/>
  <c r="A1089" i="31" s="1"/>
  <c r="A1090" i="31" s="1"/>
  <c r="A1091" i="31" s="1"/>
  <c r="A1092" i="31" s="1"/>
  <c r="A1093" i="31" s="1"/>
  <c r="A1094" i="31" s="1"/>
  <c r="A1095" i="31" s="1"/>
  <c r="A1096" i="31" s="1"/>
  <c r="A1097" i="31" s="1"/>
  <c r="A1098" i="31" s="1"/>
  <c r="A1099" i="31" s="1"/>
  <c r="A1100" i="31" s="1"/>
  <c r="A1101" i="31" s="1"/>
  <c r="A1102" i="31" s="1"/>
  <c r="A1103" i="31" s="1"/>
  <c r="A1104" i="31" s="1"/>
  <c r="A1105" i="31" s="1"/>
  <c r="A1106" i="31" s="1"/>
  <c r="A1107" i="31" s="1"/>
  <c r="A1108" i="31" s="1"/>
  <c r="A1109" i="31" s="1"/>
  <c r="A1110" i="31" s="1"/>
  <c r="A1111" i="31" s="1"/>
  <c r="A1112" i="31" s="1"/>
  <c r="A1113" i="31" s="1"/>
  <c r="A1114" i="31" s="1"/>
  <c r="A1115" i="31" s="1"/>
  <c r="A1116" i="31" s="1"/>
  <c r="A1117" i="31" s="1"/>
  <c r="A1118" i="31" s="1"/>
  <c r="A1119" i="31" s="1"/>
  <c r="A1120" i="31" s="1"/>
  <c r="A1121" i="31" s="1"/>
  <c r="A1122" i="31" s="1"/>
  <c r="A1123" i="31" s="1"/>
  <c r="A1124" i="31" s="1"/>
  <c r="A1125" i="31" s="1"/>
  <c r="A1126" i="31" s="1"/>
  <c r="A1127" i="31" s="1"/>
  <c r="A1128" i="31" s="1"/>
  <c r="A1129" i="31" s="1"/>
  <c r="A1130" i="31" s="1"/>
  <c r="A1131" i="31" s="1"/>
  <c r="A1132" i="31" s="1"/>
  <c r="A1133" i="31" s="1"/>
  <c r="A1134" i="31" s="1"/>
  <c r="A1135" i="31" s="1"/>
  <c r="A1136" i="31" s="1"/>
  <c r="A1137" i="31" s="1"/>
  <c r="A1138" i="31" s="1"/>
  <c r="A1139" i="31" s="1"/>
  <c r="A1140" i="31" s="1"/>
  <c r="A1141" i="31" s="1"/>
  <c r="A1142" i="31" s="1"/>
  <c r="A1143" i="31" s="1"/>
  <c r="A1144" i="31" s="1"/>
  <c r="A1145" i="31" s="1"/>
  <c r="A1146" i="31" s="1"/>
  <c r="A1147" i="31" s="1"/>
  <c r="A1148" i="31" s="1"/>
  <c r="A1149" i="31" s="1"/>
  <c r="A1150" i="31" s="1"/>
  <c r="A1151" i="31" s="1"/>
  <c r="A1152" i="31" s="1"/>
  <c r="A1153" i="31" s="1"/>
  <c r="A1154" i="31" s="1"/>
  <c r="A1155" i="31" s="1"/>
  <c r="A1156" i="31" s="1"/>
  <c r="A1157" i="31" s="1"/>
  <c r="A1158" i="31" s="1"/>
  <c r="A1159" i="31" s="1"/>
  <c r="A1160" i="31" s="1"/>
  <c r="A1161" i="31" s="1"/>
  <c r="A1162" i="31" s="1"/>
  <c r="A1163" i="31" s="1"/>
  <c r="A1164" i="31" s="1"/>
  <c r="A1165" i="31" s="1"/>
  <c r="A1166" i="31" s="1"/>
  <c r="A1167" i="31" s="1"/>
  <c r="A1168" i="31" s="1"/>
  <c r="A1169" i="31" s="1"/>
  <c r="A1170" i="31" s="1"/>
  <c r="A1171" i="31" s="1"/>
  <c r="A1172" i="31" s="1"/>
  <c r="A1173" i="31" s="1"/>
  <c r="A1174" i="31" s="1"/>
  <c r="A1175" i="31" s="1"/>
  <c r="A1176" i="31" s="1"/>
  <c r="A1177" i="31" s="1"/>
  <c r="A1178" i="31" s="1"/>
  <c r="A1179" i="31" s="1"/>
  <c r="A1180" i="31" s="1"/>
  <c r="A1181" i="31" s="1"/>
  <c r="A1182" i="31" s="1"/>
  <c r="A1183" i="31" s="1"/>
  <c r="A1184" i="31" s="1"/>
  <c r="A1185" i="31" s="1"/>
  <c r="A1186" i="31" s="1"/>
  <c r="A1187" i="31" s="1"/>
  <c r="A1188" i="31" s="1"/>
  <c r="A1189" i="31" s="1"/>
  <c r="A1190" i="31" s="1"/>
  <c r="A1191" i="31" s="1"/>
  <c r="A1192" i="31" s="1"/>
  <c r="A1193" i="31" s="1"/>
  <c r="A1194" i="31" s="1"/>
  <c r="A1195" i="31" s="1"/>
  <c r="A1196" i="31" s="1"/>
  <c r="A1197" i="31" s="1"/>
  <c r="A1198" i="31" s="1"/>
  <c r="A1199" i="31" s="1"/>
  <c r="A1200" i="31" s="1"/>
  <c r="A1201" i="31" s="1"/>
  <c r="A1202" i="31" s="1"/>
  <c r="A1203" i="31" s="1"/>
  <c r="A1204" i="31" s="1"/>
  <c r="A1205" i="31" s="1"/>
  <c r="A1206" i="31" s="1"/>
  <c r="A1207" i="31" s="1"/>
  <c r="A1208" i="31" s="1"/>
  <c r="A1209" i="31" s="1"/>
  <c r="A1210" i="31" s="1"/>
  <c r="A1211" i="31" s="1"/>
  <c r="A1212" i="31" s="1"/>
  <c r="A1213" i="31" s="1"/>
  <c r="A1214" i="31" s="1"/>
  <c r="A1215" i="31" s="1"/>
  <c r="A1216" i="31" s="1"/>
  <c r="A1217" i="31" s="1"/>
  <c r="A1218" i="31" s="1"/>
  <c r="A1219" i="31" s="1"/>
  <c r="A1220" i="31" s="1"/>
  <c r="A1221" i="31" s="1"/>
  <c r="A1222" i="31" s="1"/>
  <c r="A1223" i="31" s="1"/>
  <c r="A1224" i="31" s="1"/>
  <c r="A1225" i="31" s="1"/>
  <c r="A1226" i="31" s="1"/>
  <c r="A1227" i="31" s="1"/>
  <c r="A1228" i="31" s="1"/>
  <c r="A1229" i="31" s="1"/>
  <c r="A1230" i="31" s="1"/>
  <c r="A1231" i="31" s="1"/>
  <c r="A1232" i="31" s="1"/>
  <c r="A1233" i="31" s="1"/>
  <c r="A1234" i="31" s="1"/>
  <c r="A1235" i="31" s="1"/>
  <c r="A1236" i="31" s="1"/>
  <c r="A1237" i="31" s="1"/>
  <c r="A1238" i="31" s="1"/>
  <c r="A1239" i="31" s="1"/>
  <c r="A1240" i="31" s="1"/>
  <c r="A1241" i="31" s="1"/>
  <c r="A1242" i="31" s="1"/>
  <c r="A1243" i="31" s="1"/>
  <c r="A1244" i="31" s="1"/>
  <c r="A1245" i="31" s="1"/>
  <c r="A1246" i="31" s="1"/>
  <c r="A1247" i="31" s="1"/>
  <c r="A1248" i="31" s="1"/>
  <c r="A1249" i="31" s="1"/>
  <c r="A1250" i="31" s="1"/>
  <c r="A1251" i="31" s="1"/>
  <c r="A1252" i="31" s="1"/>
  <c r="A1253" i="31" s="1"/>
  <c r="A1254" i="31" s="1"/>
  <c r="A1255" i="31" s="1"/>
  <c r="A1256" i="31" s="1"/>
  <c r="A1257" i="31" s="1"/>
  <c r="A1258" i="31" s="1"/>
  <c r="A1259" i="31" s="1"/>
  <c r="A1260" i="31" s="1"/>
  <c r="A1261" i="31" s="1"/>
  <c r="A1262" i="31" s="1"/>
  <c r="A1263" i="31" s="1"/>
  <c r="A1264" i="31" s="1"/>
  <c r="A1265" i="31" s="1"/>
  <c r="A1266" i="31" s="1"/>
  <c r="A1267" i="31" s="1"/>
  <c r="A1268" i="31" s="1"/>
  <c r="A1269" i="31" s="1"/>
  <c r="A1270" i="31" s="1"/>
  <c r="A1271" i="31" s="1"/>
  <c r="A1272" i="31" s="1"/>
  <c r="A1273" i="31" s="1"/>
  <c r="A1274" i="31" s="1"/>
  <c r="A1275" i="31" s="1"/>
  <c r="A1276" i="31" s="1"/>
  <c r="A1277" i="31" s="1"/>
  <c r="A1278" i="31" s="1"/>
  <c r="A1279" i="31" s="1"/>
  <c r="A1280" i="31" s="1"/>
  <c r="A1281" i="31" s="1"/>
  <c r="A1282" i="31" s="1"/>
  <c r="A1283" i="31" s="1"/>
  <c r="A1284" i="31" s="1"/>
  <c r="A1285" i="31" s="1"/>
  <c r="A1286" i="31" s="1"/>
  <c r="A1287" i="31" s="1"/>
  <c r="A1288" i="31" s="1"/>
  <c r="A1289" i="31" s="1"/>
  <c r="A1290" i="31" s="1"/>
  <c r="A1291" i="31" s="1"/>
  <c r="A1292" i="31" s="1"/>
  <c r="A1293" i="31" s="1"/>
  <c r="A1294" i="31" s="1"/>
  <c r="A1295" i="31" s="1"/>
  <c r="A1296" i="31" s="1"/>
  <c r="A1297" i="31" s="1"/>
  <c r="A1298" i="31" s="1"/>
  <c r="A1299" i="31" s="1"/>
  <c r="A1300" i="31" s="1"/>
  <c r="A1301" i="31" s="1"/>
  <c r="A1302" i="31" s="1"/>
  <c r="A1303" i="31" s="1"/>
  <c r="A1304" i="31" s="1"/>
  <c r="A1305" i="31" s="1"/>
  <c r="A1306" i="31" s="1"/>
  <c r="A1307" i="31" s="1"/>
  <c r="A1308" i="31" s="1"/>
  <c r="A1309" i="31" s="1"/>
  <c r="A1310" i="31" s="1"/>
  <c r="A1311" i="31" s="1"/>
  <c r="A1312" i="31" s="1"/>
  <c r="A1313" i="31" s="1"/>
  <c r="A1314" i="31" s="1"/>
  <c r="A1315" i="31" s="1"/>
  <c r="A1316" i="31" s="1"/>
  <c r="A1317" i="31" s="1"/>
  <c r="A1318" i="31" s="1"/>
  <c r="A1319" i="31" s="1"/>
  <c r="A1320" i="31" s="1"/>
  <c r="A1321" i="31" s="1"/>
  <c r="A1322" i="31" s="1"/>
  <c r="A1323" i="31" s="1"/>
  <c r="A1324" i="31" s="1"/>
  <c r="A1325" i="31" s="1"/>
  <c r="A1326" i="31" s="1"/>
  <c r="A1327" i="31" s="1"/>
  <c r="A1328" i="31" s="1"/>
  <c r="A1329" i="31" s="1"/>
  <c r="A1330" i="31" s="1"/>
  <c r="A1331" i="31" s="1"/>
  <c r="A1332" i="31" s="1"/>
  <c r="A1333" i="31" s="1"/>
  <c r="A1334" i="31" s="1"/>
  <c r="A1335" i="31" s="1"/>
  <c r="A1336" i="31" s="1"/>
  <c r="A1337" i="31" s="1"/>
  <c r="A1338" i="31" s="1"/>
  <c r="A1339" i="31" s="1"/>
  <c r="A1340" i="31" s="1"/>
  <c r="A1341" i="31" s="1"/>
  <c r="A1342" i="31" s="1"/>
  <c r="A1343" i="31" s="1"/>
  <c r="A1344" i="31" s="1"/>
  <c r="A1345" i="31" s="1"/>
  <c r="A1346" i="31" s="1"/>
  <c r="A1347" i="31" s="1"/>
  <c r="A1348" i="31" s="1"/>
  <c r="A1349" i="31" s="1"/>
  <c r="A1350" i="31" s="1"/>
  <c r="A1351" i="31" s="1"/>
  <c r="A1352" i="31" s="1"/>
  <c r="A1353" i="31" s="1"/>
  <c r="A1354" i="31" s="1"/>
  <c r="A1355" i="31" s="1"/>
  <c r="A1356" i="31" s="1"/>
  <c r="A1357" i="31" s="1"/>
  <c r="A1358" i="31" s="1"/>
  <c r="A1359" i="31" s="1"/>
  <c r="A1360" i="31" s="1"/>
  <c r="A1361" i="31" s="1"/>
  <c r="A1362" i="31" s="1"/>
  <c r="A1363" i="31" s="1"/>
  <c r="A1364" i="31" s="1"/>
  <c r="A1365" i="31" s="1"/>
  <c r="A1366" i="31" s="1"/>
  <c r="A1367" i="31" s="1"/>
  <c r="A1368" i="31" s="1"/>
  <c r="A1369" i="31" s="1"/>
  <c r="A1370" i="31" s="1"/>
  <c r="A1371" i="31" s="1"/>
  <c r="A1372" i="31" s="1"/>
  <c r="A1373" i="31" s="1"/>
  <c r="A1374" i="31" s="1"/>
  <c r="A1375" i="31" s="1"/>
  <c r="A1376" i="31" s="1"/>
  <c r="A1377" i="31" s="1"/>
  <c r="A1378" i="31" s="1"/>
  <c r="A1379" i="31" s="1"/>
  <c r="A1380" i="31" s="1"/>
  <c r="A1381" i="31" s="1"/>
  <c r="A1382" i="31" s="1"/>
  <c r="A1383" i="31" s="1"/>
  <c r="A1384" i="31" s="1"/>
  <c r="A1385" i="31" s="1"/>
  <c r="A1386" i="31" s="1"/>
  <c r="A1387" i="31" s="1"/>
  <c r="A1388" i="31" s="1"/>
  <c r="A1389" i="31" s="1"/>
  <c r="A1390" i="31" s="1"/>
  <c r="A1391" i="31" s="1"/>
  <c r="A1392" i="31" s="1"/>
  <c r="A1393" i="31" s="1"/>
  <c r="A1394" i="31" s="1"/>
  <c r="A1395" i="31" s="1"/>
  <c r="A1396" i="31" s="1"/>
  <c r="A1397" i="31" s="1"/>
  <c r="A1398" i="31" s="1"/>
  <c r="A1399" i="31" s="1"/>
  <c r="A1400" i="31" s="1"/>
  <c r="A1401" i="31" s="1"/>
  <c r="A1402" i="31" s="1"/>
  <c r="A1403" i="31" s="1"/>
  <c r="A1404" i="31" s="1"/>
  <c r="A1405" i="31" s="1"/>
  <c r="A1406" i="31" s="1"/>
  <c r="A1407" i="31" s="1"/>
  <c r="A1408" i="31" s="1"/>
  <c r="A1409" i="31" s="1"/>
  <c r="A1410" i="31" s="1"/>
  <c r="A1411" i="31" s="1"/>
  <c r="A1412" i="31" s="1"/>
  <c r="A1413" i="31" s="1"/>
  <c r="A1414" i="31" s="1"/>
  <c r="A1415" i="31" s="1"/>
  <c r="A1416" i="31" s="1"/>
  <c r="A1417" i="31" s="1"/>
  <c r="A1418" i="31" s="1"/>
  <c r="A1419" i="31" s="1"/>
  <c r="A1420" i="31" s="1"/>
  <c r="A1421" i="31" s="1"/>
  <c r="A1422" i="31" s="1"/>
  <c r="A1423" i="31" s="1"/>
  <c r="A1424" i="31" s="1"/>
  <c r="A1425" i="31" s="1"/>
  <c r="A1426" i="31" s="1"/>
  <c r="A1427" i="31" s="1"/>
  <c r="A1428" i="31" s="1"/>
  <c r="A1429" i="31" s="1"/>
  <c r="A1430" i="31" s="1"/>
  <c r="A1431" i="31" s="1"/>
  <c r="A1432" i="31" s="1"/>
  <c r="A1433" i="31" s="1"/>
  <c r="A1434" i="31" s="1"/>
  <c r="A1435" i="31" s="1"/>
  <c r="A1436" i="31" s="1"/>
  <c r="A1437" i="31" s="1"/>
  <c r="A1438" i="31" s="1"/>
  <c r="A1439" i="31" s="1"/>
  <c r="A1440" i="31" s="1"/>
  <c r="A1441" i="31" s="1"/>
  <c r="A1442" i="31" s="1"/>
  <c r="A1443" i="31" s="1"/>
  <c r="A1444" i="31" s="1"/>
  <c r="A1445" i="31" s="1"/>
  <c r="A1446" i="31" s="1"/>
  <c r="A1447" i="31" s="1"/>
  <c r="A1448" i="31" s="1"/>
  <c r="A1449" i="31" s="1"/>
  <c r="A1450" i="31" s="1"/>
  <c r="A1451" i="31" s="1"/>
  <c r="A1452" i="31" s="1"/>
  <c r="A1453" i="31" s="1"/>
  <c r="A1454" i="31" s="1"/>
  <c r="A1455" i="31" s="1"/>
  <c r="A1456" i="31" s="1"/>
  <c r="A1457" i="31" s="1"/>
  <c r="A1458" i="31" s="1"/>
  <c r="A1459" i="31" s="1"/>
  <c r="A1460" i="31" s="1"/>
  <c r="A1461" i="31" s="1"/>
  <c r="A1462" i="31" s="1"/>
  <c r="A1463" i="31" s="1"/>
  <c r="A1464" i="31" s="1"/>
  <c r="A1465" i="31" s="1"/>
  <c r="A1466" i="31" s="1"/>
  <c r="A1467" i="31" s="1"/>
  <c r="A1468" i="31" s="1"/>
  <c r="A1469" i="31" s="1"/>
  <c r="A1470" i="31" s="1"/>
  <c r="A1471" i="31" s="1"/>
  <c r="A1472" i="31" s="1"/>
  <c r="A1473" i="31" s="1"/>
  <c r="A1474" i="31" s="1"/>
  <c r="A1475" i="31" s="1"/>
  <c r="A1476" i="31" s="1"/>
  <c r="A1477" i="31" s="1"/>
  <c r="A1478" i="31" s="1"/>
  <c r="A1479" i="31" s="1"/>
  <c r="A1480" i="31" s="1"/>
  <c r="A1481" i="31" s="1"/>
  <c r="A1482" i="31" s="1"/>
  <c r="A1483" i="31" s="1"/>
  <c r="A1484" i="31" s="1"/>
  <c r="A1485" i="31" s="1"/>
  <c r="A1486" i="31" s="1"/>
  <c r="A1487" i="31" s="1"/>
  <c r="A1488" i="31" s="1"/>
  <c r="A1489" i="31" s="1"/>
  <c r="A1490" i="31" s="1"/>
  <c r="A1491" i="31" s="1"/>
  <c r="A1492" i="31" s="1"/>
  <c r="A1493" i="31" s="1"/>
  <c r="A1494" i="31" s="1"/>
  <c r="A1495" i="31" s="1"/>
  <c r="A1496" i="31" s="1"/>
  <c r="A1497" i="31" s="1"/>
  <c r="A1498" i="31" s="1"/>
  <c r="A1499" i="31" s="1"/>
  <c r="A1500" i="31" s="1"/>
  <c r="A1501" i="31" s="1"/>
  <c r="A1502" i="31" s="1"/>
  <c r="A1503" i="31" s="1"/>
  <c r="A1504" i="31" s="1"/>
  <c r="A1505" i="31" s="1"/>
  <c r="A1506" i="31" s="1"/>
  <c r="A1507" i="31" s="1"/>
  <c r="A1508" i="31" s="1"/>
  <c r="A1509" i="31" s="1"/>
  <c r="A1510" i="31" s="1"/>
  <c r="A1511" i="31" s="1"/>
  <c r="A1512" i="31" s="1"/>
  <c r="A1513" i="31" s="1"/>
  <c r="A1514" i="31" s="1"/>
  <c r="A1515" i="31" s="1"/>
  <c r="A1516" i="31" s="1"/>
  <c r="A1517" i="31" s="1"/>
  <c r="A1518" i="31" s="1"/>
  <c r="A1519" i="31" s="1"/>
  <c r="A1520" i="31" s="1"/>
  <c r="A1521" i="31" s="1"/>
  <c r="A1522" i="31" s="1"/>
  <c r="A1523" i="31" s="1"/>
  <c r="A1524" i="31" s="1"/>
  <c r="A1525" i="31" s="1"/>
  <c r="A1526" i="31" s="1"/>
  <c r="A1527" i="31" s="1"/>
  <c r="A1528" i="31" s="1"/>
  <c r="A1529" i="31" s="1"/>
  <c r="A1530" i="31" s="1"/>
  <c r="A1531" i="31" s="1"/>
  <c r="A1532" i="31" s="1"/>
  <c r="A1533" i="31" s="1"/>
  <c r="A1534" i="31" s="1"/>
  <c r="A1535" i="31" s="1"/>
  <c r="A1536" i="31" s="1"/>
  <c r="A1537" i="31" s="1"/>
  <c r="A1538" i="31" s="1"/>
  <c r="A1539" i="31" s="1"/>
  <c r="A1540" i="31" s="1"/>
  <c r="A1541" i="31" s="1"/>
  <c r="A1542" i="31" s="1"/>
  <c r="A1543" i="31" s="1"/>
  <c r="A1544" i="31" s="1"/>
  <c r="A1545" i="31" s="1"/>
  <c r="A1546" i="31" s="1"/>
  <c r="A1547" i="31" s="1"/>
  <c r="A1548" i="31" s="1"/>
  <c r="A1549" i="31" s="1"/>
  <c r="A1550" i="31" s="1"/>
  <c r="A1551" i="31" s="1"/>
  <c r="A1552" i="31" s="1"/>
  <c r="A1553" i="31" s="1"/>
  <c r="A1554" i="31" s="1"/>
  <c r="A1555" i="31" s="1"/>
  <c r="A1556" i="31" s="1"/>
  <c r="A1557" i="31" s="1"/>
  <c r="A1558" i="31" s="1"/>
  <c r="A1559" i="31" s="1"/>
  <c r="A1560" i="31" s="1"/>
  <c r="A1561" i="31" s="1"/>
  <c r="A1562" i="31" s="1"/>
  <c r="A1563" i="31" s="1"/>
  <c r="A1564" i="31" s="1"/>
  <c r="A1565" i="31" s="1"/>
  <c r="A1566" i="31" s="1"/>
  <c r="A1567" i="31" s="1"/>
  <c r="A1568" i="31" s="1"/>
  <c r="A1569" i="31" s="1"/>
  <c r="A1570" i="31" s="1"/>
  <c r="A1571" i="31" s="1"/>
  <c r="A1572" i="31" s="1"/>
  <c r="A1573" i="31" s="1"/>
  <c r="A1574" i="31" s="1"/>
  <c r="A1575" i="31" s="1"/>
  <c r="A1576" i="31" s="1"/>
  <c r="A1577" i="31" s="1"/>
  <c r="A1578" i="31" s="1"/>
  <c r="A1579" i="31" s="1"/>
  <c r="A1580" i="31" s="1"/>
  <c r="A1581" i="31" s="1"/>
  <c r="A1582" i="31" s="1"/>
  <c r="A1583" i="31" s="1"/>
  <c r="A1584" i="31" s="1"/>
  <c r="A1585" i="31" s="1"/>
  <c r="A1586" i="31" s="1"/>
  <c r="A1587" i="31" s="1"/>
  <c r="A1588" i="31" s="1"/>
  <c r="A1589" i="31" s="1"/>
  <c r="A1590" i="31" s="1"/>
  <c r="A1591" i="31" s="1"/>
  <c r="A1592" i="31" s="1"/>
  <c r="A1593" i="31" s="1"/>
  <c r="A1594" i="31" s="1"/>
  <c r="A1595" i="31" s="1"/>
  <c r="A1596" i="31" s="1"/>
  <c r="A1597" i="31" s="1"/>
  <c r="A1598" i="31" s="1"/>
  <c r="A1599" i="31" s="1"/>
  <c r="A1600" i="31" s="1"/>
  <c r="A1601" i="31" s="1"/>
  <c r="A1602" i="31" s="1"/>
  <c r="A1603" i="31" s="1"/>
  <c r="A1604" i="31" s="1"/>
  <c r="A1605" i="31" s="1"/>
  <c r="A1606" i="31" s="1"/>
  <c r="A1607" i="31" s="1"/>
  <c r="A1608" i="31" s="1"/>
  <c r="A1609" i="31" s="1"/>
  <c r="A1610" i="31" s="1"/>
  <c r="A1611" i="31" s="1"/>
  <c r="A1612" i="31" s="1"/>
  <c r="A1613" i="31" s="1"/>
  <c r="A1614" i="31" s="1"/>
  <c r="A1615" i="31" s="1"/>
  <c r="A1616" i="31" s="1"/>
  <c r="A1617" i="31" s="1"/>
  <c r="A1618" i="31" s="1"/>
  <c r="A1619" i="31" s="1"/>
  <c r="A1620" i="31" s="1"/>
  <c r="A1621" i="31" s="1"/>
  <c r="A1622" i="31" s="1"/>
  <c r="A1623" i="31" s="1"/>
  <c r="A1624" i="31" s="1"/>
  <c r="A1625" i="31" s="1"/>
  <c r="A1626" i="31" s="1"/>
  <c r="A1627" i="31" s="1"/>
  <c r="A1628" i="31" s="1"/>
  <c r="A1629" i="31" s="1"/>
  <c r="A1630" i="31" s="1"/>
  <c r="A1631" i="31" s="1"/>
  <c r="A1632" i="31" s="1"/>
  <c r="A1633" i="31" s="1"/>
  <c r="A1634" i="31" s="1"/>
  <c r="A1635" i="31" s="1"/>
  <c r="A1636" i="31" s="1"/>
  <c r="A1637" i="31" s="1"/>
  <c r="A1638" i="31" s="1"/>
  <c r="A1639" i="31" s="1"/>
  <c r="A1640" i="31" s="1"/>
  <c r="A1641" i="31" s="1"/>
  <c r="A1642" i="31" s="1"/>
  <c r="A1643" i="31" s="1"/>
  <c r="A1644" i="31" s="1"/>
  <c r="A1645" i="31" s="1"/>
  <c r="A1646" i="31" s="1"/>
  <c r="A1647" i="31" s="1"/>
  <c r="A1648" i="31" s="1"/>
  <c r="A1649" i="31" s="1"/>
  <c r="A1650" i="31" s="1"/>
  <c r="A1651" i="31" s="1"/>
  <c r="A1652" i="31" s="1"/>
  <c r="A1653" i="31" s="1"/>
  <c r="A1654" i="31" s="1"/>
  <c r="A1655" i="31" s="1"/>
  <c r="A1656" i="31" s="1"/>
  <c r="A1657" i="31" s="1"/>
  <c r="A1658" i="31" s="1"/>
  <c r="A1659" i="31" s="1"/>
  <c r="A1660" i="31" s="1"/>
  <c r="A1661" i="31" s="1"/>
  <c r="A1662" i="31" s="1"/>
  <c r="A1663" i="31" s="1"/>
  <c r="A1664" i="31" s="1"/>
  <c r="A1665" i="31" s="1"/>
  <c r="A1666" i="31" s="1"/>
  <c r="A1667" i="31" s="1"/>
  <c r="A1668" i="31" s="1"/>
  <c r="A1669" i="31" s="1"/>
  <c r="A1670" i="31" s="1"/>
  <c r="A1671" i="31" s="1"/>
  <c r="A1672" i="31" s="1"/>
  <c r="A1673" i="31" s="1"/>
  <c r="A1674" i="31" s="1"/>
  <c r="A1675" i="31" s="1"/>
  <c r="A1676" i="31" s="1"/>
  <c r="A1677" i="31" s="1"/>
  <c r="A1678" i="31" s="1"/>
  <c r="A1679" i="31" s="1"/>
  <c r="A1680" i="31" s="1"/>
  <c r="A1681" i="31" s="1"/>
  <c r="A1682" i="31" s="1"/>
  <c r="A1683" i="31" s="1"/>
  <c r="A1684" i="31" s="1"/>
  <c r="A1685" i="31" s="1"/>
  <c r="A1686" i="31" s="1"/>
  <c r="A1687" i="31" s="1"/>
  <c r="A1688" i="31" s="1"/>
  <c r="A1689" i="31" s="1"/>
  <c r="A1690" i="31" s="1"/>
  <c r="A1691" i="31" s="1"/>
  <c r="A1692" i="31" s="1"/>
  <c r="A1693" i="31" s="1"/>
  <c r="A1694" i="31" s="1"/>
  <c r="A1695" i="31" s="1"/>
  <c r="A1696" i="31" s="1"/>
  <c r="A1697" i="31" s="1"/>
  <c r="A1698" i="31" s="1"/>
  <c r="A1699" i="31" s="1"/>
  <c r="A1700" i="31" s="1"/>
  <c r="A1701" i="31" s="1"/>
  <c r="A1702" i="31" s="1"/>
  <c r="A1703" i="31" s="1"/>
  <c r="A1704" i="31" s="1"/>
  <c r="A1705" i="31" s="1"/>
  <c r="A1706" i="31" s="1"/>
  <c r="A1707" i="31" s="1"/>
  <c r="A1708" i="31" s="1"/>
  <c r="A1709" i="31" s="1"/>
  <c r="A1710" i="31" s="1"/>
  <c r="A1711" i="31" s="1"/>
  <c r="A1712" i="31" s="1"/>
  <c r="A1713" i="31" s="1"/>
  <c r="A1714" i="31" s="1"/>
  <c r="A1715" i="31" s="1"/>
  <c r="A1716" i="31" s="1"/>
  <c r="A1717" i="31" s="1"/>
  <c r="A1718" i="31" s="1"/>
  <c r="A1719" i="31" s="1"/>
  <c r="A1720" i="31" s="1"/>
  <c r="A1721" i="31" s="1"/>
  <c r="A1722" i="31" s="1"/>
  <c r="A1723" i="31" s="1"/>
  <c r="A1724" i="31" s="1"/>
  <c r="A1725" i="31" s="1"/>
  <c r="A1726" i="31" s="1"/>
  <c r="A1727" i="31" s="1"/>
  <c r="A1728" i="31" s="1"/>
  <c r="A1729" i="31" s="1"/>
  <c r="A1730" i="31" s="1"/>
  <c r="A1731" i="31" s="1"/>
  <c r="A1732" i="31" s="1"/>
  <c r="A1733" i="31" s="1"/>
  <c r="A1734" i="31" s="1"/>
  <c r="A1735" i="31" s="1"/>
  <c r="A1736" i="31" s="1"/>
  <c r="A1737" i="31" s="1"/>
  <c r="A1738" i="31" s="1"/>
  <c r="A1739" i="31" s="1"/>
  <c r="A1740" i="31" s="1"/>
  <c r="A1741" i="31" s="1"/>
  <c r="A1742" i="31" s="1"/>
  <c r="A1743" i="31" s="1"/>
  <c r="A1744" i="31" s="1"/>
  <c r="A1745" i="31" s="1"/>
  <c r="A1746" i="31" s="1"/>
  <c r="A1747" i="31" s="1"/>
  <c r="A1748" i="31" s="1"/>
  <c r="A1749" i="31" s="1"/>
  <c r="A1750" i="31" s="1"/>
  <c r="A1751" i="31" s="1"/>
  <c r="A1752" i="31" s="1"/>
  <c r="A1753" i="31" s="1"/>
  <c r="A1754" i="31" s="1"/>
  <c r="A1755" i="31" s="1"/>
  <c r="A1756" i="31" s="1"/>
  <c r="A1757" i="31" s="1"/>
  <c r="A1758" i="31" s="1"/>
  <c r="A1759" i="31" s="1"/>
  <c r="A1760" i="31" s="1"/>
  <c r="A1761" i="31" s="1"/>
  <c r="A1762" i="31" s="1"/>
  <c r="A1763" i="31" s="1"/>
  <c r="A1764" i="31" s="1"/>
  <c r="A1765" i="31" s="1"/>
  <c r="A1766" i="31" s="1"/>
  <c r="A1767" i="31" s="1"/>
  <c r="A1768" i="31" s="1"/>
  <c r="A1769" i="31" s="1"/>
  <c r="A1770" i="31" s="1"/>
  <c r="A1771" i="31" s="1"/>
  <c r="A1772" i="31" s="1"/>
  <c r="A1773" i="31" s="1"/>
  <c r="A1774" i="31" s="1"/>
  <c r="A1775" i="31" s="1"/>
  <c r="A1776" i="31" s="1"/>
  <c r="A1777" i="31" s="1"/>
  <c r="A1778" i="31" s="1"/>
  <c r="A1779" i="31" s="1"/>
  <c r="A1780" i="31" s="1"/>
  <c r="A1781" i="31" s="1"/>
  <c r="A1782" i="31" s="1"/>
  <c r="A1783" i="31" s="1"/>
  <c r="A1784" i="31" s="1"/>
  <c r="A1785" i="31" s="1"/>
  <c r="A1786" i="31" s="1"/>
  <c r="A1787" i="31" s="1"/>
  <c r="A1788" i="31" s="1"/>
  <c r="A1789" i="31" s="1"/>
  <c r="A1790" i="31" s="1"/>
  <c r="A1791" i="31" s="1"/>
  <c r="A1792" i="31" s="1"/>
  <c r="A1793" i="31" s="1"/>
  <c r="A1794" i="31" s="1"/>
  <c r="A1795" i="31" s="1"/>
  <c r="A1796" i="31" s="1"/>
  <c r="A1797" i="31" s="1"/>
  <c r="A1798" i="31" s="1"/>
  <c r="A1799" i="31" s="1"/>
  <c r="A1800" i="31" s="1"/>
  <c r="A1801" i="31" s="1"/>
  <c r="A1802" i="31" s="1"/>
  <c r="A1803" i="31" s="1"/>
  <c r="A1804" i="31" s="1"/>
  <c r="A1805" i="31" s="1"/>
  <c r="A1806" i="31" s="1"/>
  <c r="A1807" i="31" s="1"/>
  <c r="A1808" i="31" s="1"/>
  <c r="A1809" i="31" s="1"/>
  <c r="A1810" i="31" s="1"/>
  <c r="A1811" i="31" s="1"/>
  <c r="A1812" i="31" s="1"/>
  <c r="A1813" i="31" s="1"/>
  <c r="A1814" i="31" s="1"/>
  <c r="A1815" i="31" s="1"/>
  <c r="A1816" i="31" s="1"/>
  <c r="A1817" i="31" s="1"/>
  <c r="A1818" i="31" s="1"/>
  <c r="A1819" i="31" s="1"/>
  <c r="A1820" i="31" s="1"/>
  <c r="A1821" i="31" s="1"/>
  <c r="A1822" i="31" s="1"/>
  <c r="A1823" i="31" s="1"/>
  <c r="A1824" i="31" s="1"/>
  <c r="A1825" i="31" s="1"/>
  <c r="A1826" i="31" s="1"/>
  <c r="A1827" i="31" s="1"/>
  <c r="A1828" i="31" s="1"/>
  <c r="A1829" i="31" s="1"/>
  <c r="A1830" i="31" s="1"/>
  <c r="A1831" i="31" s="1"/>
  <c r="A1832" i="31" s="1"/>
  <c r="A1833" i="31" s="1"/>
  <c r="A1834" i="31" s="1"/>
  <c r="A1835" i="31" s="1"/>
  <c r="A1836" i="31" s="1"/>
  <c r="A1837" i="31" s="1"/>
  <c r="A1838" i="31" s="1"/>
  <c r="A1839" i="31" s="1"/>
  <c r="A1840" i="31" s="1"/>
  <c r="A1841" i="31" s="1"/>
  <c r="A1842" i="31" s="1"/>
  <c r="A1843" i="31" s="1"/>
  <c r="A1844" i="31" s="1"/>
  <c r="A1845" i="31" s="1"/>
  <c r="A1846" i="31" s="1"/>
  <c r="A1847" i="31" s="1"/>
  <c r="A1848" i="31" s="1"/>
  <c r="A1849" i="31" s="1"/>
  <c r="A1850" i="31" s="1"/>
  <c r="A1851" i="31" s="1"/>
  <c r="A1852" i="31" s="1"/>
  <c r="A1853" i="31" s="1"/>
  <c r="A1854" i="31" s="1"/>
  <c r="A1855" i="31" s="1"/>
  <c r="A1856" i="31" s="1"/>
  <c r="A1857" i="31" s="1"/>
  <c r="A1858" i="31" s="1"/>
  <c r="A1859" i="31" s="1"/>
  <c r="A1860" i="31" s="1"/>
  <c r="A1861" i="31" s="1"/>
  <c r="A1862" i="31" s="1"/>
  <c r="A1863" i="31" s="1"/>
  <c r="A1864" i="31" s="1"/>
  <c r="A1865" i="31" s="1"/>
  <c r="A1866" i="31" s="1"/>
  <c r="A1867" i="31" s="1"/>
  <c r="A1868" i="31" s="1"/>
  <c r="A1869" i="31" s="1"/>
  <c r="A1870" i="31" s="1"/>
  <c r="A1871" i="31" s="1"/>
  <c r="A1872" i="31" s="1"/>
  <c r="A1873" i="31" s="1"/>
  <c r="A1874" i="31" s="1"/>
  <c r="A1875" i="31" s="1"/>
  <c r="A1876" i="31" s="1"/>
  <c r="A1877" i="31" s="1"/>
  <c r="A1878" i="31" s="1"/>
  <c r="A1879" i="31" s="1"/>
  <c r="A1880" i="31" s="1"/>
  <c r="A1881" i="31" s="1"/>
  <c r="A1882" i="31" s="1"/>
  <c r="A1883" i="31" s="1"/>
  <c r="A1884" i="31" s="1"/>
  <c r="A1885" i="31" s="1"/>
  <c r="A1886" i="31" s="1"/>
  <c r="A1887" i="31" s="1"/>
  <c r="A1888" i="31" s="1"/>
  <c r="A1889" i="31" s="1"/>
  <c r="A1890" i="31" s="1"/>
  <c r="A1891" i="31" s="1"/>
  <c r="A1892" i="31" s="1"/>
  <c r="A1893" i="31" s="1"/>
  <c r="A1894" i="31" s="1"/>
  <c r="A1895" i="31" s="1"/>
  <c r="A1896" i="31" s="1"/>
  <c r="A1897" i="31" s="1"/>
  <c r="A1898" i="31" s="1"/>
  <c r="A1899" i="31" s="1"/>
  <c r="A1900" i="31" s="1"/>
  <c r="A1901" i="31" s="1"/>
  <c r="A1902" i="31" s="1"/>
  <c r="A1903" i="31" s="1"/>
  <c r="A1904" i="31" s="1"/>
  <c r="A1905" i="31" s="1"/>
  <c r="A1906" i="31" s="1"/>
  <c r="A1907" i="31" s="1"/>
  <c r="A1908" i="31" s="1"/>
  <c r="A1909" i="31" s="1"/>
  <c r="A1910" i="31" s="1"/>
  <c r="A1911" i="31" s="1"/>
  <c r="A1912" i="31" s="1"/>
  <c r="A1913" i="31" s="1"/>
  <c r="A1914" i="31" s="1"/>
  <c r="A1915" i="31" s="1"/>
  <c r="A1916" i="31" s="1"/>
  <c r="A1917" i="31" s="1"/>
  <c r="A1918" i="31" s="1"/>
  <c r="A1919" i="31" s="1"/>
  <c r="A1920" i="31" s="1"/>
  <c r="A1921" i="31" s="1"/>
  <c r="A1922" i="31" s="1"/>
  <c r="A1923" i="31" s="1"/>
  <c r="A1924" i="31" s="1"/>
  <c r="A1925" i="31" s="1"/>
  <c r="A1926" i="31" s="1"/>
  <c r="A1927" i="31" s="1"/>
  <c r="A1928" i="31" s="1"/>
  <c r="A1929" i="31" s="1"/>
  <c r="A1930" i="31" s="1"/>
  <c r="A1931" i="31" s="1"/>
  <c r="A1932" i="31" s="1"/>
  <c r="A1933" i="31" s="1"/>
  <c r="A1934" i="31" s="1"/>
  <c r="A1935" i="31" s="1"/>
  <c r="A1936" i="31" s="1"/>
  <c r="A1937" i="31" s="1"/>
  <c r="A1938" i="31" s="1"/>
  <c r="A1939" i="31" s="1"/>
  <c r="A1940" i="31" s="1"/>
  <c r="A1941" i="31" s="1"/>
  <c r="A1942" i="31" s="1"/>
  <c r="A1943" i="31" s="1"/>
  <c r="A1944" i="31" s="1"/>
  <c r="A1945" i="31" s="1"/>
  <c r="A1946" i="31" s="1"/>
  <c r="A1947" i="31" s="1"/>
  <c r="A1948" i="31" s="1"/>
  <c r="A1949" i="31" s="1"/>
  <c r="A1950" i="31" s="1"/>
  <c r="A1951" i="31" s="1"/>
  <c r="A1952" i="31" s="1"/>
  <c r="A1953" i="31" s="1"/>
  <c r="A1954" i="31" s="1"/>
  <c r="A1955" i="31" s="1"/>
  <c r="A1956" i="31" s="1"/>
  <c r="A1957" i="31" s="1"/>
  <c r="A1958" i="31" s="1"/>
  <c r="A1959" i="31" s="1"/>
  <c r="A1960" i="31" s="1"/>
  <c r="A1961" i="31" s="1"/>
  <c r="A1962" i="31" s="1"/>
  <c r="A1963" i="31" s="1"/>
  <c r="A1964" i="31" s="1"/>
  <c r="A1965" i="31" s="1"/>
  <c r="A1966" i="31" s="1"/>
  <c r="A1967" i="31" s="1"/>
  <c r="A1968" i="31" s="1"/>
  <c r="A1969" i="31" s="1"/>
  <c r="A1970" i="31" s="1"/>
  <c r="A1971" i="31" s="1"/>
  <c r="A1972" i="31" s="1"/>
  <c r="A1973" i="31" s="1"/>
  <c r="A1974" i="31" s="1"/>
  <c r="A1975" i="31" s="1"/>
  <c r="A1976" i="31" s="1"/>
  <c r="A1977" i="31" s="1"/>
  <c r="A1978" i="31" s="1"/>
  <c r="A1979" i="31" s="1"/>
  <c r="A1980" i="31" s="1"/>
  <c r="A1981" i="31" s="1"/>
  <c r="A1982" i="31" s="1"/>
  <c r="A1983" i="31" s="1"/>
  <c r="A1984" i="31" s="1"/>
  <c r="A1985" i="31" s="1"/>
  <c r="A1986" i="31" s="1"/>
  <c r="A1987" i="31" s="1"/>
  <c r="A1988" i="31" s="1"/>
  <c r="A1989" i="31" s="1"/>
  <c r="A1990" i="31" s="1"/>
  <c r="A1991" i="31" s="1"/>
  <c r="A1992" i="31" s="1"/>
  <c r="A1993" i="31" s="1"/>
  <c r="A1994" i="31" s="1"/>
  <c r="A1995" i="31" s="1"/>
  <c r="A1996" i="31" s="1"/>
  <c r="A1997" i="31" s="1"/>
  <c r="A1998" i="31" s="1"/>
  <c r="A1999" i="31" s="1"/>
  <c r="A2000" i="31" s="1"/>
  <c r="A2001" i="31" s="1"/>
  <c r="A2002" i="31" s="1"/>
  <c r="A2003" i="31" s="1"/>
  <c r="A2004" i="31" s="1"/>
  <c r="A2005" i="31" s="1"/>
  <c r="C2004" i="31"/>
  <c r="B2004" i="31"/>
  <c r="C2003" i="31"/>
  <c r="B2003" i="31"/>
  <c r="C2002" i="31"/>
  <c r="B2002" i="31"/>
  <c r="C2001" i="31"/>
  <c r="B2001" i="31"/>
  <c r="C2000" i="31"/>
  <c r="B2000" i="31"/>
  <c r="C1999" i="31"/>
  <c r="B1999" i="31"/>
  <c r="C1998" i="31"/>
  <c r="B1998" i="31"/>
  <c r="C1997" i="31"/>
  <c r="B1997" i="31"/>
  <c r="C1996" i="31"/>
  <c r="B1996" i="31"/>
  <c r="C1995" i="31"/>
  <c r="B1995" i="31"/>
  <c r="C1994" i="31"/>
  <c r="B1994" i="31"/>
  <c r="C1993" i="31"/>
  <c r="B1993" i="31"/>
  <c r="C1992" i="31"/>
  <c r="B1992" i="31"/>
  <c r="C1991" i="31"/>
  <c r="B1991" i="31"/>
  <c r="C1990" i="31"/>
  <c r="B1990" i="31"/>
  <c r="C1989" i="31"/>
  <c r="B1989" i="31"/>
  <c r="C1988" i="31"/>
  <c r="B1988" i="31"/>
  <c r="C1987" i="31"/>
  <c r="B1987" i="31"/>
  <c r="C1986" i="31"/>
  <c r="B1986" i="31"/>
  <c r="C1985" i="31"/>
  <c r="B1985" i="31"/>
  <c r="C1984" i="31"/>
  <c r="B1984" i="31"/>
  <c r="C1983" i="31"/>
  <c r="B1983" i="31"/>
  <c r="C1982" i="31"/>
  <c r="B1982" i="31"/>
  <c r="C1981" i="31"/>
  <c r="B1981" i="31"/>
  <c r="C1980" i="31"/>
  <c r="B1980" i="31"/>
  <c r="C1979" i="31"/>
  <c r="B1979" i="31"/>
  <c r="C1978" i="31"/>
  <c r="B1978" i="31"/>
  <c r="C1977" i="31"/>
  <c r="B1977" i="31"/>
  <c r="C1976" i="31"/>
  <c r="B1976" i="31"/>
  <c r="C1975" i="31"/>
  <c r="B1975" i="31"/>
  <c r="C1974" i="31"/>
  <c r="B1974" i="31"/>
  <c r="C1973" i="31"/>
  <c r="B1973" i="31"/>
  <c r="C1972" i="31"/>
  <c r="B1972" i="31"/>
  <c r="C1971" i="31"/>
  <c r="B1971" i="31"/>
  <c r="C1970" i="31"/>
  <c r="B1970" i="31"/>
  <c r="C1969" i="31"/>
  <c r="B1969" i="31"/>
  <c r="C1968" i="31"/>
  <c r="B1968" i="31"/>
  <c r="C1967" i="31"/>
  <c r="B1967" i="31"/>
  <c r="C1966" i="31"/>
  <c r="B1966" i="31"/>
  <c r="C1965" i="31"/>
  <c r="B1965" i="31"/>
  <c r="C1964" i="31"/>
  <c r="B1964" i="31"/>
  <c r="C1963" i="31"/>
  <c r="B1963" i="31"/>
  <c r="C1962" i="31"/>
  <c r="B1962" i="31"/>
  <c r="C1961" i="31"/>
  <c r="B1961" i="31"/>
  <c r="C1960" i="31"/>
  <c r="B1960" i="31"/>
  <c r="C1959" i="31"/>
  <c r="B1959" i="31"/>
  <c r="C1958" i="31"/>
  <c r="B1958" i="31"/>
  <c r="C1957" i="31"/>
  <c r="B1957" i="31"/>
  <c r="C1956" i="31"/>
  <c r="B1956" i="31"/>
  <c r="C1955" i="31"/>
  <c r="B1955" i="31"/>
  <c r="C1954" i="31"/>
  <c r="B1954" i="31"/>
  <c r="C1953" i="31"/>
  <c r="B1953" i="31"/>
  <c r="C1952" i="31"/>
  <c r="B1952" i="31"/>
  <c r="C1951" i="31"/>
  <c r="B1951" i="31"/>
  <c r="C1950" i="31"/>
  <c r="B1950" i="31"/>
  <c r="C1949" i="31"/>
  <c r="B1949" i="31"/>
  <c r="C1948" i="31"/>
  <c r="B1948" i="31"/>
  <c r="C1947" i="31"/>
  <c r="B1947" i="31"/>
  <c r="C1946" i="31"/>
  <c r="B1946" i="31"/>
  <c r="C1945" i="31"/>
  <c r="B1945" i="31"/>
  <c r="C1944" i="31"/>
  <c r="B1944" i="31"/>
  <c r="C1943" i="31"/>
  <c r="B1943" i="31"/>
  <c r="C1942" i="31"/>
  <c r="B1942" i="31"/>
  <c r="C1941" i="31"/>
  <c r="B1941" i="31"/>
  <c r="C1940" i="31"/>
  <c r="B1940" i="31"/>
  <c r="C1939" i="31"/>
  <c r="B1939" i="31"/>
  <c r="C1938" i="31"/>
  <c r="B1938" i="31"/>
  <c r="C1937" i="31"/>
  <c r="B1937" i="31"/>
  <c r="C1936" i="31"/>
  <c r="B1936" i="31"/>
  <c r="C1935" i="31"/>
  <c r="B1935" i="31"/>
  <c r="C1934" i="31"/>
  <c r="B1934" i="31"/>
  <c r="C1933" i="31"/>
  <c r="B1933" i="31"/>
  <c r="C1932" i="31"/>
  <c r="B1932" i="31"/>
  <c r="C1931" i="31"/>
  <c r="B1931" i="31"/>
  <c r="C1930" i="31"/>
  <c r="B1930" i="31"/>
  <c r="C1929" i="31"/>
  <c r="B1929" i="31"/>
  <c r="C1928" i="31"/>
  <c r="B1928" i="31"/>
  <c r="C1927" i="31"/>
  <c r="B1927" i="31"/>
  <c r="C1926" i="31"/>
  <c r="B1926" i="31"/>
  <c r="C1925" i="31"/>
  <c r="B1925" i="31"/>
  <c r="C1924" i="31"/>
  <c r="B1924" i="31"/>
  <c r="C1923" i="31"/>
  <c r="B1923" i="31"/>
  <c r="C1922" i="31"/>
  <c r="B1922" i="31"/>
  <c r="C1921" i="31"/>
  <c r="B1921" i="31"/>
  <c r="C1920" i="31"/>
  <c r="B1920" i="31"/>
  <c r="C1919" i="31"/>
  <c r="B1919" i="31"/>
  <c r="C1918" i="31"/>
  <c r="B1918" i="31"/>
  <c r="C1917" i="31"/>
  <c r="B1917" i="31"/>
  <c r="C1916" i="31"/>
  <c r="B1916" i="31"/>
  <c r="C1915" i="31"/>
  <c r="B1915" i="31"/>
  <c r="C1914" i="31"/>
  <c r="B1914" i="31"/>
  <c r="C1913" i="31"/>
  <c r="B1913" i="31"/>
  <c r="C1912" i="31"/>
  <c r="B1912" i="31"/>
  <c r="C1911" i="31"/>
  <c r="B1911" i="31"/>
  <c r="C1910" i="31"/>
  <c r="B1910" i="31"/>
  <c r="C1909" i="31"/>
  <c r="B1909" i="31"/>
  <c r="C1908" i="31"/>
  <c r="B1908" i="31"/>
  <c r="C1907" i="31"/>
  <c r="B1907" i="31"/>
  <c r="C1906" i="31"/>
  <c r="B1906" i="31"/>
  <c r="C1905" i="31"/>
  <c r="B1905" i="31"/>
  <c r="C1904" i="31"/>
  <c r="B1904" i="31"/>
  <c r="C1903" i="31"/>
  <c r="B1903" i="31"/>
  <c r="C1902" i="31"/>
  <c r="B1902" i="31"/>
  <c r="C1901" i="31"/>
  <c r="B1901" i="31"/>
  <c r="C1900" i="31"/>
  <c r="B1900" i="31"/>
  <c r="C1899" i="31"/>
  <c r="B1899" i="31"/>
  <c r="C1898" i="31"/>
  <c r="B1898" i="31"/>
  <c r="C1897" i="31"/>
  <c r="B1897" i="31"/>
  <c r="C1896" i="31"/>
  <c r="B1896" i="31"/>
  <c r="C1895" i="31"/>
  <c r="B1895" i="31"/>
  <c r="C1894" i="31"/>
  <c r="B1894" i="31"/>
  <c r="C1893" i="31"/>
  <c r="B1893" i="31"/>
  <c r="C1892" i="31"/>
  <c r="B1892" i="31"/>
  <c r="C1891" i="31"/>
  <c r="B1891" i="31"/>
  <c r="C1890" i="31"/>
  <c r="B1890" i="31"/>
  <c r="C1889" i="31"/>
  <c r="B1889" i="31"/>
  <c r="C1888" i="31"/>
  <c r="B1888" i="31"/>
  <c r="C1887" i="31"/>
  <c r="B1887" i="31"/>
  <c r="C1886" i="31"/>
  <c r="B1886" i="31"/>
  <c r="C1885" i="31"/>
  <c r="B1885" i="31"/>
  <c r="C1884" i="31"/>
  <c r="B1884" i="31"/>
  <c r="C1883" i="31"/>
  <c r="B1883" i="31"/>
  <c r="C1882" i="31"/>
  <c r="B1882" i="31"/>
  <c r="C1881" i="31"/>
  <c r="B1881" i="31"/>
  <c r="C1880" i="31"/>
  <c r="B1880" i="31"/>
  <c r="C1879" i="31"/>
  <c r="B1879" i="31"/>
  <c r="C1878" i="31"/>
  <c r="B1878" i="31"/>
  <c r="C1877" i="31"/>
  <c r="B1877" i="31"/>
  <c r="C1876" i="31"/>
  <c r="B1876" i="31"/>
  <c r="C1875" i="31"/>
  <c r="B1875" i="31"/>
  <c r="C1874" i="31"/>
  <c r="B1874" i="31"/>
  <c r="C1873" i="31"/>
  <c r="B1873" i="31"/>
  <c r="C1872" i="31"/>
  <c r="B1872" i="31"/>
  <c r="C1871" i="31"/>
  <c r="B1871" i="31"/>
  <c r="C1870" i="31"/>
  <c r="B1870" i="31"/>
  <c r="C1869" i="31"/>
  <c r="B1869" i="31"/>
  <c r="C1868" i="31"/>
  <c r="B1868" i="31"/>
  <c r="C1867" i="31"/>
  <c r="B1867" i="31"/>
  <c r="C1866" i="31"/>
  <c r="B1866" i="31"/>
  <c r="C1865" i="31"/>
  <c r="B1865" i="31"/>
  <c r="C1864" i="31"/>
  <c r="B1864" i="31"/>
  <c r="C1863" i="31"/>
  <c r="B1863" i="31"/>
  <c r="C1862" i="31"/>
  <c r="B1862" i="31"/>
  <c r="C1861" i="31"/>
  <c r="B1861" i="31"/>
  <c r="C1860" i="31"/>
  <c r="B1860" i="31"/>
  <c r="C1859" i="31"/>
  <c r="B1859" i="31"/>
  <c r="C1858" i="31"/>
  <c r="B1858" i="31"/>
  <c r="C1857" i="31"/>
  <c r="B1857" i="31"/>
  <c r="C1856" i="31"/>
  <c r="B1856" i="31"/>
  <c r="C1855" i="31"/>
  <c r="B1855" i="31"/>
  <c r="C1854" i="31"/>
  <c r="B1854" i="31"/>
  <c r="C1853" i="31"/>
  <c r="B1853" i="31"/>
  <c r="C1852" i="31"/>
  <c r="B1852" i="31"/>
  <c r="C1851" i="31"/>
  <c r="B1851" i="31"/>
  <c r="C1850" i="31"/>
  <c r="B1850" i="31"/>
  <c r="C1849" i="31"/>
  <c r="B1849" i="31"/>
  <c r="C1848" i="31"/>
  <c r="B1848" i="31"/>
  <c r="C1847" i="31"/>
  <c r="B1847" i="31"/>
  <c r="C1846" i="31"/>
  <c r="B1846" i="31"/>
  <c r="C1845" i="31"/>
  <c r="B1845" i="31"/>
  <c r="C1844" i="31"/>
  <c r="B1844" i="31"/>
  <c r="C1843" i="31"/>
  <c r="B1843" i="31"/>
  <c r="C1842" i="31"/>
  <c r="B1842" i="31"/>
  <c r="C1841" i="31"/>
  <c r="B1841" i="31"/>
  <c r="C1840" i="31"/>
  <c r="B1840" i="31"/>
  <c r="C1839" i="31"/>
  <c r="B1839" i="31"/>
  <c r="C1838" i="31"/>
  <c r="B1838" i="31"/>
  <c r="C1837" i="31"/>
  <c r="B1837" i="31"/>
  <c r="C1836" i="31"/>
  <c r="B1836" i="31"/>
  <c r="C1835" i="31"/>
  <c r="B1835" i="31"/>
  <c r="C1834" i="31"/>
  <c r="B1834" i="31"/>
  <c r="C1833" i="31"/>
  <c r="B1833" i="31"/>
  <c r="C1832" i="31"/>
  <c r="B1832" i="31"/>
  <c r="C1831" i="31"/>
  <c r="B1831" i="31"/>
  <c r="C1830" i="31"/>
  <c r="B1830" i="31"/>
  <c r="C1829" i="31"/>
  <c r="B1829" i="31"/>
  <c r="C1828" i="31"/>
  <c r="B1828" i="31"/>
  <c r="C1827" i="31"/>
  <c r="B1827" i="31"/>
  <c r="C1826" i="31"/>
  <c r="B1826" i="31"/>
  <c r="C1825" i="31"/>
  <c r="B1825" i="31"/>
  <c r="C1824" i="31"/>
  <c r="B1824" i="31"/>
  <c r="C1823" i="31"/>
  <c r="B1823" i="31"/>
  <c r="C1822" i="31"/>
  <c r="B1822" i="31"/>
  <c r="C1821" i="31"/>
  <c r="B1821" i="31"/>
  <c r="C1820" i="31"/>
  <c r="B1820" i="31"/>
  <c r="C1819" i="31"/>
  <c r="B1819" i="31"/>
  <c r="C1818" i="31"/>
  <c r="B1818" i="31"/>
  <c r="C1817" i="31"/>
  <c r="B1817" i="31"/>
  <c r="C1816" i="31"/>
  <c r="B1816" i="31"/>
  <c r="C1815" i="31"/>
  <c r="B1815" i="31"/>
  <c r="C1814" i="31"/>
  <c r="B1814" i="31"/>
  <c r="C1813" i="31"/>
  <c r="B1813" i="31"/>
  <c r="C1812" i="31"/>
  <c r="B1812" i="31"/>
  <c r="C1811" i="31"/>
  <c r="B1811" i="31"/>
  <c r="C1810" i="31"/>
  <c r="B1810" i="31"/>
  <c r="C1809" i="31"/>
  <c r="B1809" i="31"/>
  <c r="C1808" i="31"/>
  <c r="B1808" i="31"/>
  <c r="C1807" i="31"/>
  <c r="B1807" i="31"/>
  <c r="C1806" i="31"/>
  <c r="B1806" i="31"/>
  <c r="C1805" i="31"/>
  <c r="B1805" i="31"/>
  <c r="C1804" i="31"/>
  <c r="B1804" i="31"/>
  <c r="C1803" i="31"/>
  <c r="B1803" i="31"/>
  <c r="C1802" i="31"/>
  <c r="B1802" i="31"/>
  <c r="C1801" i="31"/>
  <c r="B1801" i="31"/>
  <c r="C1800" i="31"/>
  <c r="B1800" i="31"/>
  <c r="C1799" i="31"/>
  <c r="B1799" i="31"/>
  <c r="C1798" i="31"/>
  <c r="B1798" i="31"/>
  <c r="C1797" i="31"/>
  <c r="B1797" i="31"/>
  <c r="C1796" i="31"/>
  <c r="B1796" i="31"/>
  <c r="C1795" i="31"/>
  <c r="B1795" i="31"/>
  <c r="C1794" i="31"/>
  <c r="B1794" i="31"/>
  <c r="C1793" i="31"/>
  <c r="B1793" i="31"/>
  <c r="C1792" i="31"/>
  <c r="B1792" i="31"/>
  <c r="C1791" i="31"/>
  <c r="B1791" i="31"/>
  <c r="C1790" i="31"/>
  <c r="B1790" i="31"/>
  <c r="C1789" i="31"/>
  <c r="B1789" i="31"/>
  <c r="C1788" i="31"/>
  <c r="B1788" i="31"/>
  <c r="C1787" i="31"/>
  <c r="B1787" i="31"/>
  <c r="C1786" i="31"/>
  <c r="B1786" i="31"/>
  <c r="C1785" i="31"/>
  <c r="B1785" i="31"/>
  <c r="C1784" i="31"/>
  <c r="B1784" i="31"/>
  <c r="C1783" i="31"/>
  <c r="B1783" i="31"/>
  <c r="C1782" i="31"/>
  <c r="B1782" i="31"/>
  <c r="C1781" i="31"/>
  <c r="B1781" i="31"/>
  <c r="C1780" i="31"/>
  <c r="B1780" i="31"/>
  <c r="C1779" i="31"/>
  <c r="B1779" i="31"/>
  <c r="C1778" i="31"/>
  <c r="B1778" i="31"/>
  <c r="C1777" i="31"/>
  <c r="B1777" i="31"/>
  <c r="C1776" i="31"/>
  <c r="B1776" i="31"/>
  <c r="C1775" i="31"/>
  <c r="B1775" i="31"/>
  <c r="C1774" i="31"/>
  <c r="B1774" i="31"/>
  <c r="C1773" i="31"/>
  <c r="B1773" i="31"/>
  <c r="C1772" i="31"/>
  <c r="B1772" i="31"/>
  <c r="C1771" i="31"/>
  <c r="B1771" i="31"/>
  <c r="C1770" i="31"/>
  <c r="B1770" i="31"/>
  <c r="C1769" i="31"/>
  <c r="B1769" i="31"/>
  <c r="C1768" i="31"/>
  <c r="B1768" i="31"/>
  <c r="C1767" i="31"/>
  <c r="B1767" i="31"/>
  <c r="C1766" i="31"/>
  <c r="B1766" i="31"/>
  <c r="C1765" i="31"/>
  <c r="B1765" i="31"/>
  <c r="C1764" i="31"/>
  <c r="B1764" i="31"/>
  <c r="C1763" i="31"/>
  <c r="B1763" i="31"/>
  <c r="C1762" i="31"/>
  <c r="B1762" i="31"/>
  <c r="C1761" i="31"/>
  <c r="B1761" i="31"/>
  <c r="C1760" i="31"/>
  <c r="B1760" i="31"/>
  <c r="C1759" i="31"/>
  <c r="B1759" i="31"/>
  <c r="C1758" i="31"/>
  <c r="B1758" i="31"/>
  <c r="C1757" i="31"/>
  <c r="B1757" i="31"/>
  <c r="C1756" i="31"/>
  <c r="B1756" i="31"/>
  <c r="C1755" i="31"/>
  <c r="B1755" i="31"/>
  <c r="C1754" i="31"/>
  <c r="B1754" i="31"/>
  <c r="C1753" i="31"/>
  <c r="B1753" i="31"/>
  <c r="C1752" i="31"/>
  <c r="B1752" i="31"/>
  <c r="C1751" i="31"/>
  <c r="B1751" i="31"/>
  <c r="C1750" i="31"/>
  <c r="B1750" i="31"/>
  <c r="C1749" i="31"/>
  <c r="B1749" i="31"/>
  <c r="C1748" i="31"/>
  <c r="B1748" i="31"/>
  <c r="C1747" i="31"/>
  <c r="B1747" i="31"/>
  <c r="C1746" i="31"/>
  <c r="B1746" i="31"/>
  <c r="C1745" i="31"/>
  <c r="B1745" i="31"/>
  <c r="C1744" i="31"/>
  <c r="B1744" i="31"/>
  <c r="C1743" i="31"/>
  <c r="B1743" i="31"/>
  <c r="C1742" i="31"/>
  <c r="B1742" i="31"/>
  <c r="C1741" i="31"/>
  <c r="B1741" i="31"/>
  <c r="C1740" i="31"/>
  <c r="B1740" i="31"/>
  <c r="C1739" i="31"/>
  <c r="B1739" i="31"/>
  <c r="C1738" i="31"/>
  <c r="B1738" i="31"/>
  <c r="C1737" i="31"/>
  <c r="B1737" i="31"/>
  <c r="C1736" i="31"/>
  <c r="B1736" i="31"/>
  <c r="C1735" i="31"/>
  <c r="B1735" i="31"/>
  <c r="C1734" i="31"/>
  <c r="B1734" i="31"/>
  <c r="C1733" i="31"/>
  <c r="B1733" i="31"/>
  <c r="C1732" i="31"/>
  <c r="B1732" i="31"/>
  <c r="C1731" i="31"/>
  <c r="B1731" i="31"/>
  <c r="C1730" i="31"/>
  <c r="B1730" i="31"/>
  <c r="C1729" i="31"/>
  <c r="B1729" i="31"/>
  <c r="C1728" i="31"/>
  <c r="B1728" i="31"/>
  <c r="C1727" i="31"/>
  <c r="B1727" i="31"/>
  <c r="C1726" i="31"/>
  <c r="B1726" i="31"/>
  <c r="C1725" i="31"/>
  <c r="B1725" i="31"/>
  <c r="C1724" i="31"/>
  <c r="B1724" i="31"/>
  <c r="C1723" i="31"/>
  <c r="B1723" i="31"/>
  <c r="C1722" i="31"/>
  <c r="B1722" i="31"/>
  <c r="C1721" i="31"/>
  <c r="B1721" i="31"/>
  <c r="C1720" i="31"/>
  <c r="B1720" i="31"/>
  <c r="C1719" i="31"/>
  <c r="B1719" i="31"/>
  <c r="C1718" i="31"/>
  <c r="B1718" i="31"/>
  <c r="C1717" i="31"/>
  <c r="B1717" i="31"/>
  <c r="C1716" i="31"/>
  <c r="B1716" i="31"/>
  <c r="C1715" i="31"/>
  <c r="B1715" i="31"/>
  <c r="C1714" i="31"/>
  <c r="B1714" i="31"/>
  <c r="C1713" i="31"/>
  <c r="B1713" i="31"/>
  <c r="C1712" i="31"/>
  <c r="B1712" i="31"/>
  <c r="C1711" i="31"/>
  <c r="B1711" i="31"/>
  <c r="C1710" i="31"/>
  <c r="B1710" i="31"/>
  <c r="C1709" i="31"/>
  <c r="B1709" i="31"/>
  <c r="C1708" i="31"/>
  <c r="B1708" i="31"/>
  <c r="C1707" i="31"/>
  <c r="B1707" i="31"/>
  <c r="C1706" i="31"/>
  <c r="B1706" i="31"/>
  <c r="C1705" i="31"/>
  <c r="B1705" i="31"/>
  <c r="C1704" i="31"/>
  <c r="B1704" i="31"/>
  <c r="C1703" i="31"/>
  <c r="B1703" i="31"/>
  <c r="C1702" i="31"/>
  <c r="B1702" i="31"/>
  <c r="C1701" i="31"/>
  <c r="B1701" i="31"/>
  <c r="C1700" i="31"/>
  <c r="B1700" i="31"/>
  <c r="C1699" i="31"/>
  <c r="B1699" i="31"/>
  <c r="C1698" i="31"/>
  <c r="B1698" i="31"/>
  <c r="C1697" i="31"/>
  <c r="B1697" i="31"/>
  <c r="C1696" i="31"/>
  <c r="B1696" i="31"/>
  <c r="C1695" i="31"/>
  <c r="B1695" i="31"/>
  <c r="C1694" i="31"/>
  <c r="B1694" i="31"/>
  <c r="C1693" i="31"/>
  <c r="B1693" i="31"/>
  <c r="C1692" i="31"/>
  <c r="B1692" i="31"/>
  <c r="C1691" i="31"/>
  <c r="B1691" i="31"/>
  <c r="C1690" i="31"/>
  <c r="B1690" i="31"/>
  <c r="C1689" i="31"/>
  <c r="B1689" i="31"/>
  <c r="C1688" i="31"/>
  <c r="B1688" i="31"/>
  <c r="C1687" i="31"/>
  <c r="B1687" i="31"/>
  <c r="C1686" i="31"/>
  <c r="B1686" i="31"/>
  <c r="C1685" i="31"/>
  <c r="B1685" i="31"/>
  <c r="C1684" i="31"/>
  <c r="B1684" i="31"/>
  <c r="C1683" i="31"/>
  <c r="B1683" i="31"/>
  <c r="C1682" i="31"/>
  <c r="B1682" i="31"/>
  <c r="C1681" i="31"/>
  <c r="B1681" i="31"/>
  <c r="C1680" i="31"/>
  <c r="B1680" i="31"/>
  <c r="C1679" i="31"/>
  <c r="B1679" i="31"/>
  <c r="C1678" i="31"/>
  <c r="B1678" i="31"/>
  <c r="C1677" i="31"/>
  <c r="B1677" i="31"/>
  <c r="C1676" i="31"/>
  <c r="B1676" i="31"/>
  <c r="C1675" i="31"/>
  <c r="B1675" i="31"/>
  <c r="C1674" i="31"/>
  <c r="B1674" i="31"/>
  <c r="C1673" i="31"/>
  <c r="B1673" i="31"/>
  <c r="C1672" i="31"/>
  <c r="B1672" i="31"/>
  <c r="C1671" i="31"/>
  <c r="B1671" i="31"/>
  <c r="C1670" i="31"/>
  <c r="B1670" i="31"/>
  <c r="C1669" i="31"/>
  <c r="B1669" i="31"/>
  <c r="C1668" i="31"/>
  <c r="B1668" i="31"/>
  <c r="C1667" i="31"/>
  <c r="B1667" i="31"/>
  <c r="C1666" i="31"/>
  <c r="B1666" i="31"/>
  <c r="C1665" i="31"/>
  <c r="B1665" i="31"/>
  <c r="C1664" i="31"/>
  <c r="B1664" i="31"/>
  <c r="C1663" i="31"/>
  <c r="B1663" i="31"/>
  <c r="C1662" i="31"/>
  <c r="B1662" i="31"/>
  <c r="C1661" i="31"/>
  <c r="B1661" i="31"/>
  <c r="C1660" i="31"/>
  <c r="B1660" i="31"/>
  <c r="C1659" i="31"/>
  <c r="B1659" i="31"/>
  <c r="C1658" i="31"/>
  <c r="B1658" i="31"/>
  <c r="C1657" i="31"/>
  <c r="B1657" i="31"/>
  <c r="C1656" i="31"/>
  <c r="B1656" i="31"/>
  <c r="C1655" i="31"/>
  <c r="B1655" i="31"/>
  <c r="C1654" i="31"/>
  <c r="B1654" i="31"/>
  <c r="C1653" i="31"/>
  <c r="B1653" i="31"/>
  <c r="C1652" i="31"/>
  <c r="B1652" i="31"/>
  <c r="C1651" i="31"/>
  <c r="B1651" i="31"/>
  <c r="C1650" i="31"/>
  <c r="B1650" i="31"/>
  <c r="C1649" i="31"/>
  <c r="B1649" i="31"/>
  <c r="C1648" i="31"/>
  <c r="B1648" i="31"/>
  <c r="C1647" i="31"/>
  <c r="B1647" i="31"/>
  <c r="C1646" i="31"/>
  <c r="B1646" i="31"/>
  <c r="C1645" i="31"/>
  <c r="B1645" i="31"/>
  <c r="C1644" i="31"/>
  <c r="B1644" i="31"/>
  <c r="C1643" i="31"/>
  <c r="B1643" i="31"/>
  <c r="C1642" i="31"/>
  <c r="B1642" i="31"/>
  <c r="C1641" i="31"/>
  <c r="B1641" i="31"/>
  <c r="C1640" i="31"/>
  <c r="B1640" i="31"/>
  <c r="C1639" i="31"/>
  <c r="B1639" i="31"/>
  <c r="C1638" i="31"/>
  <c r="B1638" i="31"/>
  <c r="C1637" i="31"/>
  <c r="B1637" i="31"/>
  <c r="C1636" i="31"/>
  <c r="B1636" i="31"/>
  <c r="C1635" i="31"/>
  <c r="B1635" i="31"/>
  <c r="C1634" i="31"/>
  <c r="B1634" i="31"/>
  <c r="C1633" i="31"/>
  <c r="B1633" i="31"/>
  <c r="C1632" i="31"/>
  <c r="B1632" i="31"/>
  <c r="C1631" i="31"/>
  <c r="B1631" i="31"/>
  <c r="C1630" i="31"/>
  <c r="B1630" i="31"/>
  <c r="C1629" i="31"/>
  <c r="B1629" i="31"/>
  <c r="C1628" i="31"/>
  <c r="B1628" i="31"/>
  <c r="C1627" i="31"/>
  <c r="B1627" i="31"/>
  <c r="C1626" i="31"/>
  <c r="B1626" i="31"/>
  <c r="C1625" i="31"/>
  <c r="B1625" i="31"/>
  <c r="C1624" i="31"/>
  <c r="B1624" i="31"/>
  <c r="C1623" i="31"/>
  <c r="B1623" i="31"/>
  <c r="C1622" i="31"/>
  <c r="B1622" i="31"/>
  <c r="C1621" i="31"/>
  <c r="B1621" i="31"/>
  <c r="C1620" i="31"/>
  <c r="B1620" i="31"/>
  <c r="C1619" i="31"/>
  <c r="B1619" i="31"/>
  <c r="C1618" i="31"/>
  <c r="B1618" i="31"/>
  <c r="C1617" i="31"/>
  <c r="B1617" i="31"/>
  <c r="C1616" i="31"/>
  <c r="B1616" i="31"/>
  <c r="C1615" i="31"/>
  <c r="B1615" i="31"/>
  <c r="C1614" i="31"/>
  <c r="B1614" i="31"/>
  <c r="C1613" i="31"/>
  <c r="B1613" i="31"/>
  <c r="C1612" i="31"/>
  <c r="B1612" i="31"/>
  <c r="C1611" i="31"/>
  <c r="B1611" i="31"/>
  <c r="C1610" i="31"/>
  <c r="B1610" i="31"/>
  <c r="C1609" i="31"/>
  <c r="B1609" i="31"/>
  <c r="C1608" i="31"/>
  <c r="B1608" i="31"/>
  <c r="C1607" i="31"/>
  <c r="B1607" i="31"/>
  <c r="C1606" i="31"/>
  <c r="B1606" i="31"/>
  <c r="C1605" i="31"/>
  <c r="B1605" i="31"/>
  <c r="C1604" i="31"/>
  <c r="B1604" i="31"/>
  <c r="C1603" i="31"/>
  <c r="B1603" i="31"/>
  <c r="C1602" i="31"/>
  <c r="B1602" i="31"/>
  <c r="C1601" i="31"/>
  <c r="B1601" i="31"/>
  <c r="C1600" i="31"/>
  <c r="B1600" i="31"/>
  <c r="C1599" i="31"/>
  <c r="B1599" i="31"/>
  <c r="C1598" i="31"/>
  <c r="B1598" i="31"/>
  <c r="C1597" i="31"/>
  <c r="B1597" i="31"/>
  <c r="C1596" i="31"/>
  <c r="B1596" i="31"/>
  <c r="C1595" i="31"/>
  <c r="B1595" i="31"/>
  <c r="C1594" i="31"/>
  <c r="B1594" i="31"/>
  <c r="C1593" i="31"/>
  <c r="B1593" i="31"/>
  <c r="C1592" i="31"/>
  <c r="B1592" i="31"/>
  <c r="C1591" i="31"/>
  <c r="B1591" i="31"/>
  <c r="C1590" i="31"/>
  <c r="B1590" i="31"/>
  <c r="C1589" i="31"/>
  <c r="B1589" i="31"/>
  <c r="C1588" i="31"/>
  <c r="B1588" i="31"/>
  <c r="C1587" i="31"/>
  <c r="B1587" i="31"/>
  <c r="C1586" i="31"/>
  <c r="B1586" i="31"/>
  <c r="C1585" i="31"/>
  <c r="B1585" i="31"/>
  <c r="C1584" i="31"/>
  <c r="B1584" i="31"/>
  <c r="C1583" i="31"/>
  <c r="B1583" i="31"/>
  <c r="C1582" i="31"/>
  <c r="B1582" i="31"/>
  <c r="C1581" i="31"/>
  <c r="B1581" i="31"/>
  <c r="C1580" i="31"/>
  <c r="B1580" i="31"/>
  <c r="C1579" i="31"/>
  <c r="B1579" i="31"/>
  <c r="C1578" i="31"/>
  <c r="B1578" i="31"/>
  <c r="C1577" i="31"/>
  <c r="B1577" i="31"/>
  <c r="C1576" i="31"/>
  <c r="B1576" i="31"/>
  <c r="C1575" i="31"/>
  <c r="B1575" i="31"/>
  <c r="C1574" i="31"/>
  <c r="B1574" i="31"/>
  <c r="C1573" i="31"/>
  <c r="B1573" i="31"/>
  <c r="C1572" i="31"/>
  <c r="B1572" i="31"/>
  <c r="C1571" i="31"/>
  <c r="B1571" i="31"/>
  <c r="C1570" i="31"/>
  <c r="B1570" i="31"/>
  <c r="C1569" i="31"/>
  <c r="B1569" i="31"/>
  <c r="C1568" i="31"/>
  <c r="B1568" i="31"/>
  <c r="C1567" i="31"/>
  <c r="B1567" i="31"/>
  <c r="C1566" i="31"/>
  <c r="B1566" i="31"/>
  <c r="C1565" i="31"/>
  <c r="B1565" i="31"/>
  <c r="C1564" i="31"/>
  <c r="B1564" i="31"/>
  <c r="C1563" i="31"/>
  <c r="B1563" i="31"/>
  <c r="C1562" i="31"/>
  <c r="B1562" i="31"/>
  <c r="C1561" i="31"/>
  <c r="B1561" i="31"/>
  <c r="C1560" i="31"/>
  <c r="B1560" i="31"/>
  <c r="C1559" i="31"/>
  <c r="B1559" i="31"/>
  <c r="C1558" i="31"/>
  <c r="B1558" i="31"/>
  <c r="C1557" i="31"/>
  <c r="B1557" i="31"/>
  <c r="C1556" i="31"/>
  <c r="B1556" i="31"/>
  <c r="C1555" i="31"/>
  <c r="B1555" i="31"/>
  <c r="C1554" i="31"/>
  <c r="B1554" i="31"/>
  <c r="C1553" i="31"/>
  <c r="B1553" i="31"/>
  <c r="C1552" i="31"/>
  <c r="B1552" i="31"/>
  <c r="C1551" i="31"/>
  <c r="B1551" i="31"/>
  <c r="C1550" i="31"/>
  <c r="B1550" i="31"/>
  <c r="C1549" i="31"/>
  <c r="B1549" i="31"/>
  <c r="C1548" i="31"/>
  <c r="B1548" i="31"/>
  <c r="C1547" i="31"/>
  <c r="B1547" i="31"/>
  <c r="C1546" i="31"/>
  <c r="B1546" i="31"/>
  <c r="C1545" i="31"/>
  <c r="B1545" i="31"/>
  <c r="C1544" i="31"/>
  <c r="B1544" i="31"/>
  <c r="C1543" i="31"/>
  <c r="B1543" i="31"/>
  <c r="C1542" i="31"/>
  <c r="B1542" i="31"/>
  <c r="C1541" i="31"/>
  <c r="B1541" i="31"/>
  <c r="C1540" i="31"/>
  <c r="B1540" i="31"/>
  <c r="C1539" i="31"/>
  <c r="B1539" i="31"/>
  <c r="C1538" i="31"/>
  <c r="B1538" i="31"/>
  <c r="C1537" i="31"/>
  <c r="B1537" i="31"/>
  <c r="C1536" i="31"/>
  <c r="B1536" i="31"/>
  <c r="C1535" i="31"/>
  <c r="B1535" i="31"/>
  <c r="C1534" i="31"/>
  <c r="B1534" i="31"/>
  <c r="C1533" i="31"/>
  <c r="B1533" i="31"/>
  <c r="C1532" i="31"/>
  <c r="B1532" i="31"/>
  <c r="C1531" i="31"/>
  <c r="B1531" i="31"/>
  <c r="C1530" i="31"/>
  <c r="B1530" i="31"/>
  <c r="C1529" i="31"/>
  <c r="B1529" i="31"/>
  <c r="C1528" i="31"/>
  <c r="B1528" i="31"/>
  <c r="C1527" i="31"/>
  <c r="B1527" i="31"/>
  <c r="C1526" i="31"/>
  <c r="B1526" i="31"/>
  <c r="C1525" i="31"/>
  <c r="B1525" i="31"/>
  <c r="C1524" i="31"/>
  <c r="B1524" i="31"/>
  <c r="C1523" i="31"/>
  <c r="B1523" i="31"/>
  <c r="C1522" i="31"/>
  <c r="B1522" i="31"/>
  <c r="C1521" i="31"/>
  <c r="B1521" i="31"/>
  <c r="C1520" i="31"/>
  <c r="B1520" i="31"/>
  <c r="C1519" i="31"/>
  <c r="B1519" i="31"/>
  <c r="C1518" i="31"/>
  <c r="B1518" i="31"/>
  <c r="C1517" i="31"/>
  <c r="B1517" i="31"/>
  <c r="C1516" i="31"/>
  <c r="B1516" i="31"/>
  <c r="C1515" i="31"/>
  <c r="B1515" i="31"/>
  <c r="C1514" i="31"/>
  <c r="B1514" i="31"/>
  <c r="C1513" i="31"/>
  <c r="B1513" i="31"/>
  <c r="C1512" i="31"/>
  <c r="B1512" i="31"/>
  <c r="C1511" i="31"/>
  <c r="B1511" i="31"/>
  <c r="C1510" i="31"/>
  <c r="B1510" i="31"/>
  <c r="C1509" i="31"/>
  <c r="B1509" i="31"/>
  <c r="C1508" i="31"/>
  <c r="B1508" i="31"/>
  <c r="C1507" i="31"/>
  <c r="B1507" i="31"/>
  <c r="C1506" i="31"/>
  <c r="B1506" i="31"/>
  <c r="C1505" i="31"/>
  <c r="B1505" i="31"/>
  <c r="C1504" i="31"/>
  <c r="B1504" i="31"/>
  <c r="C1503" i="31"/>
  <c r="B1503" i="31"/>
  <c r="C1502" i="31"/>
  <c r="B1502" i="31"/>
  <c r="C1501" i="31"/>
  <c r="B1501" i="31"/>
  <c r="C1500" i="31"/>
  <c r="B1500" i="31"/>
  <c r="C1499" i="31"/>
  <c r="B1499" i="31"/>
  <c r="C1498" i="31"/>
  <c r="B1498" i="31"/>
  <c r="C1497" i="31"/>
  <c r="B1497" i="31"/>
  <c r="C1496" i="31"/>
  <c r="B1496" i="31"/>
  <c r="C1495" i="31"/>
  <c r="B1495" i="31"/>
  <c r="C1494" i="31"/>
  <c r="B1494" i="31"/>
  <c r="C1493" i="31"/>
  <c r="B1493" i="31"/>
  <c r="C1492" i="31"/>
  <c r="B1492" i="31"/>
  <c r="C1491" i="31"/>
  <c r="B1491" i="31"/>
  <c r="C1490" i="31"/>
  <c r="B1490" i="31"/>
  <c r="C1489" i="31"/>
  <c r="B1489" i="31"/>
  <c r="C1488" i="31"/>
  <c r="B1488" i="31"/>
  <c r="C1487" i="31"/>
  <c r="B1487" i="31"/>
  <c r="C1486" i="31"/>
  <c r="B1486" i="31"/>
  <c r="C1485" i="31"/>
  <c r="B1485" i="31"/>
  <c r="C1484" i="31"/>
  <c r="B1484" i="31"/>
  <c r="C1483" i="31"/>
  <c r="B1483" i="31"/>
  <c r="C1482" i="31"/>
  <c r="B1482" i="31"/>
  <c r="C1481" i="31"/>
  <c r="B1481" i="31"/>
  <c r="C1480" i="31"/>
  <c r="B1480" i="31"/>
  <c r="C1479" i="31"/>
  <c r="B1479" i="31"/>
  <c r="C1478" i="31"/>
  <c r="B1478" i="31"/>
  <c r="C1477" i="31"/>
  <c r="B1477" i="31"/>
  <c r="C1476" i="31"/>
  <c r="B1476" i="31"/>
  <c r="C1475" i="31"/>
  <c r="B1475" i="31"/>
  <c r="C1474" i="31"/>
  <c r="B1474" i="31"/>
  <c r="C1473" i="31"/>
  <c r="B1473" i="31"/>
  <c r="C1472" i="31"/>
  <c r="B1472" i="31"/>
  <c r="C1471" i="31"/>
  <c r="B1471" i="31"/>
  <c r="C1470" i="31"/>
  <c r="B1470" i="31"/>
  <c r="C1469" i="31"/>
  <c r="B1469" i="31"/>
  <c r="C1468" i="31"/>
  <c r="B1468" i="31"/>
  <c r="C1467" i="31"/>
  <c r="B1467" i="31"/>
  <c r="C1466" i="31"/>
  <c r="B1466" i="31"/>
  <c r="C1465" i="31"/>
  <c r="B1465" i="31"/>
  <c r="C1464" i="31"/>
  <c r="B1464" i="31"/>
  <c r="C1463" i="31"/>
  <c r="B1463" i="31"/>
  <c r="C1462" i="31"/>
  <c r="B1462" i="31"/>
  <c r="C1461" i="31"/>
  <c r="B1461" i="31"/>
  <c r="C1460" i="31"/>
  <c r="B1460" i="31"/>
  <c r="C1459" i="31"/>
  <c r="B1459" i="31"/>
  <c r="C1458" i="31"/>
  <c r="B1458" i="31"/>
  <c r="C1457" i="31"/>
  <c r="B1457" i="31"/>
  <c r="C1456" i="31"/>
  <c r="B1456" i="31"/>
  <c r="C1455" i="31"/>
  <c r="B1455" i="31"/>
  <c r="C1454" i="31"/>
  <c r="B1454" i="31"/>
  <c r="C1453" i="31"/>
  <c r="B1453" i="31"/>
  <c r="C1452" i="31"/>
  <c r="B1452" i="31"/>
  <c r="C1451" i="31"/>
  <c r="B1451" i="31"/>
  <c r="C1450" i="31"/>
  <c r="B1450" i="31"/>
  <c r="C1449" i="31"/>
  <c r="B1449" i="31"/>
  <c r="C1448" i="31"/>
  <c r="B1448" i="31"/>
  <c r="C1447" i="31"/>
  <c r="B1447" i="31"/>
  <c r="C1446" i="31"/>
  <c r="B1446" i="31"/>
  <c r="C1445" i="31"/>
  <c r="B1445" i="31"/>
  <c r="C1444" i="31"/>
  <c r="B1444" i="31"/>
  <c r="C1443" i="31"/>
  <c r="B1443" i="31"/>
  <c r="C1442" i="31"/>
  <c r="B1442" i="31"/>
  <c r="C1441" i="31"/>
  <c r="B1441" i="31"/>
  <c r="C1440" i="31"/>
  <c r="B1440" i="31"/>
  <c r="C1439" i="31"/>
  <c r="B1439" i="31"/>
  <c r="C1438" i="31"/>
  <c r="B1438" i="31"/>
  <c r="C1437" i="31"/>
  <c r="B1437" i="31"/>
  <c r="C1436" i="31"/>
  <c r="B1436" i="31"/>
  <c r="C1435" i="31"/>
  <c r="B1435" i="31"/>
  <c r="C1434" i="31"/>
  <c r="B1434" i="31"/>
  <c r="C1433" i="31"/>
  <c r="B1433" i="31"/>
  <c r="C1432" i="31"/>
  <c r="B1432" i="31"/>
  <c r="C1431" i="31"/>
  <c r="B1431" i="31"/>
  <c r="C1430" i="31"/>
  <c r="B1430" i="31"/>
  <c r="C1429" i="31"/>
  <c r="B1429" i="31"/>
  <c r="C1428" i="31"/>
  <c r="B1428" i="31"/>
  <c r="C1427" i="31"/>
  <c r="B1427" i="31"/>
  <c r="C1426" i="31"/>
  <c r="B1426" i="31"/>
  <c r="C1425" i="31"/>
  <c r="B1425" i="31"/>
  <c r="C1424" i="31"/>
  <c r="B1424" i="31"/>
  <c r="C1423" i="31"/>
  <c r="B1423" i="31"/>
  <c r="C1422" i="31"/>
  <c r="B1422" i="31"/>
  <c r="C1421" i="31"/>
  <c r="B1421" i="31"/>
  <c r="C1420" i="31"/>
  <c r="B1420" i="31"/>
  <c r="C1419" i="31"/>
  <c r="B1419" i="31"/>
  <c r="C1418" i="31"/>
  <c r="B1418" i="31"/>
  <c r="C1417" i="31"/>
  <c r="B1417" i="31"/>
  <c r="C1416" i="31"/>
  <c r="B1416" i="31"/>
  <c r="C1415" i="31"/>
  <c r="B1415" i="31"/>
  <c r="C1414" i="31"/>
  <c r="B1414" i="31"/>
  <c r="C1413" i="31"/>
  <c r="B1413" i="31"/>
  <c r="C1412" i="31"/>
  <c r="B1412" i="31"/>
  <c r="C1411" i="31"/>
  <c r="B1411" i="31"/>
  <c r="C1410" i="31"/>
  <c r="B1410" i="31"/>
  <c r="C1409" i="31"/>
  <c r="B1409" i="31"/>
  <c r="C1408" i="31"/>
  <c r="B1408" i="31"/>
  <c r="C1407" i="31"/>
  <c r="B1407" i="31"/>
  <c r="C1406" i="31"/>
  <c r="B1406" i="31"/>
  <c r="C1405" i="31"/>
  <c r="B1405" i="31"/>
  <c r="C1404" i="31"/>
  <c r="B1404" i="31"/>
  <c r="C1403" i="31"/>
  <c r="B1403" i="31"/>
  <c r="C1402" i="31"/>
  <c r="B1402" i="31"/>
  <c r="C1401" i="31"/>
  <c r="B1401" i="31"/>
  <c r="C1400" i="31"/>
  <c r="B1400" i="31"/>
  <c r="C1399" i="31"/>
  <c r="B1399" i="31"/>
  <c r="C1398" i="31"/>
  <c r="B1398" i="31"/>
  <c r="C1397" i="31"/>
  <c r="B1397" i="31"/>
  <c r="C1396" i="31"/>
  <c r="B1396" i="31"/>
  <c r="C1395" i="31"/>
  <c r="B1395" i="31"/>
  <c r="C1394" i="31"/>
  <c r="B1394" i="31"/>
  <c r="C1393" i="31"/>
  <c r="B1393" i="31"/>
  <c r="C1392" i="31"/>
  <c r="B1392" i="31"/>
  <c r="C1391" i="31"/>
  <c r="B1391" i="31"/>
  <c r="C1390" i="31"/>
  <c r="B1390" i="31"/>
  <c r="C1389" i="31"/>
  <c r="B1389" i="31"/>
  <c r="C1388" i="31"/>
  <c r="B1388" i="31"/>
  <c r="C1387" i="31"/>
  <c r="B1387" i="31"/>
  <c r="C1386" i="31"/>
  <c r="B1386" i="31"/>
  <c r="C1385" i="31"/>
  <c r="B1385" i="31"/>
  <c r="C1384" i="31"/>
  <c r="B1384" i="31"/>
  <c r="C1383" i="31"/>
  <c r="B1383" i="31"/>
  <c r="C1382" i="31"/>
  <c r="B1382" i="31"/>
  <c r="C1381" i="31"/>
  <c r="B1381" i="31"/>
  <c r="C1380" i="31"/>
  <c r="B1380" i="31"/>
  <c r="C1379" i="31"/>
  <c r="B1379" i="31"/>
  <c r="C1378" i="31"/>
  <c r="B1378" i="31"/>
  <c r="C1377" i="31"/>
  <c r="B1377" i="31"/>
  <c r="C1376" i="31"/>
  <c r="B1376" i="31"/>
  <c r="C1375" i="31"/>
  <c r="B1375" i="31"/>
  <c r="C1374" i="31"/>
  <c r="B1374" i="31"/>
  <c r="C1373" i="31"/>
  <c r="B1373" i="31"/>
  <c r="C1372" i="31"/>
  <c r="B1372" i="31"/>
  <c r="C1371" i="31"/>
  <c r="B1371" i="31"/>
  <c r="C1370" i="31"/>
  <c r="B1370" i="31"/>
  <c r="C1369" i="31"/>
  <c r="B1369" i="31"/>
  <c r="C1368" i="31"/>
  <c r="B1368" i="31"/>
  <c r="C1367" i="31"/>
  <c r="B1367" i="31"/>
  <c r="C1366" i="31"/>
  <c r="B1366" i="31"/>
  <c r="C1365" i="31"/>
  <c r="B1365" i="31"/>
  <c r="C1364" i="31"/>
  <c r="B1364" i="31"/>
  <c r="C1363" i="31"/>
  <c r="B1363" i="31"/>
  <c r="C1362" i="31"/>
  <c r="B1362" i="31"/>
  <c r="C1361" i="31"/>
  <c r="B1361" i="31"/>
  <c r="C1360" i="31"/>
  <c r="B1360" i="31"/>
  <c r="C1359" i="31"/>
  <c r="B1359" i="31"/>
  <c r="C1358" i="31"/>
  <c r="B1358" i="31"/>
  <c r="C1357" i="31"/>
  <c r="B1357" i="31"/>
  <c r="C1356" i="31"/>
  <c r="B1356" i="31"/>
  <c r="C1355" i="31"/>
  <c r="B1355" i="31"/>
  <c r="C1354" i="31"/>
  <c r="B1354" i="31"/>
  <c r="C1353" i="31"/>
  <c r="B1353" i="31"/>
  <c r="C1352" i="31"/>
  <c r="B1352" i="31"/>
  <c r="C1351" i="31"/>
  <c r="B1351" i="31"/>
  <c r="C1350" i="31"/>
  <c r="B1350" i="31"/>
  <c r="C1349" i="31"/>
  <c r="B1349" i="31"/>
  <c r="C1348" i="31"/>
  <c r="B1348" i="31"/>
  <c r="C1347" i="31"/>
  <c r="B1347" i="31"/>
  <c r="C1346" i="31"/>
  <c r="B1346" i="31"/>
  <c r="C1345" i="31"/>
  <c r="B1345" i="31"/>
  <c r="C1344" i="31"/>
  <c r="B1344" i="31"/>
  <c r="C1343" i="31"/>
  <c r="B1343" i="31"/>
  <c r="C1342" i="31"/>
  <c r="B1342" i="31"/>
  <c r="C1341" i="31"/>
  <c r="B1341" i="31"/>
  <c r="C1340" i="31"/>
  <c r="B1340" i="31"/>
  <c r="C1339" i="31"/>
  <c r="B1339" i="31"/>
  <c r="C1338" i="31"/>
  <c r="B1338" i="31"/>
  <c r="C1337" i="31"/>
  <c r="B1337" i="31"/>
  <c r="C1336" i="31"/>
  <c r="B1336" i="31"/>
  <c r="C1335" i="31"/>
  <c r="B1335" i="31"/>
  <c r="C1334" i="31"/>
  <c r="B1334" i="31"/>
  <c r="C1333" i="31"/>
  <c r="B1333" i="31"/>
  <c r="C1332" i="31"/>
  <c r="B1332" i="31"/>
  <c r="C1331" i="31"/>
  <c r="B1331" i="31"/>
  <c r="C1330" i="31"/>
  <c r="B1330" i="31"/>
  <c r="C1329" i="31"/>
  <c r="B1329" i="31"/>
  <c r="C1328" i="31"/>
  <c r="B1328" i="31"/>
  <c r="C1327" i="31"/>
  <c r="B1327" i="31"/>
  <c r="C1326" i="31"/>
  <c r="B1326" i="31"/>
  <c r="C1325" i="31"/>
  <c r="B1325" i="31"/>
  <c r="C1324" i="31"/>
  <c r="B1324" i="31"/>
  <c r="C1323" i="31"/>
  <c r="B1323" i="31"/>
  <c r="C1322" i="31"/>
  <c r="B1322" i="31"/>
  <c r="C1321" i="31"/>
  <c r="B1321" i="31"/>
  <c r="C1320" i="31"/>
  <c r="B1320" i="31"/>
  <c r="C1319" i="31"/>
  <c r="B1319" i="31"/>
  <c r="C1318" i="31"/>
  <c r="B1318" i="31"/>
  <c r="C1317" i="31"/>
  <c r="B1317" i="31"/>
  <c r="C1316" i="31"/>
  <c r="B1316" i="31"/>
  <c r="C1315" i="31"/>
  <c r="B1315" i="31"/>
  <c r="C1314" i="31"/>
  <c r="B1314" i="31"/>
  <c r="C1313" i="31"/>
  <c r="B1313" i="31"/>
  <c r="C1312" i="31"/>
  <c r="B1312" i="31"/>
  <c r="C1311" i="31"/>
  <c r="B1311" i="31"/>
  <c r="C1310" i="31"/>
  <c r="B1310" i="31"/>
  <c r="C1309" i="31"/>
  <c r="B1309" i="31"/>
  <c r="C1308" i="31"/>
  <c r="B1308" i="31"/>
  <c r="C1307" i="31"/>
  <c r="B1307" i="31"/>
  <c r="C1306" i="31"/>
  <c r="B1306" i="31"/>
  <c r="C1305" i="31"/>
  <c r="B1305" i="31"/>
  <c r="C1304" i="31"/>
  <c r="B1304" i="31"/>
  <c r="C1303" i="31"/>
  <c r="B1303" i="31"/>
  <c r="C1302" i="31"/>
  <c r="B1302" i="31"/>
  <c r="C1301" i="31"/>
  <c r="B1301" i="31"/>
  <c r="C1300" i="31"/>
  <c r="B1300" i="31"/>
  <c r="C1299" i="31"/>
  <c r="B1299" i="31"/>
  <c r="C1298" i="31"/>
  <c r="B1298" i="31"/>
  <c r="C1297" i="31"/>
  <c r="B1297" i="31"/>
  <c r="C1296" i="31"/>
  <c r="B1296" i="31"/>
  <c r="C1295" i="31"/>
  <c r="B1295" i="31"/>
  <c r="C1294" i="31"/>
  <c r="B1294" i="31"/>
  <c r="C1293" i="31"/>
  <c r="B1293" i="31"/>
  <c r="C1292" i="31"/>
  <c r="B1292" i="31"/>
  <c r="C1291" i="31"/>
  <c r="B1291" i="31"/>
  <c r="C1290" i="31"/>
  <c r="B1290" i="31"/>
  <c r="C1289" i="31"/>
  <c r="B1289" i="31"/>
  <c r="C1288" i="31"/>
  <c r="B1288" i="31"/>
  <c r="C1287" i="31"/>
  <c r="B1287" i="31"/>
  <c r="C1286" i="31"/>
  <c r="B1286" i="31"/>
  <c r="C1285" i="31"/>
  <c r="B1285" i="31"/>
  <c r="C1284" i="31"/>
  <c r="B1284" i="31"/>
  <c r="C1283" i="31"/>
  <c r="B1283" i="31"/>
  <c r="C1282" i="31"/>
  <c r="B1282" i="31"/>
  <c r="C1281" i="31"/>
  <c r="B1281" i="31"/>
  <c r="C1280" i="31"/>
  <c r="B1280" i="31"/>
  <c r="C1279" i="31"/>
  <c r="B1279" i="31"/>
  <c r="C1278" i="31"/>
  <c r="B1278" i="31"/>
  <c r="C1277" i="31"/>
  <c r="B1277" i="31"/>
  <c r="C1276" i="31"/>
  <c r="B1276" i="31"/>
  <c r="C1275" i="31"/>
  <c r="B1275" i="31"/>
  <c r="C1274" i="31"/>
  <c r="B1274" i="31"/>
  <c r="C1273" i="31"/>
  <c r="B1273" i="31"/>
  <c r="C1272" i="31"/>
  <c r="B1272" i="31"/>
  <c r="C1271" i="31"/>
  <c r="B1271" i="31"/>
  <c r="C1270" i="31"/>
  <c r="B1270" i="31"/>
  <c r="C1269" i="31"/>
  <c r="B1269" i="31"/>
  <c r="C1268" i="31"/>
  <c r="B1268" i="31"/>
  <c r="C1267" i="31"/>
  <c r="B1267" i="31"/>
  <c r="C1266" i="31"/>
  <c r="B1266" i="31"/>
  <c r="C1265" i="31"/>
  <c r="B1265" i="31"/>
  <c r="C1264" i="31"/>
  <c r="B1264" i="31"/>
  <c r="C1263" i="31"/>
  <c r="B1263" i="31"/>
  <c r="C1262" i="31"/>
  <c r="B1262" i="31"/>
  <c r="C1261" i="31"/>
  <c r="B1261" i="31"/>
  <c r="C1260" i="31"/>
  <c r="B1260" i="31"/>
  <c r="C1259" i="31"/>
  <c r="B1259" i="31"/>
  <c r="C1258" i="31"/>
  <c r="B1258" i="31"/>
  <c r="C1257" i="31"/>
  <c r="B1257" i="31"/>
  <c r="C1256" i="31"/>
  <c r="B1256" i="31"/>
  <c r="C1255" i="31"/>
  <c r="B1255" i="31"/>
  <c r="C1254" i="31"/>
  <c r="B1254" i="31"/>
  <c r="C1253" i="31"/>
  <c r="B1253" i="31"/>
  <c r="C1252" i="31"/>
  <c r="B1252" i="31"/>
  <c r="C1251" i="31"/>
  <c r="B1251" i="31"/>
  <c r="C1250" i="31"/>
  <c r="B1250" i="31"/>
  <c r="C1249" i="31"/>
  <c r="B1249" i="31"/>
  <c r="C1248" i="31"/>
  <c r="B1248" i="31"/>
  <c r="C1247" i="31"/>
  <c r="B1247" i="31"/>
  <c r="C1246" i="31"/>
  <c r="B1246" i="31"/>
  <c r="C1245" i="31"/>
  <c r="B1245" i="31"/>
  <c r="C1244" i="31"/>
  <c r="B1244" i="31"/>
  <c r="C1243" i="31"/>
  <c r="B1243" i="31"/>
  <c r="C1242" i="31"/>
  <c r="B1242" i="31"/>
  <c r="C1241" i="31"/>
  <c r="B1241" i="31"/>
  <c r="C1240" i="31"/>
  <c r="B1240" i="31"/>
  <c r="C1239" i="31"/>
  <c r="B1239" i="31"/>
  <c r="C1238" i="31"/>
  <c r="B1238" i="31"/>
  <c r="C1237" i="31"/>
  <c r="B1237" i="31"/>
  <c r="C1236" i="31"/>
  <c r="B1236" i="31"/>
  <c r="C1235" i="31"/>
  <c r="B1235" i="31"/>
  <c r="C1234" i="31"/>
  <c r="B1234" i="31"/>
  <c r="C1233" i="31"/>
  <c r="B1233" i="31"/>
  <c r="C1232" i="31"/>
  <c r="B1232" i="31"/>
  <c r="C1231" i="31"/>
  <c r="B1231" i="31"/>
  <c r="C1230" i="31"/>
  <c r="B1230" i="31"/>
  <c r="C1229" i="31"/>
  <c r="B1229" i="31"/>
  <c r="C1228" i="31"/>
  <c r="B1228" i="31"/>
  <c r="C1227" i="31"/>
  <c r="B1227" i="31"/>
  <c r="C1226" i="31"/>
  <c r="B1226" i="31"/>
  <c r="C1225" i="31"/>
  <c r="B1225" i="31"/>
  <c r="C1224" i="31"/>
  <c r="B1224" i="31"/>
  <c r="C1223" i="31"/>
  <c r="B1223" i="31"/>
  <c r="C1222" i="31"/>
  <c r="B1222" i="31"/>
  <c r="C1221" i="31"/>
  <c r="B1221" i="31"/>
  <c r="C1220" i="31"/>
  <c r="B1220" i="31"/>
  <c r="C1219" i="31"/>
  <c r="B1219" i="31"/>
  <c r="C1218" i="31"/>
  <c r="B1218" i="31"/>
  <c r="C1217" i="31"/>
  <c r="B1217" i="31"/>
  <c r="C1216" i="31"/>
  <c r="B1216" i="31"/>
  <c r="C1215" i="31"/>
  <c r="B1215" i="31"/>
  <c r="C1214" i="31"/>
  <c r="B1214" i="31"/>
  <c r="C1213" i="31"/>
  <c r="B1213" i="31"/>
  <c r="C1212" i="31"/>
  <c r="B1212" i="31"/>
  <c r="C1211" i="31"/>
  <c r="B1211" i="31"/>
  <c r="C1210" i="31"/>
  <c r="B1210" i="31"/>
  <c r="C1209" i="31"/>
  <c r="B1209" i="31"/>
  <c r="C1208" i="31"/>
  <c r="B1208" i="31"/>
  <c r="C1207" i="31"/>
  <c r="B1207" i="31"/>
  <c r="C1206" i="31"/>
  <c r="B1206" i="31"/>
  <c r="C1205" i="31"/>
  <c r="B1205" i="31"/>
  <c r="C1204" i="31"/>
  <c r="B1204" i="31"/>
  <c r="C1203" i="31"/>
  <c r="B1203" i="31"/>
  <c r="C1202" i="31"/>
  <c r="B1202" i="31"/>
  <c r="C1201" i="31"/>
  <c r="B1201" i="31"/>
  <c r="C1200" i="31"/>
  <c r="B1200" i="31"/>
  <c r="C1199" i="31"/>
  <c r="B1199" i="31"/>
  <c r="C1198" i="31"/>
  <c r="B1198" i="31"/>
  <c r="C1197" i="31"/>
  <c r="B1197" i="31"/>
  <c r="C1196" i="31"/>
  <c r="B1196" i="31"/>
  <c r="C1195" i="31"/>
  <c r="B1195" i="31"/>
  <c r="C1194" i="31"/>
  <c r="B1194" i="31"/>
  <c r="C1193" i="31"/>
  <c r="B1193" i="31"/>
  <c r="C1192" i="31"/>
  <c r="B1192" i="31"/>
  <c r="C1191" i="31"/>
  <c r="B1191" i="31"/>
  <c r="C1190" i="31"/>
  <c r="B1190" i="31"/>
  <c r="C1189" i="31"/>
  <c r="B1189" i="31"/>
  <c r="C1188" i="31"/>
  <c r="B1188" i="31"/>
  <c r="C1187" i="31"/>
  <c r="B1187" i="31"/>
  <c r="C1186" i="31"/>
  <c r="B1186" i="31"/>
  <c r="C1185" i="31"/>
  <c r="B1185" i="31"/>
  <c r="C1184" i="31"/>
  <c r="B1184" i="31"/>
  <c r="C1183" i="31"/>
  <c r="B1183" i="31"/>
  <c r="C1182" i="31"/>
  <c r="B1182" i="31"/>
  <c r="C1181" i="31"/>
  <c r="B1181" i="31"/>
  <c r="C1180" i="31"/>
  <c r="B1180" i="31"/>
  <c r="C1179" i="31"/>
  <c r="B1179" i="31"/>
  <c r="C1178" i="31"/>
  <c r="B1178" i="31"/>
  <c r="C1177" i="31"/>
  <c r="B1177" i="31"/>
  <c r="C1176" i="31"/>
  <c r="B1176" i="31"/>
  <c r="C1175" i="31"/>
  <c r="B1175" i="31"/>
  <c r="C1174" i="31"/>
  <c r="B1174" i="31"/>
  <c r="C1173" i="31"/>
  <c r="B1173" i="31"/>
  <c r="C1172" i="31"/>
  <c r="B1172" i="31"/>
  <c r="C1171" i="31"/>
  <c r="B1171" i="31"/>
  <c r="C1170" i="31"/>
  <c r="B1170" i="31"/>
  <c r="C1169" i="31"/>
  <c r="B1169" i="31"/>
  <c r="C1168" i="31"/>
  <c r="B1168" i="31"/>
  <c r="C1167" i="31"/>
  <c r="B1167" i="31"/>
  <c r="C1166" i="31"/>
  <c r="B1166" i="31"/>
  <c r="C1165" i="31"/>
  <c r="B1165" i="31"/>
  <c r="C1164" i="31"/>
  <c r="B1164" i="31"/>
  <c r="C1163" i="31"/>
  <c r="B1163" i="31"/>
  <c r="C1162" i="31"/>
  <c r="B1162" i="31"/>
  <c r="C1161" i="31"/>
  <c r="B1161" i="31"/>
  <c r="C1160" i="31"/>
  <c r="B1160" i="31"/>
  <c r="C1159" i="31"/>
  <c r="B1159" i="31"/>
  <c r="C1158" i="31"/>
  <c r="B1158" i="31"/>
  <c r="C1157" i="31"/>
  <c r="B1157" i="31"/>
  <c r="C1156" i="31"/>
  <c r="B1156" i="31"/>
  <c r="C1155" i="31"/>
  <c r="B1155" i="31"/>
  <c r="C1154" i="31"/>
  <c r="B1154" i="31"/>
  <c r="C1153" i="31"/>
  <c r="B1153" i="31"/>
  <c r="C1152" i="31"/>
  <c r="B1152" i="31"/>
  <c r="C1151" i="31"/>
  <c r="B1151" i="31"/>
  <c r="C1150" i="31"/>
  <c r="B1150" i="31"/>
  <c r="C1149" i="31"/>
  <c r="B1149" i="31"/>
  <c r="C1148" i="31"/>
  <c r="B1148" i="31"/>
  <c r="C1147" i="31"/>
  <c r="B1147" i="31"/>
  <c r="C1146" i="31"/>
  <c r="B1146" i="31"/>
  <c r="C1145" i="31"/>
  <c r="B1145" i="31"/>
  <c r="C1144" i="31"/>
  <c r="B1144" i="31"/>
  <c r="C1143" i="31"/>
  <c r="B1143" i="31"/>
  <c r="C1142" i="31"/>
  <c r="B1142" i="31"/>
  <c r="C1141" i="31"/>
  <c r="B1141" i="31"/>
  <c r="C1140" i="31"/>
  <c r="B1140" i="31"/>
  <c r="C1139" i="31"/>
  <c r="B1139" i="31"/>
  <c r="C1138" i="31"/>
  <c r="B1138" i="31"/>
  <c r="C1137" i="31"/>
  <c r="B1137" i="31"/>
  <c r="C1136" i="31"/>
  <c r="B1136" i="31"/>
  <c r="C1135" i="31"/>
  <c r="B1135" i="31"/>
  <c r="C1134" i="31"/>
  <c r="B1134" i="31"/>
  <c r="C1133" i="31"/>
  <c r="B1133" i="31"/>
  <c r="C1132" i="31"/>
  <c r="B1132" i="31"/>
  <c r="C1131" i="31"/>
  <c r="B1131" i="31"/>
  <c r="C1130" i="31"/>
  <c r="B1130" i="31"/>
  <c r="C1129" i="31"/>
  <c r="B1129" i="31"/>
  <c r="C1128" i="31"/>
  <c r="B1128" i="31"/>
  <c r="C1127" i="31"/>
  <c r="B1127" i="31"/>
  <c r="C1126" i="31"/>
  <c r="B1126" i="31"/>
  <c r="C1125" i="31"/>
  <c r="B1125" i="31"/>
  <c r="C1124" i="31"/>
  <c r="B1124" i="31"/>
  <c r="C1123" i="31"/>
  <c r="B1123" i="31"/>
  <c r="C1122" i="31"/>
  <c r="B1122" i="31"/>
  <c r="C1121" i="31"/>
  <c r="B1121" i="31"/>
  <c r="C1120" i="31"/>
  <c r="B1120" i="31"/>
  <c r="C1119" i="31"/>
  <c r="B1119" i="31"/>
  <c r="C1118" i="31"/>
  <c r="B1118" i="31"/>
  <c r="C1117" i="31"/>
  <c r="B1117" i="31"/>
  <c r="C1116" i="31"/>
  <c r="B1116" i="31"/>
  <c r="C1115" i="31"/>
  <c r="B1115" i="31"/>
  <c r="C1114" i="31"/>
  <c r="B1114" i="31"/>
  <c r="C1113" i="31"/>
  <c r="B1113" i="31"/>
  <c r="C1112" i="31"/>
  <c r="B1112" i="31"/>
  <c r="C1111" i="31"/>
  <c r="B1111" i="31"/>
  <c r="C1110" i="31"/>
  <c r="B1110" i="31"/>
  <c r="C1109" i="31"/>
  <c r="B1109" i="31"/>
  <c r="C1108" i="31"/>
  <c r="B1108" i="31"/>
  <c r="C1107" i="31"/>
  <c r="B1107" i="31"/>
  <c r="C1106" i="31"/>
  <c r="B1106" i="31"/>
  <c r="C1105" i="31"/>
  <c r="B1105" i="31"/>
  <c r="C1104" i="31"/>
  <c r="B1104" i="31"/>
  <c r="C1103" i="31"/>
  <c r="B1103" i="31"/>
  <c r="C1102" i="31"/>
  <c r="B1102" i="31"/>
  <c r="C1101" i="31"/>
  <c r="B1101" i="31"/>
  <c r="C1100" i="31"/>
  <c r="B1100" i="31"/>
  <c r="C1099" i="31"/>
  <c r="B1099" i="31"/>
  <c r="C1098" i="31"/>
  <c r="B1098" i="31"/>
  <c r="C1097" i="31"/>
  <c r="B1097" i="31"/>
  <c r="C1096" i="31"/>
  <c r="B1096" i="31"/>
  <c r="C1095" i="31"/>
  <c r="B1095" i="31"/>
  <c r="C1094" i="31"/>
  <c r="B1094" i="31"/>
  <c r="C1093" i="31"/>
  <c r="B1093" i="31"/>
  <c r="C1092" i="31"/>
  <c r="B1092" i="31"/>
  <c r="C1091" i="31"/>
  <c r="B1091" i="31"/>
  <c r="C1090" i="31"/>
  <c r="B1090" i="31"/>
  <c r="C1089" i="31"/>
  <c r="B1089" i="31"/>
  <c r="C1088" i="31"/>
  <c r="B1088" i="31"/>
  <c r="C1087" i="31"/>
  <c r="B1087" i="31"/>
  <c r="C1086" i="31"/>
  <c r="B1086" i="31"/>
  <c r="C1085" i="31"/>
  <c r="B1085" i="31"/>
  <c r="C1084" i="31"/>
  <c r="B1084" i="31"/>
  <c r="C1083" i="31"/>
  <c r="B1083" i="31"/>
  <c r="C1082" i="31"/>
  <c r="B1082" i="31"/>
  <c r="C1081" i="31"/>
  <c r="B1081" i="31"/>
  <c r="C1080" i="31"/>
  <c r="B1080" i="31"/>
  <c r="C1079" i="31"/>
  <c r="B1079" i="31"/>
  <c r="C1078" i="31"/>
  <c r="B1078" i="31"/>
  <c r="C1077" i="31"/>
  <c r="B1077" i="31"/>
  <c r="C1076" i="31"/>
  <c r="B1076" i="31"/>
  <c r="C1075" i="31"/>
  <c r="B1075" i="31"/>
  <c r="C1074" i="31"/>
  <c r="B1074" i="31"/>
  <c r="C1073" i="31"/>
  <c r="B1073" i="31"/>
  <c r="C1072" i="31"/>
  <c r="B1072" i="31"/>
  <c r="C1071" i="31"/>
  <c r="B1071" i="31"/>
  <c r="C1070" i="31"/>
  <c r="B1070" i="31"/>
  <c r="C1069" i="31"/>
  <c r="B1069" i="31"/>
  <c r="C1068" i="31"/>
  <c r="B1068" i="31"/>
  <c r="C1067" i="31"/>
  <c r="B1067" i="31"/>
  <c r="C1066" i="31"/>
  <c r="B1066" i="31"/>
  <c r="C1065" i="31"/>
  <c r="B1065" i="31"/>
  <c r="C1064" i="31"/>
  <c r="B1064" i="31"/>
  <c r="C1063" i="31"/>
  <c r="B1063" i="31"/>
  <c r="C1062" i="31"/>
  <c r="B1062" i="31"/>
  <c r="C1061" i="31"/>
  <c r="B1061" i="31"/>
  <c r="C1060" i="31"/>
  <c r="B1060" i="31"/>
  <c r="C1059" i="31"/>
  <c r="B1059" i="31"/>
  <c r="C1058" i="31"/>
  <c r="B1058" i="31"/>
  <c r="C1057" i="31"/>
  <c r="B1057" i="31"/>
  <c r="C1056" i="31"/>
  <c r="B1056" i="31"/>
  <c r="C1055" i="31"/>
  <c r="B1055" i="31"/>
  <c r="C1054" i="31"/>
  <c r="B1054" i="31"/>
  <c r="C1053" i="31"/>
  <c r="B1053" i="31"/>
  <c r="C1052" i="31"/>
  <c r="B1052" i="31"/>
  <c r="C1051" i="31"/>
  <c r="B1051" i="31"/>
  <c r="C1050" i="31"/>
  <c r="B1050" i="31"/>
  <c r="C1049" i="31"/>
  <c r="B1049" i="31"/>
  <c r="C1048" i="31"/>
  <c r="B1048" i="31"/>
  <c r="C1047" i="31"/>
  <c r="B1047" i="31"/>
  <c r="C1046" i="31"/>
  <c r="B1046" i="31"/>
  <c r="C1045" i="31"/>
  <c r="B1045" i="31"/>
  <c r="C1044" i="31"/>
  <c r="B1044" i="31"/>
  <c r="C1043" i="31"/>
  <c r="B1043" i="31"/>
  <c r="C1042" i="31"/>
  <c r="B1042" i="31"/>
  <c r="C1041" i="31"/>
  <c r="B1041" i="31"/>
  <c r="C1040" i="31"/>
  <c r="B1040" i="31"/>
  <c r="C1039" i="31"/>
  <c r="B1039" i="31"/>
  <c r="C1038" i="31"/>
  <c r="B1038" i="31"/>
  <c r="C1037" i="31"/>
  <c r="B1037" i="31"/>
  <c r="C1036" i="31"/>
  <c r="B1036" i="31"/>
  <c r="C1035" i="31"/>
  <c r="B1035" i="31"/>
  <c r="C1034" i="31"/>
  <c r="B1034" i="31"/>
  <c r="C1033" i="31"/>
  <c r="B1033" i="31"/>
  <c r="C1032" i="31"/>
  <c r="B1032" i="31"/>
  <c r="C1031" i="31"/>
  <c r="B1031" i="31"/>
  <c r="C1030" i="31"/>
  <c r="B1030" i="31"/>
  <c r="C1029" i="31"/>
  <c r="B1029" i="31"/>
  <c r="C1028" i="31"/>
  <c r="B1028" i="31"/>
  <c r="C1027" i="31"/>
  <c r="B1027" i="31"/>
  <c r="C1026" i="31"/>
  <c r="B1026" i="31"/>
  <c r="C1025" i="31"/>
  <c r="B1025" i="31"/>
  <c r="C1024" i="31"/>
  <c r="B1024" i="31"/>
  <c r="C1023" i="31"/>
  <c r="B1023" i="31"/>
  <c r="C1022" i="31"/>
  <c r="B1022" i="31"/>
  <c r="C1021" i="31"/>
  <c r="B1021" i="31"/>
  <c r="C1020" i="31"/>
  <c r="B1020" i="31"/>
  <c r="C1019" i="31"/>
  <c r="B1019" i="31"/>
  <c r="C1018" i="31"/>
  <c r="B1018" i="31"/>
  <c r="C1017" i="31"/>
  <c r="B1017" i="31"/>
  <c r="C1016" i="31"/>
  <c r="B1016" i="31"/>
  <c r="C1015" i="31"/>
  <c r="B1015" i="31"/>
  <c r="C1014" i="31"/>
  <c r="B1014" i="31"/>
  <c r="C1013" i="31"/>
  <c r="B1013" i="31"/>
  <c r="C1012" i="31"/>
  <c r="B1012" i="31"/>
  <c r="C1011" i="31"/>
  <c r="B1011" i="31"/>
  <c r="C1010" i="31"/>
  <c r="B1010" i="31"/>
  <c r="C1009" i="31"/>
  <c r="B1009" i="31"/>
  <c r="C1008" i="31"/>
  <c r="B1008" i="31"/>
  <c r="C1007" i="31"/>
  <c r="B1007" i="31"/>
  <c r="C1006" i="31"/>
  <c r="B1006" i="31"/>
  <c r="C1005" i="31"/>
  <c r="B1005" i="31"/>
  <c r="C1004" i="31"/>
  <c r="B1004" i="31"/>
  <c r="C1003" i="31"/>
  <c r="B1003" i="31"/>
  <c r="C1002" i="31"/>
  <c r="B1002" i="31"/>
  <c r="C1001" i="31"/>
  <c r="B1001" i="31"/>
  <c r="C1000" i="31"/>
  <c r="B1000" i="31"/>
  <c r="C999" i="31"/>
  <c r="B999" i="31"/>
  <c r="C998" i="31"/>
  <c r="B998" i="31"/>
  <c r="C997" i="31"/>
  <c r="B997" i="31"/>
  <c r="C996" i="31"/>
  <c r="B996" i="31"/>
  <c r="C995" i="31"/>
  <c r="B995" i="31"/>
  <c r="C994" i="31"/>
  <c r="B994" i="31"/>
  <c r="C993" i="31"/>
  <c r="B993" i="31"/>
  <c r="C992" i="31"/>
  <c r="B992" i="31"/>
  <c r="C991" i="31"/>
  <c r="B991" i="31"/>
  <c r="C990" i="31"/>
  <c r="B990" i="31"/>
  <c r="C989" i="31"/>
  <c r="B989" i="31"/>
  <c r="C988" i="31"/>
  <c r="B988" i="31"/>
  <c r="C987" i="31"/>
  <c r="B987" i="31"/>
  <c r="C986" i="31"/>
  <c r="B986" i="31"/>
  <c r="C985" i="31"/>
  <c r="B985" i="31"/>
  <c r="C984" i="31"/>
  <c r="B984" i="31"/>
  <c r="C983" i="31"/>
  <c r="B983" i="31"/>
  <c r="C982" i="31"/>
  <c r="B982" i="31"/>
  <c r="C981" i="31"/>
  <c r="B981" i="31"/>
  <c r="C980" i="31"/>
  <c r="B980" i="31"/>
  <c r="C979" i="31"/>
  <c r="B979" i="31"/>
  <c r="C978" i="31"/>
  <c r="B978" i="31"/>
  <c r="C977" i="31"/>
  <c r="B977" i="31"/>
  <c r="C976" i="31"/>
  <c r="B976" i="31"/>
  <c r="C975" i="31"/>
  <c r="B975" i="31"/>
  <c r="C974" i="31"/>
  <c r="B974" i="31"/>
  <c r="C973" i="31"/>
  <c r="B973" i="31"/>
  <c r="C972" i="31"/>
  <c r="B972" i="31"/>
  <c r="C971" i="31"/>
  <c r="B971" i="31"/>
  <c r="C970" i="31"/>
  <c r="B970" i="31"/>
  <c r="C969" i="31"/>
  <c r="B969" i="31"/>
  <c r="C968" i="31"/>
  <c r="B968" i="31"/>
  <c r="C967" i="31"/>
  <c r="B967" i="31"/>
  <c r="C966" i="31"/>
  <c r="B966" i="31"/>
  <c r="C965" i="31"/>
  <c r="B965" i="31"/>
  <c r="C964" i="31"/>
  <c r="B964" i="31"/>
  <c r="C963" i="31"/>
  <c r="B963" i="31"/>
  <c r="C962" i="31"/>
  <c r="B962" i="31"/>
  <c r="C961" i="31"/>
  <c r="B961" i="31"/>
  <c r="C960" i="31"/>
  <c r="B960" i="31"/>
  <c r="C959" i="31"/>
  <c r="B959" i="31"/>
  <c r="C958" i="31"/>
  <c r="B958" i="31"/>
  <c r="C957" i="31"/>
  <c r="B957" i="31"/>
  <c r="C956" i="31"/>
  <c r="B956" i="31"/>
  <c r="C955" i="31"/>
  <c r="B955" i="31"/>
  <c r="C954" i="31"/>
  <c r="B954" i="31"/>
  <c r="C953" i="31"/>
  <c r="B953" i="31"/>
  <c r="C952" i="31"/>
  <c r="B952" i="31"/>
  <c r="C951" i="31"/>
  <c r="B951" i="31"/>
  <c r="C950" i="31"/>
  <c r="B950" i="31"/>
  <c r="C949" i="31"/>
  <c r="B949" i="31"/>
  <c r="C948" i="31"/>
  <c r="B948" i="31"/>
  <c r="C947" i="31"/>
  <c r="B947" i="31"/>
  <c r="C946" i="31"/>
  <c r="B946" i="31"/>
  <c r="C945" i="31"/>
  <c r="B945" i="31"/>
  <c r="C944" i="31"/>
  <c r="B944" i="31"/>
  <c r="C943" i="31"/>
  <c r="B943" i="31"/>
  <c r="C942" i="31"/>
  <c r="B942" i="31"/>
  <c r="C941" i="31"/>
  <c r="B941" i="31"/>
  <c r="C940" i="31"/>
  <c r="B940" i="31"/>
  <c r="C939" i="31"/>
  <c r="B939" i="31"/>
  <c r="C938" i="31"/>
  <c r="B938" i="31"/>
  <c r="C937" i="31"/>
  <c r="B937" i="31"/>
  <c r="C936" i="31"/>
  <c r="B936" i="31"/>
  <c r="C935" i="31"/>
  <c r="B935" i="31"/>
  <c r="C934" i="31"/>
  <c r="B934" i="31"/>
  <c r="C933" i="31"/>
  <c r="B933" i="31"/>
  <c r="C932" i="31"/>
  <c r="B932" i="31"/>
  <c r="C931" i="31"/>
  <c r="B931" i="31"/>
  <c r="C930" i="31"/>
  <c r="B930" i="31"/>
  <c r="C929" i="31"/>
  <c r="B929" i="31"/>
  <c r="C928" i="31"/>
  <c r="B928" i="31"/>
  <c r="C927" i="31"/>
  <c r="B927" i="31"/>
  <c r="C926" i="31"/>
  <c r="B926" i="31"/>
  <c r="C925" i="31"/>
  <c r="B925" i="31"/>
  <c r="C924" i="31"/>
  <c r="B924" i="31"/>
  <c r="C923" i="31"/>
  <c r="B923" i="31"/>
  <c r="C922" i="31"/>
  <c r="B922" i="31"/>
  <c r="C921" i="31"/>
  <c r="B921" i="31"/>
  <c r="C920" i="31"/>
  <c r="B920" i="31"/>
  <c r="C919" i="31"/>
  <c r="B919" i="31"/>
  <c r="C918" i="31"/>
  <c r="B918" i="31"/>
  <c r="C917" i="31"/>
  <c r="B917" i="31"/>
  <c r="C916" i="31"/>
  <c r="B916" i="31"/>
  <c r="C915" i="31"/>
  <c r="B915" i="31"/>
  <c r="C914" i="31"/>
  <c r="B914" i="31"/>
  <c r="C913" i="31"/>
  <c r="B913" i="31"/>
  <c r="C912" i="31"/>
  <c r="B912" i="31"/>
  <c r="C911" i="31"/>
  <c r="B911" i="31"/>
  <c r="C910" i="31"/>
  <c r="B910" i="31"/>
  <c r="C909" i="31"/>
  <c r="B909" i="31"/>
  <c r="C908" i="31"/>
  <c r="B908" i="31"/>
  <c r="C907" i="31"/>
  <c r="B907" i="31"/>
  <c r="C906" i="31"/>
  <c r="B906" i="31"/>
  <c r="C905" i="31"/>
  <c r="B905" i="31"/>
  <c r="C904" i="31"/>
  <c r="B904" i="31"/>
  <c r="C903" i="31"/>
  <c r="B903" i="31"/>
  <c r="C902" i="31"/>
  <c r="B902" i="31"/>
  <c r="C901" i="31"/>
  <c r="B901" i="31"/>
  <c r="C900" i="31"/>
  <c r="B900" i="31"/>
  <c r="C899" i="31"/>
  <c r="B899" i="31"/>
  <c r="C898" i="31"/>
  <c r="B898" i="31"/>
  <c r="C897" i="31"/>
  <c r="B897" i="31"/>
  <c r="C896" i="31"/>
  <c r="B896" i="31"/>
  <c r="C895" i="31"/>
  <c r="B895" i="31"/>
  <c r="C894" i="31"/>
  <c r="B894" i="31"/>
  <c r="C893" i="31"/>
  <c r="B893" i="31"/>
  <c r="C892" i="31"/>
  <c r="B892" i="31"/>
  <c r="C891" i="31"/>
  <c r="B891" i="31"/>
  <c r="C890" i="31"/>
  <c r="B890" i="31"/>
  <c r="C889" i="31"/>
  <c r="B889" i="31"/>
  <c r="C888" i="31"/>
  <c r="B888" i="31"/>
  <c r="C887" i="31"/>
  <c r="B887" i="31"/>
  <c r="C886" i="31"/>
  <c r="B886" i="31"/>
  <c r="C885" i="31"/>
  <c r="B885" i="31"/>
  <c r="C884" i="31"/>
  <c r="B884" i="31"/>
  <c r="C883" i="31"/>
  <c r="B883" i="31"/>
  <c r="C882" i="31"/>
  <c r="B882" i="31"/>
  <c r="C881" i="31"/>
  <c r="B881" i="31"/>
  <c r="C880" i="31"/>
  <c r="B880" i="31"/>
  <c r="C879" i="31"/>
  <c r="B879" i="31"/>
  <c r="C878" i="31"/>
  <c r="B878" i="31"/>
  <c r="C877" i="31"/>
  <c r="B877" i="31"/>
  <c r="C876" i="31"/>
  <c r="B876" i="31"/>
  <c r="C875" i="31"/>
  <c r="B875" i="31"/>
  <c r="C874" i="31"/>
  <c r="B874" i="31"/>
  <c r="C873" i="31"/>
  <c r="B873" i="31"/>
  <c r="C872" i="31"/>
  <c r="B872" i="31"/>
  <c r="C871" i="31"/>
  <c r="B871" i="31"/>
  <c r="C870" i="31"/>
  <c r="B870" i="31"/>
  <c r="C869" i="31"/>
  <c r="B869" i="31"/>
  <c r="C868" i="31"/>
  <c r="B868" i="31"/>
  <c r="C867" i="31"/>
  <c r="B867" i="31"/>
  <c r="C866" i="31"/>
  <c r="B866" i="31"/>
  <c r="C865" i="31"/>
  <c r="B865" i="31"/>
  <c r="C864" i="31"/>
  <c r="B864" i="31"/>
  <c r="C863" i="31"/>
  <c r="B863" i="31"/>
  <c r="C862" i="31"/>
  <c r="B862" i="31"/>
  <c r="C861" i="31"/>
  <c r="B861" i="31"/>
  <c r="C860" i="31"/>
  <c r="B860" i="31"/>
  <c r="C859" i="31"/>
  <c r="B859" i="31"/>
  <c r="C858" i="31"/>
  <c r="B858" i="31"/>
  <c r="C857" i="31"/>
  <c r="B857" i="31"/>
  <c r="C856" i="31"/>
  <c r="B856" i="31"/>
  <c r="C855" i="31"/>
  <c r="B855" i="31"/>
  <c r="C854" i="31"/>
  <c r="B854" i="31"/>
  <c r="C853" i="31"/>
  <c r="B853" i="31"/>
  <c r="C852" i="31"/>
  <c r="B852" i="31"/>
  <c r="C851" i="31"/>
  <c r="B851" i="31"/>
  <c r="C850" i="31"/>
  <c r="B850" i="31"/>
  <c r="C849" i="31"/>
  <c r="B849" i="31"/>
  <c r="C848" i="31"/>
  <c r="B848" i="31"/>
  <c r="C847" i="31"/>
  <c r="B847" i="31"/>
  <c r="C846" i="31"/>
  <c r="B846" i="31"/>
  <c r="C845" i="31"/>
  <c r="B845" i="31"/>
  <c r="C844" i="31"/>
  <c r="B844" i="31"/>
  <c r="C843" i="31"/>
  <c r="B843" i="31"/>
  <c r="C842" i="31"/>
  <c r="B842" i="31"/>
  <c r="C841" i="31"/>
  <c r="B841" i="31"/>
  <c r="C840" i="31"/>
  <c r="B840" i="31"/>
  <c r="C839" i="31"/>
  <c r="B839" i="31"/>
  <c r="C838" i="31"/>
  <c r="B838" i="31"/>
  <c r="C837" i="31"/>
  <c r="B837" i="31"/>
  <c r="C836" i="31"/>
  <c r="B836" i="31"/>
  <c r="C835" i="31"/>
  <c r="B835" i="31"/>
  <c r="C834" i="31"/>
  <c r="B834" i="31"/>
  <c r="C833" i="31"/>
  <c r="B833" i="31"/>
  <c r="C832" i="31"/>
  <c r="B832" i="31"/>
  <c r="C831" i="31"/>
  <c r="B831" i="31"/>
  <c r="C830" i="31"/>
  <c r="B830" i="31"/>
  <c r="C829" i="31"/>
  <c r="B829" i="31"/>
  <c r="C828" i="31"/>
  <c r="B828" i="31"/>
  <c r="C827" i="31"/>
  <c r="B827" i="31"/>
  <c r="C826" i="31"/>
  <c r="B826" i="31"/>
  <c r="C825" i="31"/>
  <c r="B825" i="31"/>
  <c r="C824" i="31"/>
  <c r="B824" i="31"/>
  <c r="C823" i="31"/>
  <c r="B823" i="31"/>
  <c r="C822" i="31"/>
  <c r="B822" i="31"/>
  <c r="C821" i="31"/>
  <c r="B821" i="31"/>
  <c r="C820" i="31"/>
  <c r="B820" i="31"/>
  <c r="C819" i="31"/>
  <c r="B819" i="31"/>
  <c r="C818" i="31"/>
  <c r="B818" i="31"/>
  <c r="C817" i="31"/>
  <c r="B817" i="31"/>
  <c r="C816" i="31"/>
  <c r="B816" i="31"/>
  <c r="C815" i="31"/>
  <c r="B815" i="31"/>
  <c r="C814" i="31"/>
  <c r="B814" i="31"/>
  <c r="C813" i="31"/>
  <c r="B813" i="31"/>
  <c r="C812" i="31"/>
  <c r="B812" i="31"/>
  <c r="C811" i="31"/>
  <c r="B811" i="31"/>
  <c r="C810" i="31"/>
  <c r="B810" i="31"/>
  <c r="C809" i="31"/>
  <c r="B809" i="31"/>
  <c r="C808" i="31"/>
  <c r="B808" i="31"/>
  <c r="C807" i="31"/>
  <c r="B807" i="31"/>
  <c r="C806" i="31"/>
  <c r="B806" i="31"/>
  <c r="C805" i="31"/>
  <c r="B805" i="31"/>
  <c r="C804" i="31"/>
  <c r="B804" i="31"/>
  <c r="C803" i="31"/>
  <c r="B803" i="31"/>
  <c r="C802" i="31"/>
  <c r="B802" i="31"/>
  <c r="C801" i="31"/>
  <c r="B801" i="31"/>
  <c r="C800" i="31"/>
  <c r="B800" i="31"/>
  <c r="C799" i="31"/>
  <c r="B799" i="31"/>
  <c r="C798" i="31"/>
  <c r="B798" i="31"/>
  <c r="C797" i="31"/>
  <c r="B797" i="31"/>
  <c r="C796" i="31"/>
  <c r="B796" i="31"/>
  <c r="C795" i="31"/>
  <c r="B795" i="31"/>
  <c r="C794" i="31"/>
  <c r="B794" i="31"/>
  <c r="C793" i="31"/>
  <c r="B793" i="31"/>
  <c r="C792" i="31"/>
  <c r="B792" i="31"/>
  <c r="C791" i="31"/>
  <c r="B791" i="31"/>
  <c r="C790" i="31"/>
  <c r="B790" i="31"/>
  <c r="C789" i="31"/>
  <c r="B789" i="31"/>
  <c r="C788" i="31"/>
  <c r="B788" i="31"/>
  <c r="C787" i="31"/>
  <c r="B787" i="31"/>
  <c r="C786" i="31"/>
  <c r="B786" i="31"/>
  <c r="C785" i="31"/>
  <c r="B785" i="31"/>
  <c r="C784" i="31"/>
  <c r="B784" i="31"/>
  <c r="C783" i="31"/>
  <c r="B783" i="31"/>
  <c r="C782" i="31"/>
  <c r="B782" i="31"/>
  <c r="C781" i="31"/>
  <c r="B781" i="31"/>
  <c r="C780" i="31"/>
  <c r="B780" i="31"/>
  <c r="C779" i="31"/>
  <c r="B779" i="31"/>
  <c r="C778" i="31"/>
  <c r="B778" i="31"/>
  <c r="C777" i="31"/>
  <c r="B777" i="31"/>
  <c r="C776" i="31"/>
  <c r="B776" i="31"/>
  <c r="C775" i="31"/>
  <c r="B775" i="31"/>
  <c r="C774" i="31"/>
  <c r="B774" i="31"/>
  <c r="C773" i="31"/>
  <c r="B773" i="31"/>
  <c r="C772" i="31"/>
  <c r="B772" i="31"/>
  <c r="C771" i="31"/>
  <c r="B771" i="31"/>
  <c r="C770" i="31"/>
  <c r="B770" i="31"/>
  <c r="C769" i="31"/>
  <c r="B769" i="31"/>
  <c r="C768" i="31"/>
  <c r="B768" i="31"/>
  <c r="C767" i="31"/>
  <c r="B767" i="31"/>
  <c r="C766" i="31"/>
  <c r="B766" i="31"/>
  <c r="C765" i="31"/>
  <c r="B765" i="31"/>
  <c r="C764" i="31"/>
  <c r="B764" i="31"/>
  <c r="C763" i="31"/>
  <c r="B763" i="31"/>
  <c r="C762" i="31"/>
  <c r="B762" i="31"/>
  <c r="C761" i="31"/>
  <c r="B761" i="31"/>
  <c r="C760" i="31"/>
  <c r="B760" i="31"/>
  <c r="C759" i="31"/>
  <c r="B759" i="31"/>
  <c r="C758" i="31"/>
  <c r="B758" i="31"/>
  <c r="C757" i="31"/>
  <c r="B757" i="31"/>
  <c r="C756" i="31"/>
  <c r="B756" i="31"/>
  <c r="C755" i="31"/>
  <c r="B755" i="31"/>
  <c r="C754" i="31"/>
  <c r="B754" i="31"/>
  <c r="C753" i="31"/>
  <c r="B753" i="31"/>
  <c r="C752" i="31"/>
  <c r="B752" i="31"/>
  <c r="C751" i="31"/>
  <c r="B751" i="31"/>
  <c r="C750" i="31"/>
  <c r="B750" i="31"/>
  <c r="C749" i="31"/>
  <c r="B749" i="31"/>
  <c r="C748" i="31"/>
  <c r="B748" i="31"/>
  <c r="C747" i="31"/>
  <c r="B747" i="31"/>
  <c r="C746" i="31"/>
  <c r="B746" i="31"/>
  <c r="C745" i="31"/>
  <c r="B745" i="31"/>
  <c r="C744" i="31"/>
  <c r="B744" i="31"/>
  <c r="C743" i="31"/>
  <c r="B743" i="31"/>
  <c r="C742" i="31"/>
  <c r="B742" i="31"/>
  <c r="C741" i="31"/>
  <c r="B741" i="31"/>
  <c r="C740" i="31"/>
  <c r="B740" i="31"/>
  <c r="C739" i="31"/>
  <c r="B739" i="31"/>
  <c r="C738" i="31"/>
  <c r="B738" i="31"/>
  <c r="C737" i="31"/>
  <c r="B737" i="31"/>
  <c r="C736" i="31"/>
  <c r="B736" i="31"/>
  <c r="C735" i="31"/>
  <c r="B735" i="31"/>
  <c r="C734" i="31"/>
  <c r="B734" i="31"/>
  <c r="C733" i="31"/>
  <c r="B733" i="31"/>
  <c r="C732" i="31"/>
  <c r="B732" i="31"/>
  <c r="C731" i="31"/>
  <c r="B731" i="31"/>
  <c r="C730" i="31"/>
  <c r="B730" i="31"/>
  <c r="C729" i="31"/>
  <c r="B729" i="31"/>
  <c r="C728" i="31"/>
  <c r="B728" i="31"/>
  <c r="C727" i="31"/>
  <c r="B727" i="31"/>
  <c r="C726" i="31"/>
  <c r="B726" i="31"/>
  <c r="C725" i="31"/>
  <c r="B725" i="31"/>
  <c r="C724" i="31"/>
  <c r="B724" i="31"/>
  <c r="C723" i="31"/>
  <c r="B723" i="31"/>
  <c r="C722" i="31"/>
  <c r="B722" i="31"/>
  <c r="C721" i="31"/>
  <c r="B721" i="31"/>
  <c r="C720" i="31"/>
  <c r="B720" i="31"/>
  <c r="C719" i="31"/>
  <c r="B719" i="31"/>
  <c r="C718" i="31"/>
  <c r="B718" i="31"/>
  <c r="C717" i="31"/>
  <c r="B717" i="31"/>
  <c r="C716" i="31"/>
  <c r="B716" i="31"/>
  <c r="C715" i="31"/>
  <c r="B715" i="31"/>
  <c r="C714" i="31"/>
  <c r="B714" i="31"/>
  <c r="C713" i="31"/>
  <c r="B713" i="31"/>
  <c r="C712" i="31"/>
  <c r="B712" i="31"/>
  <c r="C711" i="31"/>
  <c r="B711" i="31"/>
  <c r="C710" i="31"/>
  <c r="B710" i="31"/>
  <c r="C709" i="31"/>
  <c r="B709" i="31"/>
  <c r="C708" i="31"/>
  <c r="B708" i="31"/>
  <c r="C707" i="31"/>
  <c r="B707" i="31"/>
  <c r="C706" i="31"/>
  <c r="B706" i="31"/>
  <c r="C705" i="31"/>
  <c r="B705" i="31"/>
  <c r="C704" i="31"/>
  <c r="B704" i="31"/>
  <c r="C703" i="31"/>
  <c r="B703" i="31"/>
  <c r="C702" i="31"/>
  <c r="B702" i="31"/>
  <c r="C701" i="31"/>
  <c r="B701" i="31"/>
  <c r="C700" i="31"/>
  <c r="B700" i="31"/>
  <c r="C699" i="31"/>
  <c r="B699" i="31"/>
  <c r="C698" i="31"/>
  <c r="B698" i="31"/>
  <c r="C697" i="31"/>
  <c r="B697" i="31"/>
  <c r="C696" i="31"/>
  <c r="B696" i="31"/>
  <c r="C695" i="31"/>
  <c r="B695" i="31"/>
  <c r="C694" i="31"/>
  <c r="B694" i="31"/>
  <c r="C693" i="31"/>
  <c r="B693" i="31"/>
  <c r="C692" i="31"/>
  <c r="B692" i="31"/>
  <c r="C691" i="31"/>
  <c r="B691" i="31"/>
  <c r="C690" i="31"/>
  <c r="B690" i="31"/>
  <c r="C689" i="31"/>
  <c r="B689" i="31"/>
  <c r="C688" i="31"/>
  <c r="B688" i="31"/>
  <c r="C687" i="31"/>
  <c r="B687" i="31"/>
  <c r="C686" i="31"/>
  <c r="B686" i="31"/>
  <c r="C685" i="31"/>
  <c r="B685" i="31"/>
  <c r="C684" i="31"/>
  <c r="B684" i="31"/>
  <c r="C683" i="31"/>
  <c r="B683" i="31"/>
  <c r="C682" i="31"/>
  <c r="B682" i="31"/>
  <c r="C681" i="31"/>
  <c r="B681" i="31"/>
  <c r="C680" i="31"/>
  <c r="B680" i="31"/>
  <c r="C679" i="31"/>
  <c r="B679" i="31"/>
  <c r="C678" i="31"/>
  <c r="B678" i="31"/>
  <c r="C677" i="31"/>
  <c r="B677" i="31"/>
  <c r="C676" i="31"/>
  <c r="B676" i="31"/>
  <c r="C675" i="31"/>
  <c r="B675" i="31"/>
  <c r="C674" i="31"/>
  <c r="B674" i="31"/>
  <c r="C673" i="31"/>
  <c r="B673" i="31"/>
  <c r="C672" i="31"/>
  <c r="B672" i="31"/>
  <c r="C671" i="31"/>
  <c r="B671" i="31"/>
  <c r="C670" i="31"/>
  <c r="B670" i="31"/>
  <c r="C669" i="31"/>
  <c r="B669" i="31"/>
  <c r="C668" i="31"/>
  <c r="B668" i="31"/>
  <c r="C667" i="31"/>
  <c r="B667" i="31"/>
  <c r="C666" i="31"/>
  <c r="B666" i="31"/>
  <c r="C665" i="31"/>
  <c r="B665" i="31"/>
  <c r="C664" i="31"/>
  <c r="B664" i="31"/>
  <c r="C663" i="31"/>
  <c r="B663" i="31"/>
  <c r="C662" i="31"/>
  <c r="B662" i="31"/>
  <c r="C661" i="31"/>
  <c r="B661" i="31"/>
  <c r="C660" i="31"/>
  <c r="B660" i="31"/>
  <c r="C659" i="31"/>
  <c r="B659" i="31"/>
  <c r="C658" i="31"/>
  <c r="B658" i="31"/>
  <c r="C657" i="31"/>
  <c r="B657" i="31"/>
  <c r="C656" i="31"/>
  <c r="B656" i="31"/>
  <c r="C655" i="31"/>
  <c r="B655" i="31"/>
  <c r="C654" i="31"/>
  <c r="B654" i="31"/>
  <c r="C653" i="31"/>
  <c r="B653" i="31"/>
  <c r="C652" i="31"/>
  <c r="B652" i="31"/>
  <c r="C651" i="31"/>
  <c r="B651" i="31"/>
  <c r="C650" i="31"/>
  <c r="B650" i="31"/>
  <c r="C649" i="31"/>
  <c r="B649" i="31"/>
  <c r="C648" i="31"/>
  <c r="B648" i="31"/>
  <c r="C647" i="31"/>
  <c r="B647" i="31"/>
  <c r="C646" i="31"/>
  <c r="B646" i="31"/>
  <c r="C645" i="31"/>
  <c r="B645" i="31"/>
  <c r="C644" i="31"/>
  <c r="B644" i="31"/>
  <c r="C643" i="31"/>
  <c r="B643" i="31"/>
  <c r="C642" i="31"/>
  <c r="B642" i="31"/>
  <c r="C641" i="31"/>
  <c r="B641" i="31"/>
  <c r="C640" i="31"/>
  <c r="B640" i="31"/>
  <c r="C639" i="31"/>
  <c r="B639" i="31"/>
  <c r="C638" i="31"/>
  <c r="B638" i="31"/>
  <c r="C637" i="31"/>
  <c r="B637" i="31"/>
  <c r="C636" i="31"/>
  <c r="B636" i="31"/>
  <c r="C635" i="31"/>
  <c r="B635" i="31"/>
  <c r="C634" i="31"/>
  <c r="B634" i="31"/>
  <c r="C633" i="31"/>
  <c r="B633" i="31"/>
  <c r="C632" i="31"/>
  <c r="B632" i="31"/>
  <c r="C631" i="31"/>
  <c r="B631" i="31"/>
  <c r="C630" i="31"/>
  <c r="B630" i="31"/>
  <c r="C629" i="31"/>
  <c r="B629" i="31"/>
  <c r="C628" i="31"/>
  <c r="B628" i="31"/>
  <c r="C627" i="31"/>
  <c r="B627" i="31"/>
  <c r="C626" i="31"/>
  <c r="B626" i="31"/>
  <c r="C625" i="31"/>
  <c r="B625" i="31"/>
  <c r="C624" i="31"/>
  <c r="B624" i="31"/>
  <c r="C623" i="31"/>
  <c r="B623" i="31"/>
  <c r="C622" i="31"/>
  <c r="B622" i="31"/>
  <c r="C621" i="31"/>
  <c r="B621" i="31"/>
  <c r="C620" i="31"/>
  <c r="B620" i="31"/>
  <c r="C619" i="31"/>
  <c r="B619" i="31"/>
  <c r="C618" i="31"/>
  <c r="B618" i="31"/>
  <c r="C617" i="31"/>
  <c r="B617" i="31"/>
  <c r="C616" i="31"/>
  <c r="B616" i="31"/>
  <c r="C615" i="31"/>
  <c r="B615" i="31"/>
  <c r="C614" i="31"/>
  <c r="B614" i="31"/>
  <c r="C613" i="31"/>
  <c r="B613" i="31"/>
  <c r="C612" i="31"/>
  <c r="B612" i="31"/>
  <c r="C611" i="31"/>
  <c r="B611" i="31"/>
  <c r="C610" i="31"/>
  <c r="B610" i="31"/>
  <c r="C609" i="31"/>
  <c r="B609" i="31"/>
  <c r="C608" i="31"/>
  <c r="B608" i="31"/>
  <c r="C607" i="31"/>
  <c r="B607" i="31"/>
  <c r="C606" i="31"/>
  <c r="B606" i="31"/>
  <c r="C605" i="31"/>
  <c r="B605" i="31"/>
  <c r="C604" i="31"/>
  <c r="B604" i="31"/>
  <c r="C603" i="31"/>
  <c r="B603" i="31"/>
  <c r="C602" i="31"/>
  <c r="B602" i="31"/>
  <c r="C601" i="31"/>
  <c r="B601" i="31"/>
  <c r="C600" i="31"/>
  <c r="B600" i="31"/>
  <c r="C599" i="31"/>
  <c r="B599" i="31"/>
  <c r="C598" i="31"/>
  <c r="B598" i="31"/>
  <c r="C597" i="31"/>
  <c r="B597" i="31"/>
  <c r="C596" i="31"/>
  <c r="B596" i="31"/>
  <c r="C595" i="31"/>
  <c r="B595" i="31"/>
  <c r="C594" i="31"/>
  <c r="B594" i="31"/>
  <c r="C593" i="31"/>
  <c r="B593" i="31"/>
  <c r="C592" i="31"/>
  <c r="B592" i="31"/>
  <c r="C591" i="31"/>
  <c r="B591" i="31"/>
  <c r="C590" i="31"/>
  <c r="B590" i="31"/>
  <c r="C589" i="31"/>
  <c r="B589" i="31"/>
  <c r="C588" i="31"/>
  <c r="B588" i="31"/>
  <c r="C587" i="31"/>
  <c r="B587" i="31"/>
  <c r="C586" i="31"/>
  <c r="B586" i="31"/>
  <c r="C585" i="31"/>
  <c r="B585" i="31"/>
  <c r="C584" i="31"/>
  <c r="B584" i="31"/>
  <c r="C583" i="31"/>
  <c r="B583" i="31"/>
  <c r="C582" i="31"/>
  <c r="B582" i="31"/>
  <c r="C581" i="31"/>
  <c r="B581" i="31"/>
  <c r="C580" i="31"/>
  <c r="B580" i="31"/>
  <c r="C579" i="31"/>
  <c r="B579" i="31"/>
  <c r="C578" i="31"/>
  <c r="B578" i="31"/>
  <c r="C577" i="31"/>
  <c r="B577" i="31"/>
  <c r="C576" i="31"/>
  <c r="B576" i="31"/>
  <c r="C575" i="31"/>
  <c r="B575" i="31"/>
  <c r="C574" i="31"/>
  <c r="B574" i="31"/>
  <c r="C573" i="31"/>
  <c r="B573" i="31"/>
  <c r="C572" i="31"/>
  <c r="B572" i="31"/>
  <c r="C571" i="31"/>
  <c r="B571" i="31"/>
  <c r="C570" i="31"/>
  <c r="B570" i="31"/>
  <c r="C569" i="31"/>
  <c r="B569" i="31"/>
  <c r="C568" i="31"/>
  <c r="B568" i="31"/>
  <c r="C567" i="31"/>
  <c r="B567" i="31"/>
  <c r="C566" i="31"/>
  <c r="B566" i="31"/>
  <c r="C565" i="31"/>
  <c r="B565" i="31"/>
  <c r="C564" i="31"/>
  <c r="B564" i="31"/>
  <c r="C563" i="31"/>
  <c r="B563" i="31"/>
  <c r="C562" i="31"/>
  <c r="B562" i="31"/>
  <c r="C561" i="31"/>
  <c r="B561" i="31"/>
  <c r="C560" i="31"/>
  <c r="B560" i="31"/>
  <c r="C559" i="31"/>
  <c r="B559" i="31"/>
  <c r="C558" i="31"/>
  <c r="B558" i="31"/>
  <c r="C557" i="31"/>
  <c r="B557" i="31"/>
  <c r="C556" i="31"/>
  <c r="B556" i="31"/>
  <c r="C555" i="31"/>
  <c r="B555" i="31"/>
  <c r="C554" i="31"/>
  <c r="B554" i="31"/>
  <c r="C553" i="31"/>
  <c r="B553" i="31"/>
  <c r="C552" i="31"/>
  <c r="B552" i="31"/>
  <c r="C551" i="31"/>
  <c r="B551" i="31"/>
  <c r="C550" i="31"/>
  <c r="B550" i="31"/>
  <c r="C549" i="31"/>
  <c r="B549" i="31"/>
  <c r="C548" i="31"/>
  <c r="B548" i="31"/>
  <c r="C547" i="31"/>
  <c r="B547" i="31"/>
  <c r="C546" i="31"/>
  <c r="B546" i="31"/>
  <c r="C545" i="31"/>
  <c r="B545" i="31"/>
  <c r="C544" i="31"/>
  <c r="B544" i="31"/>
  <c r="C543" i="31"/>
  <c r="B543" i="31"/>
  <c r="C542" i="31"/>
  <c r="B542" i="31"/>
  <c r="C541" i="31"/>
  <c r="B541" i="31"/>
  <c r="C540" i="31"/>
  <c r="B540" i="31"/>
  <c r="C539" i="31"/>
  <c r="B539" i="31"/>
  <c r="C538" i="31"/>
  <c r="B538" i="31"/>
  <c r="C537" i="31"/>
  <c r="B537" i="31"/>
  <c r="C536" i="31"/>
  <c r="B536" i="31"/>
  <c r="C535" i="31"/>
  <c r="B535" i="31"/>
  <c r="C534" i="31"/>
  <c r="B534" i="31"/>
  <c r="C533" i="31"/>
  <c r="B533" i="31"/>
  <c r="C532" i="31"/>
  <c r="B532" i="31"/>
  <c r="C531" i="31"/>
  <c r="B531" i="31"/>
  <c r="C530" i="31"/>
  <c r="B530" i="31"/>
  <c r="C529" i="31"/>
  <c r="B529" i="31"/>
  <c r="C528" i="31"/>
  <c r="B528" i="31"/>
  <c r="C527" i="31"/>
  <c r="B527" i="31"/>
  <c r="C526" i="31"/>
  <c r="B526" i="31"/>
  <c r="C525" i="31"/>
  <c r="B525" i="31"/>
  <c r="C524" i="31"/>
  <c r="B524" i="31"/>
  <c r="C523" i="31"/>
  <c r="B523" i="31"/>
  <c r="C522" i="31"/>
  <c r="B522" i="31"/>
  <c r="C521" i="31"/>
  <c r="B521" i="31"/>
  <c r="C520" i="31"/>
  <c r="B520" i="31"/>
  <c r="C519" i="31"/>
  <c r="B519" i="31"/>
  <c r="C518" i="31"/>
  <c r="B518" i="31"/>
  <c r="C517" i="31"/>
  <c r="B517" i="31"/>
  <c r="C516" i="31"/>
  <c r="B516" i="31"/>
  <c r="C515" i="31"/>
  <c r="B515" i="31"/>
  <c r="C514" i="31"/>
  <c r="B514" i="31"/>
  <c r="C513" i="31"/>
  <c r="B513" i="31"/>
  <c r="C512" i="31"/>
  <c r="B512" i="31"/>
  <c r="C511" i="31"/>
  <c r="B511" i="31"/>
  <c r="C510" i="31"/>
  <c r="B510" i="31"/>
  <c r="C509" i="31"/>
  <c r="B509" i="31"/>
  <c r="C508" i="31"/>
  <c r="B508" i="31"/>
  <c r="C507" i="31"/>
  <c r="B507" i="31"/>
  <c r="C506" i="31"/>
  <c r="B506" i="31"/>
  <c r="C505" i="31"/>
  <c r="B505" i="31"/>
  <c r="C504" i="31"/>
  <c r="B504" i="31"/>
  <c r="A526" i="29"/>
  <c r="D526" i="29" s="1"/>
  <c r="A523" i="29"/>
  <c r="A516" i="29"/>
  <c r="A513" i="29"/>
  <c r="A505" i="29"/>
  <c r="A506" i="29"/>
  <c r="A510" i="29"/>
  <c r="A497" i="29"/>
  <c r="A500" i="29"/>
  <c r="A493" i="29"/>
  <c r="A488" i="29"/>
  <c r="A492" i="29"/>
  <c r="A476" i="29"/>
  <c r="A480" i="29"/>
  <c r="A464" i="29"/>
  <c r="A466" i="29"/>
  <c r="A470" i="29"/>
  <c r="A472" i="29"/>
  <c r="A457" i="29"/>
  <c r="A458" i="29"/>
  <c r="A460" i="29"/>
  <c r="A453" i="29"/>
  <c r="A448" i="29"/>
  <c r="A450" i="29"/>
  <c r="A452" i="29"/>
  <c r="A440" i="29"/>
  <c r="A442" i="29"/>
  <c r="A424" i="29"/>
  <c r="A426" i="29"/>
  <c r="A429" i="29"/>
  <c r="A430" i="29"/>
  <c r="A432" i="29"/>
  <c r="A416" i="29"/>
  <c r="A420" i="29"/>
  <c r="A421" i="29"/>
  <c r="A413" i="29"/>
  <c r="A406" i="29"/>
  <c r="A407" i="29"/>
  <c r="A408" i="29"/>
  <c r="A410" i="29"/>
  <c r="A412" i="29"/>
  <c r="A396" i="29"/>
  <c r="A400" i="29"/>
  <c r="A393" i="29"/>
  <c r="A384" i="29"/>
  <c r="A386" i="29"/>
  <c r="A387" i="29"/>
  <c r="A388" i="29"/>
  <c r="A390" i="29"/>
  <c r="A392" i="29"/>
  <c r="A383" i="29"/>
  <c r="A374" i="29"/>
  <c r="A376" i="29"/>
  <c r="A378" i="29"/>
  <c r="A379" i="29"/>
  <c r="A380" i="29"/>
  <c r="A381" i="29"/>
  <c r="A382" i="29"/>
  <c r="A373" i="29"/>
  <c r="A366" i="29"/>
  <c r="A368" i="29"/>
  <c r="A370" i="29"/>
  <c r="A372" i="29"/>
  <c r="A363" i="29"/>
  <c r="A355" i="29"/>
  <c r="A356" i="29"/>
  <c r="A357" i="29"/>
  <c r="C357" i="29" s="1"/>
  <c r="A358" i="29"/>
  <c r="A360" i="29"/>
  <c r="A361" i="29"/>
  <c r="A362" i="29"/>
  <c r="A353" i="29"/>
  <c r="A344" i="29"/>
  <c r="A346" i="29"/>
  <c r="A348" i="29"/>
  <c r="A350" i="29"/>
  <c r="A352" i="29"/>
  <c r="A343" i="29"/>
  <c r="A336" i="29"/>
  <c r="A337" i="29"/>
  <c r="A338" i="29"/>
  <c r="F338" i="29" s="1"/>
  <c r="A339" i="29"/>
  <c r="A340" i="29"/>
  <c r="A341" i="29"/>
  <c r="A342" i="29"/>
  <c r="A333" i="29"/>
  <c r="A324" i="29"/>
  <c r="A326" i="29"/>
  <c r="D326" i="29" s="1"/>
  <c r="I326" i="29" s="1"/>
  <c r="A328" i="29"/>
  <c r="A330" i="29"/>
  <c r="A332" i="29"/>
  <c r="A323" i="29"/>
  <c r="A316" i="29"/>
  <c r="A317" i="29"/>
  <c r="A318" i="29"/>
  <c r="A319" i="29"/>
  <c r="A320" i="29"/>
  <c r="A321" i="29"/>
  <c r="A322" i="29"/>
  <c r="A313" i="29"/>
  <c r="A304" i="29"/>
  <c r="A306" i="29"/>
  <c r="A307" i="29"/>
  <c r="A308" i="29"/>
  <c r="A310" i="29"/>
  <c r="A312" i="29"/>
  <c r="A303" i="29"/>
  <c r="A294" i="29"/>
  <c r="A295" i="29"/>
  <c r="A296" i="29"/>
  <c r="A297" i="29"/>
  <c r="C297" i="29" s="1"/>
  <c r="A298" i="29"/>
  <c r="A299" i="29"/>
  <c r="A300" i="29"/>
  <c r="A302" i="29"/>
  <c r="A284" i="29"/>
  <c r="A286" i="29"/>
  <c r="A287" i="29"/>
  <c r="A288" i="29"/>
  <c r="A289" i="29"/>
  <c r="A290" i="29"/>
  <c r="A292" i="29"/>
  <c r="A283" i="29"/>
  <c r="A274" i="29"/>
  <c r="A276" i="29"/>
  <c r="A277" i="29"/>
  <c r="A278" i="29"/>
  <c r="A280" i="29"/>
  <c r="A281" i="29"/>
  <c r="A282" i="29"/>
  <c r="A264" i="29"/>
  <c r="A266" i="29"/>
  <c r="A267" i="29"/>
  <c r="A268" i="29"/>
  <c r="A270" i="29"/>
  <c r="A271" i="29"/>
  <c r="A272" i="29"/>
  <c r="A263" i="29"/>
  <c r="C263" i="29" s="1"/>
  <c r="D263" i="29" s="1"/>
  <c r="A254" i="29"/>
  <c r="A256" i="29"/>
  <c r="A257" i="29"/>
  <c r="A258" i="29"/>
  <c r="A260" i="29"/>
  <c r="A261" i="29"/>
  <c r="A262" i="29"/>
  <c r="A253" i="29"/>
  <c r="A244" i="29"/>
  <c r="A245" i="29"/>
  <c r="A246" i="29"/>
  <c r="A247" i="29"/>
  <c r="A248" i="29"/>
  <c r="A249" i="29"/>
  <c r="A250" i="29"/>
  <c r="A251" i="29"/>
  <c r="A252" i="29"/>
  <c r="A243" i="29"/>
  <c r="A234" i="29"/>
  <c r="A235" i="29"/>
  <c r="A236" i="29"/>
  <c r="A237" i="29"/>
  <c r="A238" i="29"/>
  <c r="A239" i="29"/>
  <c r="A240" i="29"/>
  <c r="A242" i="29"/>
  <c r="A233" i="29"/>
  <c r="A224" i="29"/>
  <c r="A225" i="29"/>
  <c r="A226" i="29"/>
  <c r="A227" i="29"/>
  <c r="A228" i="29"/>
  <c r="A230" i="29"/>
  <c r="A231" i="29"/>
  <c r="A232" i="29"/>
  <c r="A223" i="29"/>
  <c r="A216" i="29"/>
  <c r="A217" i="29"/>
  <c r="A218" i="29"/>
  <c r="A220" i="29"/>
  <c r="A221" i="29"/>
  <c r="A222" i="29"/>
  <c r="A213" i="29"/>
  <c r="A204" i="29"/>
  <c r="A205" i="29"/>
  <c r="A206" i="29"/>
  <c r="D206" i="29" s="1"/>
  <c r="A207" i="29"/>
  <c r="A209" i="29"/>
  <c r="A210" i="29"/>
  <c r="A211" i="29"/>
  <c r="A212" i="29"/>
  <c r="A203" i="29"/>
  <c r="A202" i="29"/>
  <c r="F202" i="29" s="1"/>
  <c r="A201" i="29"/>
  <c r="A200" i="29"/>
  <c r="A199" i="29"/>
  <c r="A198" i="29"/>
  <c r="A197" i="29"/>
  <c r="A195" i="29"/>
  <c r="A194" i="29"/>
  <c r="A193" i="29"/>
  <c r="A192" i="29"/>
  <c r="A191" i="29"/>
  <c r="A189" i="29"/>
  <c r="A188" i="29"/>
  <c r="A187" i="29"/>
  <c r="C187" i="29" s="1"/>
  <c r="D187" i="29" s="1"/>
  <c r="I187" i="29" s="1"/>
  <c r="A186" i="29"/>
  <c r="A185" i="29"/>
  <c r="A184" i="29"/>
  <c r="A182" i="29"/>
  <c r="A181" i="29"/>
  <c r="A180" i="29"/>
  <c r="A179" i="29"/>
  <c r="A178" i="29"/>
  <c r="A177" i="29"/>
  <c r="A176" i="29"/>
  <c r="A175" i="29"/>
  <c r="C175" i="29" s="1"/>
  <c r="A174" i="29"/>
  <c r="A173" i="29"/>
  <c r="A172" i="29"/>
  <c r="A171" i="29"/>
  <c r="A170" i="29"/>
  <c r="A169" i="29"/>
  <c r="A167" i="29"/>
  <c r="C167" i="29" s="1"/>
  <c r="A166" i="29"/>
  <c r="A165" i="29"/>
  <c r="A164" i="29"/>
  <c r="A163" i="29"/>
  <c r="A162" i="29"/>
  <c r="A161" i="29"/>
  <c r="A160" i="29"/>
  <c r="A159" i="29"/>
  <c r="C159" i="29" s="1"/>
  <c r="A158" i="29"/>
  <c r="A156" i="29"/>
  <c r="A155" i="29"/>
  <c r="A154" i="29"/>
  <c r="A153" i="29"/>
  <c r="A151" i="29"/>
  <c r="A150" i="29"/>
  <c r="A147" i="29"/>
  <c r="A145" i="29"/>
  <c r="A144" i="29"/>
  <c r="A143" i="29"/>
  <c r="A142" i="29"/>
  <c r="A141" i="29"/>
  <c r="A140" i="29"/>
  <c r="A139" i="29"/>
  <c r="A138" i="29"/>
  <c r="A137" i="29"/>
  <c r="A136" i="29"/>
  <c r="A134" i="29"/>
  <c r="A133" i="29"/>
  <c r="A124" i="29"/>
  <c r="A125" i="29"/>
  <c r="A126" i="29"/>
  <c r="A127" i="29"/>
  <c r="A128" i="29"/>
  <c r="A129" i="29"/>
  <c r="A130" i="29"/>
  <c r="A131" i="29"/>
  <c r="A132" i="29"/>
  <c r="A123" i="29"/>
  <c r="A115" i="29"/>
  <c r="A116" i="29"/>
  <c r="A117" i="29"/>
  <c r="A118" i="29"/>
  <c r="A119" i="29"/>
  <c r="A120" i="29"/>
  <c r="A122" i="29"/>
  <c r="A113" i="29"/>
  <c r="A104" i="29"/>
  <c r="A105" i="29"/>
  <c r="D105" i="29" s="1"/>
  <c r="A107" i="29"/>
  <c r="A108" i="29"/>
  <c r="A110" i="29"/>
  <c r="A111" i="29"/>
  <c r="A112" i="29"/>
  <c r="A103" i="29"/>
  <c r="A94" i="29"/>
  <c r="A96" i="29"/>
  <c r="A97" i="29"/>
  <c r="A98" i="29"/>
  <c r="A99" i="29"/>
  <c r="A100" i="29"/>
  <c r="A101" i="29"/>
  <c r="A102" i="29"/>
  <c r="A93" i="29"/>
  <c r="A84" i="29"/>
  <c r="A86" i="29"/>
  <c r="A87" i="29"/>
  <c r="A88" i="29"/>
  <c r="A90" i="29"/>
  <c r="A91" i="29"/>
  <c r="A92" i="29"/>
  <c r="A83" i="29"/>
  <c r="A74" i="29"/>
  <c r="A75" i="29"/>
  <c r="A76" i="29"/>
  <c r="C76" i="29" s="1"/>
  <c r="A77" i="29"/>
  <c r="A79" i="29"/>
  <c r="A80" i="29"/>
  <c r="A81" i="29"/>
  <c r="A82" i="29"/>
  <c r="A64" i="29"/>
  <c r="A65" i="29"/>
  <c r="A66" i="29"/>
  <c r="A67" i="29"/>
  <c r="A68" i="29"/>
  <c r="A69" i="29"/>
  <c r="A70" i="29"/>
  <c r="A71" i="29"/>
  <c r="C71" i="29" s="1"/>
  <c r="A72" i="29"/>
  <c r="A63" i="29"/>
  <c r="A54" i="29"/>
  <c r="A55" i="29"/>
  <c r="A57" i="29"/>
  <c r="A58" i="29"/>
  <c r="A59" i="29"/>
  <c r="A60" i="29"/>
  <c r="A61" i="29"/>
  <c r="A62" i="29"/>
  <c r="A53" i="29"/>
  <c r="A44" i="29"/>
  <c r="A45" i="29"/>
  <c r="A46" i="29"/>
  <c r="A47" i="29"/>
  <c r="C47" i="29" s="1"/>
  <c r="A48" i="29"/>
  <c r="A49" i="29"/>
  <c r="A50" i="29"/>
  <c r="A51" i="29"/>
  <c r="A52" i="29"/>
  <c r="A43" i="29"/>
  <c r="A34" i="29"/>
  <c r="A35" i="29"/>
  <c r="A36" i="29"/>
  <c r="A37" i="29"/>
  <c r="A38" i="29"/>
  <c r="A39" i="29"/>
  <c r="A40" i="29"/>
  <c r="A42" i="29"/>
  <c r="A33" i="29"/>
  <c r="A24" i="29"/>
  <c r="A25" i="29"/>
  <c r="A26" i="29"/>
  <c r="A27" i="29"/>
  <c r="A28" i="29"/>
  <c r="A29" i="29"/>
  <c r="A30" i="29"/>
  <c r="A31" i="29"/>
  <c r="A32" i="29"/>
  <c r="A23" i="29"/>
  <c r="C23" i="29" s="1"/>
  <c r="A14" i="29"/>
  <c r="A15" i="29"/>
  <c r="C15" i="29" s="1"/>
  <c r="A16" i="29"/>
  <c r="A17" i="29"/>
  <c r="A18" i="29"/>
  <c r="A19" i="29"/>
  <c r="A20" i="29"/>
  <c r="A21" i="29"/>
  <c r="A22" i="29"/>
  <c r="A13" i="29"/>
  <c r="A122" i="28"/>
  <c r="C122" i="28" s="1"/>
  <c r="A113" i="28"/>
  <c r="A106" i="28"/>
  <c r="A108" i="28"/>
  <c r="A109" i="28"/>
  <c r="A110" i="28"/>
  <c r="A96" i="28"/>
  <c r="A98" i="28"/>
  <c r="A100" i="28"/>
  <c r="A86" i="28"/>
  <c r="A87" i="28"/>
  <c r="A88" i="28"/>
  <c r="A89" i="28"/>
  <c r="A90" i="28"/>
  <c r="A91" i="28"/>
  <c r="A92" i="28"/>
  <c r="A83" i="28"/>
  <c r="A74" i="28"/>
  <c r="C74" i="28" s="1"/>
  <c r="A76" i="28"/>
  <c r="A77" i="28"/>
  <c r="A78" i="28"/>
  <c r="A80" i="28"/>
  <c r="A81" i="28"/>
  <c r="A82" i="28"/>
  <c r="C82" i="28" s="1"/>
  <c r="A73" i="28"/>
  <c r="A66" i="28"/>
  <c r="C66" i="28" s="1"/>
  <c r="A67" i="28"/>
  <c r="A68" i="28"/>
  <c r="A70" i="28"/>
  <c r="A71" i="28"/>
  <c r="A72" i="28"/>
  <c r="C72" i="28" s="1"/>
  <c r="A63" i="28"/>
  <c r="A54" i="28"/>
  <c r="A56" i="28"/>
  <c r="A57" i="28"/>
  <c r="A58" i="28"/>
  <c r="A59" i="28"/>
  <c r="A61" i="28"/>
  <c r="A62" i="28"/>
  <c r="A53" i="28"/>
  <c r="A44" i="28"/>
  <c r="A46" i="28"/>
  <c r="A47" i="28"/>
  <c r="A48" i="28"/>
  <c r="A50" i="28"/>
  <c r="A51" i="28"/>
  <c r="A43" i="28"/>
  <c r="A34" i="28"/>
  <c r="A36" i="28"/>
  <c r="A37" i="28"/>
  <c r="A38" i="28"/>
  <c r="A40" i="28"/>
  <c r="A41" i="28"/>
  <c r="A42" i="28"/>
  <c r="A33" i="28"/>
  <c r="A24" i="28"/>
  <c r="A25" i="28"/>
  <c r="A26" i="28"/>
  <c r="A27" i="28"/>
  <c r="A28" i="28"/>
  <c r="A30" i="28"/>
  <c r="A31" i="28"/>
  <c r="A32" i="28"/>
  <c r="A23" i="28"/>
  <c r="A14" i="28"/>
  <c r="A15" i="28"/>
  <c r="A16" i="28"/>
  <c r="A18" i="28"/>
  <c r="A19" i="28"/>
  <c r="A20" i="28"/>
  <c r="A21" i="28"/>
  <c r="A22" i="28"/>
  <c r="B1" i="28"/>
  <c r="B4" i="28"/>
  <c r="A4" i="28"/>
  <c r="C4" i="28"/>
  <c r="D4" i="28"/>
  <c r="H4" i="28" s="1"/>
  <c r="D1" i="28"/>
  <c r="G1" i="28"/>
  <c r="G4" i="28"/>
  <c r="B5" i="28"/>
  <c r="G5" i="28"/>
  <c r="B6" i="28"/>
  <c r="A6" i="28"/>
  <c r="C6" i="28"/>
  <c r="D6" i="28" s="1"/>
  <c r="I6" i="28" s="1"/>
  <c r="E6" i="28"/>
  <c r="J6" i="28" s="1"/>
  <c r="F6" i="28"/>
  <c r="G6" i="28"/>
  <c r="H6" i="28"/>
  <c r="B7" i="28"/>
  <c r="A7" i="28"/>
  <c r="G7" i="28"/>
  <c r="B8" i="28"/>
  <c r="G8" i="28"/>
  <c r="B9" i="28"/>
  <c r="A9" i="28"/>
  <c r="G9" i="28"/>
  <c r="B10" i="28"/>
  <c r="G10" i="28"/>
  <c r="B11" i="28"/>
  <c r="D11" i="28" s="1"/>
  <c r="A11" i="28"/>
  <c r="C11" i="28"/>
  <c r="G11" i="28"/>
  <c r="B12" i="28"/>
  <c r="A12" i="28"/>
  <c r="G12" i="28"/>
  <c r="B13" i="28"/>
  <c r="G13" i="28"/>
  <c r="B14" i="28"/>
  <c r="C14" i="28"/>
  <c r="G14" i="28"/>
  <c r="B15" i="28"/>
  <c r="G15" i="28"/>
  <c r="B16" i="28"/>
  <c r="C16" i="28"/>
  <c r="D16" i="28" s="1"/>
  <c r="E16" i="28"/>
  <c r="F16" i="28"/>
  <c r="G16" i="28"/>
  <c r="H16" i="28"/>
  <c r="I16" i="28"/>
  <c r="B17" i="28"/>
  <c r="G17" i="28"/>
  <c r="B18" i="28"/>
  <c r="G18" i="28"/>
  <c r="B19" i="28"/>
  <c r="C19" i="28"/>
  <c r="G19" i="28"/>
  <c r="B20" i="28"/>
  <c r="G20" i="28"/>
  <c r="B21" i="28"/>
  <c r="G21" i="28"/>
  <c r="B22" i="28"/>
  <c r="C22" i="28"/>
  <c r="G22" i="28"/>
  <c r="B23" i="28"/>
  <c r="G23" i="28"/>
  <c r="B24" i="28"/>
  <c r="G24" i="28"/>
  <c r="B25" i="28"/>
  <c r="G25" i="28"/>
  <c r="B26" i="28"/>
  <c r="C26" i="28"/>
  <c r="D26" i="28"/>
  <c r="G26" i="28"/>
  <c r="B27" i="28"/>
  <c r="G27" i="28"/>
  <c r="B28" i="28"/>
  <c r="C28" i="28"/>
  <c r="D28" i="28" s="1"/>
  <c r="G28" i="28"/>
  <c r="B29" i="28"/>
  <c r="G29" i="28"/>
  <c r="B30" i="28"/>
  <c r="G30" i="28"/>
  <c r="B31" i="28"/>
  <c r="G31" i="28"/>
  <c r="B32" i="28"/>
  <c r="C32" i="28"/>
  <c r="D32" i="28"/>
  <c r="H32" i="28" s="1"/>
  <c r="F32" i="28"/>
  <c r="G32" i="28"/>
  <c r="I32" i="28"/>
  <c r="B33" i="28"/>
  <c r="C33" i="28"/>
  <c r="D33" i="28" s="1"/>
  <c r="F33" i="28"/>
  <c r="G33" i="28"/>
  <c r="B34" i="28"/>
  <c r="G34" i="28"/>
  <c r="B35" i="28"/>
  <c r="G35" i="28"/>
  <c r="B36" i="28"/>
  <c r="C36" i="28"/>
  <c r="G36" i="28"/>
  <c r="B37" i="28"/>
  <c r="C37" i="28"/>
  <c r="G37" i="28"/>
  <c r="B38" i="28"/>
  <c r="C38" i="28"/>
  <c r="G38" i="28"/>
  <c r="B39" i="28"/>
  <c r="G39" i="28"/>
  <c r="B40" i="28"/>
  <c r="C40" i="28"/>
  <c r="D40" i="28" s="1"/>
  <c r="E40" i="28"/>
  <c r="G40" i="28"/>
  <c r="B41" i="28"/>
  <c r="C41" i="28"/>
  <c r="G41" i="28"/>
  <c r="B42" i="28"/>
  <c r="G42" i="28"/>
  <c r="B43" i="28"/>
  <c r="D43" i="28" s="1"/>
  <c r="C43" i="28"/>
  <c r="G43" i="28"/>
  <c r="B44" i="28"/>
  <c r="D44" i="28" s="1"/>
  <c r="H44" i="28" s="1"/>
  <c r="C44" i="28"/>
  <c r="G44" i="28"/>
  <c r="B45" i="28"/>
  <c r="G45" i="28"/>
  <c r="B46" i="28"/>
  <c r="G46" i="28"/>
  <c r="B47" i="28"/>
  <c r="G47" i="28"/>
  <c r="B48" i="28"/>
  <c r="G48" i="28"/>
  <c r="B49" i="28"/>
  <c r="G49" i="28"/>
  <c r="B50" i="28"/>
  <c r="G50" i="28"/>
  <c r="B51" i="28"/>
  <c r="C51" i="28"/>
  <c r="D51" i="28"/>
  <c r="G51" i="28"/>
  <c r="B52" i="28"/>
  <c r="G52" i="28"/>
  <c r="B53" i="28"/>
  <c r="C53" i="28"/>
  <c r="G53" i="28"/>
  <c r="B54" i="28"/>
  <c r="C54" i="28"/>
  <c r="D54" i="28" s="1"/>
  <c r="G54" i="28"/>
  <c r="B55" i="28"/>
  <c r="G55" i="28"/>
  <c r="B56" i="28"/>
  <c r="C56" i="28"/>
  <c r="G56" i="28"/>
  <c r="B57" i="28"/>
  <c r="C57" i="28"/>
  <c r="G57" i="28"/>
  <c r="B58" i="28"/>
  <c r="G58" i="28"/>
  <c r="B59" i="28"/>
  <c r="C59" i="28"/>
  <c r="D59" i="28" s="1"/>
  <c r="I59" i="28" s="1"/>
  <c r="E59" i="28"/>
  <c r="J59" i="28" s="1"/>
  <c r="G59" i="28"/>
  <c r="H59" i="28"/>
  <c r="B60" i="28"/>
  <c r="G60" i="28"/>
  <c r="B61" i="28"/>
  <c r="D61" i="28" s="1"/>
  <c r="C61" i="28"/>
  <c r="G61" i="28"/>
  <c r="B62" i="28"/>
  <c r="D62" i="28" s="1"/>
  <c r="C62" i="28"/>
  <c r="F62" i="28"/>
  <c r="G62" i="28"/>
  <c r="B63" i="28"/>
  <c r="D63" i="28" s="1"/>
  <c r="C63" i="28"/>
  <c r="E63" i="28"/>
  <c r="G63" i="28"/>
  <c r="B64" i="28"/>
  <c r="G64" i="28"/>
  <c r="B65" i="28"/>
  <c r="G65" i="28"/>
  <c r="B66" i="28"/>
  <c r="D66" i="28" s="1"/>
  <c r="E66" i="28" s="1"/>
  <c r="G66" i="28"/>
  <c r="H66" i="28"/>
  <c r="B67" i="28"/>
  <c r="G67" i="28"/>
  <c r="B68" i="28"/>
  <c r="D68" i="28" s="1"/>
  <c r="C68" i="28"/>
  <c r="E68" i="28"/>
  <c r="G68" i="28"/>
  <c r="B69" i="28"/>
  <c r="G69" i="28"/>
  <c r="B70" i="28"/>
  <c r="G70" i="28"/>
  <c r="B71" i="28"/>
  <c r="C71" i="28"/>
  <c r="D71" i="28"/>
  <c r="G71" i="28"/>
  <c r="B72" i="28"/>
  <c r="D72" i="28"/>
  <c r="I72" i="28" s="1"/>
  <c r="G72" i="28"/>
  <c r="B73" i="28"/>
  <c r="G73" i="28"/>
  <c r="B74" i="28"/>
  <c r="D74" i="28"/>
  <c r="E74" i="28"/>
  <c r="G74" i="28"/>
  <c r="B75" i="28"/>
  <c r="G75" i="28"/>
  <c r="B76" i="28"/>
  <c r="C76" i="28"/>
  <c r="D76" i="28" s="1"/>
  <c r="I76" i="28" s="1"/>
  <c r="F76" i="28"/>
  <c r="G76" i="28"/>
  <c r="H76" i="28"/>
  <c r="B77" i="28"/>
  <c r="C77" i="28"/>
  <c r="D77" i="28"/>
  <c r="G77" i="28"/>
  <c r="B78" i="28"/>
  <c r="G78" i="28"/>
  <c r="B79" i="28"/>
  <c r="G79" i="28"/>
  <c r="B80" i="28"/>
  <c r="D80" i="28" s="1"/>
  <c r="H80" i="28" s="1"/>
  <c r="C80" i="28"/>
  <c r="F80" i="28"/>
  <c r="G80" i="28"/>
  <c r="I80" i="28"/>
  <c r="B81" i="28"/>
  <c r="C81" i="28"/>
  <c r="G81" i="28"/>
  <c r="B82" i="28"/>
  <c r="D82" i="28"/>
  <c r="G82" i="28"/>
  <c r="H82" i="28"/>
  <c r="B83" i="28"/>
  <c r="C83" i="28"/>
  <c r="G83" i="28"/>
  <c r="B84" i="28"/>
  <c r="G84" i="28"/>
  <c r="B85" i="28"/>
  <c r="G85" i="28"/>
  <c r="B86" i="28"/>
  <c r="C86" i="28"/>
  <c r="G86" i="28"/>
  <c r="B87" i="28"/>
  <c r="G87" i="28"/>
  <c r="B88" i="28"/>
  <c r="G88" i="28"/>
  <c r="B89" i="28"/>
  <c r="D89" i="28" s="1"/>
  <c r="C89" i="28"/>
  <c r="E89" i="28"/>
  <c r="G89" i="28"/>
  <c r="H89" i="28"/>
  <c r="B90" i="28"/>
  <c r="G90" i="28"/>
  <c r="B91" i="28"/>
  <c r="G91" i="28"/>
  <c r="B92" i="28"/>
  <c r="C92" i="28"/>
  <c r="D92" i="28"/>
  <c r="G92" i="28"/>
  <c r="B93" i="28"/>
  <c r="G93" i="28"/>
  <c r="B94" i="28"/>
  <c r="G94" i="28"/>
  <c r="B95" i="28"/>
  <c r="G95" i="28"/>
  <c r="B96" i="28"/>
  <c r="C96" i="28"/>
  <c r="D96" i="28" s="1"/>
  <c r="H96" i="28" s="1"/>
  <c r="F96" i="28"/>
  <c r="G96" i="28"/>
  <c r="B97" i="28"/>
  <c r="G97" i="28"/>
  <c r="B98" i="28"/>
  <c r="G98" i="28"/>
  <c r="B99" i="28"/>
  <c r="G99" i="28"/>
  <c r="B100" i="28"/>
  <c r="C100" i="28"/>
  <c r="D100" i="28" s="1"/>
  <c r="E100" i="28"/>
  <c r="G100" i="28"/>
  <c r="H100" i="28"/>
  <c r="B101" i="28"/>
  <c r="G101" i="28"/>
  <c r="B102" i="28"/>
  <c r="G102" i="28"/>
  <c r="B103" i="28"/>
  <c r="G103" i="28"/>
  <c r="B104" i="28"/>
  <c r="G104" i="28"/>
  <c r="B105" i="28"/>
  <c r="G105" i="28"/>
  <c r="B106" i="28"/>
  <c r="G106" i="28"/>
  <c r="B107" i="28"/>
  <c r="G107" i="28"/>
  <c r="B108" i="28"/>
  <c r="C108" i="28"/>
  <c r="D108" i="28"/>
  <c r="H108" i="28" s="1"/>
  <c r="E108" i="28"/>
  <c r="G108" i="28"/>
  <c r="B109" i="28"/>
  <c r="G109" i="28"/>
  <c r="B110" i="28"/>
  <c r="G110" i="28"/>
  <c r="B111" i="28"/>
  <c r="G111" i="28"/>
  <c r="B112" i="28"/>
  <c r="G112" i="28"/>
  <c r="B113" i="28"/>
  <c r="G113" i="28"/>
  <c r="B114" i="28"/>
  <c r="G114" i="28"/>
  <c r="B115" i="28"/>
  <c r="G115" i="28"/>
  <c r="B116" i="28"/>
  <c r="G116" i="28"/>
  <c r="B117" i="28"/>
  <c r="G117" i="28"/>
  <c r="B118" i="28"/>
  <c r="G118" i="28"/>
  <c r="B119" i="28"/>
  <c r="G119" i="28"/>
  <c r="B120" i="28"/>
  <c r="G120" i="28"/>
  <c r="B121" i="28"/>
  <c r="G121" i="28"/>
  <c r="B122" i="28"/>
  <c r="D122" i="28" s="1"/>
  <c r="F122" i="28" s="1"/>
  <c r="G122" i="28"/>
  <c r="B1" i="29"/>
  <c r="B4" i="29"/>
  <c r="A4" i="29"/>
  <c r="C4" i="29"/>
  <c r="D1" i="29"/>
  <c r="G1" i="29"/>
  <c r="G4" i="29"/>
  <c r="B5" i="29"/>
  <c r="A5" i="29"/>
  <c r="G5" i="29"/>
  <c r="B6" i="29"/>
  <c r="A6" i="29"/>
  <c r="C6" i="29"/>
  <c r="D6" i="29"/>
  <c r="G6" i="29"/>
  <c r="B7" i="29"/>
  <c r="A7" i="29"/>
  <c r="C7" i="29"/>
  <c r="G7" i="29"/>
  <c r="B8" i="29"/>
  <c r="A8" i="29"/>
  <c r="G8" i="29"/>
  <c r="B9" i="29"/>
  <c r="A9" i="29"/>
  <c r="C9" i="29"/>
  <c r="G9" i="29"/>
  <c r="B10" i="29"/>
  <c r="D10" i="29" s="1"/>
  <c r="A10" i="29"/>
  <c r="C10" i="29"/>
  <c r="G10" i="29"/>
  <c r="B11" i="29"/>
  <c r="A11" i="29"/>
  <c r="G11" i="29"/>
  <c r="B12" i="29"/>
  <c r="D12" i="29" s="1"/>
  <c r="A12" i="29"/>
  <c r="C12" i="29"/>
  <c r="E12" i="29"/>
  <c r="G12" i="29"/>
  <c r="B13" i="29"/>
  <c r="C13" i="29"/>
  <c r="D13" i="29" s="1"/>
  <c r="G13" i="29"/>
  <c r="I13" i="29"/>
  <c r="B14" i="29"/>
  <c r="C14" i="29"/>
  <c r="G14" i="29"/>
  <c r="B15" i="29"/>
  <c r="D15" i="29"/>
  <c r="G15" i="29"/>
  <c r="B16" i="29"/>
  <c r="G16" i="29"/>
  <c r="B17" i="29"/>
  <c r="C17" i="29"/>
  <c r="D17" i="29" s="1"/>
  <c r="G17" i="29"/>
  <c r="B18" i="29"/>
  <c r="C18" i="29"/>
  <c r="G18" i="29"/>
  <c r="B19" i="29"/>
  <c r="G19" i="29"/>
  <c r="B20" i="29"/>
  <c r="D20" i="29" s="1"/>
  <c r="C20" i="29"/>
  <c r="G20" i="29"/>
  <c r="B21" i="29"/>
  <c r="D21" i="29" s="1"/>
  <c r="C21" i="29"/>
  <c r="G21" i="29"/>
  <c r="B22" i="29"/>
  <c r="D22" i="29" s="1"/>
  <c r="E22" i="29" s="1"/>
  <c r="C22" i="29"/>
  <c r="F22" i="29"/>
  <c r="G22" i="29"/>
  <c r="H22" i="29"/>
  <c r="B23" i="29"/>
  <c r="D23" i="29" s="1"/>
  <c r="E23" i="29"/>
  <c r="J23" i="29" s="1"/>
  <c r="F23" i="29"/>
  <c r="G23" i="29"/>
  <c r="H23" i="29"/>
  <c r="I23" i="29"/>
  <c r="B24" i="29"/>
  <c r="C24" i="29"/>
  <c r="D24" i="29"/>
  <c r="E24" i="29"/>
  <c r="G24" i="29"/>
  <c r="H24" i="29"/>
  <c r="B25" i="29"/>
  <c r="C25" i="29"/>
  <c r="D25" i="29"/>
  <c r="G25" i="29"/>
  <c r="B26" i="29"/>
  <c r="C26" i="29"/>
  <c r="D26" i="29"/>
  <c r="G26" i="29"/>
  <c r="I26" i="29"/>
  <c r="B27" i="29"/>
  <c r="C27" i="29"/>
  <c r="D27" i="29"/>
  <c r="G27" i="29"/>
  <c r="B28" i="29"/>
  <c r="G28" i="29"/>
  <c r="B29" i="29"/>
  <c r="C29" i="29"/>
  <c r="D29" i="29" s="1"/>
  <c r="G29" i="29"/>
  <c r="B30" i="29"/>
  <c r="C30" i="29"/>
  <c r="G30" i="29"/>
  <c r="B31" i="29"/>
  <c r="G31" i="29"/>
  <c r="B32" i="29"/>
  <c r="C32" i="29"/>
  <c r="D32" i="29"/>
  <c r="F32" i="29"/>
  <c r="G32" i="29"/>
  <c r="B33" i="29"/>
  <c r="C33" i="29"/>
  <c r="D33" i="29"/>
  <c r="I33" i="29" s="1"/>
  <c r="G33" i="29"/>
  <c r="B34" i="29"/>
  <c r="G34" i="29"/>
  <c r="B35" i="29"/>
  <c r="C35" i="29"/>
  <c r="D35" i="29" s="1"/>
  <c r="F35" i="29" s="1"/>
  <c r="G35" i="29"/>
  <c r="I35" i="29"/>
  <c r="B36" i="29"/>
  <c r="D36" i="29" s="1"/>
  <c r="C36" i="29"/>
  <c r="E36" i="29"/>
  <c r="G36" i="29"/>
  <c r="B37" i="29"/>
  <c r="G37" i="29"/>
  <c r="B38" i="29"/>
  <c r="D38" i="29" s="1"/>
  <c r="C38" i="29"/>
  <c r="G38" i="29"/>
  <c r="B39" i="29"/>
  <c r="G39" i="29"/>
  <c r="B40" i="29"/>
  <c r="C40" i="29"/>
  <c r="D40" i="29" s="1"/>
  <c r="G40" i="29"/>
  <c r="H40" i="29"/>
  <c r="B41" i="29"/>
  <c r="G41" i="29"/>
  <c r="B42" i="29"/>
  <c r="C42" i="29"/>
  <c r="G42" i="29"/>
  <c r="B43" i="29"/>
  <c r="C43" i="29"/>
  <c r="D43" i="29"/>
  <c r="G43" i="29"/>
  <c r="B44" i="29"/>
  <c r="C44" i="29"/>
  <c r="D44" i="29"/>
  <c r="G44" i="29"/>
  <c r="B45" i="29"/>
  <c r="C45" i="29"/>
  <c r="D45" i="29"/>
  <c r="I45" i="29" s="1"/>
  <c r="F45" i="29"/>
  <c r="G45" i="29"/>
  <c r="B46" i="29"/>
  <c r="G46" i="29"/>
  <c r="B47" i="29"/>
  <c r="D47" i="29"/>
  <c r="E47" i="29"/>
  <c r="G47" i="29"/>
  <c r="H47" i="29"/>
  <c r="B48" i="29"/>
  <c r="C48" i="29"/>
  <c r="D48" i="29"/>
  <c r="E48" i="29"/>
  <c r="G48" i="29"/>
  <c r="I48" i="29"/>
  <c r="B49" i="29"/>
  <c r="G49" i="29"/>
  <c r="B50" i="29"/>
  <c r="C50" i="29"/>
  <c r="D50" i="29" s="1"/>
  <c r="G50" i="29"/>
  <c r="B51" i="29"/>
  <c r="G51" i="29"/>
  <c r="B52" i="29"/>
  <c r="C52" i="29"/>
  <c r="D52" i="29"/>
  <c r="I52" i="29" s="1"/>
  <c r="G52" i="29"/>
  <c r="B53" i="29"/>
  <c r="C53" i="29"/>
  <c r="G53" i="29"/>
  <c r="B54" i="29"/>
  <c r="C54" i="29"/>
  <c r="G54" i="29"/>
  <c r="B55" i="29"/>
  <c r="G55" i="29"/>
  <c r="B56" i="29"/>
  <c r="G56" i="29"/>
  <c r="B57" i="29"/>
  <c r="D57" i="29" s="1"/>
  <c r="C57" i="29"/>
  <c r="F57" i="29"/>
  <c r="G57" i="29"/>
  <c r="B58" i="29"/>
  <c r="C58" i="29"/>
  <c r="G58" i="29"/>
  <c r="B59" i="29"/>
  <c r="D59" i="29" s="1"/>
  <c r="C59" i="29"/>
  <c r="G59" i="29"/>
  <c r="B60" i="29"/>
  <c r="D60" i="29" s="1"/>
  <c r="C60" i="29"/>
  <c r="E60" i="29"/>
  <c r="J60" i="29" s="1"/>
  <c r="G60" i="29"/>
  <c r="H60" i="29"/>
  <c r="I60" i="29"/>
  <c r="B61" i="29"/>
  <c r="C61" i="29"/>
  <c r="G61" i="29"/>
  <c r="B62" i="29"/>
  <c r="C62" i="29"/>
  <c r="G62" i="29"/>
  <c r="B63" i="29"/>
  <c r="G63" i="29"/>
  <c r="B64" i="29"/>
  <c r="C64" i="29"/>
  <c r="D64" i="29" s="1"/>
  <c r="G64" i="29"/>
  <c r="B65" i="29"/>
  <c r="G65" i="29"/>
  <c r="B66" i="29"/>
  <c r="D66" i="29" s="1"/>
  <c r="C66" i="29"/>
  <c r="E66" i="29"/>
  <c r="G66" i="29"/>
  <c r="I66" i="29"/>
  <c r="J66" i="29"/>
  <c r="B67" i="29"/>
  <c r="C67" i="29"/>
  <c r="G67" i="29"/>
  <c r="B68" i="29"/>
  <c r="G68" i="29"/>
  <c r="B69" i="29"/>
  <c r="C69" i="29"/>
  <c r="D69" i="29"/>
  <c r="G69" i="29"/>
  <c r="H69" i="29"/>
  <c r="B70" i="29"/>
  <c r="C70" i="29"/>
  <c r="G70" i="29"/>
  <c r="B71" i="29"/>
  <c r="D71" i="29" s="1"/>
  <c r="I71" i="29" s="1"/>
  <c r="E71" i="29"/>
  <c r="J71" i="29" s="1"/>
  <c r="F71" i="29"/>
  <c r="G71" i="29"/>
  <c r="H71" i="29"/>
  <c r="B72" i="29"/>
  <c r="C72" i="29"/>
  <c r="D72" i="29" s="1"/>
  <c r="F72" i="29"/>
  <c r="G72" i="29"/>
  <c r="B73" i="29"/>
  <c r="G73" i="29"/>
  <c r="B74" i="29"/>
  <c r="D74" i="29" s="1"/>
  <c r="C74" i="29"/>
  <c r="G74" i="29"/>
  <c r="B75" i="29"/>
  <c r="D75" i="29" s="1"/>
  <c r="C75" i="29"/>
  <c r="G75" i="29"/>
  <c r="B76" i="29"/>
  <c r="G76" i="29"/>
  <c r="B77" i="29"/>
  <c r="C77" i="29"/>
  <c r="D77" i="29"/>
  <c r="G77" i="29"/>
  <c r="I77" i="29"/>
  <c r="B78" i="29"/>
  <c r="G78" i="29"/>
  <c r="B79" i="29"/>
  <c r="G79" i="29"/>
  <c r="B80" i="29"/>
  <c r="C80" i="29"/>
  <c r="G80" i="29"/>
  <c r="B81" i="29"/>
  <c r="C81" i="29"/>
  <c r="D81" i="29"/>
  <c r="F81" i="29"/>
  <c r="G81" i="29"/>
  <c r="B82" i="29"/>
  <c r="C82" i="29"/>
  <c r="G82" i="29"/>
  <c r="B83" i="29"/>
  <c r="G83" i="29"/>
  <c r="B84" i="29"/>
  <c r="D84" i="29" s="1"/>
  <c r="C84" i="29"/>
  <c r="E84" i="29"/>
  <c r="J84" i="29" s="1"/>
  <c r="G84" i="29"/>
  <c r="I84" i="29"/>
  <c r="B85" i="29"/>
  <c r="G85" i="29"/>
  <c r="B86" i="29"/>
  <c r="G86" i="29"/>
  <c r="B87" i="29"/>
  <c r="D87" i="29" s="1"/>
  <c r="C87" i="29"/>
  <c r="E87" i="29"/>
  <c r="G87" i="29"/>
  <c r="B88" i="29"/>
  <c r="C88" i="29"/>
  <c r="D88" i="29" s="1"/>
  <c r="I88" i="29" s="1"/>
  <c r="E88" i="29"/>
  <c r="J88" i="29" s="1"/>
  <c r="G88" i="29"/>
  <c r="B89" i="29"/>
  <c r="G89" i="29"/>
  <c r="B90" i="29"/>
  <c r="C90" i="29"/>
  <c r="D90" i="29" s="1"/>
  <c r="G90" i="29"/>
  <c r="B91" i="29"/>
  <c r="G91" i="29"/>
  <c r="B92" i="29"/>
  <c r="D92" i="29" s="1"/>
  <c r="C92" i="29"/>
  <c r="E92" i="29"/>
  <c r="G92" i="29"/>
  <c r="I92" i="29"/>
  <c r="B93" i="29"/>
  <c r="G93" i="29"/>
  <c r="B94" i="29"/>
  <c r="C94" i="29"/>
  <c r="D94" i="29" s="1"/>
  <c r="F94" i="29" s="1"/>
  <c r="E94" i="29"/>
  <c r="G94" i="29"/>
  <c r="H94" i="29"/>
  <c r="B95" i="29"/>
  <c r="G95" i="29"/>
  <c r="B96" i="29"/>
  <c r="C96" i="29"/>
  <c r="D96" i="29" s="1"/>
  <c r="G96" i="29"/>
  <c r="I96" i="29"/>
  <c r="B97" i="29"/>
  <c r="C97" i="29"/>
  <c r="D97" i="29"/>
  <c r="G97" i="29"/>
  <c r="B98" i="29"/>
  <c r="C98" i="29"/>
  <c r="D98" i="29"/>
  <c r="I98" i="29" s="1"/>
  <c r="G98" i="29"/>
  <c r="B99" i="29"/>
  <c r="D99" i="29" s="1"/>
  <c r="C99" i="29"/>
  <c r="G99" i="29"/>
  <c r="B100" i="29"/>
  <c r="C100" i="29"/>
  <c r="G100" i="29"/>
  <c r="B101" i="29"/>
  <c r="C101" i="29"/>
  <c r="D101" i="29"/>
  <c r="F101" i="29"/>
  <c r="G101" i="29"/>
  <c r="B102" i="29"/>
  <c r="C102" i="29"/>
  <c r="D102" i="29" s="1"/>
  <c r="F102" i="29"/>
  <c r="G102" i="29"/>
  <c r="B103" i="29"/>
  <c r="C103" i="29"/>
  <c r="D103" i="29"/>
  <c r="E103" i="29"/>
  <c r="G103" i="29"/>
  <c r="B104" i="29"/>
  <c r="C104" i="29"/>
  <c r="D104" i="29"/>
  <c r="E104" i="29"/>
  <c r="F104" i="29"/>
  <c r="G104" i="29"/>
  <c r="B105" i="29"/>
  <c r="C105" i="29"/>
  <c r="G105" i="29"/>
  <c r="H105" i="29"/>
  <c r="B106" i="29"/>
  <c r="G106" i="29"/>
  <c r="B107" i="29"/>
  <c r="C107" i="29"/>
  <c r="D107" i="29" s="1"/>
  <c r="I107" i="29" s="1"/>
  <c r="G107" i="29"/>
  <c r="H107" i="29"/>
  <c r="B108" i="29"/>
  <c r="C108" i="29"/>
  <c r="G108" i="29"/>
  <c r="B109" i="29"/>
  <c r="G109" i="29"/>
  <c r="B110" i="29"/>
  <c r="C110" i="29"/>
  <c r="G110" i="29"/>
  <c r="B111" i="29"/>
  <c r="C111" i="29"/>
  <c r="D111" i="29"/>
  <c r="G111" i="29"/>
  <c r="B112" i="29"/>
  <c r="C112" i="29"/>
  <c r="D112" i="29" s="1"/>
  <c r="F112" i="29"/>
  <c r="G112" i="29"/>
  <c r="B113" i="29"/>
  <c r="C113" i="29"/>
  <c r="D113" i="29"/>
  <c r="G113" i="29"/>
  <c r="B114" i="29"/>
  <c r="G114" i="29"/>
  <c r="B115" i="29"/>
  <c r="C115" i="29"/>
  <c r="D115" i="29"/>
  <c r="G115" i="29"/>
  <c r="I115" i="29"/>
  <c r="B116" i="29"/>
  <c r="C116" i="29"/>
  <c r="G116" i="29"/>
  <c r="B117" i="29"/>
  <c r="G117" i="29"/>
  <c r="B118" i="29"/>
  <c r="C118" i="29"/>
  <c r="D118" i="29" s="1"/>
  <c r="E118" i="29" s="1"/>
  <c r="F118" i="29"/>
  <c r="G118" i="29"/>
  <c r="H118" i="29"/>
  <c r="I118" i="29"/>
  <c r="B119" i="29"/>
  <c r="C119" i="29"/>
  <c r="D119" i="29"/>
  <c r="G119" i="29"/>
  <c r="H119" i="29"/>
  <c r="B120" i="29"/>
  <c r="C120" i="29"/>
  <c r="D120" i="29"/>
  <c r="E120" i="29" s="1"/>
  <c r="F120" i="29"/>
  <c r="G120" i="29"/>
  <c r="B121" i="29"/>
  <c r="G121" i="29"/>
  <c r="B122" i="29"/>
  <c r="C122" i="29"/>
  <c r="D122" i="29"/>
  <c r="G122" i="29"/>
  <c r="B123" i="29"/>
  <c r="D123" i="29" s="1"/>
  <c r="C123" i="29"/>
  <c r="G123" i="29"/>
  <c r="B124" i="29"/>
  <c r="C124" i="29"/>
  <c r="G124" i="29"/>
  <c r="B125" i="29"/>
  <c r="D125" i="29" s="1"/>
  <c r="C125" i="29"/>
  <c r="G125" i="29"/>
  <c r="B126" i="29"/>
  <c r="C126" i="29"/>
  <c r="D126" i="29" s="1"/>
  <c r="E126" i="29"/>
  <c r="G126" i="29"/>
  <c r="B127" i="29"/>
  <c r="C127" i="29"/>
  <c r="D127" i="29"/>
  <c r="G127" i="29"/>
  <c r="H127" i="29"/>
  <c r="B128" i="29"/>
  <c r="C128" i="29"/>
  <c r="D128" i="29" s="1"/>
  <c r="E128" i="29"/>
  <c r="G128" i="29"/>
  <c r="B129" i="29"/>
  <c r="C129" i="29"/>
  <c r="G129" i="29"/>
  <c r="B130" i="29"/>
  <c r="C130" i="29"/>
  <c r="D130" i="29" s="1"/>
  <c r="G130" i="29"/>
  <c r="B131" i="29"/>
  <c r="C131" i="29"/>
  <c r="D131" i="29"/>
  <c r="F131" i="29"/>
  <c r="G131" i="29"/>
  <c r="B132" i="29"/>
  <c r="G132" i="29"/>
  <c r="B133" i="29"/>
  <c r="D133" i="29" s="1"/>
  <c r="E133" i="29" s="1"/>
  <c r="C133" i="29"/>
  <c r="F133" i="29"/>
  <c r="G133" i="29"/>
  <c r="H133" i="29"/>
  <c r="B134" i="29"/>
  <c r="C134" i="29"/>
  <c r="D134" i="29" s="1"/>
  <c r="G134" i="29"/>
  <c r="I134" i="29"/>
  <c r="B135" i="29"/>
  <c r="G135" i="29"/>
  <c r="B136" i="29"/>
  <c r="C136" i="29"/>
  <c r="D136" i="29"/>
  <c r="G136" i="29"/>
  <c r="I136" i="29"/>
  <c r="B137" i="29"/>
  <c r="C137" i="29"/>
  <c r="G137" i="29"/>
  <c r="B138" i="29"/>
  <c r="D138" i="29" s="1"/>
  <c r="C138" i="29"/>
  <c r="G138" i="29"/>
  <c r="B139" i="29"/>
  <c r="C139" i="29"/>
  <c r="D139" i="29"/>
  <c r="G139" i="29"/>
  <c r="B140" i="29"/>
  <c r="C140" i="29"/>
  <c r="G140" i="29"/>
  <c r="B141" i="29"/>
  <c r="C141" i="29"/>
  <c r="D141" i="29"/>
  <c r="E141" i="29" s="1"/>
  <c r="F141" i="29"/>
  <c r="G141" i="29"/>
  <c r="I141" i="29"/>
  <c r="B142" i="29"/>
  <c r="C142" i="29"/>
  <c r="D142" i="29" s="1"/>
  <c r="I142" i="29" s="1"/>
  <c r="E142" i="29"/>
  <c r="F142" i="29"/>
  <c r="G142" i="29"/>
  <c r="H142" i="29"/>
  <c r="B143" i="29"/>
  <c r="G143" i="29"/>
  <c r="B144" i="29"/>
  <c r="C144" i="29"/>
  <c r="D144" i="29"/>
  <c r="E144" i="29"/>
  <c r="G144" i="29"/>
  <c r="B145" i="29"/>
  <c r="C145" i="29"/>
  <c r="G145" i="29"/>
  <c r="B146" i="29"/>
  <c r="G146" i="29"/>
  <c r="B147" i="29"/>
  <c r="C147" i="29"/>
  <c r="D147" i="29" s="1"/>
  <c r="H147" i="29" s="1"/>
  <c r="G147" i="29"/>
  <c r="I147" i="29"/>
  <c r="B148" i="29"/>
  <c r="G148" i="29"/>
  <c r="B149" i="29"/>
  <c r="G149" i="29"/>
  <c r="B150" i="29"/>
  <c r="C150" i="29"/>
  <c r="D150" i="29" s="1"/>
  <c r="I150" i="29" s="1"/>
  <c r="F150" i="29"/>
  <c r="G150" i="29"/>
  <c r="B151" i="29"/>
  <c r="G151" i="29"/>
  <c r="B152" i="29"/>
  <c r="G152" i="29"/>
  <c r="B153" i="29"/>
  <c r="C153" i="29"/>
  <c r="D153" i="29"/>
  <c r="E153" i="29"/>
  <c r="G153" i="29"/>
  <c r="B154" i="29"/>
  <c r="C154" i="29"/>
  <c r="D154" i="29"/>
  <c r="G154" i="29"/>
  <c r="B155" i="29"/>
  <c r="D155" i="29" s="1"/>
  <c r="C155" i="29"/>
  <c r="G155" i="29"/>
  <c r="H155" i="29"/>
  <c r="B156" i="29"/>
  <c r="C156" i="29"/>
  <c r="G156" i="29"/>
  <c r="B157" i="29"/>
  <c r="G157" i="29"/>
  <c r="B158" i="29"/>
  <c r="C158" i="29"/>
  <c r="D158" i="29" s="1"/>
  <c r="H158" i="29" s="1"/>
  <c r="G158" i="29"/>
  <c r="B159" i="29"/>
  <c r="D159" i="29" s="1"/>
  <c r="I159" i="29" s="1"/>
  <c r="E159" i="29"/>
  <c r="J159" i="29" s="1"/>
  <c r="F159" i="29"/>
  <c r="G159" i="29"/>
  <c r="H159" i="29"/>
  <c r="B160" i="29"/>
  <c r="C160" i="29"/>
  <c r="G160" i="29"/>
  <c r="B161" i="29"/>
  <c r="C161" i="29"/>
  <c r="D161" i="29"/>
  <c r="G161" i="29"/>
  <c r="B162" i="29"/>
  <c r="C162" i="29"/>
  <c r="D162" i="29"/>
  <c r="G162" i="29"/>
  <c r="I162" i="29"/>
  <c r="B163" i="29"/>
  <c r="D163" i="29" s="1"/>
  <c r="C163" i="29"/>
  <c r="G163" i="29"/>
  <c r="B164" i="29"/>
  <c r="C164" i="29"/>
  <c r="G164" i="29"/>
  <c r="B165" i="29"/>
  <c r="C165" i="29"/>
  <c r="D165" i="29"/>
  <c r="F165" i="29"/>
  <c r="G165" i="29"/>
  <c r="B166" i="29"/>
  <c r="C166" i="29"/>
  <c r="D166" i="29" s="1"/>
  <c r="F166" i="29"/>
  <c r="G166" i="29"/>
  <c r="B167" i="29"/>
  <c r="G167" i="29"/>
  <c r="B168" i="29"/>
  <c r="G168" i="29"/>
  <c r="B169" i="29"/>
  <c r="C169" i="29"/>
  <c r="D169" i="29"/>
  <c r="F169" i="29"/>
  <c r="G169" i="29"/>
  <c r="B170" i="29"/>
  <c r="C170" i="29"/>
  <c r="D170" i="29" s="1"/>
  <c r="G170" i="29"/>
  <c r="I170" i="29"/>
  <c r="B171" i="29"/>
  <c r="G171" i="29"/>
  <c r="B172" i="29"/>
  <c r="D172" i="29" s="1"/>
  <c r="C172" i="29"/>
  <c r="E172" i="29"/>
  <c r="J172" i="29" s="1"/>
  <c r="G172" i="29"/>
  <c r="I172" i="29"/>
  <c r="B173" i="29"/>
  <c r="D173" i="29" s="1"/>
  <c r="C173" i="29"/>
  <c r="G173" i="29"/>
  <c r="B174" i="29"/>
  <c r="C174" i="29"/>
  <c r="D174" i="29" s="1"/>
  <c r="F174" i="29"/>
  <c r="G174" i="29"/>
  <c r="I174" i="29"/>
  <c r="B175" i="29"/>
  <c r="D175" i="29" s="1"/>
  <c r="E175" i="29"/>
  <c r="G175" i="29"/>
  <c r="B176" i="29"/>
  <c r="C176" i="29"/>
  <c r="G176" i="29"/>
  <c r="B177" i="29"/>
  <c r="C177" i="29"/>
  <c r="D177" i="29"/>
  <c r="E177" i="29"/>
  <c r="G177" i="29"/>
  <c r="B178" i="29"/>
  <c r="C178" i="29"/>
  <c r="D178" i="29"/>
  <c r="G178" i="29"/>
  <c r="B179" i="29"/>
  <c r="G179" i="29"/>
  <c r="B180" i="29"/>
  <c r="D180" i="29" s="1"/>
  <c r="F180" i="29" s="1"/>
  <c r="C180" i="29"/>
  <c r="E180" i="29"/>
  <c r="G180" i="29"/>
  <c r="H180" i="29"/>
  <c r="B181" i="29"/>
  <c r="D181" i="29" s="1"/>
  <c r="C181" i="29"/>
  <c r="G181" i="29"/>
  <c r="B182" i="29"/>
  <c r="C182" i="29"/>
  <c r="D182" i="29" s="1"/>
  <c r="E182" i="29" s="1"/>
  <c r="F182" i="29"/>
  <c r="G182" i="29"/>
  <c r="H182" i="29"/>
  <c r="I182" i="29"/>
  <c r="B183" i="29"/>
  <c r="G183" i="29"/>
  <c r="B184" i="29"/>
  <c r="G184" i="29"/>
  <c r="B185" i="29"/>
  <c r="C185" i="29"/>
  <c r="G185" i="29"/>
  <c r="B186" i="29"/>
  <c r="D186" i="29" s="1"/>
  <c r="C186" i="29"/>
  <c r="E186" i="29"/>
  <c r="G186" i="29"/>
  <c r="B187" i="29"/>
  <c r="G187" i="29"/>
  <c r="B188" i="29"/>
  <c r="D188" i="29" s="1"/>
  <c r="C188" i="29"/>
  <c r="G188" i="29"/>
  <c r="I188" i="29"/>
  <c r="B189" i="29"/>
  <c r="C189" i="29"/>
  <c r="D189" i="29"/>
  <c r="I189" i="29" s="1"/>
  <c r="G189" i="29"/>
  <c r="B190" i="29"/>
  <c r="G190" i="29"/>
  <c r="B191" i="29"/>
  <c r="C191" i="29"/>
  <c r="D191" i="29"/>
  <c r="I191" i="29" s="1"/>
  <c r="E191" i="29"/>
  <c r="J191" i="29" s="1"/>
  <c r="F191" i="29"/>
  <c r="G191" i="29"/>
  <c r="H191" i="29"/>
  <c r="B192" i="29"/>
  <c r="C192" i="29"/>
  <c r="D192" i="29" s="1"/>
  <c r="E192" i="29"/>
  <c r="G192" i="29"/>
  <c r="B193" i="29"/>
  <c r="C193" i="29"/>
  <c r="D193" i="29"/>
  <c r="F193" i="29"/>
  <c r="G193" i="29"/>
  <c r="B194" i="29"/>
  <c r="C194" i="29"/>
  <c r="D194" i="29"/>
  <c r="I194" i="29" s="1"/>
  <c r="E194" i="29"/>
  <c r="J194" i="29" s="1"/>
  <c r="G194" i="29"/>
  <c r="B195" i="29"/>
  <c r="D195" i="29" s="1"/>
  <c r="H195" i="29" s="1"/>
  <c r="C195" i="29"/>
  <c r="G195" i="29"/>
  <c r="I195" i="29"/>
  <c r="B196" i="29"/>
  <c r="G196" i="29"/>
  <c r="B197" i="29"/>
  <c r="C197" i="29"/>
  <c r="D197" i="29"/>
  <c r="G197" i="29"/>
  <c r="H197" i="29"/>
  <c r="I197" i="29"/>
  <c r="B198" i="29"/>
  <c r="C198" i="29"/>
  <c r="D198" i="29" s="1"/>
  <c r="F198" i="29" s="1"/>
  <c r="E198" i="29"/>
  <c r="G198" i="29"/>
  <c r="H198" i="29"/>
  <c r="B199" i="29"/>
  <c r="C199" i="29"/>
  <c r="D199" i="29"/>
  <c r="H199" i="29" s="1"/>
  <c r="E199" i="29"/>
  <c r="G199" i="29"/>
  <c r="B200" i="29"/>
  <c r="C200" i="29"/>
  <c r="D200" i="29"/>
  <c r="E200" i="29" s="1"/>
  <c r="J200" i="29" s="1"/>
  <c r="G200" i="29"/>
  <c r="I200" i="29"/>
  <c r="B201" i="29"/>
  <c r="C201" i="29"/>
  <c r="G201" i="29"/>
  <c r="B202" i="29"/>
  <c r="D202" i="29" s="1"/>
  <c r="C202" i="29"/>
  <c r="G202" i="29"/>
  <c r="B203" i="29"/>
  <c r="C203" i="29"/>
  <c r="D203" i="29"/>
  <c r="G203" i="29"/>
  <c r="B204" i="29"/>
  <c r="C204" i="29"/>
  <c r="G204" i="29"/>
  <c r="B205" i="29"/>
  <c r="C205" i="29"/>
  <c r="D205" i="29"/>
  <c r="G205" i="29"/>
  <c r="B206" i="29"/>
  <c r="C206" i="29"/>
  <c r="E206" i="29"/>
  <c r="F206" i="29"/>
  <c r="G206" i="29"/>
  <c r="B207" i="29"/>
  <c r="C207" i="29"/>
  <c r="D207" i="29"/>
  <c r="I207" i="29" s="1"/>
  <c r="E207" i="29"/>
  <c r="J207" i="29" s="1"/>
  <c r="F207" i="29"/>
  <c r="G207" i="29"/>
  <c r="H207" i="29"/>
  <c r="B208" i="29"/>
  <c r="G208" i="29"/>
  <c r="B209" i="29"/>
  <c r="C209" i="29"/>
  <c r="D209" i="29"/>
  <c r="G209" i="29"/>
  <c r="B210" i="29"/>
  <c r="C210" i="29"/>
  <c r="D210" i="29"/>
  <c r="E210" i="29"/>
  <c r="G210" i="29"/>
  <c r="I210" i="29"/>
  <c r="B211" i="29"/>
  <c r="D211" i="29" s="1"/>
  <c r="C211" i="29"/>
  <c r="G211" i="29"/>
  <c r="I211" i="29"/>
  <c r="B212" i="29"/>
  <c r="C212" i="29"/>
  <c r="G212" i="29"/>
  <c r="B213" i="29"/>
  <c r="C213" i="29"/>
  <c r="D213" i="29"/>
  <c r="G213" i="29"/>
  <c r="H213" i="29"/>
  <c r="B214" i="29"/>
  <c r="G214" i="29"/>
  <c r="B215" i="29"/>
  <c r="G215" i="29"/>
  <c r="B216" i="29"/>
  <c r="C216" i="29"/>
  <c r="D216" i="29" s="1"/>
  <c r="G216" i="29"/>
  <c r="I216" i="29"/>
  <c r="B217" i="29"/>
  <c r="D217" i="29" s="1"/>
  <c r="C217" i="29"/>
  <c r="G217" i="29"/>
  <c r="B218" i="29"/>
  <c r="C218" i="29"/>
  <c r="D218" i="29"/>
  <c r="I218" i="29" s="1"/>
  <c r="G218" i="29"/>
  <c r="B219" i="29"/>
  <c r="G219" i="29"/>
  <c r="B220" i="29"/>
  <c r="C220" i="29"/>
  <c r="G220" i="29"/>
  <c r="B221" i="29"/>
  <c r="C221" i="29"/>
  <c r="D221" i="29"/>
  <c r="F221" i="29"/>
  <c r="G221" i="29"/>
  <c r="B222" i="29"/>
  <c r="C222" i="29"/>
  <c r="D222" i="29" s="1"/>
  <c r="F222" i="29" s="1"/>
  <c r="G222" i="29"/>
  <c r="B223" i="29"/>
  <c r="G223" i="29"/>
  <c r="B224" i="29"/>
  <c r="C224" i="29"/>
  <c r="D224" i="29" s="1"/>
  <c r="G224" i="29"/>
  <c r="I224" i="29"/>
  <c r="B225" i="29"/>
  <c r="G225" i="29"/>
  <c r="B226" i="29"/>
  <c r="C226" i="29"/>
  <c r="D226" i="29" s="1"/>
  <c r="G226" i="29"/>
  <c r="I226" i="29"/>
  <c r="B227" i="29"/>
  <c r="C227" i="29"/>
  <c r="D227" i="29"/>
  <c r="E227" i="29" s="1"/>
  <c r="F227" i="29"/>
  <c r="G227" i="29"/>
  <c r="I227" i="29"/>
  <c r="B228" i="29"/>
  <c r="G228" i="29"/>
  <c r="B229" i="29"/>
  <c r="G229" i="29"/>
  <c r="B230" i="29"/>
  <c r="C230" i="29"/>
  <c r="D230" i="29" s="1"/>
  <c r="G230" i="29"/>
  <c r="B231" i="29"/>
  <c r="C231" i="29"/>
  <c r="D231" i="29"/>
  <c r="E231" i="29"/>
  <c r="G231" i="29"/>
  <c r="H231" i="29"/>
  <c r="B232" i="29"/>
  <c r="C232" i="29"/>
  <c r="D232" i="29" s="1"/>
  <c r="G232" i="29"/>
  <c r="I232" i="29"/>
  <c r="B233" i="29"/>
  <c r="C233" i="29"/>
  <c r="D233" i="29"/>
  <c r="E233" i="29"/>
  <c r="G233" i="29"/>
  <c r="B234" i="29"/>
  <c r="C234" i="29"/>
  <c r="D234" i="29"/>
  <c r="E234" i="29"/>
  <c r="G234" i="29"/>
  <c r="B235" i="29"/>
  <c r="C235" i="29"/>
  <c r="D235" i="29"/>
  <c r="G235" i="29"/>
  <c r="H235" i="29"/>
  <c r="B236" i="29"/>
  <c r="D236" i="29" s="1"/>
  <c r="F236" i="29" s="1"/>
  <c r="C236" i="29"/>
  <c r="E236" i="29"/>
  <c r="G236" i="29"/>
  <c r="I236" i="29"/>
  <c r="B237" i="29"/>
  <c r="G237" i="29"/>
  <c r="B238" i="29"/>
  <c r="C238" i="29"/>
  <c r="D238" i="29" s="1"/>
  <c r="E238" i="29"/>
  <c r="G238" i="29"/>
  <c r="B239" i="29"/>
  <c r="D239" i="29" s="1"/>
  <c r="C239" i="29"/>
  <c r="E239" i="29"/>
  <c r="G239" i="29"/>
  <c r="B240" i="29"/>
  <c r="G240" i="29"/>
  <c r="B241" i="29"/>
  <c r="G241" i="29"/>
  <c r="B242" i="29"/>
  <c r="D242" i="29" s="1"/>
  <c r="C242" i="29"/>
  <c r="G242" i="29"/>
  <c r="B243" i="29"/>
  <c r="D243" i="29" s="1"/>
  <c r="C243" i="29"/>
  <c r="G243" i="29"/>
  <c r="B244" i="29"/>
  <c r="G244" i="29"/>
  <c r="B245" i="29"/>
  <c r="G245" i="29"/>
  <c r="B246" i="29"/>
  <c r="C246" i="29"/>
  <c r="D246" i="29" s="1"/>
  <c r="G246" i="29"/>
  <c r="B247" i="29"/>
  <c r="D247" i="29" s="1"/>
  <c r="C247" i="29"/>
  <c r="G247" i="29"/>
  <c r="B248" i="29"/>
  <c r="C248" i="29"/>
  <c r="D248" i="29"/>
  <c r="F248" i="29" s="1"/>
  <c r="G248" i="29"/>
  <c r="B249" i="29"/>
  <c r="G249" i="29"/>
  <c r="B250" i="29"/>
  <c r="D250" i="29" s="1"/>
  <c r="C250" i="29"/>
  <c r="G250" i="29"/>
  <c r="B251" i="29"/>
  <c r="C251" i="29"/>
  <c r="D251" i="29"/>
  <c r="G251" i="29"/>
  <c r="B252" i="29"/>
  <c r="C252" i="29"/>
  <c r="G252" i="29"/>
  <c r="B253" i="29"/>
  <c r="C253" i="29"/>
  <c r="D253" i="29"/>
  <c r="G253" i="29"/>
  <c r="H253" i="29"/>
  <c r="B254" i="29"/>
  <c r="C254" i="29"/>
  <c r="D254" i="29" s="1"/>
  <c r="E254" i="29"/>
  <c r="J254" i="29" s="1"/>
  <c r="F254" i="29"/>
  <c r="G254" i="29"/>
  <c r="H254" i="29"/>
  <c r="I254" i="29"/>
  <c r="B255" i="29"/>
  <c r="G255" i="29"/>
  <c r="B256" i="29"/>
  <c r="C256" i="29"/>
  <c r="D256" i="29" s="1"/>
  <c r="G256" i="29"/>
  <c r="B257" i="29"/>
  <c r="C257" i="29"/>
  <c r="G257" i="29"/>
  <c r="B258" i="29"/>
  <c r="C258" i="29"/>
  <c r="D258" i="29"/>
  <c r="E258" i="29"/>
  <c r="G258" i="29"/>
  <c r="I258" i="29"/>
  <c r="J258" i="29" s="1"/>
  <c r="B259" i="29"/>
  <c r="G259" i="29"/>
  <c r="B260" i="29"/>
  <c r="C260" i="29"/>
  <c r="G260" i="29"/>
  <c r="B261" i="29"/>
  <c r="G261" i="29"/>
  <c r="B262" i="29"/>
  <c r="C262" i="29"/>
  <c r="D262" i="29" s="1"/>
  <c r="E262" i="29" s="1"/>
  <c r="F262" i="29"/>
  <c r="G262" i="29"/>
  <c r="I262" i="29"/>
  <c r="B263" i="29"/>
  <c r="G263" i="29"/>
  <c r="H263" i="29"/>
  <c r="B264" i="29"/>
  <c r="C264" i="29"/>
  <c r="D264" i="29"/>
  <c r="E264" i="29"/>
  <c r="G264" i="29"/>
  <c r="I264" i="29"/>
  <c r="B265" i="29"/>
  <c r="G265" i="29"/>
  <c r="B266" i="29"/>
  <c r="D266" i="29" s="1"/>
  <c r="C266" i="29"/>
  <c r="G266" i="29"/>
  <c r="B267" i="29"/>
  <c r="C267" i="29"/>
  <c r="D267" i="29" s="1"/>
  <c r="G267" i="29"/>
  <c r="H267" i="29"/>
  <c r="B268" i="29"/>
  <c r="C268" i="29"/>
  <c r="G268" i="29"/>
  <c r="B269" i="29"/>
  <c r="G269" i="29"/>
  <c r="B270" i="29"/>
  <c r="C270" i="29"/>
  <c r="D270" i="29" s="1"/>
  <c r="G270" i="29"/>
  <c r="I270" i="29"/>
  <c r="B271" i="29"/>
  <c r="C271" i="29"/>
  <c r="D271" i="29"/>
  <c r="E271" i="29"/>
  <c r="F271" i="29"/>
  <c r="G271" i="29"/>
  <c r="B272" i="29"/>
  <c r="C272" i="29"/>
  <c r="D272" i="29"/>
  <c r="E272" i="29" s="1"/>
  <c r="F272" i="29"/>
  <c r="G272" i="29"/>
  <c r="B273" i="29"/>
  <c r="G273" i="29"/>
  <c r="B274" i="29"/>
  <c r="C274" i="29"/>
  <c r="G274" i="29"/>
  <c r="B275" i="29"/>
  <c r="G275" i="29"/>
  <c r="B276" i="29"/>
  <c r="C276" i="29"/>
  <c r="G276" i="29"/>
  <c r="B277" i="29"/>
  <c r="D277" i="29" s="1"/>
  <c r="C277" i="29"/>
  <c r="G277" i="29"/>
  <c r="B278" i="29"/>
  <c r="C278" i="29"/>
  <c r="D278" i="29" s="1"/>
  <c r="E278" i="29"/>
  <c r="J278" i="29" s="1"/>
  <c r="F278" i="29"/>
  <c r="G278" i="29"/>
  <c r="H278" i="29"/>
  <c r="I278" i="29"/>
  <c r="B279" i="29"/>
  <c r="G279" i="29"/>
  <c r="B280" i="29"/>
  <c r="C280" i="29"/>
  <c r="D280" i="29"/>
  <c r="E280" i="29"/>
  <c r="G280" i="29"/>
  <c r="B281" i="29"/>
  <c r="G281" i="29"/>
  <c r="B282" i="29"/>
  <c r="C282" i="29"/>
  <c r="D282" i="29"/>
  <c r="I282" i="29" s="1"/>
  <c r="J282" i="29" s="1"/>
  <c r="E282" i="29"/>
  <c r="G282" i="29"/>
  <c r="B283" i="29"/>
  <c r="C283" i="29"/>
  <c r="D283" i="29" s="1"/>
  <c r="F283" i="29"/>
  <c r="G283" i="29"/>
  <c r="I283" i="29"/>
  <c r="B284" i="29"/>
  <c r="C284" i="29"/>
  <c r="G284" i="29"/>
  <c r="B285" i="29"/>
  <c r="G285" i="29"/>
  <c r="B286" i="29"/>
  <c r="C286" i="29"/>
  <c r="G286" i="29"/>
  <c r="B287" i="29"/>
  <c r="D287" i="29" s="1"/>
  <c r="C287" i="29"/>
  <c r="F287" i="29"/>
  <c r="G287" i="29"/>
  <c r="B288" i="29"/>
  <c r="C288" i="29"/>
  <c r="D288" i="29" s="1"/>
  <c r="G288" i="29"/>
  <c r="B289" i="29"/>
  <c r="C289" i="29"/>
  <c r="D289" i="29" s="1"/>
  <c r="G289" i="29"/>
  <c r="B290" i="29"/>
  <c r="D290" i="29" s="1"/>
  <c r="C290" i="29"/>
  <c r="G290" i="29"/>
  <c r="I290" i="29"/>
  <c r="B291" i="29"/>
  <c r="G291" i="29"/>
  <c r="B292" i="29"/>
  <c r="C292" i="29"/>
  <c r="G292" i="29"/>
  <c r="B293" i="29"/>
  <c r="G293" i="29"/>
  <c r="B294" i="29"/>
  <c r="C294" i="29"/>
  <c r="D294" i="29" s="1"/>
  <c r="E294" i="29"/>
  <c r="F294" i="29"/>
  <c r="G294" i="29"/>
  <c r="H294" i="29"/>
  <c r="I294" i="29"/>
  <c r="B295" i="29"/>
  <c r="C295" i="29"/>
  <c r="D295" i="29"/>
  <c r="I295" i="29" s="1"/>
  <c r="E295" i="29"/>
  <c r="J295" i="29" s="1"/>
  <c r="F295" i="29"/>
  <c r="G295" i="29"/>
  <c r="H295" i="29"/>
  <c r="B296" i="29"/>
  <c r="G296" i="29"/>
  <c r="B297" i="29"/>
  <c r="D297" i="29" s="1"/>
  <c r="G297" i="29"/>
  <c r="H297" i="29"/>
  <c r="B298" i="29"/>
  <c r="D298" i="29" s="1"/>
  <c r="C298" i="29"/>
  <c r="G298" i="29"/>
  <c r="I298" i="29"/>
  <c r="B299" i="29"/>
  <c r="C299" i="29"/>
  <c r="G299" i="29"/>
  <c r="B300" i="29"/>
  <c r="D300" i="29" s="1"/>
  <c r="H300" i="29" s="1"/>
  <c r="C300" i="29"/>
  <c r="G300" i="29"/>
  <c r="B301" i="29"/>
  <c r="G301" i="29"/>
  <c r="B302" i="29"/>
  <c r="C302" i="29"/>
  <c r="D302" i="29" s="1"/>
  <c r="E302" i="29"/>
  <c r="J302" i="29" s="1"/>
  <c r="F302" i="29"/>
  <c r="G302" i="29"/>
  <c r="H302" i="29"/>
  <c r="I302" i="29"/>
  <c r="B303" i="29"/>
  <c r="G303" i="29"/>
  <c r="B304" i="29"/>
  <c r="C304" i="29"/>
  <c r="D304" i="29" s="1"/>
  <c r="G304" i="29"/>
  <c r="B305" i="29"/>
  <c r="G305" i="29"/>
  <c r="B306" i="29"/>
  <c r="C306" i="29"/>
  <c r="G306" i="29"/>
  <c r="B307" i="29"/>
  <c r="C307" i="29"/>
  <c r="D307" i="29"/>
  <c r="G307" i="29"/>
  <c r="B308" i="29"/>
  <c r="C308" i="29"/>
  <c r="G308" i="29"/>
  <c r="B309" i="29"/>
  <c r="G309" i="29"/>
  <c r="B310" i="29"/>
  <c r="C310" i="29"/>
  <c r="G310" i="29"/>
  <c r="B311" i="29"/>
  <c r="G311" i="29"/>
  <c r="B312" i="29"/>
  <c r="C312" i="29"/>
  <c r="D312" i="29" s="1"/>
  <c r="E312" i="29"/>
  <c r="G312" i="29"/>
  <c r="B313" i="29"/>
  <c r="C313" i="29"/>
  <c r="D313" i="29"/>
  <c r="G313" i="29"/>
  <c r="B314" i="29"/>
  <c r="G314" i="29"/>
  <c r="B315" i="29"/>
  <c r="G315" i="29"/>
  <c r="B316" i="29"/>
  <c r="C316" i="29"/>
  <c r="G316" i="29"/>
  <c r="B317" i="29"/>
  <c r="G317" i="29"/>
  <c r="B318" i="29"/>
  <c r="C318" i="29"/>
  <c r="D318" i="29" s="1"/>
  <c r="F318" i="29"/>
  <c r="G318" i="29"/>
  <c r="B319" i="29"/>
  <c r="C319" i="29"/>
  <c r="D319" i="29"/>
  <c r="F319" i="29"/>
  <c r="G319" i="29"/>
  <c r="B320" i="29"/>
  <c r="G320" i="29"/>
  <c r="B321" i="29"/>
  <c r="C321" i="29"/>
  <c r="G321" i="29"/>
  <c r="B322" i="29"/>
  <c r="G322" i="29"/>
  <c r="B323" i="29"/>
  <c r="C323" i="29"/>
  <c r="D323" i="29"/>
  <c r="G323" i="29"/>
  <c r="B324" i="29"/>
  <c r="D324" i="29" s="1"/>
  <c r="C324" i="29"/>
  <c r="G324" i="29"/>
  <c r="B325" i="29"/>
  <c r="G325" i="29"/>
  <c r="B326" i="29"/>
  <c r="C326" i="29"/>
  <c r="G326" i="29"/>
  <c r="B327" i="29"/>
  <c r="G327" i="29"/>
  <c r="B328" i="29"/>
  <c r="C328" i="29"/>
  <c r="D328" i="29"/>
  <c r="G328" i="29"/>
  <c r="I328" i="29"/>
  <c r="B329" i="29"/>
  <c r="G329" i="29"/>
  <c r="B330" i="29"/>
  <c r="C330" i="29"/>
  <c r="D330" i="29"/>
  <c r="E330" i="29" s="1"/>
  <c r="G330" i="29"/>
  <c r="B331" i="29"/>
  <c r="G331" i="29"/>
  <c r="B332" i="29"/>
  <c r="G332" i="29"/>
  <c r="B333" i="29"/>
  <c r="D333" i="29" s="1"/>
  <c r="E333" i="29" s="1"/>
  <c r="C333" i="29"/>
  <c r="F333" i="29"/>
  <c r="G333" i="29"/>
  <c r="H333" i="29"/>
  <c r="I333" i="29"/>
  <c r="J333" i="29"/>
  <c r="B334" i="29"/>
  <c r="G334" i="29"/>
  <c r="B335" i="29"/>
  <c r="G335" i="29"/>
  <c r="B336" i="29"/>
  <c r="C336" i="29"/>
  <c r="D336" i="29" s="1"/>
  <c r="G336" i="29"/>
  <c r="B337" i="29"/>
  <c r="G337" i="29"/>
  <c r="B338" i="29"/>
  <c r="C338" i="29"/>
  <c r="D338" i="29"/>
  <c r="I338" i="29" s="1"/>
  <c r="E338" i="29"/>
  <c r="G338" i="29"/>
  <c r="J338" i="29"/>
  <c r="B339" i="29"/>
  <c r="D339" i="29" s="1"/>
  <c r="C339" i="29"/>
  <c r="G339" i="29"/>
  <c r="B340" i="29"/>
  <c r="C340" i="29"/>
  <c r="G340" i="29"/>
  <c r="B341" i="29"/>
  <c r="C341" i="29"/>
  <c r="D341" i="29"/>
  <c r="G341" i="29"/>
  <c r="B342" i="29"/>
  <c r="C342" i="29"/>
  <c r="D342" i="29" s="1"/>
  <c r="F342" i="29"/>
  <c r="G342" i="29"/>
  <c r="B343" i="29"/>
  <c r="C343" i="29"/>
  <c r="D343" i="29"/>
  <c r="F343" i="29"/>
  <c r="G343" i="29"/>
  <c r="B344" i="29"/>
  <c r="C344" i="29"/>
  <c r="D344" i="29" s="1"/>
  <c r="F344" i="29"/>
  <c r="G344" i="29"/>
  <c r="B345" i="29"/>
  <c r="G345" i="29"/>
  <c r="B346" i="29"/>
  <c r="C346" i="29"/>
  <c r="D346" i="29"/>
  <c r="E346" i="29"/>
  <c r="G346" i="29"/>
  <c r="I346" i="29"/>
  <c r="J346" i="29"/>
  <c r="B347" i="29"/>
  <c r="G347" i="29"/>
  <c r="B348" i="29"/>
  <c r="C348" i="29"/>
  <c r="G348" i="29"/>
  <c r="B349" i="29"/>
  <c r="G349" i="29"/>
  <c r="B350" i="29"/>
  <c r="C350" i="29"/>
  <c r="D350" i="29" s="1"/>
  <c r="F350" i="29"/>
  <c r="G350" i="29"/>
  <c r="B351" i="29"/>
  <c r="G351" i="29"/>
  <c r="B352" i="29"/>
  <c r="G352" i="29"/>
  <c r="B353" i="29"/>
  <c r="C353" i="29"/>
  <c r="G353" i="29"/>
  <c r="B354" i="29"/>
  <c r="G354" i="29"/>
  <c r="B355" i="29"/>
  <c r="C355" i="29"/>
  <c r="D355" i="29"/>
  <c r="F355" i="29"/>
  <c r="G355" i="29"/>
  <c r="B356" i="29"/>
  <c r="G356" i="29"/>
  <c r="B357" i="29"/>
  <c r="G357" i="29"/>
  <c r="B358" i="29"/>
  <c r="C358" i="29"/>
  <c r="D358" i="29" s="1"/>
  <c r="E358" i="29" s="1"/>
  <c r="F358" i="29"/>
  <c r="G358" i="29"/>
  <c r="H358" i="29"/>
  <c r="I358" i="29"/>
  <c r="B359" i="29"/>
  <c r="G359" i="29"/>
  <c r="B360" i="29"/>
  <c r="C360" i="29"/>
  <c r="D360" i="29" s="1"/>
  <c r="I360" i="29" s="1"/>
  <c r="G360" i="29"/>
  <c r="B361" i="29"/>
  <c r="C361" i="29"/>
  <c r="G361" i="29"/>
  <c r="B362" i="29"/>
  <c r="C362" i="29"/>
  <c r="G362" i="29"/>
  <c r="B363" i="29"/>
  <c r="G363" i="29"/>
  <c r="B364" i="29"/>
  <c r="G364" i="29"/>
  <c r="B365" i="29"/>
  <c r="G365" i="29"/>
  <c r="B366" i="29"/>
  <c r="C366" i="29"/>
  <c r="G366" i="29"/>
  <c r="B367" i="29"/>
  <c r="G367" i="29"/>
  <c r="B368" i="29"/>
  <c r="C368" i="29"/>
  <c r="G368" i="29"/>
  <c r="B369" i="29"/>
  <c r="G369" i="29"/>
  <c r="B370" i="29"/>
  <c r="D370" i="29" s="1"/>
  <c r="I370" i="29" s="1"/>
  <c r="C370" i="29"/>
  <c r="G370" i="29"/>
  <c r="B371" i="29"/>
  <c r="G371" i="29"/>
  <c r="B372" i="29"/>
  <c r="C372" i="29"/>
  <c r="G372" i="29"/>
  <c r="B373" i="29"/>
  <c r="D373" i="29" s="1"/>
  <c r="C373" i="29"/>
  <c r="F373" i="29"/>
  <c r="G373" i="29"/>
  <c r="B374" i="29"/>
  <c r="C374" i="29"/>
  <c r="D374" i="29" s="1"/>
  <c r="E374" i="29" s="1"/>
  <c r="G374" i="29"/>
  <c r="B375" i="29"/>
  <c r="G375" i="29"/>
  <c r="B376" i="29"/>
  <c r="C376" i="29"/>
  <c r="D376" i="29" s="1"/>
  <c r="G376" i="29"/>
  <c r="B377" i="29"/>
  <c r="G377" i="29"/>
  <c r="B378" i="29"/>
  <c r="C378" i="29"/>
  <c r="D378" i="29"/>
  <c r="I378" i="29" s="1"/>
  <c r="G378" i="29"/>
  <c r="B379" i="29"/>
  <c r="D379" i="29" s="1"/>
  <c r="C379" i="29"/>
  <c r="G379" i="29"/>
  <c r="B380" i="29"/>
  <c r="D380" i="29" s="1"/>
  <c r="C380" i="29"/>
  <c r="E380" i="29"/>
  <c r="G380" i="29"/>
  <c r="B381" i="29"/>
  <c r="G381" i="29"/>
  <c r="B382" i="29"/>
  <c r="C382" i="29"/>
  <c r="D382" i="29" s="1"/>
  <c r="F382" i="29" s="1"/>
  <c r="E382" i="29"/>
  <c r="J382" i="29" s="1"/>
  <c r="G382" i="29"/>
  <c r="H382" i="29"/>
  <c r="I382" i="29"/>
  <c r="B383" i="29"/>
  <c r="G383" i="29"/>
  <c r="B384" i="29"/>
  <c r="C384" i="29"/>
  <c r="D384" i="29" s="1"/>
  <c r="G384" i="29"/>
  <c r="I384" i="29"/>
  <c r="B385" i="29"/>
  <c r="G385" i="29"/>
  <c r="B386" i="29"/>
  <c r="C386" i="29"/>
  <c r="D386" i="29"/>
  <c r="G386" i="29"/>
  <c r="B387" i="29"/>
  <c r="C387" i="29"/>
  <c r="D387" i="29" s="1"/>
  <c r="G387" i="29"/>
  <c r="B388" i="29"/>
  <c r="G388" i="29"/>
  <c r="B389" i="29"/>
  <c r="G389" i="29"/>
  <c r="B390" i="29"/>
  <c r="C390" i="29"/>
  <c r="D390" i="29" s="1"/>
  <c r="E390" i="29"/>
  <c r="J390" i="29" s="1"/>
  <c r="F390" i="29"/>
  <c r="G390" i="29"/>
  <c r="H390" i="29"/>
  <c r="I390" i="29"/>
  <c r="B391" i="29"/>
  <c r="G391" i="29"/>
  <c r="B392" i="29"/>
  <c r="C392" i="29"/>
  <c r="D392" i="29"/>
  <c r="F392" i="29"/>
  <c r="G392" i="29"/>
  <c r="B393" i="29"/>
  <c r="C393" i="29"/>
  <c r="D393" i="29"/>
  <c r="G393" i="29"/>
  <c r="H393" i="29"/>
  <c r="B394" i="29"/>
  <c r="G394" i="29"/>
  <c r="B395" i="29"/>
  <c r="G395" i="29"/>
  <c r="B396" i="29"/>
  <c r="C396" i="29"/>
  <c r="G396" i="29"/>
  <c r="B397" i="29"/>
  <c r="G397" i="29"/>
  <c r="B398" i="29"/>
  <c r="G398" i="29"/>
  <c r="B399" i="29"/>
  <c r="G399" i="29"/>
  <c r="B400" i="29"/>
  <c r="C400" i="29"/>
  <c r="D400" i="29"/>
  <c r="E400" i="29"/>
  <c r="J400" i="29" s="1"/>
  <c r="G400" i="29"/>
  <c r="I400" i="29"/>
  <c r="B401" i="29"/>
  <c r="G401" i="29"/>
  <c r="B402" i="29"/>
  <c r="G402" i="29"/>
  <c r="B403" i="29"/>
  <c r="G403" i="29"/>
  <c r="B404" i="29"/>
  <c r="G404" i="29"/>
  <c r="B405" i="29"/>
  <c r="G405" i="29"/>
  <c r="B406" i="29"/>
  <c r="C406" i="29"/>
  <c r="G406" i="29"/>
  <c r="B407" i="29"/>
  <c r="D407" i="29" s="1"/>
  <c r="C407" i="29"/>
  <c r="F407" i="29"/>
  <c r="G407" i="29"/>
  <c r="B408" i="29"/>
  <c r="C408" i="29"/>
  <c r="D408" i="29" s="1"/>
  <c r="G408" i="29"/>
  <c r="B409" i="29"/>
  <c r="G409" i="29"/>
  <c r="B410" i="29"/>
  <c r="D410" i="29" s="1"/>
  <c r="C410" i="29"/>
  <c r="E410" i="29"/>
  <c r="G410" i="29"/>
  <c r="B411" i="29"/>
  <c r="G411" i="29"/>
  <c r="B412" i="29"/>
  <c r="C412" i="29"/>
  <c r="G412" i="29"/>
  <c r="B413" i="29"/>
  <c r="C413" i="29"/>
  <c r="D413" i="29"/>
  <c r="E413" i="29" s="1"/>
  <c r="F413" i="29"/>
  <c r="G413" i="29"/>
  <c r="B414" i="29"/>
  <c r="G414" i="29"/>
  <c r="B415" i="29"/>
  <c r="G415" i="29"/>
  <c r="B416" i="29"/>
  <c r="C416" i="29"/>
  <c r="D416" i="29"/>
  <c r="G416" i="29"/>
  <c r="B417" i="29"/>
  <c r="G417" i="29"/>
  <c r="B418" i="29"/>
  <c r="G418" i="29"/>
  <c r="B419" i="29"/>
  <c r="G419" i="29"/>
  <c r="B420" i="29"/>
  <c r="C420" i="29"/>
  <c r="G420" i="29"/>
  <c r="B421" i="29"/>
  <c r="D421" i="29" s="1"/>
  <c r="C421" i="29"/>
  <c r="G421" i="29"/>
  <c r="H421" i="29"/>
  <c r="B422" i="29"/>
  <c r="G422" i="29"/>
  <c r="B423" i="29"/>
  <c r="G423" i="29"/>
  <c r="B424" i="29"/>
  <c r="C424" i="29"/>
  <c r="D424" i="29" s="1"/>
  <c r="G424" i="29"/>
  <c r="B425" i="29"/>
  <c r="G425" i="29"/>
  <c r="B426" i="29"/>
  <c r="C426" i="29"/>
  <c r="D426" i="29"/>
  <c r="E426" i="29"/>
  <c r="J426" i="29" s="1"/>
  <c r="G426" i="29"/>
  <c r="I426" i="29"/>
  <c r="B427" i="29"/>
  <c r="G427" i="29"/>
  <c r="B428" i="29"/>
  <c r="G428" i="29"/>
  <c r="B429" i="29"/>
  <c r="C429" i="29"/>
  <c r="D429" i="29"/>
  <c r="G429" i="29"/>
  <c r="B430" i="29"/>
  <c r="C430" i="29"/>
  <c r="G430" i="29"/>
  <c r="B431" i="29"/>
  <c r="G431" i="29"/>
  <c r="B432" i="29"/>
  <c r="C432" i="29"/>
  <c r="D432" i="29" s="1"/>
  <c r="I432" i="29" s="1"/>
  <c r="G432" i="29"/>
  <c r="B433" i="29"/>
  <c r="G433" i="29"/>
  <c r="B434" i="29"/>
  <c r="G434" i="29"/>
  <c r="B435" i="29"/>
  <c r="G435" i="29"/>
  <c r="B436" i="29"/>
  <c r="G436" i="29"/>
  <c r="B437" i="29"/>
  <c r="G437" i="29"/>
  <c r="B438" i="29"/>
  <c r="G438" i="29"/>
  <c r="B439" i="29"/>
  <c r="G439" i="29"/>
  <c r="B440" i="29"/>
  <c r="C440" i="29"/>
  <c r="D440" i="29"/>
  <c r="G440" i="29"/>
  <c r="B441" i="29"/>
  <c r="G441" i="29"/>
  <c r="B442" i="29"/>
  <c r="C442" i="29"/>
  <c r="D442" i="29"/>
  <c r="G442" i="29"/>
  <c r="B443" i="29"/>
  <c r="G443" i="29"/>
  <c r="B444" i="29"/>
  <c r="G444" i="29"/>
  <c r="B445" i="29"/>
  <c r="G445" i="29"/>
  <c r="B446" i="29"/>
  <c r="G446" i="29"/>
  <c r="B447" i="29"/>
  <c r="G447" i="29"/>
  <c r="B448" i="29"/>
  <c r="C448" i="29"/>
  <c r="D448" i="29"/>
  <c r="F448" i="29"/>
  <c r="G448" i="29"/>
  <c r="B449" i="29"/>
  <c r="G449" i="29"/>
  <c r="B450" i="29"/>
  <c r="C450" i="29"/>
  <c r="G450" i="29"/>
  <c r="B451" i="29"/>
  <c r="G451" i="29"/>
  <c r="B452" i="29"/>
  <c r="C452" i="29"/>
  <c r="G452" i="29"/>
  <c r="B453" i="29"/>
  <c r="D453" i="29" s="1"/>
  <c r="C453" i="29"/>
  <c r="G453" i="29"/>
  <c r="B454" i="29"/>
  <c r="G454" i="29"/>
  <c r="B455" i="29"/>
  <c r="G455" i="29"/>
  <c r="B456" i="29"/>
  <c r="G456" i="29"/>
  <c r="B457" i="29"/>
  <c r="G457" i="29"/>
  <c r="B458" i="29"/>
  <c r="C458" i="29"/>
  <c r="G458" i="29"/>
  <c r="B459" i="29"/>
  <c r="G459" i="29"/>
  <c r="B460" i="29"/>
  <c r="C460" i="29"/>
  <c r="G460" i="29"/>
  <c r="B461" i="29"/>
  <c r="G461" i="29"/>
  <c r="B462" i="29"/>
  <c r="G462" i="29"/>
  <c r="B463" i="29"/>
  <c r="G463" i="29"/>
  <c r="B464" i="29"/>
  <c r="C464" i="29"/>
  <c r="D464" i="29" s="1"/>
  <c r="G464" i="29"/>
  <c r="B465" i="29"/>
  <c r="G465" i="29"/>
  <c r="B466" i="29"/>
  <c r="D466" i="29" s="1"/>
  <c r="C466" i="29"/>
  <c r="G466" i="29"/>
  <c r="B467" i="29"/>
  <c r="G467" i="29"/>
  <c r="B468" i="29"/>
  <c r="G468" i="29"/>
  <c r="B469" i="29"/>
  <c r="G469" i="29"/>
  <c r="B470" i="29"/>
  <c r="C470" i="29"/>
  <c r="D470" i="29" s="1"/>
  <c r="G470" i="29"/>
  <c r="H470" i="29"/>
  <c r="I470" i="29"/>
  <c r="B471" i="29"/>
  <c r="G471" i="29"/>
  <c r="B472" i="29"/>
  <c r="C472" i="29"/>
  <c r="D472" i="29" s="1"/>
  <c r="F472" i="29"/>
  <c r="G472" i="29"/>
  <c r="B473" i="29"/>
  <c r="G473" i="29"/>
  <c r="B474" i="29"/>
  <c r="G474" i="29"/>
  <c r="B475" i="29"/>
  <c r="G475" i="29"/>
  <c r="B476" i="29"/>
  <c r="G476" i="29"/>
  <c r="B477" i="29"/>
  <c r="G477" i="29"/>
  <c r="B478" i="29"/>
  <c r="G478" i="29"/>
  <c r="B479" i="29"/>
  <c r="G479" i="29"/>
  <c r="B480" i="29"/>
  <c r="C480" i="29"/>
  <c r="D480" i="29"/>
  <c r="H480" i="29" s="1"/>
  <c r="F480" i="29"/>
  <c r="G480" i="29"/>
  <c r="B481" i="29"/>
  <c r="G481" i="29"/>
  <c r="B482" i="29"/>
  <c r="G482" i="29"/>
  <c r="B483" i="29"/>
  <c r="G483" i="29"/>
  <c r="B484" i="29"/>
  <c r="G484" i="29"/>
  <c r="B485" i="29"/>
  <c r="G485" i="29"/>
  <c r="B486" i="29"/>
  <c r="G486" i="29"/>
  <c r="B487" i="29"/>
  <c r="G487" i="29"/>
  <c r="B488" i="29"/>
  <c r="G488" i="29"/>
  <c r="B489" i="29"/>
  <c r="G489" i="29"/>
  <c r="B490" i="29"/>
  <c r="G490" i="29"/>
  <c r="B491" i="29"/>
  <c r="G491" i="29"/>
  <c r="B492" i="29"/>
  <c r="C492" i="29"/>
  <c r="G492" i="29"/>
  <c r="B493" i="29"/>
  <c r="D493" i="29" s="1"/>
  <c r="C493" i="29"/>
  <c r="G493" i="29"/>
  <c r="B494" i="29"/>
  <c r="G494" i="29"/>
  <c r="B495" i="29"/>
  <c r="G495" i="29"/>
  <c r="B496" i="29"/>
  <c r="G496" i="29"/>
  <c r="B497" i="29"/>
  <c r="C497" i="29"/>
  <c r="D497" i="29"/>
  <c r="I497" i="29" s="1"/>
  <c r="E497" i="29"/>
  <c r="J497" i="29" s="1"/>
  <c r="G497" i="29"/>
  <c r="H497" i="29"/>
  <c r="B498" i="29"/>
  <c r="G498" i="29"/>
  <c r="B499" i="29"/>
  <c r="G499" i="29"/>
  <c r="B500" i="29"/>
  <c r="C500" i="29"/>
  <c r="G500" i="29"/>
  <c r="B501" i="29"/>
  <c r="G501" i="29"/>
  <c r="B502" i="29"/>
  <c r="G502" i="29"/>
  <c r="B503" i="29"/>
  <c r="G503" i="29"/>
  <c r="B504" i="29"/>
  <c r="G504" i="29"/>
  <c r="B505" i="29"/>
  <c r="C505" i="29"/>
  <c r="G505" i="29"/>
  <c r="B506" i="29"/>
  <c r="C506" i="29"/>
  <c r="G506" i="29"/>
  <c r="B507" i="29"/>
  <c r="G507" i="29"/>
  <c r="B508" i="29"/>
  <c r="G508" i="29"/>
  <c r="B509" i="29"/>
  <c r="G509" i="29"/>
  <c r="B510" i="29"/>
  <c r="C510" i="29"/>
  <c r="D510" i="29" s="1"/>
  <c r="H510" i="29" s="1"/>
  <c r="E510" i="29"/>
  <c r="F510" i="29"/>
  <c r="G510" i="29"/>
  <c r="I510" i="29"/>
  <c r="B511" i="29"/>
  <c r="G511" i="29"/>
  <c r="B512" i="29"/>
  <c r="G512" i="29"/>
  <c r="B513" i="29"/>
  <c r="C513" i="29"/>
  <c r="D513" i="29"/>
  <c r="F513" i="29"/>
  <c r="G513" i="29"/>
  <c r="B514" i="29"/>
  <c r="G514" i="29"/>
  <c r="B515" i="29"/>
  <c r="G515" i="29"/>
  <c r="B516" i="29"/>
  <c r="C516" i="29"/>
  <c r="G516" i="29"/>
  <c r="B517" i="29"/>
  <c r="G517" i="29"/>
  <c r="B518" i="29"/>
  <c r="G518" i="29"/>
  <c r="B519" i="29"/>
  <c r="G519" i="29"/>
  <c r="B520" i="29"/>
  <c r="G520" i="29"/>
  <c r="B521" i="29"/>
  <c r="G521" i="29"/>
  <c r="B522" i="29"/>
  <c r="G522" i="29"/>
  <c r="B523" i="29"/>
  <c r="C523" i="29"/>
  <c r="G523" i="29"/>
  <c r="B524" i="29"/>
  <c r="G524" i="29"/>
  <c r="B525" i="29"/>
  <c r="G525" i="29"/>
  <c r="B526" i="29"/>
  <c r="C526" i="29"/>
  <c r="F526" i="29"/>
  <c r="G526" i="29"/>
  <c r="B527" i="29"/>
  <c r="G527" i="29"/>
  <c r="B528" i="29"/>
  <c r="G528" i="29"/>
  <c r="B529" i="29"/>
  <c r="G529" i="29"/>
  <c r="B530" i="29"/>
  <c r="G530" i="29"/>
  <c r="B531" i="29"/>
  <c r="G531" i="29"/>
  <c r="B532" i="29"/>
  <c r="G532" i="29"/>
  <c r="A3" i="29"/>
  <c r="J1" i="29"/>
  <c r="I1" i="29"/>
  <c r="H1" i="29"/>
  <c r="F1" i="29"/>
  <c r="E1" i="29"/>
  <c r="C1" i="29"/>
  <c r="A3" i="28"/>
  <c r="J1" i="28"/>
  <c r="I1" i="28"/>
  <c r="H1" i="28"/>
  <c r="F1" i="28"/>
  <c r="E1" i="28"/>
  <c r="C1" i="28"/>
  <c r="B3" i="28"/>
  <c r="C3" i="28"/>
  <c r="D3" i="28"/>
  <c r="I3" i="28" s="1"/>
  <c r="H3" i="28"/>
  <c r="G3" i="28"/>
  <c r="B3" i="29"/>
  <c r="G3" i="29"/>
  <c r="AQ11" i="12"/>
  <c r="AQ12" i="12"/>
  <c r="AQ13" i="12"/>
  <c r="AQ14" i="12"/>
  <c r="AQ15" i="12"/>
  <c r="AQ16" i="12"/>
  <c r="AQ17" i="12"/>
  <c r="AQ18" i="12"/>
  <c r="AQ19" i="12"/>
  <c r="AQ20" i="12"/>
  <c r="AQ26" i="12"/>
  <c r="AQ27" i="12"/>
  <c r="AQ28" i="12"/>
  <c r="AQ29" i="12"/>
  <c r="AQ30" i="12"/>
  <c r="AQ31" i="12"/>
  <c r="AQ32" i="12"/>
  <c r="AQ33" i="12"/>
  <c r="AQ34" i="12"/>
  <c r="AQ35" i="12"/>
  <c r="AQ41" i="12"/>
  <c r="AQ42" i="12"/>
  <c r="AQ43" i="12"/>
  <c r="AQ44" i="12"/>
  <c r="AQ45" i="12"/>
  <c r="AQ46" i="12"/>
  <c r="AQ47" i="12"/>
  <c r="AQ48" i="12"/>
  <c r="AQ49" i="12"/>
  <c r="AQ50" i="12"/>
  <c r="AQ56" i="12"/>
  <c r="AQ57" i="12"/>
  <c r="AQ58" i="12"/>
  <c r="AQ59" i="12"/>
  <c r="AQ60" i="12"/>
  <c r="AQ61" i="12"/>
  <c r="AQ62" i="12"/>
  <c r="AQ63" i="12"/>
  <c r="AQ64" i="12"/>
  <c r="AQ65" i="12"/>
  <c r="AQ71" i="12"/>
  <c r="AQ72" i="12"/>
  <c r="AQ73" i="12"/>
  <c r="AQ74" i="12"/>
  <c r="AQ75" i="12"/>
  <c r="AQ76" i="12"/>
  <c r="AQ77" i="12"/>
  <c r="AQ78" i="12"/>
  <c r="AQ79" i="12"/>
  <c r="AQ80" i="12"/>
  <c r="AT11" i="12"/>
  <c r="AT83" i="12" s="1"/>
  <c r="AT85" i="12" s="1"/>
  <c r="AT12" i="12"/>
  <c r="AT13" i="12"/>
  <c r="AT14" i="12"/>
  <c r="AT15" i="12"/>
  <c r="AT16" i="12"/>
  <c r="AT17" i="12"/>
  <c r="AT18" i="12"/>
  <c r="AT19" i="12"/>
  <c r="AT20" i="12"/>
  <c r="AT26" i="12"/>
  <c r="AT27" i="12"/>
  <c r="AT28" i="12"/>
  <c r="AT29" i="12"/>
  <c r="AT30" i="12"/>
  <c r="AT31" i="12"/>
  <c r="AT32" i="12"/>
  <c r="AT33" i="12"/>
  <c r="AT34" i="12"/>
  <c r="AT35" i="12"/>
  <c r="AT41" i="12"/>
  <c r="AT42" i="12"/>
  <c r="AT43" i="12"/>
  <c r="AT44" i="12"/>
  <c r="AT45" i="12"/>
  <c r="AT46" i="12"/>
  <c r="AT47" i="12"/>
  <c r="AT48" i="12"/>
  <c r="AT49" i="12"/>
  <c r="AT50" i="12"/>
  <c r="AT56" i="12"/>
  <c r="AT57" i="12"/>
  <c r="AT58" i="12"/>
  <c r="AT59" i="12"/>
  <c r="AT60" i="12"/>
  <c r="AT61" i="12"/>
  <c r="AT62" i="12"/>
  <c r="AT63" i="12"/>
  <c r="AT64" i="12"/>
  <c r="AT65" i="12"/>
  <c r="AT71" i="12"/>
  <c r="AT72" i="12"/>
  <c r="AT73" i="12"/>
  <c r="AT74" i="12"/>
  <c r="AT75" i="12"/>
  <c r="AT76" i="12"/>
  <c r="AT77" i="12"/>
  <c r="AT78" i="12"/>
  <c r="AT79" i="12"/>
  <c r="AT80" i="12"/>
  <c r="AS11" i="12"/>
  <c r="AS12" i="12"/>
  <c r="AS13" i="12"/>
  <c r="AS14" i="12"/>
  <c r="AS15" i="12"/>
  <c r="AS16" i="12"/>
  <c r="AS17" i="12"/>
  <c r="AS18" i="12"/>
  <c r="AS19" i="12"/>
  <c r="AS20" i="12"/>
  <c r="AS26" i="12"/>
  <c r="AS27" i="12"/>
  <c r="AS28" i="12"/>
  <c r="AS29" i="12"/>
  <c r="AS30" i="12"/>
  <c r="AS31" i="12"/>
  <c r="AS32" i="12"/>
  <c r="AS33" i="12"/>
  <c r="AS34" i="12"/>
  <c r="AS35" i="12"/>
  <c r="AS41" i="12"/>
  <c r="AS42" i="12"/>
  <c r="AS43" i="12"/>
  <c r="AS44" i="12"/>
  <c r="AS45" i="12"/>
  <c r="AS46" i="12"/>
  <c r="AS47" i="12"/>
  <c r="AS48" i="12"/>
  <c r="AS49" i="12"/>
  <c r="AS50" i="12"/>
  <c r="AS56" i="12"/>
  <c r="AS57" i="12"/>
  <c r="AS58" i="12"/>
  <c r="AS59" i="12"/>
  <c r="AS60" i="12"/>
  <c r="AS61" i="12"/>
  <c r="AS62" i="12"/>
  <c r="AS63" i="12"/>
  <c r="AS64" i="12"/>
  <c r="AS65" i="12"/>
  <c r="AS71" i="12"/>
  <c r="AS72" i="12"/>
  <c r="AS73" i="12"/>
  <c r="AS74" i="12"/>
  <c r="AS75" i="12"/>
  <c r="AS76" i="12"/>
  <c r="AS77" i="12"/>
  <c r="AS78" i="12"/>
  <c r="AS79" i="12"/>
  <c r="AS80" i="12"/>
  <c r="AR11" i="12"/>
  <c r="AR12" i="12"/>
  <c r="AR13" i="12"/>
  <c r="AR14" i="12"/>
  <c r="AR15" i="12"/>
  <c r="AR16" i="12"/>
  <c r="AR17" i="12"/>
  <c r="AR18" i="12"/>
  <c r="AR19" i="12"/>
  <c r="AR20" i="12"/>
  <c r="AR26" i="12"/>
  <c r="AR27" i="12"/>
  <c r="AR28" i="12"/>
  <c r="AR29" i="12"/>
  <c r="AR30" i="12"/>
  <c r="AR31" i="12"/>
  <c r="AR32" i="12"/>
  <c r="AR33" i="12"/>
  <c r="AR34" i="12"/>
  <c r="AR35" i="12"/>
  <c r="AR41" i="12"/>
  <c r="AR42" i="12"/>
  <c r="AR43" i="12"/>
  <c r="AR44" i="12"/>
  <c r="AR45" i="12"/>
  <c r="AR46" i="12"/>
  <c r="AR47" i="12"/>
  <c r="AR48" i="12"/>
  <c r="AR49" i="12"/>
  <c r="AR50" i="12"/>
  <c r="AR56" i="12"/>
  <c r="AR57" i="12"/>
  <c r="AR58" i="12"/>
  <c r="AR59" i="12"/>
  <c r="AR60" i="12"/>
  <c r="AR61" i="12"/>
  <c r="AR62" i="12"/>
  <c r="AR63" i="12"/>
  <c r="AR64" i="12"/>
  <c r="AR65" i="12"/>
  <c r="AR71" i="12"/>
  <c r="AR72" i="12"/>
  <c r="AR73" i="12"/>
  <c r="AR74" i="12"/>
  <c r="AR75" i="12"/>
  <c r="AR76" i="12"/>
  <c r="AR77" i="12"/>
  <c r="AR78" i="12"/>
  <c r="AR79" i="12"/>
  <c r="AR80" i="12"/>
  <c r="B110" i="18"/>
  <c r="B101" i="18"/>
  <c r="F115" i="18"/>
  <c r="B95" i="14"/>
  <c r="F109" i="14"/>
  <c r="B94" i="14"/>
  <c r="F108" i="14"/>
  <c r="B93" i="14"/>
  <c r="F107" i="14"/>
  <c r="B92" i="14"/>
  <c r="F106" i="14"/>
  <c r="B91" i="14"/>
  <c r="F105" i="14"/>
  <c r="B90" i="14"/>
  <c r="F104" i="14"/>
  <c r="B89" i="14"/>
  <c r="F103" i="14"/>
  <c r="B86" i="14"/>
  <c r="F100" i="14"/>
  <c r="B95" i="17"/>
  <c r="R109" i="17" s="1"/>
  <c r="F109" i="17"/>
  <c r="B94" i="17"/>
  <c r="N108" i="17" s="1"/>
  <c r="B93" i="17"/>
  <c r="F107" i="17"/>
  <c r="B92" i="17"/>
  <c r="F106" i="17"/>
  <c r="B91" i="17"/>
  <c r="F105" i="17"/>
  <c r="B90" i="17"/>
  <c r="B89" i="17"/>
  <c r="F103" i="17"/>
  <c r="B87" i="17"/>
  <c r="R101" i="17" s="1"/>
  <c r="B86" i="17"/>
  <c r="F100" i="17"/>
  <c r="B95" i="10"/>
  <c r="F109" i="10"/>
  <c r="B94" i="10"/>
  <c r="F108" i="10"/>
  <c r="B93" i="10"/>
  <c r="F107" i="10" s="1"/>
  <c r="B91" i="10"/>
  <c r="F105" i="10"/>
  <c r="B90" i="10"/>
  <c r="F104" i="10"/>
  <c r="B89" i="10"/>
  <c r="F103" i="10" s="1"/>
  <c r="B88" i="10"/>
  <c r="F102" i="10"/>
  <c r="B87" i="10"/>
  <c r="F101" i="10"/>
  <c r="B86" i="10"/>
  <c r="F100" i="10"/>
  <c r="R86" i="11"/>
  <c r="R87" i="11"/>
  <c r="R88" i="11"/>
  <c r="R90" i="11"/>
  <c r="R91" i="11"/>
  <c r="R92" i="11"/>
  <c r="R93" i="11"/>
  <c r="R94" i="11"/>
  <c r="Q86" i="11"/>
  <c r="Q87" i="11"/>
  <c r="Q88" i="11"/>
  <c r="Q90" i="11"/>
  <c r="Q91" i="11"/>
  <c r="Q92" i="11"/>
  <c r="Q93" i="11"/>
  <c r="Q94" i="11"/>
  <c r="P86" i="11"/>
  <c r="P87" i="11"/>
  <c r="P88" i="11"/>
  <c r="P90" i="11"/>
  <c r="P91" i="11"/>
  <c r="P92" i="11"/>
  <c r="P93" i="11"/>
  <c r="P94" i="11"/>
  <c r="N86" i="11"/>
  <c r="N87" i="11"/>
  <c r="N88" i="11"/>
  <c r="N90" i="11"/>
  <c r="N91" i="11"/>
  <c r="N92" i="11"/>
  <c r="N93" i="11"/>
  <c r="N94" i="11"/>
  <c r="M86" i="11"/>
  <c r="M87" i="11"/>
  <c r="M88" i="11"/>
  <c r="M90" i="11"/>
  <c r="M91" i="11"/>
  <c r="M92" i="11"/>
  <c r="M93" i="11"/>
  <c r="M94" i="11"/>
  <c r="F94" i="11"/>
  <c r="F93" i="11"/>
  <c r="F92" i="11"/>
  <c r="F91" i="11"/>
  <c r="F90" i="11"/>
  <c r="F88" i="11"/>
  <c r="F87" i="11"/>
  <c r="F86" i="11"/>
  <c r="T100" i="10"/>
  <c r="T101" i="10"/>
  <c r="T104" i="10"/>
  <c r="T105" i="10"/>
  <c r="T107" i="10"/>
  <c r="T108" i="10"/>
  <c r="T109" i="10"/>
  <c r="R100" i="10"/>
  <c r="R101" i="10"/>
  <c r="R103" i="10"/>
  <c r="R104" i="10"/>
  <c r="R105" i="10"/>
  <c r="R108" i="10"/>
  <c r="R109" i="10"/>
  <c r="Q100" i="10"/>
  <c r="Q101" i="10"/>
  <c r="Q103" i="10"/>
  <c r="Q104" i="10"/>
  <c r="Q105" i="10"/>
  <c r="Q108" i="10"/>
  <c r="Q109" i="10"/>
  <c r="P100" i="10"/>
  <c r="P101" i="10"/>
  <c r="P103" i="10"/>
  <c r="P104" i="10"/>
  <c r="P105" i="10"/>
  <c r="P108" i="10"/>
  <c r="P109" i="10"/>
  <c r="O100" i="10"/>
  <c r="O101" i="10"/>
  <c r="O103" i="10"/>
  <c r="O104" i="10"/>
  <c r="O105" i="10"/>
  <c r="O108" i="10"/>
  <c r="O109" i="10"/>
  <c r="N100" i="10"/>
  <c r="N101" i="10"/>
  <c r="N104" i="10"/>
  <c r="N105" i="10"/>
  <c r="N107" i="10"/>
  <c r="N108" i="10"/>
  <c r="N109" i="10"/>
  <c r="M100" i="10"/>
  <c r="M101" i="10"/>
  <c r="M104" i="10"/>
  <c r="M105" i="10"/>
  <c r="M108" i="10"/>
  <c r="M109" i="10"/>
  <c r="R85" i="9"/>
  <c r="R86" i="9"/>
  <c r="R88" i="9"/>
  <c r="R89" i="9"/>
  <c r="R90" i="9"/>
  <c r="R92" i="9"/>
  <c r="R93" i="9"/>
  <c r="R94" i="9"/>
  <c r="Q85" i="9"/>
  <c r="Q86" i="9"/>
  <c r="Q88" i="9"/>
  <c r="Q89" i="9"/>
  <c r="Q90" i="9"/>
  <c r="Q92" i="9"/>
  <c r="Q93" i="9"/>
  <c r="Q94" i="9"/>
  <c r="P85" i="9"/>
  <c r="P86" i="9"/>
  <c r="P88" i="9"/>
  <c r="P89" i="9"/>
  <c r="P90" i="9"/>
  <c r="P92" i="9"/>
  <c r="P93" i="9"/>
  <c r="P94" i="9"/>
  <c r="N85" i="9"/>
  <c r="N86" i="9"/>
  <c r="N88" i="9"/>
  <c r="N89" i="9"/>
  <c r="N90" i="9"/>
  <c r="N92" i="9"/>
  <c r="N93" i="9"/>
  <c r="N94" i="9"/>
  <c r="M85" i="9"/>
  <c r="M86" i="9"/>
  <c r="M88" i="9"/>
  <c r="M89" i="9"/>
  <c r="M90" i="9"/>
  <c r="M92" i="9"/>
  <c r="M93" i="9"/>
  <c r="M94" i="9"/>
  <c r="F94" i="9"/>
  <c r="F93" i="9"/>
  <c r="F92" i="9"/>
  <c r="F90" i="9"/>
  <c r="F89" i="9"/>
  <c r="F88" i="9"/>
  <c r="F86" i="9"/>
  <c r="F85" i="9"/>
  <c r="R85" i="8"/>
  <c r="R86" i="8"/>
  <c r="R88" i="8"/>
  <c r="R89" i="8"/>
  <c r="R90" i="8"/>
  <c r="R92" i="8"/>
  <c r="R93" i="8"/>
  <c r="R94" i="8"/>
  <c r="Q85" i="8"/>
  <c r="Q86" i="8"/>
  <c r="Q88" i="8"/>
  <c r="Q89" i="8"/>
  <c r="Q90" i="8"/>
  <c r="Q92" i="8"/>
  <c r="Q93" i="8"/>
  <c r="Q94" i="8"/>
  <c r="P85" i="8"/>
  <c r="P86" i="8"/>
  <c r="P88" i="8"/>
  <c r="P89" i="8"/>
  <c r="P90" i="8"/>
  <c r="P92" i="8"/>
  <c r="P93" i="8"/>
  <c r="P94" i="8"/>
  <c r="N85" i="8"/>
  <c r="N86" i="8"/>
  <c r="N88" i="8"/>
  <c r="N89" i="8"/>
  <c r="N90" i="8"/>
  <c r="N92" i="8"/>
  <c r="N93" i="8"/>
  <c r="N94" i="8"/>
  <c r="M85" i="8"/>
  <c r="M86" i="8"/>
  <c r="M88" i="8"/>
  <c r="M89" i="8"/>
  <c r="M90" i="8"/>
  <c r="M92" i="8"/>
  <c r="M93" i="8"/>
  <c r="M94" i="8"/>
  <c r="F94" i="8"/>
  <c r="F93" i="8"/>
  <c r="F92" i="8"/>
  <c r="F90" i="8"/>
  <c r="F89" i="8"/>
  <c r="F88" i="8"/>
  <c r="F86" i="8"/>
  <c r="F85" i="8"/>
  <c r="T101" i="17"/>
  <c r="T103" i="17"/>
  <c r="T105" i="17"/>
  <c r="T106" i="17"/>
  <c r="T107" i="17"/>
  <c r="T109" i="17"/>
  <c r="R100" i="17"/>
  <c r="R103" i="17"/>
  <c r="R105" i="17"/>
  <c r="R106" i="17"/>
  <c r="R107" i="17"/>
  <c r="R108" i="17"/>
  <c r="Q103" i="17"/>
  <c r="Q105" i="17"/>
  <c r="Q106" i="17"/>
  <c r="Q107" i="17"/>
  <c r="Q109" i="17"/>
  <c r="P100" i="17"/>
  <c r="P101" i="17"/>
  <c r="P103" i="17"/>
  <c r="P106" i="17"/>
  <c r="P107" i="17"/>
  <c r="P109" i="17"/>
  <c r="O103" i="17"/>
  <c r="O105" i="17"/>
  <c r="O106" i="17"/>
  <c r="O107" i="17"/>
  <c r="O109" i="17"/>
  <c r="N103" i="17"/>
  <c r="N104" i="17"/>
  <c r="N106" i="17"/>
  <c r="N107" i="17"/>
  <c r="N109" i="17"/>
  <c r="M103" i="17"/>
  <c r="M105" i="17"/>
  <c r="M106" i="17"/>
  <c r="M107" i="17"/>
  <c r="M108" i="17"/>
  <c r="M109" i="17"/>
  <c r="B71" i="16"/>
  <c r="O85" i="16" s="1"/>
  <c r="B72" i="16"/>
  <c r="T86" i="16"/>
  <c r="B74" i="16"/>
  <c r="B75" i="16"/>
  <c r="B76" i="16"/>
  <c r="M90" i="16" s="1"/>
  <c r="T90" i="16"/>
  <c r="B78" i="16"/>
  <c r="R92" i="16" s="1"/>
  <c r="B79" i="16"/>
  <c r="B80" i="16"/>
  <c r="T94" i="16"/>
  <c r="R85" i="16"/>
  <c r="R86" i="16"/>
  <c r="R88" i="16"/>
  <c r="R90" i="16"/>
  <c r="R93" i="16"/>
  <c r="Q85" i="16"/>
  <c r="Q88" i="16"/>
  <c r="Q89" i="16"/>
  <c r="Q90" i="16"/>
  <c r="Q93" i="16"/>
  <c r="P85" i="16"/>
  <c r="P86" i="16"/>
  <c r="P88" i="16"/>
  <c r="P90" i="16"/>
  <c r="P92" i="16"/>
  <c r="P93" i="16"/>
  <c r="O89" i="16"/>
  <c r="O90" i="16"/>
  <c r="N86" i="16"/>
  <c r="N88" i="16"/>
  <c r="N90" i="16"/>
  <c r="N92" i="16"/>
  <c r="M86" i="16"/>
  <c r="F93" i="16"/>
  <c r="F90" i="16"/>
  <c r="F89" i="16"/>
  <c r="F88" i="16"/>
  <c r="F85" i="16"/>
  <c r="B71" i="15"/>
  <c r="T85" i="15"/>
  <c r="B72" i="15"/>
  <c r="B74" i="15"/>
  <c r="T88" i="15"/>
  <c r="B75" i="15"/>
  <c r="T89" i="15"/>
  <c r="B76" i="15"/>
  <c r="B78" i="15"/>
  <c r="T92" i="15"/>
  <c r="B79" i="15"/>
  <c r="T93" i="15"/>
  <c r="B80" i="15"/>
  <c r="R85" i="15"/>
  <c r="R88" i="15"/>
  <c r="R89" i="15"/>
  <c r="R90" i="15"/>
  <c r="R92" i="15"/>
  <c r="R93" i="15"/>
  <c r="Q85" i="15"/>
  <c r="Q88" i="15"/>
  <c r="Q89" i="15"/>
  <c r="Q92" i="15"/>
  <c r="Q93" i="15"/>
  <c r="P85" i="15"/>
  <c r="P88" i="15"/>
  <c r="P89" i="15"/>
  <c r="P92" i="15"/>
  <c r="P93" i="15"/>
  <c r="O85" i="15"/>
  <c r="O88" i="15"/>
  <c r="O89" i="15"/>
  <c r="O92" i="15"/>
  <c r="O93" i="15"/>
  <c r="O94" i="15"/>
  <c r="N85" i="15"/>
  <c r="N88" i="15"/>
  <c r="N89" i="15"/>
  <c r="N92" i="15"/>
  <c r="N93" i="15"/>
  <c r="M85" i="15"/>
  <c r="M88" i="15"/>
  <c r="M89" i="15"/>
  <c r="M90" i="15"/>
  <c r="M92" i="15"/>
  <c r="M93" i="15"/>
  <c r="M94" i="15"/>
  <c r="F93" i="15"/>
  <c r="F92" i="15"/>
  <c r="F90" i="15"/>
  <c r="F89" i="15"/>
  <c r="F88" i="15"/>
  <c r="F85" i="15"/>
  <c r="T100" i="14"/>
  <c r="T103" i="14"/>
  <c r="T104" i="14"/>
  <c r="T105" i="14"/>
  <c r="T106" i="14"/>
  <c r="T108" i="14"/>
  <c r="T109" i="14"/>
  <c r="R100" i="14"/>
  <c r="R104" i="14"/>
  <c r="R105" i="14"/>
  <c r="R106" i="14"/>
  <c r="R108" i="14"/>
  <c r="R109" i="14"/>
  <c r="Q100" i="14"/>
  <c r="Q103" i="14"/>
  <c r="Q104" i="14"/>
  <c r="Q105" i="14"/>
  <c r="Q106" i="14"/>
  <c r="Q108" i="14"/>
  <c r="Q109" i="14"/>
  <c r="P100" i="14"/>
  <c r="P104" i="14"/>
  <c r="P105" i="14"/>
  <c r="P107" i="14"/>
  <c r="P108" i="14"/>
  <c r="P109" i="14"/>
  <c r="O100" i="14"/>
  <c r="O104" i="14"/>
  <c r="O105" i="14"/>
  <c r="O106" i="14"/>
  <c r="O107" i="14"/>
  <c r="O108" i="14"/>
  <c r="O109" i="14"/>
  <c r="N100" i="14"/>
  <c r="N104" i="14"/>
  <c r="N105" i="14"/>
  <c r="N107" i="14"/>
  <c r="N108" i="14"/>
  <c r="N109" i="14"/>
  <c r="M100" i="14"/>
  <c r="M104" i="14"/>
  <c r="M105" i="14"/>
  <c r="M106" i="14"/>
  <c r="M108" i="14"/>
  <c r="M109" i="14"/>
  <c r="B74" i="13"/>
  <c r="R88" i="13" s="1"/>
  <c r="T88" i="13"/>
  <c r="B76" i="13"/>
  <c r="P90" i="13" s="1"/>
  <c r="T90" i="13"/>
  <c r="B78" i="13"/>
  <c r="R90" i="13"/>
  <c r="Q88" i="13"/>
  <c r="Q90" i="13"/>
  <c r="P88" i="13"/>
  <c r="O88" i="13"/>
  <c r="O90" i="13"/>
  <c r="N88" i="13"/>
  <c r="N90" i="13"/>
  <c r="M88" i="13"/>
  <c r="M90" i="13"/>
  <c r="F90" i="13"/>
  <c r="F88" i="13"/>
  <c r="B74" i="19"/>
  <c r="B76" i="19"/>
  <c r="B77" i="19"/>
  <c r="T91" i="19"/>
  <c r="B78" i="19"/>
  <c r="R91" i="19"/>
  <c r="R92" i="19"/>
  <c r="Q88" i="19"/>
  <c r="Q91" i="19"/>
  <c r="P91" i="19"/>
  <c r="P92" i="19"/>
  <c r="O91" i="19"/>
  <c r="O92" i="19"/>
  <c r="N88" i="19"/>
  <c r="N91" i="19"/>
  <c r="N92" i="19"/>
  <c r="M88" i="19"/>
  <c r="M91" i="19"/>
  <c r="M92" i="19"/>
  <c r="F91" i="19"/>
  <c r="F88" i="19"/>
  <c r="T115" i="18"/>
  <c r="R115" i="18"/>
  <c r="R124" i="18"/>
  <c r="Q115" i="18"/>
  <c r="Q124" i="18"/>
  <c r="P115" i="18"/>
  <c r="O115" i="18"/>
  <c r="N115" i="18"/>
  <c r="M115" i="18"/>
  <c r="M124" i="18"/>
  <c r="B80" i="12"/>
  <c r="Q94" i="12" s="1"/>
  <c r="T94" i="12"/>
  <c r="R94" i="12"/>
  <c r="P94" i="12"/>
  <c r="N94" i="12"/>
  <c r="M94" i="12"/>
  <c r="F94" i="12"/>
  <c r="B79" i="12"/>
  <c r="F93" i="12"/>
  <c r="B78" i="12"/>
  <c r="B77" i="12"/>
  <c r="T91" i="12"/>
  <c r="R91" i="12"/>
  <c r="Q91" i="12"/>
  <c r="P91" i="12"/>
  <c r="O91" i="12"/>
  <c r="N91" i="12"/>
  <c r="M91" i="12"/>
  <c r="F91" i="12"/>
  <c r="B76" i="12"/>
  <c r="M90" i="12" s="1"/>
  <c r="R90" i="12"/>
  <c r="Q90" i="12"/>
  <c r="O90" i="12"/>
  <c r="N90" i="12"/>
  <c r="F90" i="12"/>
  <c r="B75" i="12"/>
  <c r="N89" i="12" s="1"/>
  <c r="T89" i="12"/>
  <c r="R89" i="12"/>
  <c r="Q89" i="12"/>
  <c r="P89" i="12"/>
  <c r="O89" i="12"/>
  <c r="M89" i="12"/>
  <c r="F89" i="12"/>
  <c r="B74" i="12"/>
  <c r="T88" i="12"/>
  <c r="Q88" i="12"/>
  <c r="P88" i="12"/>
  <c r="F88" i="12"/>
  <c r="B73" i="12"/>
  <c r="R87" i="12"/>
  <c r="Q87" i="12"/>
  <c r="B72" i="12"/>
  <c r="Q86" i="12" s="1"/>
  <c r="T86" i="12"/>
  <c r="R86" i="12"/>
  <c r="P86" i="12"/>
  <c r="N86" i="12"/>
  <c r="M86" i="12"/>
  <c r="F86" i="12"/>
  <c r="B71" i="12"/>
  <c r="F85" i="12" s="1"/>
  <c r="T85" i="12"/>
  <c r="O85" i="12"/>
  <c r="N85" i="12"/>
  <c r="F262" i="25"/>
  <c r="F236" i="25"/>
  <c r="F210" i="25"/>
  <c r="F184" i="25"/>
  <c r="F158" i="25"/>
  <c r="F132" i="25"/>
  <c r="F106" i="25"/>
  <c r="F80" i="25"/>
  <c r="F54" i="25"/>
  <c r="F28" i="25"/>
  <c r="R11" i="14"/>
  <c r="R12" i="14"/>
  <c r="R14" i="14"/>
  <c r="R16" i="14"/>
  <c r="R18" i="14"/>
  <c r="R20" i="14"/>
  <c r="R26" i="14"/>
  <c r="R28" i="14"/>
  <c r="R29" i="14"/>
  <c r="R30" i="14"/>
  <c r="R31" i="14"/>
  <c r="R33" i="14"/>
  <c r="R34" i="14"/>
  <c r="R35" i="14"/>
  <c r="R41" i="14"/>
  <c r="R44" i="14"/>
  <c r="R46" i="14"/>
  <c r="R48" i="14"/>
  <c r="R50" i="14"/>
  <c r="R56" i="14"/>
  <c r="R57" i="14"/>
  <c r="R59" i="14"/>
  <c r="R61" i="14"/>
  <c r="R62" i="14"/>
  <c r="R63" i="14"/>
  <c r="R64" i="14"/>
  <c r="R65" i="14"/>
  <c r="R71" i="14"/>
  <c r="R72" i="14"/>
  <c r="R74" i="14"/>
  <c r="R75" i="14"/>
  <c r="R76" i="14"/>
  <c r="R78" i="14"/>
  <c r="R80" i="14"/>
  <c r="R86" i="14"/>
  <c r="R89" i="14"/>
  <c r="R90" i="14"/>
  <c r="R91" i="14"/>
  <c r="R92" i="14"/>
  <c r="R93" i="14"/>
  <c r="R94" i="14"/>
  <c r="R95" i="14"/>
  <c r="Q21" i="14"/>
  <c r="Q36" i="14"/>
  <c r="Q51" i="14"/>
  <c r="Q66" i="14"/>
  <c r="Q81" i="14"/>
  <c r="Q96" i="14"/>
  <c r="Q1" i="14"/>
  <c r="R11" i="17"/>
  <c r="R14" i="17"/>
  <c r="R15" i="17"/>
  <c r="R16" i="17"/>
  <c r="R18" i="17"/>
  <c r="R19" i="17"/>
  <c r="R20" i="17"/>
  <c r="R26" i="17"/>
  <c r="R27" i="17"/>
  <c r="R28" i="17"/>
  <c r="R29" i="17"/>
  <c r="R30" i="17"/>
  <c r="R31" i="17"/>
  <c r="R33" i="17"/>
  <c r="R34" i="17"/>
  <c r="R35" i="17"/>
  <c r="R41" i="17"/>
  <c r="R42" i="17"/>
  <c r="R43" i="17"/>
  <c r="R44" i="17"/>
  <c r="R45" i="17"/>
  <c r="R46" i="17"/>
  <c r="R47" i="17"/>
  <c r="R48" i="17"/>
  <c r="R50" i="17"/>
  <c r="R56" i="17"/>
  <c r="R57" i="17"/>
  <c r="R58" i="17"/>
  <c r="R59" i="17"/>
  <c r="R60" i="17"/>
  <c r="R61" i="17"/>
  <c r="R62" i="17"/>
  <c r="R63" i="17"/>
  <c r="R64" i="17"/>
  <c r="R65" i="17"/>
  <c r="R71" i="17"/>
  <c r="R72" i="17"/>
  <c r="R74" i="17"/>
  <c r="R75" i="17"/>
  <c r="R76" i="17"/>
  <c r="R78" i="17"/>
  <c r="R79" i="17"/>
  <c r="R80" i="17"/>
  <c r="R86" i="17"/>
  <c r="R87" i="17"/>
  <c r="R89" i="17"/>
  <c r="R90" i="17"/>
  <c r="R91" i="17"/>
  <c r="R92" i="17"/>
  <c r="R94" i="17"/>
  <c r="R95" i="17"/>
  <c r="Q21" i="17"/>
  <c r="Q36" i="17"/>
  <c r="Q51" i="17"/>
  <c r="Q66" i="17"/>
  <c r="Q81" i="17"/>
  <c r="Q96" i="17"/>
  <c r="M66" i="17"/>
  <c r="R18" i="19"/>
  <c r="R20" i="19"/>
  <c r="R31" i="19"/>
  <c r="R33" i="19"/>
  <c r="R35" i="19"/>
  <c r="R41" i="19"/>
  <c r="R45" i="19"/>
  <c r="R46" i="19"/>
  <c r="R48" i="19"/>
  <c r="R57" i="19"/>
  <c r="R59" i="19"/>
  <c r="R63" i="19"/>
  <c r="R65" i="19"/>
  <c r="R74" i="19"/>
  <c r="R76" i="19"/>
  <c r="R77" i="19"/>
  <c r="R78" i="19"/>
  <c r="Q21" i="19"/>
  <c r="Q36" i="19"/>
  <c r="Q51" i="19"/>
  <c r="Q66" i="19"/>
  <c r="Q81" i="19"/>
  <c r="R11" i="13"/>
  <c r="R14" i="13"/>
  <c r="R18" i="13"/>
  <c r="R29" i="13"/>
  <c r="R30" i="13"/>
  <c r="R31" i="13"/>
  <c r="R33" i="13"/>
  <c r="R35" i="13"/>
  <c r="R41" i="13"/>
  <c r="R44" i="13"/>
  <c r="R48" i="13"/>
  <c r="R49" i="13"/>
  <c r="R57" i="13"/>
  <c r="R59" i="13"/>
  <c r="R62" i="13"/>
  <c r="R63" i="13"/>
  <c r="R65" i="13"/>
  <c r="R74" i="13"/>
  <c r="R76" i="13"/>
  <c r="R78" i="13"/>
  <c r="Q21" i="13"/>
  <c r="Q36" i="13"/>
  <c r="Q51" i="13"/>
  <c r="Q66" i="13"/>
  <c r="Q81" i="13"/>
  <c r="R11" i="15"/>
  <c r="R12" i="15"/>
  <c r="R14" i="15"/>
  <c r="R15" i="15"/>
  <c r="R16" i="15"/>
  <c r="R18" i="15"/>
  <c r="R20" i="15"/>
  <c r="R26" i="15"/>
  <c r="R29" i="15"/>
  <c r="R30" i="15"/>
  <c r="R31" i="15"/>
  <c r="R32" i="15"/>
  <c r="R33" i="15"/>
  <c r="R34" i="15"/>
  <c r="R35" i="15"/>
  <c r="R41" i="15"/>
  <c r="R42" i="15"/>
  <c r="R44" i="15"/>
  <c r="R46" i="15"/>
  <c r="R48" i="15"/>
  <c r="R50" i="15"/>
  <c r="R56" i="15"/>
  <c r="R59" i="15"/>
  <c r="R60" i="15"/>
  <c r="R61" i="15"/>
  <c r="R62" i="15"/>
  <c r="R63" i="15"/>
  <c r="R64" i="15"/>
  <c r="R65" i="15"/>
  <c r="R71" i="15"/>
  <c r="R72" i="15"/>
  <c r="R74" i="15"/>
  <c r="R75" i="15"/>
  <c r="R76" i="15"/>
  <c r="R78" i="15"/>
  <c r="R79" i="15"/>
  <c r="R80" i="15"/>
  <c r="Q21" i="15"/>
  <c r="Q36" i="15"/>
  <c r="Q51" i="15"/>
  <c r="Q66" i="15"/>
  <c r="Q81" i="15"/>
  <c r="R11" i="16"/>
  <c r="R12" i="16"/>
  <c r="R14" i="16"/>
  <c r="R15" i="16"/>
  <c r="R16" i="16"/>
  <c r="R18" i="16"/>
  <c r="R19" i="16"/>
  <c r="R20" i="16"/>
  <c r="R27" i="16"/>
  <c r="R29" i="16"/>
  <c r="R30" i="16"/>
  <c r="R31" i="16"/>
  <c r="R33" i="16"/>
  <c r="R34" i="16"/>
  <c r="R35" i="16"/>
  <c r="R41" i="16"/>
  <c r="R42" i="16"/>
  <c r="R44" i="16"/>
  <c r="R45" i="16"/>
  <c r="R46" i="16"/>
  <c r="R47" i="16"/>
  <c r="R48" i="16"/>
  <c r="R50" i="16"/>
  <c r="R57" i="16"/>
  <c r="R58" i="16"/>
  <c r="R59" i="16"/>
  <c r="R60" i="16"/>
  <c r="R61" i="16"/>
  <c r="R62" i="16"/>
  <c r="R63" i="16"/>
  <c r="R65" i="16"/>
  <c r="R71" i="16"/>
  <c r="R74" i="16"/>
  <c r="R75" i="16"/>
  <c r="R76" i="16"/>
  <c r="R78" i="16"/>
  <c r="R79" i="16"/>
  <c r="R80" i="16"/>
  <c r="Q21" i="16"/>
  <c r="Q36" i="16"/>
  <c r="Q51" i="16"/>
  <c r="Q66" i="16"/>
  <c r="Q81" i="16"/>
  <c r="R11" i="8"/>
  <c r="R12" i="8"/>
  <c r="R13" i="8"/>
  <c r="R14" i="8"/>
  <c r="R15" i="8"/>
  <c r="R16" i="8"/>
  <c r="R17" i="8"/>
  <c r="R18" i="8"/>
  <c r="R19" i="8"/>
  <c r="R20" i="8"/>
  <c r="R27" i="8"/>
  <c r="R28" i="8"/>
  <c r="R29" i="8"/>
  <c r="R30" i="8"/>
  <c r="R31" i="8"/>
  <c r="R32" i="8"/>
  <c r="R34" i="8"/>
  <c r="R35" i="8"/>
  <c r="R41" i="8"/>
  <c r="R42" i="8"/>
  <c r="R43" i="8"/>
  <c r="R45" i="8"/>
  <c r="R46" i="8"/>
  <c r="R47" i="8"/>
  <c r="R48" i="8"/>
  <c r="R49" i="8"/>
  <c r="R50" i="8"/>
  <c r="R56" i="8"/>
  <c r="R57" i="8"/>
  <c r="R58" i="8"/>
  <c r="R59" i="8"/>
  <c r="R60" i="8"/>
  <c r="R62" i="8"/>
  <c r="R63" i="8"/>
  <c r="R64" i="8"/>
  <c r="R65" i="8"/>
  <c r="R71" i="8"/>
  <c r="R72" i="8"/>
  <c r="R74" i="8"/>
  <c r="R75" i="8"/>
  <c r="R76" i="8"/>
  <c r="R78" i="8"/>
  <c r="R79" i="8"/>
  <c r="R80" i="8"/>
  <c r="Q21" i="8"/>
  <c r="Q36" i="8"/>
  <c r="Q51" i="8"/>
  <c r="Q66" i="8"/>
  <c r="Q81" i="8"/>
  <c r="M21" i="8"/>
  <c r="R11" i="9"/>
  <c r="R12" i="9"/>
  <c r="R14" i="9"/>
  <c r="R15" i="9"/>
  <c r="R16" i="9"/>
  <c r="R17" i="9"/>
  <c r="R18" i="9"/>
  <c r="R19" i="9"/>
  <c r="R20" i="9"/>
  <c r="R26" i="9"/>
  <c r="R27" i="9"/>
  <c r="R28" i="9"/>
  <c r="R30" i="9"/>
  <c r="R33" i="9"/>
  <c r="R34" i="9"/>
  <c r="R41" i="9"/>
  <c r="R42" i="9"/>
  <c r="R43" i="9"/>
  <c r="R44" i="9"/>
  <c r="R46" i="9"/>
  <c r="R47" i="9"/>
  <c r="R48" i="9"/>
  <c r="R49" i="9"/>
  <c r="R50" i="9"/>
  <c r="R56" i="9"/>
  <c r="R57" i="9"/>
  <c r="R58" i="9"/>
  <c r="R59" i="9"/>
  <c r="R60" i="9"/>
  <c r="R62" i="9"/>
  <c r="R63" i="9"/>
  <c r="R64" i="9"/>
  <c r="R65" i="9"/>
  <c r="R71" i="9"/>
  <c r="R72" i="9"/>
  <c r="R74" i="9"/>
  <c r="R75" i="9"/>
  <c r="R76" i="9"/>
  <c r="R78" i="9"/>
  <c r="R79" i="9"/>
  <c r="R80" i="9"/>
  <c r="Q21" i="9"/>
  <c r="Q36" i="9"/>
  <c r="Q51" i="9"/>
  <c r="Q66" i="9"/>
  <c r="Q81" i="9"/>
  <c r="R11" i="11"/>
  <c r="R12" i="11"/>
  <c r="R21" i="11" s="1"/>
  <c r="R13" i="11"/>
  <c r="R14" i="11"/>
  <c r="R15" i="11"/>
  <c r="R16" i="11"/>
  <c r="R17" i="11"/>
  <c r="R18" i="11"/>
  <c r="R19" i="11"/>
  <c r="R20" i="11"/>
  <c r="R26" i="11"/>
  <c r="R27" i="11"/>
  <c r="R28" i="11"/>
  <c r="R30" i="11"/>
  <c r="R31" i="11"/>
  <c r="R32" i="11"/>
  <c r="R33" i="11"/>
  <c r="R34" i="11"/>
  <c r="R35" i="11"/>
  <c r="R41" i="11"/>
  <c r="R42" i="11"/>
  <c r="R43" i="11"/>
  <c r="R44" i="11"/>
  <c r="R45" i="11"/>
  <c r="R46" i="11"/>
  <c r="R47" i="11"/>
  <c r="R48" i="11"/>
  <c r="R49" i="11"/>
  <c r="R50" i="11"/>
  <c r="R57" i="11"/>
  <c r="R58" i="11"/>
  <c r="R59" i="11"/>
  <c r="R60" i="11"/>
  <c r="R62" i="11"/>
  <c r="R63" i="11"/>
  <c r="R64" i="11"/>
  <c r="R65" i="11"/>
  <c r="R72" i="11"/>
  <c r="R73" i="11"/>
  <c r="R74" i="11"/>
  <c r="R76" i="11"/>
  <c r="R77" i="11"/>
  <c r="R78" i="11"/>
  <c r="R79" i="11"/>
  <c r="R80" i="11"/>
  <c r="Q21" i="11"/>
  <c r="Q81" i="11"/>
  <c r="Q36" i="11"/>
  <c r="Q51" i="11"/>
  <c r="Q1" i="11" s="1"/>
  <c r="Q66" i="11"/>
  <c r="M21" i="11"/>
  <c r="M51" i="11"/>
  <c r="G1" i="8"/>
  <c r="G1" i="9"/>
  <c r="G1" i="11"/>
  <c r="F2" i="27"/>
  <c r="O2" i="27"/>
  <c r="C110" i="18"/>
  <c r="C101" i="18"/>
  <c r="C95" i="14"/>
  <c r="C94" i="14"/>
  <c r="C93" i="14"/>
  <c r="C92" i="14"/>
  <c r="C91" i="14"/>
  <c r="C90" i="14"/>
  <c r="C89" i="14"/>
  <c r="C86" i="14"/>
  <c r="C95" i="17"/>
  <c r="C94" i="17"/>
  <c r="C93" i="17"/>
  <c r="C92" i="17"/>
  <c r="C91" i="17"/>
  <c r="C90" i="17"/>
  <c r="C89" i="17"/>
  <c r="C87" i="17"/>
  <c r="C86" i="17"/>
  <c r="C95" i="10"/>
  <c r="C94" i="10"/>
  <c r="C93" i="10"/>
  <c r="C91" i="10"/>
  <c r="C90" i="10"/>
  <c r="C89" i="10"/>
  <c r="C88" i="10"/>
  <c r="C87" i="10"/>
  <c r="C86" i="10"/>
  <c r="C78" i="19"/>
  <c r="C77" i="19"/>
  <c r="C76" i="19"/>
  <c r="C74" i="19"/>
  <c r="C80" i="13"/>
  <c r="C78" i="13"/>
  <c r="C76" i="13"/>
  <c r="C74" i="13"/>
  <c r="C80" i="15"/>
  <c r="C79" i="15"/>
  <c r="C78" i="15"/>
  <c r="C76" i="15"/>
  <c r="C75" i="15"/>
  <c r="C74" i="15"/>
  <c r="C72" i="15"/>
  <c r="C71" i="15"/>
  <c r="C80" i="16"/>
  <c r="C79" i="16"/>
  <c r="C78" i="16"/>
  <c r="C76" i="16"/>
  <c r="C75" i="16"/>
  <c r="C74" i="16"/>
  <c r="C72" i="16"/>
  <c r="C71" i="16"/>
  <c r="C80" i="8"/>
  <c r="C79" i="8"/>
  <c r="C78" i="8"/>
  <c r="C76" i="8"/>
  <c r="C75" i="8"/>
  <c r="C74" i="8"/>
  <c r="C72" i="8"/>
  <c r="C71" i="8"/>
  <c r="C80" i="9"/>
  <c r="C79" i="9"/>
  <c r="C78" i="9"/>
  <c r="C76" i="9"/>
  <c r="C75" i="9"/>
  <c r="C74" i="9"/>
  <c r="C72" i="9"/>
  <c r="C71" i="9"/>
  <c r="C80" i="11"/>
  <c r="C79" i="11"/>
  <c r="C78" i="11"/>
  <c r="C77" i="11"/>
  <c r="C76" i="11"/>
  <c r="C75" i="11"/>
  <c r="C74" i="11"/>
  <c r="C73" i="11"/>
  <c r="C72" i="11"/>
  <c r="C71" i="11"/>
  <c r="C89" i="18"/>
  <c r="C86" i="18"/>
  <c r="C74" i="18"/>
  <c r="C71" i="18"/>
  <c r="C80" i="14"/>
  <c r="C78" i="14"/>
  <c r="C76" i="14"/>
  <c r="C75" i="14"/>
  <c r="C74" i="14"/>
  <c r="C72" i="14"/>
  <c r="C71" i="14"/>
  <c r="C80" i="17"/>
  <c r="C79" i="17"/>
  <c r="C78" i="17"/>
  <c r="C76" i="17"/>
  <c r="C75" i="17"/>
  <c r="C74" i="17"/>
  <c r="C72" i="17"/>
  <c r="C71" i="17"/>
  <c r="C80" i="10"/>
  <c r="C79" i="10"/>
  <c r="C78" i="10"/>
  <c r="C77" i="10"/>
  <c r="C76" i="10"/>
  <c r="C75" i="10"/>
  <c r="C74" i="10"/>
  <c r="C73" i="10"/>
  <c r="C72" i="10"/>
  <c r="C71" i="10"/>
  <c r="C63" i="18"/>
  <c r="C59" i="18"/>
  <c r="C58" i="18"/>
  <c r="C65" i="19"/>
  <c r="C63" i="19"/>
  <c r="C59" i="19"/>
  <c r="C57" i="19"/>
  <c r="C65" i="13"/>
  <c r="C63" i="13"/>
  <c r="C62" i="13"/>
  <c r="C59" i="13"/>
  <c r="C57" i="13"/>
  <c r="C65" i="14"/>
  <c r="C64" i="14"/>
  <c r="C63" i="14"/>
  <c r="C62" i="14"/>
  <c r="C61" i="14"/>
  <c r="C59" i="14"/>
  <c r="C57" i="14"/>
  <c r="C56" i="14"/>
  <c r="C65" i="15"/>
  <c r="C64" i="15"/>
  <c r="C63" i="15"/>
  <c r="C62" i="15"/>
  <c r="C61" i="15"/>
  <c r="C60" i="15"/>
  <c r="C59" i="15"/>
  <c r="C56" i="15"/>
  <c r="C65" i="16"/>
  <c r="C64" i="16"/>
  <c r="C63" i="16"/>
  <c r="C62" i="16"/>
  <c r="C61" i="16"/>
  <c r="C60" i="16"/>
  <c r="C59" i="16"/>
  <c r="C58" i="16"/>
  <c r="C57" i="16"/>
  <c r="C56" i="16"/>
  <c r="C65" i="17"/>
  <c r="C64" i="17"/>
  <c r="C63" i="17"/>
  <c r="C62" i="17"/>
  <c r="C61" i="17"/>
  <c r="C60" i="17"/>
  <c r="C59" i="17"/>
  <c r="C58" i="17"/>
  <c r="C57" i="17"/>
  <c r="C56" i="17"/>
  <c r="C65" i="8"/>
  <c r="C64" i="8"/>
  <c r="C63" i="8"/>
  <c r="C62" i="8"/>
  <c r="C61" i="8"/>
  <c r="C60" i="8"/>
  <c r="C59" i="8"/>
  <c r="C58" i="8"/>
  <c r="C57" i="8"/>
  <c r="C56" i="8"/>
  <c r="C65" i="9"/>
  <c r="C64" i="9"/>
  <c r="C63" i="9"/>
  <c r="C62" i="9"/>
  <c r="C61" i="9"/>
  <c r="C60" i="9"/>
  <c r="C59" i="9"/>
  <c r="C58" i="9"/>
  <c r="C57" i="9"/>
  <c r="C56" i="9"/>
  <c r="C65" i="10"/>
  <c r="C63" i="10"/>
  <c r="C62" i="10"/>
  <c r="C61" i="10"/>
  <c r="C60" i="10"/>
  <c r="C59" i="10"/>
  <c r="C58" i="10"/>
  <c r="C57" i="10"/>
  <c r="C56" i="10"/>
  <c r="C65" i="11"/>
  <c r="C64" i="11"/>
  <c r="C63" i="11"/>
  <c r="C62" i="11"/>
  <c r="C61" i="11"/>
  <c r="C60" i="11"/>
  <c r="C59" i="11"/>
  <c r="C58" i="11"/>
  <c r="C57" i="11"/>
  <c r="C56" i="11"/>
  <c r="C48" i="18"/>
  <c r="C45" i="18"/>
  <c r="C41" i="18"/>
  <c r="C48" i="19"/>
  <c r="C46" i="19"/>
  <c r="C45" i="19"/>
  <c r="C41" i="19"/>
  <c r="C49" i="13"/>
  <c r="C48" i="13"/>
  <c r="C44" i="13"/>
  <c r="C41" i="13"/>
  <c r="C50" i="14"/>
  <c r="C48" i="14"/>
  <c r="C46" i="14"/>
  <c r="C44" i="14"/>
  <c r="C41" i="14"/>
  <c r="C50" i="15"/>
  <c r="C49" i="15"/>
  <c r="C48" i="15"/>
  <c r="C46" i="15"/>
  <c r="C44" i="15"/>
  <c r="C42" i="15"/>
  <c r="C41" i="15"/>
  <c r="C50" i="16"/>
  <c r="C48" i="16"/>
  <c r="C47" i="16"/>
  <c r="C46" i="16"/>
  <c r="C45" i="16"/>
  <c r="C44" i="16"/>
  <c r="C42" i="16"/>
  <c r="C41" i="16"/>
  <c r="C50" i="17"/>
  <c r="C48" i="17"/>
  <c r="C47" i="17"/>
  <c r="C46" i="17"/>
  <c r="C45" i="17"/>
  <c r="C44" i="17"/>
  <c r="C43" i="17"/>
  <c r="C42" i="17"/>
  <c r="C41" i="17"/>
  <c r="C50" i="8"/>
  <c r="C49" i="8"/>
  <c r="C48" i="8"/>
  <c r="C47" i="8"/>
  <c r="C46" i="8"/>
  <c r="C45" i="8"/>
  <c r="C44" i="8"/>
  <c r="C43" i="8"/>
  <c r="C42" i="8"/>
  <c r="C41" i="8"/>
  <c r="C50" i="9"/>
  <c r="C49" i="9"/>
  <c r="C48" i="9"/>
  <c r="C47" i="9"/>
  <c r="C46" i="9"/>
  <c r="C45" i="9"/>
  <c r="C44" i="9"/>
  <c r="C43" i="9"/>
  <c r="C42" i="9"/>
  <c r="C41" i="9"/>
  <c r="C50" i="10"/>
  <c r="C49" i="10"/>
  <c r="C48" i="10"/>
  <c r="C47" i="10"/>
  <c r="C46" i="10"/>
  <c r="C45" i="10"/>
  <c r="C44" i="10"/>
  <c r="C43" i="10"/>
  <c r="C42" i="10"/>
  <c r="C41" i="10"/>
  <c r="C50" i="11"/>
  <c r="C49" i="11"/>
  <c r="C48" i="11"/>
  <c r="C47" i="11"/>
  <c r="C46" i="11"/>
  <c r="C45" i="11"/>
  <c r="C44" i="11"/>
  <c r="C43" i="11"/>
  <c r="C42" i="11"/>
  <c r="C41" i="11"/>
  <c r="C35" i="18"/>
  <c r="C31" i="18"/>
  <c r="C35" i="19"/>
  <c r="C33" i="19"/>
  <c r="C31" i="19"/>
  <c r="C35" i="13"/>
  <c r="C33" i="13"/>
  <c r="C31" i="13"/>
  <c r="C30" i="13"/>
  <c r="C29" i="13"/>
  <c r="C35" i="14"/>
  <c r="C34" i="14"/>
  <c r="C33" i="14"/>
  <c r="C31" i="14"/>
  <c r="C30" i="14"/>
  <c r="C29" i="14"/>
  <c r="C28" i="14"/>
  <c r="C26" i="14"/>
  <c r="C35" i="15"/>
  <c r="C34" i="15"/>
  <c r="C33" i="15"/>
  <c r="C32" i="15"/>
  <c r="C31" i="15"/>
  <c r="C30" i="15"/>
  <c r="C29" i="15"/>
  <c r="C26" i="15"/>
  <c r="C35" i="16"/>
  <c r="C34" i="16"/>
  <c r="C33" i="16"/>
  <c r="C31" i="16"/>
  <c r="C30" i="16"/>
  <c r="C29" i="16"/>
  <c r="C27" i="16"/>
  <c r="C26" i="16"/>
  <c r="C35" i="17"/>
  <c r="C34" i="17"/>
  <c r="C33" i="17"/>
  <c r="C31" i="17"/>
  <c r="C30" i="17"/>
  <c r="C29" i="17"/>
  <c r="C28" i="17"/>
  <c r="C27" i="17"/>
  <c r="C26" i="17"/>
  <c r="C35" i="8"/>
  <c r="C34" i="8"/>
  <c r="C33" i="8"/>
  <c r="C32" i="8"/>
  <c r="C31" i="8"/>
  <c r="C30" i="8"/>
  <c r="C29" i="8"/>
  <c r="C28" i="8"/>
  <c r="C27" i="8"/>
  <c r="C26" i="8"/>
  <c r="C35" i="9"/>
  <c r="C34" i="9"/>
  <c r="C33" i="9"/>
  <c r="C32" i="9"/>
  <c r="C31" i="9"/>
  <c r="C30" i="9"/>
  <c r="C29" i="9"/>
  <c r="C28" i="9"/>
  <c r="C27" i="9"/>
  <c r="C26" i="9"/>
  <c r="C35" i="10"/>
  <c r="C34" i="10"/>
  <c r="C33" i="10"/>
  <c r="C32" i="10"/>
  <c r="C31" i="10"/>
  <c r="C30" i="10"/>
  <c r="C29" i="10"/>
  <c r="C27" i="10"/>
  <c r="C26" i="10"/>
  <c r="C35" i="11"/>
  <c r="C34" i="11"/>
  <c r="C33" i="11"/>
  <c r="C32" i="11"/>
  <c r="C31" i="11"/>
  <c r="C30" i="11"/>
  <c r="C29" i="11"/>
  <c r="C28" i="11"/>
  <c r="C27" i="11"/>
  <c r="C26" i="11"/>
  <c r="C18" i="18"/>
  <c r="C14" i="18"/>
  <c r="C20" i="19"/>
  <c r="C18" i="19"/>
  <c r="C20" i="13"/>
  <c r="C18" i="13"/>
  <c r="C14" i="13"/>
  <c r="C11" i="13"/>
  <c r="C20" i="14"/>
  <c r="C18" i="14"/>
  <c r="C16" i="14"/>
  <c r="C14" i="14"/>
  <c r="C12" i="14"/>
  <c r="C11" i="14"/>
  <c r="C20" i="15"/>
  <c r="C18" i="15"/>
  <c r="C16" i="15"/>
  <c r="C15" i="15"/>
  <c r="C14" i="15"/>
  <c r="C12" i="15"/>
  <c r="C11" i="15"/>
  <c r="C20" i="16"/>
  <c r="C19" i="16"/>
  <c r="C18" i="16"/>
  <c r="C16" i="16"/>
  <c r="C15" i="16"/>
  <c r="C14" i="16"/>
  <c r="C12" i="16"/>
  <c r="C11" i="16"/>
  <c r="C20" i="17"/>
  <c r="C19" i="17"/>
  <c r="C18" i="17"/>
  <c r="C16" i="17"/>
  <c r="C15" i="17"/>
  <c r="C14" i="17"/>
  <c r="C12" i="17"/>
  <c r="C11" i="17"/>
  <c r="C20" i="8"/>
  <c r="C19" i="8"/>
  <c r="C18" i="8"/>
  <c r="C17" i="8"/>
  <c r="C16" i="8"/>
  <c r="C15" i="8"/>
  <c r="C14" i="8"/>
  <c r="C13" i="8"/>
  <c r="C12" i="8"/>
  <c r="C11" i="8"/>
  <c r="C20" i="9"/>
  <c r="C19" i="9"/>
  <c r="C18" i="9"/>
  <c r="C17" i="9"/>
  <c r="C16" i="9"/>
  <c r="C15" i="9"/>
  <c r="C14" i="9"/>
  <c r="C13" i="9"/>
  <c r="C12" i="9"/>
  <c r="C11" i="9"/>
  <c r="C20" i="10"/>
  <c r="C19" i="10"/>
  <c r="C18" i="10"/>
  <c r="C16" i="10"/>
  <c r="C15" i="10"/>
  <c r="C14" i="10"/>
  <c r="C12" i="10"/>
  <c r="C11" i="10"/>
  <c r="C20" i="11"/>
  <c r="C19" i="11"/>
  <c r="C18" i="11"/>
  <c r="C17" i="11"/>
  <c r="C16" i="11"/>
  <c r="C15" i="11"/>
  <c r="C14" i="11"/>
  <c r="C13" i="11"/>
  <c r="C12" i="11"/>
  <c r="C11" i="11"/>
  <c r="C80" i="12"/>
  <c r="C79" i="12"/>
  <c r="C78" i="12"/>
  <c r="C77" i="12"/>
  <c r="C76" i="12"/>
  <c r="C75" i="12"/>
  <c r="C74" i="12"/>
  <c r="C73" i="12"/>
  <c r="C72" i="12"/>
  <c r="C71" i="12"/>
  <c r="C65" i="12"/>
  <c r="C64" i="12"/>
  <c r="C63" i="12"/>
  <c r="C62" i="12"/>
  <c r="C61" i="12"/>
  <c r="C60" i="12"/>
  <c r="C59" i="12"/>
  <c r="C58" i="12"/>
  <c r="C57" i="12"/>
  <c r="C56" i="12"/>
  <c r="C50" i="12"/>
  <c r="C49" i="12"/>
  <c r="C48" i="12"/>
  <c r="C47" i="12"/>
  <c r="C46" i="12"/>
  <c r="C45" i="12"/>
  <c r="C44" i="12"/>
  <c r="C43" i="12"/>
  <c r="C42" i="12"/>
  <c r="C41" i="12"/>
  <c r="C35" i="12"/>
  <c r="C34" i="12"/>
  <c r="C33" i="12"/>
  <c r="C32" i="12"/>
  <c r="C31" i="12"/>
  <c r="C30" i="12"/>
  <c r="C29" i="12"/>
  <c r="C28" i="12"/>
  <c r="C27" i="12"/>
  <c r="C26" i="12"/>
  <c r="C20" i="12"/>
  <c r="C19" i="12"/>
  <c r="C18" i="12"/>
  <c r="C17" i="12"/>
  <c r="C16" i="12"/>
  <c r="C15" i="12"/>
  <c r="C14" i="12"/>
  <c r="C13" i="12"/>
  <c r="C12" i="12"/>
  <c r="C11" i="12"/>
  <c r="AD2" i="27"/>
  <c r="AC2" i="27"/>
  <c r="AA4" i="27"/>
  <c r="Z4" i="27"/>
  <c r="AA2" i="27"/>
  <c r="Z2" i="27"/>
  <c r="X2" i="27"/>
  <c r="W2" i="27"/>
  <c r="T3" i="27"/>
  <c r="U2" i="27"/>
  <c r="T2" i="27"/>
  <c r="R3" i="27"/>
  <c r="R2" i="27"/>
  <c r="Q2" i="27"/>
  <c r="N2" i="27"/>
  <c r="L2" i="27"/>
  <c r="K2" i="27"/>
  <c r="I2" i="27"/>
  <c r="H2" i="27"/>
  <c r="E4" i="27"/>
  <c r="E2" i="27"/>
  <c r="BG54" i="26"/>
  <c r="BF54" i="26"/>
  <c r="BE54" i="26"/>
  <c r="BH54" i="26" s="1"/>
  <c r="BD54" i="26"/>
  <c r="BG53" i="26"/>
  <c r="BF53" i="26"/>
  <c r="BH53" i="26" s="1"/>
  <c r="BE53" i="26"/>
  <c r="BD53" i="26"/>
  <c r="BG52" i="26"/>
  <c r="BF52" i="26"/>
  <c r="BE52" i="26"/>
  <c r="BH52" i="26" s="1"/>
  <c r="BD52" i="26"/>
  <c r="BG51" i="26"/>
  <c r="BF51" i="26"/>
  <c r="BH51" i="26" s="1"/>
  <c r="BE51" i="26"/>
  <c r="BD51" i="26"/>
  <c r="BG50" i="26"/>
  <c r="BF50" i="26"/>
  <c r="BE50" i="26"/>
  <c r="BH50" i="26" s="1"/>
  <c r="BD50" i="26"/>
  <c r="BG49" i="26"/>
  <c r="BF49" i="26"/>
  <c r="BH49" i="26" s="1"/>
  <c r="BE49" i="26"/>
  <c r="BD49" i="26"/>
  <c r="BG48" i="26"/>
  <c r="BF48" i="26"/>
  <c r="BE48" i="26"/>
  <c r="BH48" i="26" s="1"/>
  <c r="BD48" i="26"/>
  <c r="BG47" i="26"/>
  <c r="BF47" i="26"/>
  <c r="BH47" i="26" s="1"/>
  <c r="BE47" i="26"/>
  <c r="BD47" i="26"/>
  <c r="BG46" i="26"/>
  <c r="BF46" i="26"/>
  <c r="BE46" i="26"/>
  <c r="BH46" i="26" s="1"/>
  <c r="BD46" i="26"/>
  <c r="BG45" i="26"/>
  <c r="BF45" i="26"/>
  <c r="BE45" i="26"/>
  <c r="BD45" i="26"/>
  <c r="BG44" i="26"/>
  <c r="BF44" i="26"/>
  <c r="BE44" i="26"/>
  <c r="BH44" i="26" s="1"/>
  <c r="BD44" i="26"/>
  <c r="BG43" i="26"/>
  <c r="BF43" i="26"/>
  <c r="BE43" i="26"/>
  <c r="BD43" i="26"/>
  <c r="BG42" i="26"/>
  <c r="BF42" i="26"/>
  <c r="BE42" i="26"/>
  <c r="BH42" i="26" s="1"/>
  <c r="BD42" i="26"/>
  <c r="BG41" i="26"/>
  <c r="BF41" i="26"/>
  <c r="BH41" i="26" s="1"/>
  <c r="BE41" i="26"/>
  <c r="BD41" i="26"/>
  <c r="BG40" i="26"/>
  <c r="BF40" i="26"/>
  <c r="BE40" i="26"/>
  <c r="BH40" i="26" s="1"/>
  <c r="BD40" i="26"/>
  <c r="BG39" i="26"/>
  <c r="BF39" i="26"/>
  <c r="BH39" i="26" s="1"/>
  <c r="BE39" i="26"/>
  <c r="BD39" i="26"/>
  <c r="BG38" i="26"/>
  <c r="BF38" i="26"/>
  <c r="BE38" i="26"/>
  <c r="BH38" i="26" s="1"/>
  <c r="BD38" i="26"/>
  <c r="BG37" i="26"/>
  <c r="BF37" i="26"/>
  <c r="BH37" i="26" s="1"/>
  <c r="BE37" i="26"/>
  <c r="BD37" i="26"/>
  <c r="BG36" i="26"/>
  <c r="BF36" i="26"/>
  <c r="BE36" i="26"/>
  <c r="BH36" i="26" s="1"/>
  <c r="BD36" i="26"/>
  <c r="BG35" i="26"/>
  <c r="BF35" i="26"/>
  <c r="BH35" i="26" s="1"/>
  <c r="BE35" i="26"/>
  <c r="BD35" i="26"/>
  <c r="BG34" i="26"/>
  <c r="BF34" i="26"/>
  <c r="BE34" i="26"/>
  <c r="BH34" i="26" s="1"/>
  <c r="BD34" i="26"/>
  <c r="BG33" i="26"/>
  <c r="BF33" i="26"/>
  <c r="BH33" i="26" s="1"/>
  <c r="BE33" i="26"/>
  <c r="BD33" i="26"/>
  <c r="BG32" i="26"/>
  <c r="BF32" i="26"/>
  <c r="BE32" i="26"/>
  <c r="BH32" i="26" s="1"/>
  <c r="BD32" i="26"/>
  <c r="BG31" i="26"/>
  <c r="BF31" i="26"/>
  <c r="BH31" i="26" s="1"/>
  <c r="BE31" i="26"/>
  <c r="BD31" i="26"/>
  <c r="BG30" i="26"/>
  <c r="BF30" i="26"/>
  <c r="BE30" i="26"/>
  <c r="BH30" i="26" s="1"/>
  <c r="BD30" i="26"/>
  <c r="BG29" i="26"/>
  <c r="BF29" i="26"/>
  <c r="BE29" i="26"/>
  <c r="BD29" i="26"/>
  <c r="BG28" i="26"/>
  <c r="BF28" i="26"/>
  <c r="BE28" i="26"/>
  <c r="BH28" i="26" s="1"/>
  <c r="BD28" i="26"/>
  <c r="BG27" i="26"/>
  <c r="BF27" i="26"/>
  <c r="BH27" i="26" s="1"/>
  <c r="BE27" i="26"/>
  <c r="BD27" i="26"/>
  <c r="BG26" i="26"/>
  <c r="BF26" i="26"/>
  <c r="BE26" i="26"/>
  <c r="BH26" i="26" s="1"/>
  <c r="BD26" i="26"/>
  <c r="BG25" i="26"/>
  <c r="BF25" i="26"/>
  <c r="BH25" i="26" s="1"/>
  <c r="BE25" i="26"/>
  <c r="BD25" i="26"/>
  <c r="BG24" i="26"/>
  <c r="BF24" i="26"/>
  <c r="BE24" i="26"/>
  <c r="BH24" i="26" s="1"/>
  <c r="BD24" i="26"/>
  <c r="BG23" i="26"/>
  <c r="BF23" i="26"/>
  <c r="BH23" i="26" s="1"/>
  <c r="BE23" i="26"/>
  <c r="BD23" i="26"/>
  <c r="BG22" i="26"/>
  <c r="BF22" i="26"/>
  <c r="BE22" i="26"/>
  <c r="BH22" i="26" s="1"/>
  <c r="BD22" i="26"/>
  <c r="BG21" i="26"/>
  <c r="BF21" i="26"/>
  <c r="BH21" i="26" s="1"/>
  <c r="BE21" i="26"/>
  <c r="BD21" i="26"/>
  <c r="BG20" i="26"/>
  <c r="BF20" i="26"/>
  <c r="BE20" i="26"/>
  <c r="BH20" i="26" s="1"/>
  <c r="BD20" i="26"/>
  <c r="BG19" i="26"/>
  <c r="BF19" i="26"/>
  <c r="BH19" i="26" s="1"/>
  <c r="BE19" i="26"/>
  <c r="BD19" i="26"/>
  <c r="BG18" i="26"/>
  <c r="BF18" i="26"/>
  <c r="BE18" i="26"/>
  <c r="BH18" i="26" s="1"/>
  <c r="BD18" i="26"/>
  <c r="BG17" i="26"/>
  <c r="BF17" i="26"/>
  <c r="BH17" i="26" s="1"/>
  <c r="BE17" i="26"/>
  <c r="BD17" i="26"/>
  <c r="BG16" i="26"/>
  <c r="BF16" i="26"/>
  <c r="BE16" i="26"/>
  <c r="BH16" i="26" s="1"/>
  <c r="BD16" i="26"/>
  <c r="BG15" i="26"/>
  <c r="BF15" i="26"/>
  <c r="BE15" i="26"/>
  <c r="BD15" i="26"/>
  <c r="BG14" i="26"/>
  <c r="BF14" i="26"/>
  <c r="BE14" i="26"/>
  <c r="BH14" i="26" s="1"/>
  <c r="BD14" i="26"/>
  <c r="BG13" i="26"/>
  <c r="BF13" i="26"/>
  <c r="BE13" i="26"/>
  <c r="BD13" i="26"/>
  <c r="BG12" i="26"/>
  <c r="BF12" i="26"/>
  <c r="BE12" i="26"/>
  <c r="BH12" i="26" s="1"/>
  <c r="BD12" i="26"/>
  <c r="BG11" i="26"/>
  <c r="BF11" i="26"/>
  <c r="BE11" i="26"/>
  <c r="BD11" i="26"/>
  <c r="BG10" i="26"/>
  <c r="BF10" i="26"/>
  <c r="BE10" i="26"/>
  <c r="BH10" i="26" s="1"/>
  <c r="BD10" i="26"/>
  <c r="BG9" i="26"/>
  <c r="BF9" i="26"/>
  <c r="BH9" i="26" s="1"/>
  <c r="BE9" i="26"/>
  <c r="BD9" i="26"/>
  <c r="BG8" i="26"/>
  <c r="BF8" i="26"/>
  <c r="BE8" i="26"/>
  <c r="BH8" i="26" s="1"/>
  <c r="BD8" i="26"/>
  <c r="BG7" i="26"/>
  <c r="BF7" i="26"/>
  <c r="BE7" i="26"/>
  <c r="BD7" i="26"/>
  <c r="BG6" i="26"/>
  <c r="BF6" i="26"/>
  <c r="BE6" i="26"/>
  <c r="BH6" i="26" s="1"/>
  <c r="BD6" i="26"/>
  <c r="BG5" i="26"/>
  <c r="BF5" i="26"/>
  <c r="BH5" i="26" s="1"/>
  <c r="BE5" i="26"/>
  <c r="BD5" i="26"/>
  <c r="BG4" i="26"/>
  <c r="BF4" i="26"/>
  <c r="BE4" i="26"/>
  <c r="BH4" i="26" s="1"/>
  <c r="BD4" i="26"/>
  <c r="BG3" i="26"/>
  <c r="BF3" i="26"/>
  <c r="BH3" i="26" s="1"/>
  <c r="BE3" i="26"/>
  <c r="BD3" i="26"/>
  <c r="BG2" i="26"/>
  <c r="BF2" i="26"/>
  <c r="BE2" i="26"/>
  <c r="BH2" i="26" s="1"/>
  <c r="BD2" i="26"/>
  <c r="BA54" i="26"/>
  <c r="AZ54" i="26"/>
  <c r="AY54" i="26"/>
  <c r="AX54" i="26"/>
  <c r="BA53" i="26"/>
  <c r="AZ53" i="26"/>
  <c r="AY53" i="26"/>
  <c r="BB53" i="26" s="1"/>
  <c r="AX53" i="26"/>
  <c r="BA52" i="26"/>
  <c r="AZ52" i="26"/>
  <c r="AY52" i="26"/>
  <c r="AX52" i="26"/>
  <c r="BA51" i="26"/>
  <c r="AZ51" i="26"/>
  <c r="AY51" i="26"/>
  <c r="BB51" i="26" s="1"/>
  <c r="AX51" i="26"/>
  <c r="BA50" i="26"/>
  <c r="AZ50" i="26"/>
  <c r="AY50" i="26"/>
  <c r="AX50" i="26"/>
  <c r="BA49" i="26"/>
  <c r="AZ49" i="26"/>
  <c r="AY49" i="26"/>
  <c r="BB49" i="26" s="1"/>
  <c r="AX49" i="26"/>
  <c r="BA48" i="26"/>
  <c r="AZ48" i="26"/>
  <c r="BB48" i="26" s="1"/>
  <c r="AY48" i="26"/>
  <c r="AX48" i="26"/>
  <c r="BA47" i="26"/>
  <c r="AZ47" i="26"/>
  <c r="AY47" i="26"/>
  <c r="BB47" i="26" s="1"/>
  <c r="AX47" i="26"/>
  <c r="BA46" i="26"/>
  <c r="AZ46" i="26"/>
  <c r="AY46" i="26"/>
  <c r="AX46" i="26"/>
  <c r="BA45" i="26"/>
  <c r="AZ45" i="26"/>
  <c r="AY45" i="26"/>
  <c r="BB45" i="26" s="1"/>
  <c r="AX45" i="26"/>
  <c r="BA44" i="26"/>
  <c r="AZ44" i="26"/>
  <c r="AY44" i="26"/>
  <c r="AX44" i="26"/>
  <c r="BA43" i="26"/>
  <c r="AZ43" i="26"/>
  <c r="AY43" i="26"/>
  <c r="BB43" i="26" s="1"/>
  <c r="AX43" i="26"/>
  <c r="BA42" i="26"/>
  <c r="AZ42" i="26"/>
  <c r="BB42" i="26" s="1"/>
  <c r="AY42" i="26"/>
  <c r="AX42" i="26"/>
  <c r="BA41" i="26"/>
  <c r="AZ41" i="26"/>
  <c r="AY41" i="26"/>
  <c r="BB41" i="26" s="1"/>
  <c r="AX41" i="26"/>
  <c r="BA40" i="26"/>
  <c r="AZ40" i="26"/>
  <c r="BB40" i="26" s="1"/>
  <c r="AY40" i="26"/>
  <c r="AX40" i="26"/>
  <c r="BA39" i="26"/>
  <c r="AZ39" i="26"/>
  <c r="AY39" i="26"/>
  <c r="BB39" i="26" s="1"/>
  <c r="AX39" i="26"/>
  <c r="BA38" i="26"/>
  <c r="AZ38" i="26"/>
  <c r="AY38" i="26"/>
  <c r="AX38" i="26"/>
  <c r="BA37" i="26"/>
  <c r="AZ37" i="26"/>
  <c r="AY37" i="26"/>
  <c r="BB37" i="26" s="1"/>
  <c r="AX37" i="26"/>
  <c r="BA36" i="26"/>
  <c r="AZ36" i="26"/>
  <c r="AY36" i="26"/>
  <c r="AX36" i="26"/>
  <c r="BA35" i="26"/>
  <c r="AZ35" i="26"/>
  <c r="AY35" i="26"/>
  <c r="BB35" i="26" s="1"/>
  <c r="AX35" i="26"/>
  <c r="BA34" i="26"/>
  <c r="AZ34" i="26"/>
  <c r="AY34" i="26"/>
  <c r="AX34" i="26"/>
  <c r="BA33" i="26"/>
  <c r="AZ33" i="26"/>
  <c r="AY33" i="26"/>
  <c r="BB33" i="26" s="1"/>
  <c r="AX33" i="26"/>
  <c r="BA32" i="26"/>
  <c r="AZ32" i="26"/>
  <c r="AY32" i="26"/>
  <c r="AX32" i="26"/>
  <c r="BA31" i="26"/>
  <c r="AZ31" i="26"/>
  <c r="AY31" i="26"/>
  <c r="BB31" i="26" s="1"/>
  <c r="AX31" i="26"/>
  <c r="BA30" i="26"/>
  <c r="AZ30" i="26"/>
  <c r="AY30" i="26"/>
  <c r="AX30" i="26"/>
  <c r="BA29" i="26"/>
  <c r="AZ29" i="26"/>
  <c r="AY29" i="26"/>
  <c r="BB29" i="26" s="1"/>
  <c r="AX29" i="26"/>
  <c r="BA28" i="26"/>
  <c r="AZ28" i="26"/>
  <c r="AY28" i="26"/>
  <c r="AX28" i="26"/>
  <c r="BA27" i="26"/>
  <c r="AZ27" i="26"/>
  <c r="AY27" i="26"/>
  <c r="BB27" i="26" s="1"/>
  <c r="AX27" i="26"/>
  <c r="BA26" i="26"/>
  <c r="AZ26" i="26"/>
  <c r="BB26" i="26" s="1"/>
  <c r="AY26" i="26"/>
  <c r="AX26" i="26"/>
  <c r="BA25" i="26"/>
  <c r="AZ25" i="26"/>
  <c r="AY25" i="26"/>
  <c r="BB25" i="26" s="1"/>
  <c r="AX25" i="26"/>
  <c r="BA24" i="26"/>
  <c r="AZ24" i="26"/>
  <c r="BB24" i="26" s="1"/>
  <c r="AY24" i="26"/>
  <c r="AX24" i="26"/>
  <c r="BA23" i="26"/>
  <c r="AZ23" i="26"/>
  <c r="AY23" i="26"/>
  <c r="BB23" i="26" s="1"/>
  <c r="AX23" i="26"/>
  <c r="BA22" i="26"/>
  <c r="AZ22" i="26"/>
  <c r="AY22" i="26"/>
  <c r="AX22" i="26"/>
  <c r="BA21" i="26"/>
  <c r="AZ21" i="26"/>
  <c r="AY21" i="26"/>
  <c r="BB21" i="26" s="1"/>
  <c r="AX21" i="26"/>
  <c r="BA20" i="26"/>
  <c r="AZ20" i="26"/>
  <c r="AY20" i="26"/>
  <c r="AX20" i="26"/>
  <c r="BA19" i="26"/>
  <c r="AZ19" i="26"/>
  <c r="AY19" i="26"/>
  <c r="BB19" i="26" s="1"/>
  <c r="AX19" i="26"/>
  <c r="BA18" i="26"/>
  <c r="AZ18" i="26"/>
  <c r="AY18" i="26"/>
  <c r="AX18" i="26"/>
  <c r="BA17" i="26"/>
  <c r="AZ17" i="26"/>
  <c r="AY17" i="26"/>
  <c r="BB17" i="26" s="1"/>
  <c r="AX17" i="26"/>
  <c r="BA16" i="26"/>
  <c r="AZ16" i="26"/>
  <c r="BB16" i="26" s="1"/>
  <c r="AY16" i="26"/>
  <c r="AX16" i="26"/>
  <c r="BA15" i="26"/>
  <c r="AZ15" i="26"/>
  <c r="AY15" i="26"/>
  <c r="BB15" i="26" s="1"/>
  <c r="AX15" i="26"/>
  <c r="BA14" i="26"/>
  <c r="AZ14" i="26"/>
  <c r="AY14" i="26"/>
  <c r="AX14" i="26"/>
  <c r="BA13" i="26"/>
  <c r="AZ13" i="26"/>
  <c r="AY13" i="26"/>
  <c r="BB13" i="26" s="1"/>
  <c r="AX13" i="26"/>
  <c r="BA12" i="26"/>
  <c r="AZ12" i="26"/>
  <c r="AY12" i="26"/>
  <c r="AX12" i="26"/>
  <c r="BA11" i="26"/>
  <c r="AZ11" i="26"/>
  <c r="AY11" i="26"/>
  <c r="BB11" i="26" s="1"/>
  <c r="AX11" i="26"/>
  <c r="BA10" i="26"/>
  <c r="AZ10" i="26"/>
  <c r="BB10" i="26" s="1"/>
  <c r="AY10" i="26"/>
  <c r="AX10" i="26"/>
  <c r="BA9" i="26"/>
  <c r="AZ9" i="26"/>
  <c r="AY9" i="26"/>
  <c r="BB9" i="26" s="1"/>
  <c r="AX9" i="26"/>
  <c r="BA8" i="26"/>
  <c r="AZ8" i="26"/>
  <c r="BB8" i="26" s="1"/>
  <c r="AY8" i="26"/>
  <c r="AX8" i="26"/>
  <c r="BA7" i="26"/>
  <c r="AZ7" i="26"/>
  <c r="AY7" i="26"/>
  <c r="BB7" i="26" s="1"/>
  <c r="AX7" i="26"/>
  <c r="BA6" i="26"/>
  <c r="AZ6" i="26"/>
  <c r="AY6" i="26"/>
  <c r="AX6" i="26"/>
  <c r="BA5" i="26"/>
  <c r="AZ5" i="26"/>
  <c r="AY5" i="26"/>
  <c r="BB5" i="26" s="1"/>
  <c r="AX5" i="26"/>
  <c r="BA4" i="26"/>
  <c r="AZ4" i="26"/>
  <c r="AY4" i="26"/>
  <c r="AX4" i="26"/>
  <c r="BA3" i="26"/>
  <c r="AZ3" i="26"/>
  <c r="AY3" i="26"/>
  <c r="BB3" i="26" s="1"/>
  <c r="AX3" i="26"/>
  <c r="BA2" i="26"/>
  <c r="AZ2" i="26"/>
  <c r="AY2" i="26"/>
  <c r="AX2" i="26"/>
  <c r="AU54" i="26"/>
  <c r="AT54" i="26"/>
  <c r="AS54" i="26"/>
  <c r="AV54" i="26" s="1"/>
  <c r="AR54" i="26"/>
  <c r="AU53" i="26"/>
  <c r="AT53" i="26"/>
  <c r="AS53" i="26"/>
  <c r="AR53" i="26"/>
  <c r="AU52" i="26"/>
  <c r="AT52" i="26"/>
  <c r="AS52" i="26"/>
  <c r="AV52" i="26" s="1"/>
  <c r="AR52" i="26"/>
  <c r="AU51" i="26"/>
  <c r="AT51" i="26"/>
  <c r="AS51" i="26"/>
  <c r="AR51" i="26"/>
  <c r="AU50" i="26"/>
  <c r="AT50" i="26"/>
  <c r="AS50" i="26"/>
  <c r="AV50" i="26" s="1"/>
  <c r="AR50" i="26"/>
  <c r="AU49" i="26"/>
  <c r="AT49" i="26"/>
  <c r="AS49" i="26"/>
  <c r="AR49" i="26"/>
  <c r="AU48" i="26"/>
  <c r="AT48" i="26"/>
  <c r="AS48" i="26"/>
  <c r="AV48" i="26" s="1"/>
  <c r="AR48" i="26"/>
  <c r="AU47" i="26"/>
  <c r="AT47" i="26"/>
  <c r="AV47" i="26" s="1"/>
  <c r="AS47" i="26"/>
  <c r="AR47" i="26"/>
  <c r="AU46" i="26"/>
  <c r="AT46" i="26"/>
  <c r="AS46" i="26"/>
  <c r="AV46" i="26" s="1"/>
  <c r="AR46" i="26"/>
  <c r="AU45" i="26"/>
  <c r="AT45" i="26"/>
  <c r="AV45" i="26" s="1"/>
  <c r="AS45" i="26"/>
  <c r="AR45" i="26"/>
  <c r="AU44" i="26"/>
  <c r="AT44" i="26"/>
  <c r="AS44" i="26"/>
  <c r="AV44" i="26" s="1"/>
  <c r="AR44" i="26"/>
  <c r="AU43" i="26"/>
  <c r="AT43" i="26"/>
  <c r="AS43" i="26"/>
  <c r="AR43" i="26"/>
  <c r="AU42" i="26"/>
  <c r="AT42" i="26"/>
  <c r="AS42" i="26"/>
  <c r="AV42" i="26" s="1"/>
  <c r="AR42" i="26"/>
  <c r="AU41" i="26"/>
  <c r="AT41" i="26"/>
  <c r="AS41" i="26"/>
  <c r="AR41" i="26"/>
  <c r="AU40" i="26"/>
  <c r="AT40" i="26"/>
  <c r="AS40" i="26"/>
  <c r="AV40" i="26" s="1"/>
  <c r="AR40" i="26"/>
  <c r="AU39" i="26"/>
  <c r="AT39" i="26"/>
  <c r="AS39" i="26"/>
  <c r="AR39" i="26"/>
  <c r="AU38" i="26"/>
  <c r="AT38" i="26"/>
  <c r="AS38" i="26"/>
  <c r="AV38" i="26" s="1"/>
  <c r="AR38" i="26"/>
  <c r="AU37" i="26"/>
  <c r="AT37" i="26"/>
  <c r="AV37" i="26" s="1"/>
  <c r="AS37" i="26"/>
  <c r="AR37" i="26"/>
  <c r="AU36" i="26"/>
  <c r="AT36" i="26"/>
  <c r="AS36" i="26"/>
  <c r="AV36" i="26" s="1"/>
  <c r="AR36" i="26"/>
  <c r="AU35" i="26"/>
  <c r="AT35" i="26"/>
  <c r="AS35" i="26"/>
  <c r="AR35" i="26"/>
  <c r="AU34" i="26"/>
  <c r="AT34" i="26"/>
  <c r="AS34" i="26"/>
  <c r="AV34" i="26" s="1"/>
  <c r="AR34" i="26"/>
  <c r="AU33" i="26"/>
  <c r="AT33" i="26"/>
  <c r="AS33" i="26"/>
  <c r="AR33" i="26"/>
  <c r="AU32" i="26"/>
  <c r="AT32" i="26"/>
  <c r="AS32" i="26"/>
  <c r="AV32" i="26" s="1"/>
  <c r="AR32" i="26"/>
  <c r="AU31" i="26"/>
  <c r="AT31" i="26"/>
  <c r="AV31" i="26" s="1"/>
  <c r="AS31" i="26"/>
  <c r="AR31" i="26"/>
  <c r="AU30" i="26"/>
  <c r="AT30" i="26"/>
  <c r="AS30" i="26"/>
  <c r="AV30" i="26" s="1"/>
  <c r="AR30" i="26"/>
  <c r="AU29" i="26"/>
  <c r="AT29" i="26"/>
  <c r="AV29" i="26" s="1"/>
  <c r="AS29" i="26"/>
  <c r="AR29" i="26"/>
  <c r="AU28" i="26"/>
  <c r="AT28" i="26"/>
  <c r="AS28" i="26"/>
  <c r="AV28" i="26" s="1"/>
  <c r="AR28" i="26"/>
  <c r="AU27" i="26"/>
  <c r="AT27" i="26"/>
  <c r="AS27" i="26"/>
  <c r="AR27" i="26"/>
  <c r="AU26" i="26"/>
  <c r="AT26" i="26"/>
  <c r="AS26" i="26"/>
  <c r="AV26" i="26" s="1"/>
  <c r="AR26" i="26"/>
  <c r="AU25" i="26"/>
  <c r="AT25" i="26"/>
  <c r="AS25" i="26"/>
  <c r="AR25" i="26"/>
  <c r="AU24" i="26"/>
  <c r="AT24" i="26"/>
  <c r="AS24" i="26"/>
  <c r="AV24" i="26" s="1"/>
  <c r="AR24" i="26"/>
  <c r="AU23" i="26"/>
  <c r="AT23" i="26"/>
  <c r="AS23" i="26"/>
  <c r="AR23" i="26"/>
  <c r="AU22" i="26"/>
  <c r="AT22" i="26"/>
  <c r="AS22" i="26"/>
  <c r="AV22" i="26" s="1"/>
  <c r="AR22" i="26"/>
  <c r="AU21" i="26"/>
  <c r="AT21" i="26"/>
  <c r="AS21" i="26"/>
  <c r="AR21" i="26"/>
  <c r="AU20" i="26"/>
  <c r="AT20" i="26"/>
  <c r="AS20" i="26"/>
  <c r="AV20" i="26" s="1"/>
  <c r="AR20" i="26"/>
  <c r="AU19" i="26"/>
  <c r="AT19" i="26"/>
  <c r="AS19" i="26"/>
  <c r="AR19" i="26"/>
  <c r="AU18" i="26"/>
  <c r="AT18" i="26"/>
  <c r="AS18" i="26"/>
  <c r="AV18" i="26" s="1"/>
  <c r="AR18" i="26"/>
  <c r="AU17" i="26"/>
  <c r="AT17" i="26"/>
  <c r="AS17" i="26"/>
  <c r="AR17" i="26"/>
  <c r="AU16" i="26"/>
  <c r="AT16" i="26"/>
  <c r="AS16" i="26"/>
  <c r="AV16" i="26" s="1"/>
  <c r="AR16" i="26"/>
  <c r="AU15" i="26"/>
  <c r="AT15" i="26"/>
  <c r="AV15" i="26" s="1"/>
  <c r="AS15" i="26"/>
  <c r="AR15" i="26"/>
  <c r="AU14" i="26"/>
  <c r="AT14" i="26"/>
  <c r="AS14" i="26"/>
  <c r="AV14" i="26" s="1"/>
  <c r="AR14" i="26"/>
  <c r="AU13" i="26"/>
  <c r="AT13" i="26"/>
  <c r="AV13" i="26" s="1"/>
  <c r="AS13" i="26"/>
  <c r="AR13" i="26"/>
  <c r="AU12" i="26"/>
  <c r="AT12" i="26"/>
  <c r="AS12" i="26"/>
  <c r="AV12" i="26" s="1"/>
  <c r="AR12" i="26"/>
  <c r="AU11" i="26"/>
  <c r="AT11" i="26"/>
  <c r="AS11" i="26"/>
  <c r="AR11" i="26"/>
  <c r="AU10" i="26"/>
  <c r="AT10" i="26"/>
  <c r="AS10" i="26"/>
  <c r="AV10" i="26" s="1"/>
  <c r="AR10" i="26"/>
  <c r="AU9" i="26"/>
  <c r="AT9" i="26"/>
  <c r="AS9" i="26"/>
  <c r="AR9" i="26"/>
  <c r="AU8" i="26"/>
  <c r="AT8" i="26"/>
  <c r="AS8" i="26"/>
  <c r="AV8" i="26" s="1"/>
  <c r="AR8" i="26"/>
  <c r="AU7" i="26"/>
  <c r="AT7" i="26"/>
  <c r="AS7" i="26"/>
  <c r="AR7" i="26"/>
  <c r="AU6" i="26"/>
  <c r="AT6" i="26"/>
  <c r="AS6" i="26"/>
  <c r="AV6" i="26" s="1"/>
  <c r="AR6" i="26"/>
  <c r="AU5" i="26"/>
  <c r="AT5" i="26"/>
  <c r="AV5" i="26" s="1"/>
  <c r="AS5" i="26"/>
  <c r="AR5" i="26"/>
  <c r="AU4" i="26"/>
  <c r="AT4" i="26"/>
  <c r="AS4" i="26"/>
  <c r="AV4" i="26" s="1"/>
  <c r="AR4" i="26"/>
  <c r="AU3" i="26"/>
  <c r="AT3" i="26"/>
  <c r="AS3" i="26"/>
  <c r="AR3" i="26"/>
  <c r="AU2" i="26"/>
  <c r="AT2" i="26"/>
  <c r="AS2" i="26"/>
  <c r="AV2" i="26" s="1"/>
  <c r="AR2" i="26"/>
  <c r="AO54" i="26"/>
  <c r="AN54" i="26"/>
  <c r="AM54" i="26"/>
  <c r="AL54" i="26"/>
  <c r="AO53" i="26"/>
  <c r="AN53" i="26"/>
  <c r="AM53" i="26"/>
  <c r="AP53" i="26" s="1"/>
  <c r="AL53" i="26"/>
  <c r="AO52" i="26"/>
  <c r="AN52" i="26"/>
  <c r="AP52" i="26" s="1"/>
  <c r="AM52" i="26"/>
  <c r="AL52" i="26"/>
  <c r="AO51" i="26"/>
  <c r="AN51" i="26"/>
  <c r="AM51" i="26"/>
  <c r="AP51" i="26" s="1"/>
  <c r="AL51" i="26"/>
  <c r="AO50" i="26"/>
  <c r="AN50" i="26"/>
  <c r="AP50" i="26" s="1"/>
  <c r="AM50" i="26"/>
  <c r="AL50" i="26"/>
  <c r="AO49" i="26"/>
  <c r="AN49" i="26"/>
  <c r="AM49" i="26"/>
  <c r="AP49" i="26" s="1"/>
  <c r="AL49" i="26"/>
  <c r="AO48" i="26"/>
  <c r="AN48" i="26"/>
  <c r="AM48" i="26"/>
  <c r="AL48" i="26"/>
  <c r="AO47" i="26"/>
  <c r="AN47" i="26"/>
  <c r="AM47" i="26"/>
  <c r="AP47" i="26" s="1"/>
  <c r="AL47" i="26"/>
  <c r="AO46" i="26"/>
  <c r="AN46" i="26"/>
  <c r="AM46" i="26"/>
  <c r="AL46" i="26"/>
  <c r="AO45" i="26"/>
  <c r="AN45" i="26"/>
  <c r="AM45" i="26"/>
  <c r="AP45" i="26" s="1"/>
  <c r="AL45" i="26"/>
  <c r="AO44" i="26"/>
  <c r="AN44" i="26"/>
  <c r="AM44" i="26"/>
  <c r="AL44" i="26"/>
  <c r="AO43" i="26"/>
  <c r="AN43" i="26"/>
  <c r="AM43" i="26"/>
  <c r="AP43" i="26" s="1"/>
  <c r="AL43" i="26"/>
  <c r="AO42" i="26"/>
  <c r="AN42" i="26"/>
  <c r="AM42" i="26"/>
  <c r="AL42" i="26"/>
  <c r="AO41" i="26"/>
  <c r="AN41" i="26"/>
  <c r="AM41" i="26"/>
  <c r="AP41" i="26" s="1"/>
  <c r="AL41" i="26"/>
  <c r="AO40" i="26"/>
  <c r="AN40" i="26"/>
  <c r="AM40" i="26"/>
  <c r="AL40" i="26"/>
  <c r="AO39" i="26"/>
  <c r="AN39" i="26"/>
  <c r="AM39" i="26"/>
  <c r="AP39" i="26" s="1"/>
  <c r="AL39" i="26"/>
  <c r="AO38" i="26"/>
  <c r="AN38" i="26"/>
  <c r="AM38" i="26"/>
  <c r="AL38" i="26"/>
  <c r="AO37" i="26"/>
  <c r="AN37" i="26"/>
  <c r="AM37" i="26"/>
  <c r="AP37" i="26" s="1"/>
  <c r="AL37" i="26"/>
  <c r="AO36" i="26"/>
  <c r="AN36" i="26"/>
  <c r="AP36" i="26" s="1"/>
  <c r="AM36" i="26"/>
  <c r="AL36" i="26"/>
  <c r="AO35" i="26"/>
  <c r="AN35" i="26"/>
  <c r="AM35" i="26"/>
  <c r="AP35" i="26" s="1"/>
  <c r="AL35" i="26"/>
  <c r="AO34" i="26"/>
  <c r="AN34" i="26"/>
  <c r="AP34" i="26" s="1"/>
  <c r="AM34" i="26"/>
  <c r="AL34" i="26"/>
  <c r="AO33" i="26"/>
  <c r="AN33" i="26"/>
  <c r="AM33" i="26"/>
  <c r="AP33" i="26" s="1"/>
  <c r="AL33" i="26"/>
  <c r="AO32" i="26"/>
  <c r="AN32" i="26"/>
  <c r="AM32" i="26"/>
  <c r="AL32" i="26"/>
  <c r="AO31" i="26"/>
  <c r="AN31" i="26"/>
  <c r="AM31" i="26"/>
  <c r="AP31" i="26" s="1"/>
  <c r="AL31" i="26"/>
  <c r="AO30" i="26"/>
  <c r="AN30" i="26"/>
  <c r="AM30" i="26"/>
  <c r="AL30" i="26"/>
  <c r="AO29" i="26"/>
  <c r="AN29" i="26"/>
  <c r="AM29" i="26"/>
  <c r="AP29" i="26" s="1"/>
  <c r="AL29" i="26"/>
  <c r="AO28" i="26"/>
  <c r="AN28" i="26"/>
  <c r="AM28" i="26"/>
  <c r="AL28" i="26"/>
  <c r="AO27" i="26"/>
  <c r="AN27" i="26"/>
  <c r="AM27" i="26"/>
  <c r="AP27" i="26" s="1"/>
  <c r="AL27" i="26"/>
  <c r="AO26" i="26"/>
  <c r="AN26" i="26"/>
  <c r="AP26" i="26" s="1"/>
  <c r="AM26" i="26"/>
  <c r="AL26" i="26"/>
  <c r="AO25" i="26"/>
  <c r="AN25" i="26"/>
  <c r="AM25" i="26"/>
  <c r="AP25" i="26" s="1"/>
  <c r="AL25" i="26"/>
  <c r="AO24" i="26"/>
  <c r="AN24" i="26"/>
  <c r="AM24" i="26"/>
  <c r="AL24" i="26"/>
  <c r="AO23" i="26"/>
  <c r="AN23" i="26"/>
  <c r="AM23" i="26"/>
  <c r="AP23" i="26" s="1"/>
  <c r="AL23" i="26"/>
  <c r="AO22" i="26"/>
  <c r="AN22" i="26"/>
  <c r="AM22" i="26"/>
  <c r="AL22" i="26"/>
  <c r="AO21" i="26"/>
  <c r="AN21" i="26"/>
  <c r="AM21" i="26"/>
  <c r="AP21" i="26" s="1"/>
  <c r="AL21" i="26"/>
  <c r="AO20" i="26"/>
  <c r="AN20" i="26"/>
  <c r="AP20" i="26" s="1"/>
  <c r="AM20" i="26"/>
  <c r="AL20" i="26"/>
  <c r="AO19" i="26"/>
  <c r="AN19" i="26"/>
  <c r="AM19" i="26"/>
  <c r="AP19" i="26" s="1"/>
  <c r="AL19" i="26"/>
  <c r="AO18" i="26"/>
  <c r="AN18" i="26"/>
  <c r="AP18" i="26" s="1"/>
  <c r="AM18" i="26"/>
  <c r="AL18" i="26"/>
  <c r="AO17" i="26"/>
  <c r="AN17" i="26"/>
  <c r="AM17" i="26"/>
  <c r="AP17" i="26" s="1"/>
  <c r="AL17" i="26"/>
  <c r="AO16" i="26"/>
  <c r="AN16" i="26"/>
  <c r="AM16" i="26"/>
  <c r="AL16" i="26"/>
  <c r="AO15" i="26"/>
  <c r="AN15" i="26"/>
  <c r="AM15" i="26"/>
  <c r="AP15" i="26" s="1"/>
  <c r="AL15" i="26"/>
  <c r="AO14" i="26"/>
  <c r="AN14" i="26"/>
  <c r="AM14" i="26"/>
  <c r="AL14" i="26"/>
  <c r="AO13" i="26"/>
  <c r="AN13" i="26"/>
  <c r="AM13" i="26"/>
  <c r="AP13" i="26" s="1"/>
  <c r="AL13" i="26"/>
  <c r="AO12" i="26"/>
  <c r="AN12" i="26"/>
  <c r="AM12" i="26"/>
  <c r="AL12" i="26"/>
  <c r="AO11" i="26"/>
  <c r="AN11" i="26"/>
  <c r="AM11" i="26"/>
  <c r="AP11" i="26" s="1"/>
  <c r="AL11" i="26"/>
  <c r="AO10" i="26"/>
  <c r="AN10" i="26"/>
  <c r="AM10" i="26"/>
  <c r="AL10" i="26"/>
  <c r="AO9" i="26"/>
  <c r="AN9" i="26"/>
  <c r="AM9" i="26"/>
  <c r="AP9" i="26" s="1"/>
  <c r="AL9" i="26"/>
  <c r="AO8" i="26"/>
  <c r="AN8" i="26"/>
  <c r="AM8" i="26"/>
  <c r="AL8" i="26"/>
  <c r="AO7" i="26"/>
  <c r="AN7" i="26"/>
  <c r="AM7" i="26"/>
  <c r="AP7" i="26" s="1"/>
  <c r="AL7" i="26"/>
  <c r="AO6" i="26"/>
  <c r="AN6" i="26"/>
  <c r="AM6" i="26"/>
  <c r="AL6" i="26"/>
  <c r="AO5" i="26"/>
  <c r="AN5" i="26"/>
  <c r="AM5" i="26"/>
  <c r="AP5" i="26" s="1"/>
  <c r="AL5" i="26"/>
  <c r="AO4" i="26"/>
  <c r="AN4" i="26"/>
  <c r="AP4" i="26" s="1"/>
  <c r="AM4" i="26"/>
  <c r="AL4" i="26"/>
  <c r="AO3" i="26"/>
  <c r="AN3" i="26"/>
  <c r="AM3" i="26"/>
  <c r="AP3" i="26" s="1"/>
  <c r="AL3" i="26"/>
  <c r="AO2" i="26"/>
  <c r="AN2" i="26"/>
  <c r="AP2" i="26" s="1"/>
  <c r="AM2" i="26"/>
  <c r="AL2" i="26"/>
  <c r="AI54" i="26"/>
  <c r="AH54" i="26"/>
  <c r="AG54" i="26"/>
  <c r="AJ54" i="26" s="1"/>
  <c r="AF54" i="26"/>
  <c r="AI53" i="26"/>
  <c r="AH53" i="26"/>
  <c r="AG53" i="26"/>
  <c r="AF53" i="26"/>
  <c r="AI52" i="26"/>
  <c r="AH52" i="26"/>
  <c r="AG52" i="26"/>
  <c r="AJ52" i="26" s="1"/>
  <c r="AF52" i="26"/>
  <c r="AI51" i="26"/>
  <c r="AH51" i="26"/>
  <c r="AG51" i="26"/>
  <c r="AF51" i="26"/>
  <c r="AI50" i="26"/>
  <c r="AH50" i="26"/>
  <c r="AG50" i="26"/>
  <c r="AJ50" i="26" s="1"/>
  <c r="AF50" i="26"/>
  <c r="AI49" i="26"/>
  <c r="AH49" i="26"/>
  <c r="AG49" i="26"/>
  <c r="AF49" i="26"/>
  <c r="AI48" i="26"/>
  <c r="AH48" i="26"/>
  <c r="AG48" i="26"/>
  <c r="AJ48" i="26" s="1"/>
  <c r="AF48" i="26"/>
  <c r="AI47" i="26"/>
  <c r="AH47" i="26"/>
  <c r="AJ47" i="26" s="1"/>
  <c r="AG47" i="26"/>
  <c r="AF47" i="26"/>
  <c r="AI46" i="26"/>
  <c r="AH46" i="26"/>
  <c r="AG46" i="26"/>
  <c r="AJ46" i="26" s="1"/>
  <c r="AF46" i="26"/>
  <c r="AI45" i="26"/>
  <c r="AH45" i="26"/>
  <c r="AG45" i="26"/>
  <c r="AF45" i="26"/>
  <c r="AI44" i="26"/>
  <c r="AH44" i="26"/>
  <c r="AG44" i="26"/>
  <c r="AJ44" i="26" s="1"/>
  <c r="AF44" i="26"/>
  <c r="AI43" i="26"/>
  <c r="AH43" i="26"/>
  <c r="AG43" i="26"/>
  <c r="AF43" i="26"/>
  <c r="AI42" i="26"/>
  <c r="AH42" i="26"/>
  <c r="AG42" i="26"/>
  <c r="AJ42" i="26" s="1"/>
  <c r="AF42" i="26"/>
  <c r="AI41" i="26"/>
  <c r="AH41" i="26"/>
  <c r="AJ41" i="26" s="1"/>
  <c r="AG41" i="26"/>
  <c r="AF41" i="26"/>
  <c r="AI40" i="26"/>
  <c r="AH40" i="26"/>
  <c r="AG40" i="26"/>
  <c r="AJ40" i="26" s="1"/>
  <c r="AF40" i="26"/>
  <c r="AI39" i="26"/>
  <c r="AH39" i="26"/>
  <c r="AJ39" i="26" s="1"/>
  <c r="AG39" i="26"/>
  <c r="AF39" i="26"/>
  <c r="AI38" i="26"/>
  <c r="AH38" i="26"/>
  <c r="AG38" i="26"/>
  <c r="AJ38" i="26" s="1"/>
  <c r="AF38" i="26"/>
  <c r="AI37" i="26"/>
  <c r="AH37" i="26"/>
  <c r="AG37" i="26"/>
  <c r="AF37" i="26"/>
  <c r="AI36" i="26"/>
  <c r="AH36" i="26"/>
  <c r="AG36" i="26"/>
  <c r="AJ36" i="26" s="1"/>
  <c r="AF36" i="26"/>
  <c r="AI35" i="26"/>
  <c r="AH35" i="26"/>
  <c r="AG35" i="26"/>
  <c r="AF35" i="26"/>
  <c r="AI34" i="26"/>
  <c r="AH34" i="26"/>
  <c r="AG34" i="26"/>
  <c r="AJ34" i="26" s="1"/>
  <c r="AF34" i="26"/>
  <c r="AI33" i="26"/>
  <c r="AH33" i="26"/>
  <c r="AG33" i="26"/>
  <c r="AF33" i="26"/>
  <c r="AI32" i="26"/>
  <c r="AH32" i="26"/>
  <c r="AG32" i="26"/>
  <c r="AJ32" i="26" s="1"/>
  <c r="AF32" i="26"/>
  <c r="AI31" i="26"/>
  <c r="AH31" i="26"/>
  <c r="AG31" i="26"/>
  <c r="AF31" i="26"/>
  <c r="AI30" i="26"/>
  <c r="AH30" i="26"/>
  <c r="AG30" i="26"/>
  <c r="AJ30" i="26" s="1"/>
  <c r="AF30" i="26"/>
  <c r="AI29" i="26"/>
  <c r="AH29" i="26"/>
  <c r="AG29" i="26"/>
  <c r="AF29" i="26"/>
  <c r="AI28" i="26"/>
  <c r="AH28" i="26"/>
  <c r="AG28" i="26"/>
  <c r="AJ28" i="26" s="1"/>
  <c r="AF28" i="26"/>
  <c r="AI27" i="26"/>
  <c r="AH27" i="26"/>
  <c r="AG27" i="26"/>
  <c r="AF27" i="26"/>
  <c r="AI26" i="26"/>
  <c r="AH26" i="26"/>
  <c r="AG26" i="26"/>
  <c r="AJ26" i="26" s="1"/>
  <c r="AF26" i="26"/>
  <c r="AI25" i="26"/>
  <c r="AH25" i="26"/>
  <c r="AJ25" i="26" s="1"/>
  <c r="AG25" i="26"/>
  <c r="AF25" i="26"/>
  <c r="AI24" i="26"/>
  <c r="AH24" i="26"/>
  <c r="AG24" i="26"/>
  <c r="AJ24" i="26" s="1"/>
  <c r="AF24" i="26"/>
  <c r="AI23" i="26"/>
  <c r="AH23" i="26"/>
  <c r="AJ23" i="26" s="1"/>
  <c r="AG23" i="26"/>
  <c r="AF23" i="26"/>
  <c r="AI22" i="26"/>
  <c r="AH22" i="26"/>
  <c r="AG22" i="26"/>
  <c r="AJ22" i="26" s="1"/>
  <c r="AF22" i="26"/>
  <c r="AI21" i="26"/>
  <c r="AH21" i="26"/>
  <c r="AG21" i="26"/>
  <c r="AF21" i="26"/>
  <c r="AI20" i="26"/>
  <c r="AH20" i="26"/>
  <c r="AG20" i="26"/>
  <c r="AJ20" i="26" s="1"/>
  <c r="AF20" i="26"/>
  <c r="AI19" i="26"/>
  <c r="AH19" i="26"/>
  <c r="AG19" i="26"/>
  <c r="AF19" i="26"/>
  <c r="AI18" i="26"/>
  <c r="AH18" i="26"/>
  <c r="AG18" i="26"/>
  <c r="AJ18" i="26" s="1"/>
  <c r="AF18" i="26"/>
  <c r="AI17" i="26"/>
  <c r="AH17" i="26"/>
  <c r="AG17" i="26"/>
  <c r="AF17" i="26"/>
  <c r="AI16" i="26"/>
  <c r="AH16" i="26"/>
  <c r="AG16" i="26"/>
  <c r="AJ16" i="26" s="1"/>
  <c r="AF16" i="26"/>
  <c r="AI15" i="26"/>
  <c r="AH15" i="26"/>
  <c r="AJ15" i="26" s="1"/>
  <c r="AG15" i="26"/>
  <c r="AF15" i="26"/>
  <c r="AI14" i="26"/>
  <c r="AH14" i="26"/>
  <c r="AG14" i="26"/>
  <c r="AJ14" i="26" s="1"/>
  <c r="AF14" i="26"/>
  <c r="AI13" i="26"/>
  <c r="AH13" i="26"/>
  <c r="AG13" i="26"/>
  <c r="AF13" i="26"/>
  <c r="AI12" i="26"/>
  <c r="AH12" i="26"/>
  <c r="AG12" i="26"/>
  <c r="AJ12" i="26" s="1"/>
  <c r="AF12" i="26"/>
  <c r="AI11" i="26"/>
  <c r="AH11" i="26"/>
  <c r="AG11" i="26"/>
  <c r="AF11" i="26"/>
  <c r="AI10" i="26"/>
  <c r="AH10" i="26"/>
  <c r="AG10" i="26"/>
  <c r="AJ10" i="26" s="1"/>
  <c r="AF10" i="26"/>
  <c r="AI9" i="26"/>
  <c r="AH9" i="26"/>
  <c r="AJ9" i="26" s="1"/>
  <c r="AG9" i="26"/>
  <c r="AF9" i="26"/>
  <c r="AI8" i="26"/>
  <c r="AH8" i="26"/>
  <c r="AG8" i="26"/>
  <c r="AJ8" i="26" s="1"/>
  <c r="AF8" i="26"/>
  <c r="AI7" i="26"/>
  <c r="AH7" i="26"/>
  <c r="AJ7" i="26" s="1"/>
  <c r="AG7" i="26"/>
  <c r="AF7" i="26"/>
  <c r="AI6" i="26"/>
  <c r="AH6" i="26"/>
  <c r="AG6" i="26"/>
  <c r="AJ6" i="26" s="1"/>
  <c r="AF6" i="26"/>
  <c r="AI5" i="26"/>
  <c r="AH5" i="26"/>
  <c r="AG5" i="26"/>
  <c r="AF5" i="26"/>
  <c r="AI4" i="26"/>
  <c r="AH4" i="26"/>
  <c r="AG4" i="26"/>
  <c r="AJ4" i="26" s="1"/>
  <c r="AF4" i="26"/>
  <c r="AI3" i="26"/>
  <c r="AH3" i="26"/>
  <c r="AG3" i="26"/>
  <c r="AF3" i="26"/>
  <c r="AI2" i="26"/>
  <c r="AH2" i="26"/>
  <c r="AG2" i="26"/>
  <c r="AJ2" i="26" s="1"/>
  <c r="AF2" i="26"/>
  <c r="AC54" i="26"/>
  <c r="AB54" i="26"/>
  <c r="AA54" i="26"/>
  <c r="Z54" i="26"/>
  <c r="AC53" i="26"/>
  <c r="AB53" i="26"/>
  <c r="AA53" i="26"/>
  <c r="AD53" i="26" s="1"/>
  <c r="Z53" i="26"/>
  <c r="AC52" i="26"/>
  <c r="AB52" i="26"/>
  <c r="AA52" i="26"/>
  <c r="Z52" i="26"/>
  <c r="AC51" i="26"/>
  <c r="AB51" i="26"/>
  <c r="AA51" i="26"/>
  <c r="AD51" i="26" s="1"/>
  <c r="Z51" i="26"/>
  <c r="AC50" i="26"/>
  <c r="AB50" i="26"/>
  <c r="AA50" i="26"/>
  <c r="Z50" i="26"/>
  <c r="AC49" i="26"/>
  <c r="AB49" i="26"/>
  <c r="AA49" i="26"/>
  <c r="AD49" i="26" s="1"/>
  <c r="Z49" i="26"/>
  <c r="AC48" i="26"/>
  <c r="AB48" i="26"/>
  <c r="AA48" i="26"/>
  <c r="Z48" i="26"/>
  <c r="AC47" i="26"/>
  <c r="AB47" i="26"/>
  <c r="AA47" i="26"/>
  <c r="AD47" i="26" s="1"/>
  <c r="Z47" i="26"/>
  <c r="AC46" i="26"/>
  <c r="AB46" i="26"/>
  <c r="AD46" i="26" s="1"/>
  <c r="AA46" i="26"/>
  <c r="Z46" i="26"/>
  <c r="AC45" i="26"/>
  <c r="AB45" i="26"/>
  <c r="AA45" i="26"/>
  <c r="AD45" i="26" s="1"/>
  <c r="Z45" i="26"/>
  <c r="AC44" i="26"/>
  <c r="AB44" i="26"/>
  <c r="AD44" i="26" s="1"/>
  <c r="AA44" i="26"/>
  <c r="Z44" i="26"/>
  <c r="AC43" i="26"/>
  <c r="AB43" i="26"/>
  <c r="AA43" i="26"/>
  <c r="AD43" i="26" s="1"/>
  <c r="Z43" i="26"/>
  <c r="AC42" i="26"/>
  <c r="AB42" i="26"/>
  <c r="AA42" i="26"/>
  <c r="Z42" i="26"/>
  <c r="AC41" i="26"/>
  <c r="AB41" i="26"/>
  <c r="AA41" i="26"/>
  <c r="AD41" i="26" s="1"/>
  <c r="Z41" i="26"/>
  <c r="AC40" i="26"/>
  <c r="AB40" i="26"/>
  <c r="AA40" i="26"/>
  <c r="Z40" i="26"/>
  <c r="AC39" i="26"/>
  <c r="AB39" i="26"/>
  <c r="AA39" i="26"/>
  <c r="AD39" i="26" s="1"/>
  <c r="Z39" i="26"/>
  <c r="AC38" i="26"/>
  <c r="AB38" i="26"/>
  <c r="AA38" i="26"/>
  <c r="Z38" i="26"/>
  <c r="AC37" i="26"/>
  <c r="AB37" i="26"/>
  <c r="AA37" i="26"/>
  <c r="AD37" i="26" s="1"/>
  <c r="Z37" i="26"/>
  <c r="AC36" i="26"/>
  <c r="AB36" i="26"/>
  <c r="AD36" i="26" s="1"/>
  <c r="AA36" i="26"/>
  <c r="Z36" i="26"/>
  <c r="AC35" i="26"/>
  <c r="AB35" i="26"/>
  <c r="AA35" i="26"/>
  <c r="AD35" i="26" s="1"/>
  <c r="Z35" i="26"/>
  <c r="AC34" i="26"/>
  <c r="AB34" i="26"/>
  <c r="AA34" i="26"/>
  <c r="Z34" i="26"/>
  <c r="AC33" i="26"/>
  <c r="AB33" i="26"/>
  <c r="AA33" i="26"/>
  <c r="AD33" i="26" s="1"/>
  <c r="Z33" i="26"/>
  <c r="AC32" i="26"/>
  <c r="AB32" i="26"/>
  <c r="AA32" i="26"/>
  <c r="Z32" i="26"/>
  <c r="AC31" i="26"/>
  <c r="AB31" i="26"/>
  <c r="AA31" i="26"/>
  <c r="AD31" i="26" s="1"/>
  <c r="Z31" i="26"/>
  <c r="AC30" i="26"/>
  <c r="AB30" i="26"/>
  <c r="AD30" i="26" s="1"/>
  <c r="AA30" i="26"/>
  <c r="Z30" i="26"/>
  <c r="AC19" i="26"/>
  <c r="AB19" i="26"/>
  <c r="AA19" i="26"/>
  <c r="AD19" i="26" s="1"/>
  <c r="Z19" i="26"/>
  <c r="AC18" i="26"/>
  <c r="AB18" i="26"/>
  <c r="AA18" i="26"/>
  <c r="Z18" i="26"/>
  <c r="AC17" i="26"/>
  <c r="AB17" i="26"/>
  <c r="AA17" i="26"/>
  <c r="AD17" i="26" s="1"/>
  <c r="Z17" i="26"/>
  <c r="AC16" i="26"/>
  <c r="AB16" i="26"/>
  <c r="AA16" i="26"/>
  <c r="Z16" i="26"/>
  <c r="AC15" i="26"/>
  <c r="AB15" i="26"/>
  <c r="AA15" i="26"/>
  <c r="AD15" i="26" s="1"/>
  <c r="Z15" i="26"/>
  <c r="AC14" i="26"/>
  <c r="AB14" i="26"/>
  <c r="AD14" i="26" s="1"/>
  <c r="AA14" i="26"/>
  <c r="Z14" i="26"/>
  <c r="AC13" i="26"/>
  <c r="AB13" i="26"/>
  <c r="AA13" i="26"/>
  <c r="AD13" i="26" s="1"/>
  <c r="Z13" i="26"/>
  <c r="AC12" i="26"/>
  <c r="AB12" i="26"/>
  <c r="AA12" i="26"/>
  <c r="Z12" i="26"/>
  <c r="AC11" i="26"/>
  <c r="AB11" i="26"/>
  <c r="AA11" i="26"/>
  <c r="AD11" i="26" s="1"/>
  <c r="Z11" i="26"/>
  <c r="AC10" i="26"/>
  <c r="AB10" i="26"/>
  <c r="AA10" i="26"/>
  <c r="Z10" i="26"/>
  <c r="AC9" i="26"/>
  <c r="AB9" i="26"/>
  <c r="AA9" i="26"/>
  <c r="AD9" i="26" s="1"/>
  <c r="Z9" i="26"/>
  <c r="AC8" i="26"/>
  <c r="AB8" i="26"/>
  <c r="AA8" i="26"/>
  <c r="Z8" i="26"/>
  <c r="AC7" i="26"/>
  <c r="AB7" i="26"/>
  <c r="AA7" i="26"/>
  <c r="AD7" i="26" s="1"/>
  <c r="Z7" i="26"/>
  <c r="AC6" i="26"/>
  <c r="AB6" i="26"/>
  <c r="AD6" i="26" s="1"/>
  <c r="AA6" i="26"/>
  <c r="Z6" i="26"/>
  <c r="AC5" i="26"/>
  <c r="AB5" i="26"/>
  <c r="AA5" i="26"/>
  <c r="AD5" i="26" s="1"/>
  <c r="Z5" i="26"/>
  <c r="AC4" i="26"/>
  <c r="AB4" i="26"/>
  <c r="AD4" i="26" s="1"/>
  <c r="AA4" i="26"/>
  <c r="Z4" i="26"/>
  <c r="AC3" i="26"/>
  <c r="AB3" i="26"/>
  <c r="AA3" i="26"/>
  <c r="AD3" i="26" s="1"/>
  <c r="Z3" i="26"/>
  <c r="AB29" i="26"/>
  <c r="AA29" i="26"/>
  <c r="Z29" i="26"/>
  <c r="AB28" i="26"/>
  <c r="AA28" i="26"/>
  <c r="Z28" i="26"/>
  <c r="AB27" i="26"/>
  <c r="AD27" i="26" s="1"/>
  <c r="AA27" i="26"/>
  <c r="Z27" i="26"/>
  <c r="AB26" i="26"/>
  <c r="AA26" i="26"/>
  <c r="Z26" i="26"/>
  <c r="AB25" i="26"/>
  <c r="AA25" i="26"/>
  <c r="Z25" i="26"/>
  <c r="AD25" i="26" s="1"/>
  <c r="AB24" i="26"/>
  <c r="AA24" i="26"/>
  <c r="Z24" i="26"/>
  <c r="AB23" i="26"/>
  <c r="AA23" i="26"/>
  <c r="Z23" i="26"/>
  <c r="AB22" i="26"/>
  <c r="AA22" i="26"/>
  <c r="AD22" i="26" s="1"/>
  <c r="Z22" i="26"/>
  <c r="AB21" i="26"/>
  <c r="AA21" i="26"/>
  <c r="Z21" i="26"/>
  <c r="AB20" i="26"/>
  <c r="AA20" i="26"/>
  <c r="Z20" i="26"/>
  <c r="AB2" i="26"/>
  <c r="AA2" i="26"/>
  <c r="Z2" i="26"/>
  <c r="AC29" i="26"/>
  <c r="AC28" i="26"/>
  <c r="AC27" i="26"/>
  <c r="AC26" i="26"/>
  <c r="AC25" i="26"/>
  <c r="AC24" i="26"/>
  <c r="AC23" i="26"/>
  <c r="AC22" i="26"/>
  <c r="AC21" i="26"/>
  <c r="AC20" i="26"/>
  <c r="AC2" i="26"/>
  <c r="W54" i="26"/>
  <c r="V54" i="26"/>
  <c r="U54" i="26"/>
  <c r="X54" i="26" s="1"/>
  <c r="T54" i="26"/>
  <c r="W53" i="26"/>
  <c r="V53" i="26"/>
  <c r="U53" i="26"/>
  <c r="T53" i="26"/>
  <c r="W52" i="26"/>
  <c r="V52" i="26"/>
  <c r="U52" i="26"/>
  <c r="X52" i="26" s="1"/>
  <c r="T52" i="26"/>
  <c r="W51" i="26"/>
  <c r="V51" i="26"/>
  <c r="X51" i="26" s="1"/>
  <c r="U51" i="26"/>
  <c r="T51" i="26"/>
  <c r="W50" i="26"/>
  <c r="V50" i="26"/>
  <c r="U50" i="26"/>
  <c r="X50" i="26" s="1"/>
  <c r="T50" i="26"/>
  <c r="W49" i="26"/>
  <c r="V49" i="26"/>
  <c r="U49" i="26"/>
  <c r="T49" i="26"/>
  <c r="W48" i="26"/>
  <c r="V48" i="26"/>
  <c r="U48" i="26"/>
  <c r="X48" i="26" s="1"/>
  <c r="T48" i="26"/>
  <c r="W47" i="26"/>
  <c r="V47" i="26"/>
  <c r="U47" i="26"/>
  <c r="T47" i="26"/>
  <c r="W46" i="26"/>
  <c r="V46" i="26"/>
  <c r="U46" i="26"/>
  <c r="X46" i="26" s="1"/>
  <c r="T46" i="26"/>
  <c r="W45" i="26"/>
  <c r="V45" i="26"/>
  <c r="U45" i="26"/>
  <c r="T45" i="26"/>
  <c r="W44" i="26"/>
  <c r="V44" i="26"/>
  <c r="U44" i="26"/>
  <c r="X44" i="26" s="1"/>
  <c r="T44" i="26"/>
  <c r="W43" i="26"/>
  <c r="V43" i="26"/>
  <c r="U43" i="26"/>
  <c r="T43" i="26"/>
  <c r="W42" i="26"/>
  <c r="V42" i="26"/>
  <c r="U42" i="26"/>
  <c r="X42" i="26" s="1"/>
  <c r="T42" i="26"/>
  <c r="W41" i="26"/>
  <c r="V41" i="26"/>
  <c r="X41" i="26" s="1"/>
  <c r="U41" i="26"/>
  <c r="T41" i="26"/>
  <c r="W40" i="26"/>
  <c r="V40" i="26"/>
  <c r="U40" i="26"/>
  <c r="X40" i="26" s="1"/>
  <c r="T40" i="26"/>
  <c r="W39" i="26"/>
  <c r="V39" i="26"/>
  <c r="U39" i="26"/>
  <c r="T39" i="26"/>
  <c r="W38" i="26"/>
  <c r="V38" i="26"/>
  <c r="U38" i="26"/>
  <c r="X38" i="26" s="1"/>
  <c r="T38" i="26"/>
  <c r="W37" i="26"/>
  <c r="V37" i="26"/>
  <c r="U37" i="26"/>
  <c r="T37" i="26"/>
  <c r="W36" i="26"/>
  <c r="V36" i="26"/>
  <c r="U36" i="26"/>
  <c r="X36" i="26" s="1"/>
  <c r="T36" i="26"/>
  <c r="W35" i="26"/>
  <c r="V35" i="26"/>
  <c r="X35" i="26" s="1"/>
  <c r="U35" i="26"/>
  <c r="T35" i="26"/>
  <c r="W34" i="26"/>
  <c r="V34" i="26"/>
  <c r="U34" i="26"/>
  <c r="X34" i="26" s="1"/>
  <c r="T34" i="26"/>
  <c r="W33" i="26"/>
  <c r="V33" i="26"/>
  <c r="U33" i="26"/>
  <c r="T33" i="26"/>
  <c r="W32" i="26"/>
  <c r="V32" i="26"/>
  <c r="U32" i="26"/>
  <c r="X32" i="26" s="1"/>
  <c r="T32" i="26"/>
  <c r="W31" i="26"/>
  <c r="V31" i="26"/>
  <c r="U31" i="26"/>
  <c r="T31" i="26"/>
  <c r="W30" i="26"/>
  <c r="V30" i="26"/>
  <c r="U30" i="26"/>
  <c r="X30" i="26" s="1"/>
  <c r="T30" i="26"/>
  <c r="W29" i="26"/>
  <c r="V29" i="26"/>
  <c r="U29" i="26"/>
  <c r="T29" i="26"/>
  <c r="W28" i="26"/>
  <c r="V28" i="26"/>
  <c r="U28" i="26"/>
  <c r="X28" i="26" s="1"/>
  <c r="T28" i="26"/>
  <c r="W27" i="26"/>
  <c r="V27" i="26"/>
  <c r="X27" i="26" s="1"/>
  <c r="U27" i="26"/>
  <c r="T27" i="26"/>
  <c r="W26" i="26"/>
  <c r="V26" i="26"/>
  <c r="U26" i="26"/>
  <c r="X26" i="26" s="1"/>
  <c r="T26" i="26"/>
  <c r="W25" i="26"/>
  <c r="V25" i="26"/>
  <c r="X25" i="26" s="1"/>
  <c r="U25" i="26"/>
  <c r="T25" i="26"/>
  <c r="W24" i="26"/>
  <c r="V24" i="26"/>
  <c r="U24" i="26"/>
  <c r="X24" i="26" s="1"/>
  <c r="T24" i="26"/>
  <c r="W23" i="26"/>
  <c r="V23" i="26"/>
  <c r="U23" i="26"/>
  <c r="T23" i="26"/>
  <c r="W22" i="26"/>
  <c r="V22" i="26"/>
  <c r="U22" i="26"/>
  <c r="X22" i="26" s="1"/>
  <c r="T22" i="26"/>
  <c r="W21" i="26"/>
  <c r="V21" i="26"/>
  <c r="U21" i="26"/>
  <c r="T21" i="26"/>
  <c r="W20" i="26"/>
  <c r="V20" i="26"/>
  <c r="U20" i="26"/>
  <c r="X20" i="26" s="1"/>
  <c r="T20" i="26"/>
  <c r="W19" i="26"/>
  <c r="V19" i="26"/>
  <c r="X19" i="26" s="1"/>
  <c r="U19" i="26"/>
  <c r="T19" i="26"/>
  <c r="W18" i="26"/>
  <c r="V18" i="26"/>
  <c r="U18" i="26"/>
  <c r="X18" i="26" s="1"/>
  <c r="T18" i="26"/>
  <c r="W17" i="26"/>
  <c r="V17" i="26"/>
  <c r="U17" i="26"/>
  <c r="T17" i="26"/>
  <c r="W16" i="26"/>
  <c r="V16" i="26"/>
  <c r="U16" i="26"/>
  <c r="X16" i="26" s="1"/>
  <c r="T16" i="26"/>
  <c r="W15" i="26"/>
  <c r="V15" i="26"/>
  <c r="U15" i="26"/>
  <c r="T15" i="26"/>
  <c r="W14" i="26"/>
  <c r="V14" i="26"/>
  <c r="U14" i="26"/>
  <c r="X14" i="26" s="1"/>
  <c r="T14" i="26"/>
  <c r="W13" i="26"/>
  <c r="V13" i="26"/>
  <c r="U13" i="26"/>
  <c r="T13" i="26"/>
  <c r="W12" i="26"/>
  <c r="V12" i="26"/>
  <c r="U12" i="26"/>
  <c r="X12" i="26" s="1"/>
  <c r="T12" i="26"/>
  <c r="W11" i="26"/>
  <c r="V11" i="26"/>
  <c r="U11" i="26"/>
  <c r="T11" i="26"/>
  <c r="W10" i="26"/>
  <c r="V10" i="26"/>
  <c r="U10" i="26"/>
  <c r="X10" i="26" s="1"/>
  <c r="T10" i="26"/>
  <c r="W9" i="26"/>
  <c r="V9" i="26"/>
  <c r="X9" i="26" s="1"/>
  <c r="U9" i="26"/>
  <c r="T9" i="26"/>
  <c r="W8" i="26"/>
  <c r="V8" i="26"/>
  <c r="U8" i="26"/>
  <c r="X8" i="26" s="1"/>
  <c r="T8" i="26"/>
  <c r="W7" i="26"/>
  <c r="V7" i="26"/>
  <c r="U7" i="26"/>
  <c r="T7" i="26"/>
  <c r="W6" i="26"/>
  <c r="V6" i="26"/>
  <c r="U6" i="26"/>
  <c r="X6" i="26" s="1"/>
  <c r="T6" i="26"/>
  <c r="W5" i="26"/>
  <c r="V5" i="26"/>
  <c r="U5" i="26"/>
  <c r="T5" i="26"/>
  <c r="W4" i="26"/>
  <c r="V4" i="26"/>
  <c r="U4" i="26"/>
  <c r="X4" i="26" s="1"/>
  <c r="T4" i="26"/>
  <c r="W3" i="26"/>
  <c r="V3" i="26"/>
  <c r="X3" i="26" s="1"/>
  <c r="U3" i="26"/>
  <c r="T3" i="26"/>
  <c r="W2" i="26"/>
  <c r="V2" i="26"/>
  <c r="U2" i="26"/>
  <c r="X2" i="26" s="1"/>
  <c r="T2" i="26"/>
  <c r="Q54" i="26"/>
  <c r="P54" i="26"/>
  <c r="O54" i="26"/>
  <c r="N54" i="26"/>
  <c r="Q53" i="26"/>
  <c r="P53" i="26"/>
  <c r="O53" i="26"/>
  <c r="R53" i="26" s="1"/>
  <c r="N53" i="26"/>
  <c r="Q52" i="26"/>
  <c r="P52" i="26"/>
  <c r="O52" i="26"/>
  <c r="N52" i="26"/>
  <c r="Q51" i="26"/>
  <c r="P51" i="26"/>
  <c r="O51" i="26"/>
  <c r="R51" i="26" s="1"/>
  <c r="N51" i="26"/>
  <c r="Q50" i="26"/>
  <c r="P50" i="26"/>
  <c r="O50" i="26"/>
  <c r="N50" i="26"/>
  <c r="Q49" i="26"/>
  <c r="P49" i="26"/>
  <c r="O49" i="26"/>
  <c r="R49" i="26" s="1"/>
  <c r="N49" i="26"/>
  <c r="Q48" i="26"/>
  <c r="P48" i="26"/>
  <c r="R48" i="26" s="1"/>
  <c r="O48" i="26"/>
  <c r="N48" i="26"/>
  <c r="Q47" i="26"/>
  <c r="P47" i="26"/>
  <c r="O47" i="26"/>
  <c r="R47" i="26" s="1"/>
  <c r="N47" i="26"/>
  <c r="Q46" i="26"/>
  <c r="P46" i="26"/>
  <c r="R46" i="26" s="1"/>
  <c r="O46" i="26"/>
  <c r="N46" i="26"/>
  <c r="Q45" i="26"/>
  <c r="P45" i="26"/>
  <c r="O45" i="26"/>
  <c r="R45" i="26" s="1"/>
  <c r="N45" i="26"/>
  <c r="Q44" i="26"/>
  <c r="P44" i="26"/>
  <c r="O44" i="26"/>
  <c r="N44" i="26"/>
  <c r="Q43" i="26"/>
  <c r="P43" i="26"/>
  <c r="O43" i="26"/>
  <c r="R43" i="26" s="1"/>
  <c r="N43" i="26"/>
  <c r="Q42" i="26"/>
  <c r="P42" i="26"/>
  <c r="O42" i="26"/>
  <c r="N42" i="26"/>
  <c r="Q41" i="26"/>
  <c r="P41" i="26"/>
  <c r="O41" i="26"/>
  <c r="R41" i="26" s="1"/>
  <c r="N41" i="26"/>
  <c r="Q40" i="26"/>
  <c r="P40" i="26"/>
  <c r="R40" i="26" s="1"/>
  <c r="O40" i="26"/>
  <c r="N40" i="26"/>
  <c r="Q39" i="26"/>
  <c r="P39" i="26"/>
  <c r="O39" i="26"/>
  <c r="R39" i="26" s="1"/>
  <c r="N39" i="26"/>
  <c r="Q38" i="26"/>
  <c r="P38" i="26"/>
  <c r="O38" i="26"/>
  <c r="N38" i="26"/>
  <c r="Q37" i="26"/>
  <c r="P37" i="26"/>
  <c r="O37" i="26"/>
  <c r="R37" i="26" s="1"/>
  <c r="N37" i="26"/>
  <c r="Q36" i="26"/>
  <c r="P36" i="26"/>
  <c r="O36" i="26"/>
  <c r="N36" i="26"/>
  <c r="Q35" i="26"/>
  <c r="P35" i="26"/>
  <c r="O35" i="26"/>
  <c r="R35" i="26" s="1"/>
  <c r="N35" i="26"/>
  <c r="Q34" i="26"/>
  <c r="P34" i="26"/>
  <c r="O34" i="26"/>
  <c r="N34" i="26"/>
  <c r="Q33" i="26"/>
  <c r="P33" i="26"/>
  <c r="O33" i="26"/>
  <c r="R33" i="26" s="1"/>
  <c r="N33" i="26"/>
  <c r="Q32" i="26"/>
  <c r="P32" i="26"/>
  <c r="O32" i="26"/>
  <c r="N32" i="26"/>
  <c r="Q31" i="26"/>
  <c r="P31" i="26"/>
  <c r="O31" i="26"/>
  <c r="R31" i="26" s="1"/>
  <c r="N31" i="26"/>
  <c r="Q30" i="26"/>
  <c r="P30" i="26"/>
  <c r="R30" i="26" s="1"/>
  <c r="O30" i="26"/>
  <c r="N30" i="26"/>
  <c r="Q29" i="26"/>
  <c r="P29" i="26"/>
  <c r="O29" i="26"/>
  <c r="R29" i="26" s="1"/>
  <c r="N29" i="26"/>
  <c r="Q28" i="26"/>
  <c r="P28" i="26"/>
  <c r="O28" i="26"/>
  <c r="N28" i="26"/>
  <c r="Q27" i="26"/>
  <c r="P27" i="26"/>
  <c r="O27" i="26"/>
  <c r="R27" i="26" s="1"/>
  <c r="N27" i="26"/>
  <c r="Q26" i="26"/>
  <c r="P26" i="26"/>
  <c r="O26" i="26"/>
  <c r="N26" i="26"/>
  <c r="Q25" i="26"/>
  <c r="P25" i="26"/>
  <c r="O25" i="26"/>
  <c r="R25" i="26" s="1"/>
  <c r="N25" i="26"/>
  <c r="Q24" i="26"/>
  <c r="P24" i="26"/>
  <c r="R24" i="26" s="1"/>
  <c r="O24" i="26"/>
  <c r="N24" i="26"/>
  <c r="Q23" i="26"/>
  <c r="P23" i="26"/>
  <c r="O23" i="26"/>
  <c r="R23" i="26" s="1"/>
  <c r="N23" i="26"/>
  <c r="Q22" i="26"/>
  <c r="P22" i="26"/>
  <c r="O22" i="26"/>
  <c r="N22" i="26"/>
  <c r="Q21" i="26"/>
  <c r="P21" i="26"/>
  <c r="O21" i="26"/>
  <c r="R21" i="26" s="1"/>
  <c r="N21" i="26"/>
  <c r="Q20" i="26"/>
  <c r="P20" i="26"/>
  <c r="O20" i="26"/>
  <c r="N20" i="26"/>
  <c r="Q19" i="26"/>
  <c r="P19" i="26"/>
  <c r="O19" i="26"/>
  <c r="R19" i="26" s="1"/>
  <c r="N19" i="26"/>
  <c r="Q18" i="26"/>
  <c r="P18" i="26"/>
  <c r="O18" i="26"/>
  <c r="N18" i="26"/>
  <c r="Q17" i="26"/>
  <c r="P17" i="26"/>
  <c r="O17" i="26"/>
  <c r="R17" i="26" s="1"/>
  <c r="N17" i="26"/>
  <c r="Q16" i="26"/>
  <c r="P16" i="26"/>
  <c r="R16" i="26" s="1"/>
  <c r="O16" i="26"/>
  <c r="N16" i="26"/>
  <c r="Q15" i="26"/>
  <c r="P15" i="26"/>
  <c r="O15" i="26"/>
  <c r="R15" i="26" s="1"/>
  <c r="N15" i="26"/>
  <c r="Q14" i="26"/>
  <c r="P14" i="26"/>
  <c r="R14" i="26" s="1"/>
  <c r="O14" i="26"/>
  <c r="N14" i="26"/>
  <c r="Q13" i="26"/>
  <c r="P13" i="26"/>
  <c r="O13" i="26"/>
  <c r="R13" i="26" s="1"/>
  <c r="N13" i="26"/>
  <c r="Q12" i="26"/>
  <c r="P12" i="26"/>
  <c r="O12" i="26"/>
  <c r="N12" i="26"/>
  <c r="Q11" i="26"/>
  <c r="P11" i="26"/>
  <c r="O11" i="26"/>
  <c r="R11" i="26" s="1"/>
  <c r="N11" i="26"/>
  <c r="Q10" i="26"/>
  <c r="P10" i="26"/>
  <c r="O10" i="26"/>
  <c r="N10" i="26"/>
  <c r="Q9" i="26"/>
  <c r="P9" i="26"/>
  <c r="O9" i="26"/>
  <c r="R9" i="26" s="1"/>
  <c r="N9" i="26"/>
  <c r="Q8" i="26"/>
  <c r="P8" i="26"/>
  <c r="R8" i="26" s="1"/>
  <c r="O8" i="26"/>
  <c r="N8" i="26"/>
  <c r="Q7" i="26"/>
  <c r="P7" i="26"/>
  <c r="O7" i="26"/>
  <c r="R7" i="26" s="1"/>
  <c r="N7" i="26"/>
  <c r="Q6" i="26"/>
  <c r="P6" i="26"/>
  <c r="O6" i="26"/>
  <c r="N6" i="26"/>
  <c r="Q5" i="26"/>
  <c r="P5" i="26"/>
  <c r="O5" i="26"/>
  <c r="R5" i="26" s="1"/>
  <c r="N5" i="26"/>
  <c r="Q4" i="26"/>
  <c r="P4" i="26"/>
  <c r="O4" i="26"/>
  <c r="N4" i="26"/>
  <c r="Q3" i="26"/>
  <c r="P3" i="26"/>
  <c r="O3" i="26"/>
  <c r="R3" i="26" s="1"/>
  <c r="N3" i="26"/>
  <c r="Q2" i="26"/>
  <c r="P2" i="26"/>
  <c r="O2" i="26"/>
  <c r="N2" i="26"/>
  <c r="K54" i="26"/>
  <c r="J54" i="26"/>
  <c r="I54" i="26"/>
  <c r="L54" i="26" s="1"/>
  <c r="H54" i="26"/>
  <c r="K53" i="26"/>
  <c r="J53" i="26"/>
  <c r="I53" i="26"/>
  <c r="H53" i="26"/>
  <c r="K52" i="26"/>
  <c r="J52" i="26"/>
  <c r="I52" i="26"/>
  <c r="L52" i="26" s="1"/>
  <c r="H52" i="26"/>
  <c r="K51" i="26"/>
  <c r="J51" i="26"/>
  <c r="L51" i="26" s="1"/>
  <c r="I51" i="26"/>
  <c r="H51" i="26"/>
  <c r="K50" i="26"/>
  <c r="J50" i="26"/>
  <c r="I50" i="26"/>
  <c r="L50" i="26" s="1"/>
  <c r="H50" i="26"/>
  <c r="K49" i="26"/>
  <c r="J49" i="26"/>
  <c r="I49" i="26"/>
  <c r="H49" i="26"/>
  <c r="K48" i="26"/>
  <c r="J48" i="26"/>
  <c r="I48" i="26"/>
  <c r="L48" i="26" s="1"/>
  <c r="H48" i="26"/>
  <c r="K47" i="26"/>
  <c r="J47" i="26"/>
  <c r="I47" i="26"/>
  <c r="H47" i="26"/>
  <c r="K46" i="26"/>
  <c r="J46" i="26"/>
  <c r="I46" i="26"/>
  <c r="L46" i="26" s="1"/>
  <c r="H46" i="26"/>
  <c r="K45" i="26"/>
  <c r="J45" i="26"/>
  <c r="L45" i="26" s="1"/>
  <c r="I45" i="26"/>
  <c r="H45" i="26"/>
  <c r="K44" i="26"/>
  <c r="J44" i="26"/>
  <c r="I44" i="26"/>
  <c r="L44" i="26" s="1"/>
  <c r="H44" i="26"/>
  <c r="K43" i="26"/>
  <c r="J43" i="26"/>
  <c r="I43" i="26"/>
  <c r="H43" i="26"/>
  <c r="K42" i="26"/>
  <c r="J42" i="26"/>
  <c r="I42" i="26"/>
  <c r="L42" i="26" s="1"/>
  <c r="H42" i="26"/>
  <c r="K41" i="26"/>
  <c r="J41" i="26"/>
  <c r="I41" i="26"/>
  <c r="H41" i="26"/>
  <c r="K40" i="26"/>
  <c r="J40" i="26"/>
  <c r="I40" i="26"/>
  <c r="L40" i="26" s="1"/>
  <c r="H40" i="26"/>
  <c r="K39" i="26"/>
  <c r="J39" i="26"/>
  <c r="I39" i="26"/>
  <c r="H39" i="26"/>
  <c r="K38" i="26"/>
  <c r="J38" i="26"/>
  <c r="I38" i="26"/>
  <c r="L38" i="26" s="1"/>
  <c r="H38" i="26"/>
  <c r="K37" i="26"/>
  <c r="J37" i="26"/>
  <c r="L37" i="26" s="1"/>
  <c r="I37" i="26"/>
  <c r="H37" i="26"/>
  <c r="K36" i="26"/>
  <c r="J36" i="26"/>
  <c r="I36" i="26"/>
  <c r="L36" i="26" s="1"/>
  <c r="H36" i="26"/>
  <c r="K35" i="26"/>
  <c r="J35" i="26"/>
  <c r="L35" i="26" s="1"/>
  <c r="I35" i="26"/>
  <c r="H35" i="26"/>
  <c r="K34" i="26"/>
  <c r="J34" i="26"/>
  <c r="I34" i="26"/>
  <c r="L34" i="26" s="1"/>
  <c r="H34" i="26"/>
  <c r="K33" i="26"/>
  <c r="J33" i="26"/>
  <c r="I33" i="26"/>
  <c r="H33" i="26"/>
  <c r="K32" i="26"/>
  <c r="J32" i="26"/>
  <c r="I32" i="26"/>
  <c r="L32" i="26" s="1"/>
  <c r="H32" i="26"/>
  <c r="K31" i="26"/>
  <c r="J31" i="26"/>
  <c r="I31" i="26"/>
  <c r="H31" i="26"/>
  <c r="K30" i="26"/>
  <c r="J30" i="26"/>
  <c r="I30" i="26"/>
  <c r="L30" i="26" s="1"/>
  <c r="H30" i="26"/>
  <c r="K29" i="26"/>
  <c r="J29" i="26"/>
  <c r="L29" i="26" s="1"/>
  <c r="I29" i="26"/>
  <c r="H29" i="26"/>
  <c r="K28" i="26"/>
  <c r="J28" i="26"/>
  <c r="I28" i="26"/>
  <c r="L28" i="26" s="1"/>
  <c r="H28" i="26"/>
  <c r="K27" i="26"/>
  <c r="J27" i="26"/>
  <c r="I27" i="26"/>
  <c r="H27" i="26"/>
  <c r="K26" i="26"/>
  <c r="J26" i="26"/>
  <c r="I26" i="26"/>
  <c r="L26" i="26" s="1"/>
  <c r="H26" i="26"/>
  <c r="K25" i="26"/>
  <c r="J25" i="26"/>
  <c r="I25" i="26"/>
  <c r="H25" i="26"/>
  <c r="K24" i="26"/>
  <c r="J24" i="26"/>
  <c r="I24" i="26"/>
  <c r="L24" i="26" s="1"/>
  <c r="H24" i="26"/>
  <c r="K23" i="26"/>
  <c r="J23" i="26"/>
  <c r="I23" i="26"/>
  <c r="H23" i="26"/>
  <c r="K22" i="26"/>
  <c r="J22" i="26"/>
  <c r="I22" i="26"/>
  <c r="L22" i="26" s="1"/>
  <c r="H22" i="26"/>
  <c r="K21" i="26"/>
  <c r="J21" i="26"/>
  <c r="I21" i="26"/>
  <c r="H21" i="26"/>
  <c r="K20" i="26"/>
  <c r="J20" i="26"/>
  <c r="I20" i="26"/>
  <c r="L20" i="26" s="1"/>
  <c r="H20" i="26"/>
  <c r="K19" i="26"/>
  <c r="J19" i="26"/>
  <c r="L19" i="26" s="1"/>
  <c r="I19" i="26"/>
  <c r="H19" i="26"/>
  <c r="K18" i="26"/>
  <c r="J18" i="26"/>
  <c r="I18" i="26"/>
  <c r="L18" i="26" s="1"/>
  <c r="H18" i="26"/>
  <c r="K17" i="26"/>
  <c r="J17" i="26"/>
  <c r="I17" i="26"/>
  <c r="H17" i="26"/>
  <c r="K16" i="26"/>
  <c r="J16" i="26"/>
  <c r="I16" i="26"/>
  <c r="L16" i="26" s="1"/>
  <c r="H16" i="26"/>
  <c r="K15" i="26"/>
  <c r="J15" i="26"/>
  <c r="I15" i="26"/>
  <c r="H15" i="26"/>
  <c r="K14" i="26"/>
  <c r="J14" i="26"/>
  <c r="I14" i="26"/>
  <c r="L14" i="26" s="1"/>
  <c r="H14" i="26"/>
  <c r="K13" i="26"/>
  <c r="J13" i="26"/>
  <c r="L13" i="26" s="1"/>
  <c r="I13" i="26"/>
  <c r="H13" i="26"/>
  <c r="K12" i="26"/>
  <c r="J12" i="26"/>
  <c r="I12" i="26"/>
  <c r="L12" i="26" s="1"/>
  <c r="H12" i="26"/>
  <c r="K11" i="26"/>
  <c r="J11" i="26"/>
  <c r="I11" i="26"/>
  <c r="H11" i="26"/>
  <c r="K10" i="26"/>
  <c r="J10" i="26"/>
  <c r="I10" i="26"/>
  <c r="L10" i="26" s="1"/>
  <c r="H10" i="26"/>
  <c r="K9" i="26"/>
  <c r="J9" i="26"/>
  <c r="I9" i="26"/>
  <c r="H9" i="26"/>
  <c r="K8" i="26"/>
  <c r="J8" i="26"/>
  <c r="I8" i="26"/>
  <c r="L8" i="26" s="1"/>
  <c r="H8" i="26"/>
  <c r="K7" i="26"/>
  <c r="J7" i="26"/>
  <c r="I7" i="26"/>
  <c r="H7" i="26"/>
  <c r="K6" i="26"/>
  <c r="J6" i="26"/>
  <c r="I6" i="26"/>
  <c r="L6" i="26" s="1"/>
  <c r="H6" i="26"/>
  <c r="K5" i="26"/>
  <c r="J5" i="26"/>
  <c r="L5" i="26" s="1"/>
  <c r="I5" i="26"/>
  <c r="H5" i="26"/>
  <c r="K4" i="26"/>
  <c r="J4" i="26"/>
  <c r="I4" i="26"/>
  <c r="L4" i="26" s="1"/>
  <c r="H4" i="26"/>
  <c r="K3" i="26"/>
  <c r="J3" i="26"/>
  <c r="L3" i="26" s="1"/>
  <c r="I3" i="26"/>
  <c r="H3" i="26"/>
  <c r="K2" i="26"/>
  <c r="J2" i="26"/>
  <c r="I2" i="26"/>
  <c r="L2" i="26" s="1"/>
  <c r="H2" i="26"/>
  <c r="A3" i="27"/>
  <c r="A4" i="27"/>
  <c r="C3" i="27"/>
  <c r="C2" i="27"/>
  <c r="B2" i="27"/>
  <c r="BH45" i="26"/>
  <c r="BH43" i="26"/>
  <c r="BH29" i="26"/>
  <c r="BH13" i="26"/>
  <c r="BH11" i="26"/>
  <c r="BB50" i="26"/>
  <c r="BB34" i="26"/>
  <c r="BB32" i="26"/>
  <c r="BB18" i="26"/>
  <c r="BB2" i="26"/>
  <c r="AV53" i="26"/>
  <c r="AV39" i="26"/>
  <c r="AV23" i="26"/>
  <c r="AV21" i="26"/>
  <c r="AV7" i="26"/>
  <c r="AP44" i="26"/>
  <c r="AP42" i="26"/>
  <c r="AP28" i="26"/>
  <c r="AP12" i="26"/>
  <c r="AP10" i="26"/>
  <c r="AJ49" i="26"/>
  <c r="AJ33" i="26"/>
  <c r="AJ31" i="26"/>
  <c r="AJ17" i="26"/>
  <c r="AD54" i="26"/>
  <c r="AD52" i="26"/>
  <c r="AD38" i="26"/>
  <c r="AD28" i="26"/>
  <c r="AD23" i="26"/>
  <c r="AD20" i="26"/>
  <c r="AD12" i="26"/>
  <c r="X49" i="26"/>
  <c r="X43" i="26"/>
  <c r="X33" i="26"/>
  <c r="X17" i="26"/>
  <c r="X11" i="26"/>
  <c r="R54" i="26"/>
  <c r="R38" i="26"/>
  <c r="R32" i="26"/>
  <c r="R22" i="26"/>
  <c r="R6" i="26"/>
  <c r="L53" i="26"/>
  <c r="L43" i="26"/>
  <c r="L27" i="26"/>
  <c r="L21" i="26"/>
  <c r="L11" i="26"/>
  <c r="B54" i="26"/>
  <c r="C54" i="26"/>
  <c r="D54" i="26"/>
  <c r="E54" i="26"/>
  <c r="F54" i="26" s="1"/>
  <c r="B53" i="26"/>
  <c r="C53" i="26"/>
  <c r="F53" i="26" s="1"/>
  <c r="D53" i="26"/>
  <c r="E53" i="26"/>
  <c r="B52" i="26"/>
  <c r="C52" i="26"/>
  <c r="D52" i="26"/>
  <c r="F52" i="26" s="1"/>
  <c r="E52" i="26"/>
  <c r="B51" i="26"/>
  <c r="F51" i="26" s="1"/>
  <c r="C51" i="26"/>
  <c r="D51" i="26"/>
  <c r="E51" i="26"/>
  <c r="B50" i="26"/>
  <c r="F50" i="26" s="1"/>
  <c r="C50" i="26"/>
  <c r="D50" i="26"/>
  <c r="E50" i="26"/>
  <c r="B49" i="26"/>
  <c r="C49" i="26"/>
  <c r="D49" i="26"/>
  <c r="E49" i="26"/>
  <c r="B48" i="26"/>
  <c r="F48" i="26" s="1"/>
  <c r="C48" i="26"/>
  <c r="D48" i="26"/>
  <c r="E48" i="26"/>
  <c r="B47" i="26"/>
  <c r="C47" i="26"/>
  <c r="D47" i="26"/>
  <c r="E47" i="26"/>
  <c r="F47" i="26"/>
  <c r="B46" i="26"/>
  <c r="C46" i="26"/>
  <c r="D46" i="26"/>
  <c r="E46" i="26"/>
  <c r="F46" i="26" s="1"/>
  <c r="B45" i="26"/>
  <c r="C45" i="26"/>
  <c r="D45" i="26"/>
  <c r="E45" i="26"/>
  <c r="B44" i="26"/>
  <c r="C44" i="26"/>
  <c r="F44" i="26" s="1"/>
  <c r="D44" i="26"/>
  <c r="E44" i="26"/>
  <c r="B43" i="26"/>
  <c r="F43" i="26" s="1"/>
  <c r="C43" i="26"/>
  <c r="D43" i="26"/>
  <c r="E43" i="26"/>
  <c r="B42" i="26"/>
  <c r="C42" i="26"/>
  <c r="D42" i="26"/>
  <c r="E42" i="26"/>
  <c r="B41" i="26"/>
  <c r="C41" i="26"/>
  <c r="D41" i="26"/>
  <c r="E41" i="26"/>
  <c r="B40" i="26"/>
  <c r="F40" i="26" s="1"/>
  <c r="C40" i="26"/>
  <c r="D40" i="26"/>
  <c r="E40" i="26"/>
  <c r="B39" i="26"/>
  <c r="F39" i="26" s="1"/>
  <c r="C39" i="26"/>
  <c r="D39" i="26"/>
  <c r="E39" i="26"/>
  <c r="B38" i="26"/>
  <c r="C38" i="26"/>
  <c r="D38" i="26"/>
  <c r="E38" i="26"/>
  <c r="F38" i="26" s="1"/>
  <c r="B37" i="26"/>
  <c r="C37" i="26"/>
  <c r="F37" i="26" s="1"/>
  <c r="D37" i="26"/>
  <c r="E37" i="26"/>
  <c r="B36" i="26"/>
  <c r="C36" i="26"/>
  <c r="F36" i="26" s="1"/>
  <c r="D36" i="26"/>
  <c r="E36" i="26"/>
  <c r="B35" i="26"/>
  <c r="C35" i="26"/>
  <c r="D35" i="26"/>
  <c r="E35" i="26"/>
  <c r="F35" i="26"/>
  <c r="B34" i="26"/>
  <c r="C34" i="26"/>
  <c r="D34" i="26"/>
  <c r="E34" i="26"/>
  <c r="B33" i="26"/>
  <c r="C33" i="26"/>
  <c r="D33" i="26"/>
  <c r="E33" i="26"/>
  <c r="B32" i="26"/>
  <c r="F32" i="26" s="1"/>
  <c r="C32" i="26"/>
  <c r="D32" i="26"/>
  <c r="E32" i="26"/>
  <c r="B31" i="26"/>
  <c r="C31" i="26"/>
  <c r="D31" i="26"/>
  <c r="E31" i="26"/>
  <c r="F31" i="26" s="1"/>
  <c r="B30" i="26"/>
  <c r="C30" i="26"/>
  <c r="D30" i="26"/>
  <c r="E30" i="26"/>
  <c r="F30" i="26" s="1"/>
  <c r="B29" i="26"/>
  <c r="C29" i="26"/>
  <c r="D29" i="26"/>
  <c r="E29" i="26"/>
  <c r="B28" i="26"/>
  <c r="C28" i="26"/>
  <c r="F28" i="26" s="1"/>
  <c r="D28" i="26"/>
  <c r="E28" i="26"/>
  <c r="B27" i="26"/>
  <c r="C27" i="26"/>
  <c r="D27" i="26"/>
  <c r="E27" i="26"/>
  <c r="F27" i="26"/>
  <c r="B26" i="26"/>
  <c r="C26" i="26"/>
  <c r="D26" i="26"/>
  <c r="E26" i="26"/>
  <c r="B25" i="26"/>
  <c r="F25" i="26" s="1"/>
  <c r="C25" i="26"/>
  <c r="D25" i="26"/>
  <c r="E25" i="26"/>
  <c r="B24" i="26"/>
  <c r="F24" i="26" s="1"/>
  <c r="C24" i="26"/>
  <c r="D24" i="26"/>
  <c r="E24" i="26"/>
  <c r="B23" i="26"/>
  <c r="F23" i="26" s="1"/>
  <c r="C23" i="26"/>
  <c r="D23" i="26"/>
  <c r="E23" i="26"/>
  <c r="B22" i="26"/>
  <c r="C22" i="26"/>
  <c r="D22" i="26"/>
  <c r="E22" i="26"/>
  <c r="F22" i="26" s="1"/>
  <c r="B21" i="26"/>
  <c r="C21" i="26"/>
  <c r="F21" i="26" s="1"/>
  <c r="D21" i="26"/>
  <c r="E21" i="26"/>
  <c r="B20" i="26"/>
  <c r="C20" i="26"/>
  <c r="D20" i="26"/>
  <c r="F20" i="26" s="1"/>
  <c r="E20" i="26"/>
  <c r="B19" i="26"/>
  <c r="F19" i="26" s="1"/>
  <c r="C19" i="26"/>
  <c r="D19" i="26"/>
  <c r="E19" i="26"/>
  <c r="B18" i="26"/>
  <c r="C18" i="26"/>
  <c r="D18" i="26"/>
  <c r="E18" i="26"/>
  <c r="B17" i="26"/>
  <c r="C17" i="26"/>
  <c r="D17" i="26"/>
  <c r="E17" i="26"/>
  <c r="B16" i="26"/>
  <c r="F16" i="26" s="1"/>
  <c r="C16" i="26"/>
  <c r="D16" i="26"/>
  <c r="E16" i="26"/>
  <c r="B15" i="26"/>
  <c r="C15" i="26"/>
  <c r="D15" i="26"/>
  <c r="E15" i="26"/>
  <c r="F15" i="26"/>
  <c r="B14" i="26"/>
  <c r="C14" i="26"/>
  <c r="D14" i="26"/>
  <c r="E14" i="26"/>
  <c r="F14" i="26" s="1"/>
  <c r="B13" i="26"/>
  <c r="C13" i="26"/>
  <c r="D13" i="26"/>
  <c r="E13" i="26"/>
  <c r="B12" i="26"/>
  <c r="C12" i="26"/>
  <c r="F12" i="26" s="1"/>
  <c r="D12" i="26"/>
  <c r="E12" i="26"/>
  <c r="B11" i="26"/>
  <c r="F11" i="26" s="1"/>
  <c r="C11" i="26"/>
  <c r="D11" i="26"/>
  <c r="E11" i="26"/>
  <c r="B10" i="26"/>
  <c r="C10" i="26"/>
  <c r="D10" i="26"/>
  <c r="E10" i="26"/>
  <c r="B9" i="26"/>
  <c r="C9" i="26"/>
  <c r="D9" i="26"/>
  <c r="E9" i="26"/>
  <c r="B8" i="26"/>
  <c r="F8" i="26" s="1"/>
  <c r="C8" i="26"/>
  <c r="D8" i="26"/>
  <c r="E8" i="26"/>
  <c r="B7" i="26"/>
  <c r="F7" i="26" s="1"/>
  <c r="C7" i="26"/>
  <c r="D7" i="26"/>
  <c r="E7" i="26"/>
  <c r="B6" i="26"/>
  <c r="C6" i="26"/>
  <c r="D6" i="26"/>
  <c r="E6" i="26"/>
  <c r="F6" i="26" s="1"/>
  <c r="B5" i="26"/>
  <c r="C5" i="26"/>
  <c r="F5" i="26" s="1"/>
  <c r="D5" i="26"/>
  <c r="E5" i="26"/>
  <c r="B4" i="26"/>
  <c r="C4" i="26"/>
  <c r="F4" i="26" s="1"/>
  <c r="D4" i="26"/>
  <c r="E4" i="26"/>
  <c r="B3" i="26"/>
  <c r="C3" i="26"/>
  <c r="D3" i="26"/>
  <c r="E3" i="26"/>
  <c r="F3" i="26"/>
  <c r="B2" i="26"/>
  <c r="C2" i="26"/>
  <c r="D2" i="26"/>
  <c r="E2" i="26"/>
  <c r="W20" i="12"/>
  <c r="W35" i="12" s="1"/>
  <c r="W19" i="12"/>
  <c r="W34" i="12" s="1"/>
  <c r="W49" i="12" s="1"/>
  <c r="W16" i="12"/>
  <c r="W31" i="12"/>
  <c r="W46" i="12" s="1"/>
  <c r="W61" i="12" s="1"/>
  <c r="W13" i="12"/>
  <c r="W12" i="12"/>
  <c r="W27" i="12" s="1"/>
  <c r="W11" i="12"/>
  <c r="W26" i="12"/>
  <c r="W41" i="12" s="1"/>
  <c r="W56" i="12" s="1"/>
  <c r="B89" i="18"/>
  <c r="B86" i="18"/>
  <c r="B74" i="18"/>
  <c r="B71" i="18"/>
  <c r="B80" i="14"/>
  <c r="B78" i="14"/>
  <c r="B76" i="14"/>
  <c r="B75" i="14"/>
  <c r="B74" i="14"/>
  <c r="B72" i="14"/>
  <c r="B71" i="14"/>
  <c r="B80" i="17"/>
  <c r="B79" i="17"/>
  <c r="B78" i="17"/>
  <c r="B76" i="17"/>
  <c r="B75" i="17"/>
  <c r="B74" i="17"/>
  <c r="B72" i="17"/>
  <c r="B71" i="17"/>
  <c r="B80" i="10"/>
  <c r="B79" i="10"/>
  <c r="B78" i="10"/>
  <c r="B77" i="10"/>
  <c r="B76" i="10"/>
  <c r="B75" i="10"/>
  <c r="B74" i="10"/>
  <c r="B73" i="10"/>
  <c r="B72" i="10"/>
  <c r="B71" i="10"/>
  <c r="B63" i="18"/>
  <c r="B59" i="18"/>
  <c r="B58" i="18"/>
  <c r="B65" i="19"/>
  <c r="B63" i="19"/>
  <c r="B59" i="19"/>
  <c r="B57" i="19"/>
  <c r="B65" i="13"/>
  <c r="B63" i="13"/>
  <c r="B62" i="13"/>
  <c r="B59" i="13"/>
  <c r="B57" i="13"/>
  <c r="B65" i="14"/>
  <c r="B64" i="14"/>
  <c r="B63" i="14"/>
  <c r="B62" i="14"/>
  <c r="B61" i="14"/>
  <c r="B59" i="14"/>
  <c r="B57" i="14"/>
  <c r="B56" i="14"/>
  <c r="B65" i="15"/>
  <c r="B64" i="15"/>
  <c r="B63" i="15"/>
  <c r="B62" i="15"/>
  <c r="B61" i="15"/>
  <c r="B60" i="15"/>
  <c r="B59" i="15"/>
  <c r="B56" i="15"/>
  <c r="B65" i="16"/>
  <c r="B64" i="16"/>
  <c r="B63" i="16"/>
  <c r="B62" i="16"/>
  <c r="B61" i="16"/>
  <c r="B60" i="16"/>
  <c r="B59" i="16"/>
  <c r="B58" i="16"/>
  <c r="B57" i="16"/>
  <c r="B56" i="16"/>
  <c r="B65" i="17"/>
  <c r="B64" i="17"/>
  <c r="B63" i="17"/>
  <c r="B62" i="17"/>
  <c r="B61" i="17"/>
  <c r="B60" i="17"/>
  <c r="B59" i="17"/>
  <c r="B58" i="17"/>
  <c r="B57" i="17"/>
  <c r="B56" i="17"/>
  <c r="B65" i="8"/>
  <c r="B64" i="8"/>
  <c r="B63" i="8"/>
  <c r="B62" i="8"/>
  <c r="B61" i="8"/>
  <c r="B60" i="8"/>
  <c r="B59" i="8"/>
  <c r="B58" i="8"/>
  <c r="B57" i="8"/>
  <c r="B56" i="8"/>
  <c r="B65" i="9"/>
  <c r="B64" i="9"/>
  <c r="B63" i="9"/>
  <c r="B62" i="9"/>
  <c r="B61" i="9"/>
  <c r="B60" i="9"/>
  <c r="B59" i="9"/>
  <c r="B58" i="9"/>
  <c r="B57" i="9"/>
  <c r="B56" i="9"/>
  <c r="B65" i="10"/>
  <c r="B63" i="10"/>
  <c r="B62" i="10"/>
  <c r="B61" i="10"/>
  <c r="B60" i="10"/>
  <c r="B59" i="10"/>
  <c r="B58" i="10"/>
  <c r="B57" i="10"/>
  <c r="B56" i="10"/>
  <c r="B65" i="11"/>
  <c r="B64" i="11"/>
  <c r="B63" i="11"/>
  <c r="B62" i="11"/>
  <c r="B61" i="11"/>
  <c r="B60" i="11"/>
  <c r="B59" i="11"/>
  <c r="B58" i="11"/>
  <c r="B57" i="11"/>
  <c r="B56" i="11"/>
  <c r="B65" i="12"/>
  <c r="B64" i="12"/>
  <c r="B63" i="12"/>
  <c r="B62" i="12"/>
  <c r="B61" i="12"/>
  <c r="B60" i="12"/>
  <c r="B59" i="12"/>
  <c r="B58" i="12"/>
  <c r="B57" i="12"/>
  <c r="B56" i="12"/>
  <c r="B48" i="18"/>
  <c r="B45" i="18"/>
  <c r="B41" i="18"/>
  <c r="B48" i="19"/>
  <c r="B46" i="19"/>
  <c r="B45" i="19"/>
  <c r="B41" i="19"/>
  <c r="B49" i="13"/>
  <c r="B48" i="13"/>
  <c r="B44" i="13"/>
  <c r="B41" i="13"/>
  <c r="B50" i="14"/>
  <c r="B48" i="14"/>
  <c r="B46" i="14"/>
  <c r="B44" i="14"/>
  <c r="B41" i="14"/>
  <c r="B50" i="15"/>
  <c r="B49" i="15"/>
  <c r="B48" i="15"/>
  <c r="B46" i="15"/>
  <c r="B44" i="15"/>
  <c r="B42" i="15"/>
  <c r="B41" i="15"/>
  <c r="B50" i="16"/>
  <c r="B48" i="16"/>
  <c r="B47" i="16"/>
  <c r="B46" i="16"/>
  <c r="B45" i="16"/>
  <c r="B44" i="16"/>
  <c r="B42" i="16"/>
  <c r="B41" i="16"/>
  <c r="B50" i="17"/>
  <c r="B48" i="17"/>
  <c r="B47" i="17"/>
  <c r="B46" i="17"/>
  <c r="B45" i="17"/>
  <c r="B44" i="17"/>
  <c r="B43" i="17"/>
  <c r="B42" i="17"/>
  <c r="B41" i="17"/>
  <c r="B50" i="8"/>
  <c r="B49" i="8"/>
  <c r="B48" i="8"/>
  <c r="B47" i="8"/>
  <c r="B46" i="8"/>
  <c r="B45" i="8"/>
  <c r="B44" i="8"/>
  <c r="B43" i="8"/>
  <c r="B42" i="8"/>
  <c r="B41" i="8"/>
  <c r="B50" i="9"/>
  <c r="B49" i="9"/>
  <c r="B48" i="9"/>
  <c r="B47" i="9"/>
  <c r="B46" i="9"/>
  <c r="B45" i="9"/>
  <c r="B44" i="9"/>
  <c r="B43" i="9"/>
  <c r="B42" i="9"/>
  <c r="B41" i="9"/>
  <c r="B50" i="10"/>
  <c r="B49" i="10"/>
  <c r="B48" i="10"/>
  <c r="B47" i="10"/>
  <c r="B46" i="10"/>
  <c r="B45" i="10"/>
  <c r="B44" i="10"/>
  <c r="B43" i="10"/>
  <c r="B42" i="10"/>
  <c r="B41" i="10"/>
  <c r="B50" i="11"/>
  <c r="B49" i="11"/>
  <c r="B48" i="11"/>
  <c r="B47" i="11"/>
  <c r="B46" i="11"/>
  <c r="B45" i="11"/>
  <c r="B44" i="11"/>
  <c r="B43" i="11"/>
  <c r="B42" i="11"/>
  <c r="B41" i="11"/>
  <c r="B50" i="12"/>
  <c r="B49" i="12"/>
  <c r="B48" i="12"/>
  <c r="B47" i="12"/>
  <c r="B46" i="12"/>
  <c r="B45" i="12"/>
  <c r="B44" i="12"/>
  <c r="B43" i="12"/>
  <c r="B42" i="12"/>
  <c r="B41" i="12"/>
  <c r="B35" i="18"/>
  <c r="B31" i="18"/>
  <c r="B35" i="19"/>
  <c r="B33" i="19"/>
  <c r="B31" i="19"/>
  <c r="B35" i="13"/>
  <c r="B33" i="13"/>
  <c r="B31" i="13"/>
  <c r="B30" i="13"/>
  <c r="B29" i="13"/>
  <c r="B35" i="14"/>
  <c r="B34" i="14"/>
  <c r="B33" i="14"/>
  <c r="B31" i="14"/>
  <c r="B30" i="14"/>
  <c r="B29" i="14"/>
  <c r="B28" i="14"/>
  <c r="B26" i="14"/>
  <c r="B35" i="15"/>
  <c r="B34" i="15"/>
  <c r="B33" i="15"/>
  <c r="B32" i="15"/>
  <c r="B31" i="15"/>
  <c r="B30" i="15"/>
  <c r="B29" i="15"/>
  <c r="B26" i="15"/>
  <c r="B35" i="16"/>
  <c r="B34" i="16"/>
  <c r="B33" i="16"/>
  <c r="B31" i="16"/>
  <c r="B30" i="16"/>
  <c r="B29" i="16"/>
  <c r="B27" i="16"/>
  <c r="B26" i="16"/>
  <c r="B35" i="17"/>
  <c r="B34" i="17"/>
  <c r="B33" i="17"/>
  <c r="B31" i="17"/>
  <c r="B30" i="17"/>
  <c r="B29" i="17"/>
  <c r="B28" i="17"/>
  <c r="B27" i="17"/>
  <c r="B26" i="17"/>
  <c r="B35" i="8"/>
  <c r="B34" i="8"/>
  <c r="B33" i="8"/>
  <c r="B32" i="8"/>
  <c r="B31" i="8"/>
  <c r="B30" i="8"/>
  <c r="B29" i="8"/>
  <c r="B28" i="8"/>
  <c r="B27" i="8"/>
  <c r="B26" i="8"/>
  <c r="B35" i="9"/>
  <c r="B34" i="9"/>
  <c r="B33" i="9"/>
  <c r="B32" i="9"/>
  <c r="B31" i="9"/>
  <c r="B30" i="9"/>
  <c r="B29" i="9"/>
  <c r="B28" i="9"/>
  <c r="B27" i="9"/>
  <c r="B26" i="9"/>
  <c r="B35" i="10"/>
  <c r="B34" i="10"/>
  <c r="B33" i="10"/>
  <c r="B32" i="10"/>
  <c r="B31" i="10"/>
  <c r="B30" i="10"/>
  <c r="B29" i="10"/>
  <c r="B27" i="10"/>
  <c r="B26" i="10"/>
  <c r="B35" i="11"/>
  <c r="B34" i="11"/>
  <c r="B33" i="11"/>
  <c r="B32" i="11"/>
  <c r="B31" i="11"/>
  <c r="B30" i="11"/>
  <c r="B29" i="11"/>
  <c r="B28" i="11"/>
  <c r="B27" i="11"/>
  <c r="B26" i="11"/>
  <c r="B35" i="12"/>
  <c r="B34" i="12"/>
  <c r="B33" i="12"/>
  <c r="B32" i="12"/>
  <c r="B31" i="12"/>
  <c r="B30" i="12"/>
  <c r="B29" i="12"/>
  <c r="B28" i="12"/>
  <c r="B27" i="12"/>
  <c r="B26" i="12"/>
  <c r="B18" i="18"/>
  <c r="B14" i="18"/>
  <c r="B20" i="19"/>
  <c r="B18" i="19"/>
  <c r="B20" i="13"/>
  <c r="B18" i="13"/>
  <c r="B14" i="13"/>
  <c r="B11" i="13"/>
  <c r="B20" i="14"/>
  <c r="B18" i="14"/>
  <c r="B16" i="14"/>
  <c r="B14" i="14"/>
  <c r="B12" i="14"/>
  <c r="B11" i="14"/>
  <c r="B20" i="15"/>
  <c r="B18" i="15"/>
  <c r="B16" i="15"/>
  <c r="B15" i="15"/>
  <c r="B14" i="15"/>
  <c r="B12" i="15"/>
  <c r="B11" i="15"/>
  <c r="B20" i="16"/>
  <c r="B19" i="16"/>
  <c r="B18" i="16"/>
  <c r="B16" i="16"/>
  <c r="B15" i="16"/>
  <c r="B14" i="16"/>
  <c r="B12" i="16"/>
  <c r="B11" i="16"/>
  <c r="B20" i="17"/>
  <c r="B19" i="17"/>
  <c r="B18" i="17"/>
  <c r="B16" i="17"/>
  <c r="B15" i="17"/>
  <c r="B14" i="17"/>
  <c r="B12" i="17"/>
  <c r="B11" i="17"/>
  <c r="B20" i="8"/>
  <c r="B19" i="8"/>
  <c r="B18" i="8"/>
  <c r="B17" i="8"/>
  <c r="B16" i="8"/>
  <c r="B15" i="8"/>
  <c r="B14" i="8"/>
  <c r="B13" i="8"/>
  <c r="B12" i="8"/>
  <c r="B11" i="8"/>
  <c r="B20" i="9"/>
  <c r="B19" i="9"/>
  <c r="B18" i="9"/>
  <c r="B17" i="9"/>
  <c r="B16" i="9"/>
  <c r="B15" i="9"/>
  <c r="B14" i="9"/>
  <c r="B13" i="9"/>
  <c r="B12" i="9"/>
  <c r="B11" i="9"/>
  <c r="B20" i="10"/>
  <c r="B19" i="10"/>
  <c r="B18" i="10"/>
  <c r="B16" i="10"/>
  <c r="B15" i="10"/>
  <c r="B14" i="10"/>
  <c r="B12" i="10"/>
  <c r="B11" i="10"/>
  <c r="B20" i="11"/>
  <c r="B19" i="11"/>
  <c r="B18" i="11"/>
  <c r="B17" i="11"/>
  <c r="B16" i="11"/>
  <c r="B15" i="11"/>
  <c r="B14" i="11"/>
  <c r="B13" i="11"/>
  <c r="B12" i="11"/>
  <c r="B11" i="11"/>
  <c r="B20" i="12"/>
  <c r="B19" i="12"/>
  <c r="B18" i="12"/>
  <c r="B17" i="12"/>
  <c r="B16" i="12"/>
  <c r="B15" i="12"/>
  <c r="B14" i="12"/>
  <c r="B13" i="12"/>
  <c r="B12" i="12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F26" i="25"/>
  <c r="S27" i="25"/>
  <c r="S28" i="25"/>
  <c r="S29" i="25"/>
  <c r="S30" i="25"/>
  <c r="R110" i="18"/>
  <c r="R101" i="18"/>
  <c r="R95" i="10"/>
  <c r="R94" i="10"/>
  <c r="AA94" i="10" s="1"/>
  <c r="AA79" i="9" s="1"/>
  <c r="AA79" i="8" s="1"/>
  <c r="R93" i="10"/>
  <c r="R91" i="10"/>
  <c r="R90" i="10"/>
  <c r="R89" i="10"/>
  <c r="R88" i="10"/>
  <c r="R87" i="10"/>
  <c r="R86" i="10"/>
  <c r="R72" i="12"/>
  <c r="AA72" i="12" s="1"/>
  <c r="AA72" i="11" s="1"/>
  <c r="R74" i="12"/>
  <c r="R75" i="12"/>
  <c r="AA75" i="12" s="1"/>
  <c r="R77" i="12"/>
  <c r="R79" i="12"/>
  <c r="R80" i="12"/>
  <c r="R71" i="12"/>
  <c r="R18" i="18"/>
  <c r="R14" i="18"/>
  <c r="R20" i="10"/>
  <c r="R19" i="10"/>
  <c r="R18" i="10"/>
  <c r="R16" i="10"/>
  <c r="R15" i="10"/>
  <c r="R14" i="10"/>
  <c r="R12" i="10"/>
  <c r="R11" i="10"/>
  <c r="R89" i="18"/>
  <c r="R86" i="18"/>
  <c r="R74" i="18"/>
  <c r="R71" i="18"/>
  <c r="R63" i="18"/>
  <c r="R59" i="18"/>
  <c r="R58" i="18"/>
  <c r="R48" i="18"/>
  <c r="R45" i="18"/>
  <c r="R41" i="18"/>
  <c r="R35" i="18"/>
  <c r="R31" i="18"/>
  <c r="R80" i="10"/>
  <c r="R79" i="10"/>
  <c r="R78" i="10"/>
  <c r="R77" i="10"/>
  <c r="R76" i="10"/>
  <c r="R75" i="10"/>
  <c r="R74" i="10"/>
  <c r="R73" i="10"/>
  <c r="R72" i="10"/>
  <c r="R71" i="10"/>
  <c r="R65" i="10"/>
  <c r="R63" i="10"/>
  <c r="R62" i="10"/>
  <c r="R61" i="10"/>
  <c r="R60" i="10"/>
  <c r="R59" i="10"/>
  <c r="R58" i="10"/>
  <c r="R56" i="10"/>
  <c r="R50" i="10"/>
  <c r="R49" i="10"/>
  <c r="R48" i="10"/>
  <c r="R46" i="10"/>
  <c r="R45" i="10"/>
  <c r="R43" i="10"/>
  <c r="R42" i="10"/>
  <c r="R41" i="10"/>
  <c r="R35" i="10"/>
  <c r="R34" i="10"/>
  <c r="R33" i="10"/>
  <c r="R32" i="10"/>
  <c r="R31" i="10"/>
  <c r="R30" i="10"/>
  <c r="R29" i="10"/>
  <c r="R27" i="10"/>
  <c r="R26" i="10"/>
  <c r="R65" i="12"/>
  <c r="R63" i="12"/>
  <c r="R62" i="12"/>
  <c r="R61" i="12"/>
  <c r="R60" i="12"/>
  <c r="R59" i="12"/>
  <c r="R58" i="12"/>
  <c r="R57" i="12"/>
  <c r="R56" i="12"/>
  <c r="R50" i="12"/>
  <c r="R49" i="12"/>
  <c r="R48" i="12"/>
  <c r="R47" i="12"/>
  <c r="AA47" i="12" s="1"/>
  <c r="AA62" i="12" s="1"/>
  <c r="R46" i="12"/>
  <c r="R45" i="12"/>
  <c r="R44" i="12"/>
  <c r="R43" i="12"/>
  <c r="R42" i="12"/>
  <c r="R41" i="12"/>
  <c r="R35" i="12"/>
  <c r="R34" i="12"/>
  <c r="AA34" i="12" s="1"/>
  <c r="AA49" i="12" s="1"/>
  <c r="R33" i="12"/>
  <c r="R32" i="12"/>
  <c r="R31" i="12"/>
  <c r="R30" i="12"/>
  <c r="R29" i="12"/>
  <c r="R28" i="12"/>
  <c r="R27" i="12"/>
  <c r="R26" i="12"/>
  <c r="R20" i="12"/>
  <c r="R19" i="12"/>
  <c r="R18" i="12"/>
  <c r="R17" i="12"/>
  <c r="R16" i="12"/>
  <c r="AA16" i="12" s="1"/>
  <c r="R15" i="12"/>
  <c r="R14" i="12"/>
  <c r="R13" i="12"/>
  <c r="R12" i="12"/>
  <c r="AA12" i="12" s="1"/>
  <c r="AA27" i="12" s="1"/>
  <c r="R11" i="12"/>
  <c r="AC20" i="12"/>
  <c r="AC19" i="12"/>
  <c r="AC34" i="12" s="1"/>
  <c r="AC49" i="12" s="1"/>
  <c r="AC16" i="12"/>
  <c r="AC31" i="12"/>
  <c r="AC13" i="12"/>
  <c r="AC11" i="12"/>
  <c r="AC26" i="12" s="1"/>
  <c r="K11" i="12"/>
  <c r="S268" i="25"/>
  <c r="S264" i="25"/>
  <c r="S263" i="25"/>
  <c r="S262" i="25"/>
  <c r="S261" i="25"/>
  <c r="S258" i="25"/>
  <c r="S253" i="25"/>
  <c r="S252" i="25"/>
  <c r="S242" i="25"/>
  <c r="S238" i="25"/>
  <c r="S235" i="25"/>
  <c r="S232" i="25"/>
  <c r="S227" i="25"/>
  <c r="S226" i="25"/>
  <c r="S216" i="25"/>
  <c r="S212" i="25"/>
  <c r="S211" i="25"/>
  <c r="S210" i="25"/>
  <c r="S209" i="25"/>
  <c r="S201" i="25"/>
  <c r="S200" i="25"/>
  <c r="S190" i="25"/>
  <c r="S185" i="25"/>
  <c r="S184" i="25"/>
  <c r="S183" i="25"/>
  <c r="S175" i="25"/>
  <c r="S174" i="25"/>
  <c r="S164" i="25"/>
  <c r="S160" i="25"/>
  <c r="S159" i="25"/>
  <c r="S158" i="25"/>
  <c r="S154" i="25"/>
  <c r="S149" i="25"/>
  <c r="S148" i="25"/>
  <c r="S138" i="25"/>
  <c r="S134" i="25"/>
  <c r="S133" i="25"/>
  <c r="S132" i="25"/>
  <c r="S131" i="25"/>
  <c r="S128" i="25"/>
  <c r="S123" i="25"/>
  <c r="S122" i="25"/>
  <c r="S112" i="25"/>
  <c r="S106" i="25"/>
  <c r="S105" i="25"/>
  <c r="S102" i="25"/>
  <c r="S97" i="25"/>
  <c r="S96" i="25"/>
  <c r="S86" i="25"/>
  <c r="S82" i="25"/>
  <c r="S81" i="25"/>
  <c r="S80" i="25"/>
  <c r="S79" i="25"/>
  <c r="S76" i="25"/>
  <c r="S71" i="25"/>
  <c r="S70" i="25"/>
  <c r="S60" i="25"/>
  <c r="S56" i="25"/>
  <c r="S55" i="25"/>
  <c r="S54" i="25"/>
  <c r="S53" i="25"/>
  <c r="S50" i="25"/>
  <c r="S45" i="25"/>
  <c r="S44" i="25"/>
  <c r="S34" i="25"/>
  <c r="S24" i="25"/>
  <c r="S19" i="25"/>
  <c r="S18" i="25"/>
  <c r="I86" i="18"/>
  <c r="K86" i="18" s="1"/>
  <c r="J86" i="18"/>
  <c r="I71" i="18"/>
  <c r="K71" i="18" s="1"/>
  <c r="J71" i="18"/>
  <c r="I56" i="18"/>
  <c r="J56" i="18"/>
  <c r="K56" i="18" s="1"/>
  <c r="I41" i="18"/>
  <c r="J41" i="18"/>
  <c r="K41" i="18" s="1"/>
  <c r="I26" i="18"/>
  <c r="J26" i="18"/>
  <c r="K26" i="18"/>
  <c r="I11" i="18"/>
  <c r="K11" i="18" s="1"/>
  <c r="J11" i="18"/>
  <c r="I56" i="19"/>
  <c r="J56" i="19"/>
  <c r="I41" i="19"/>
  <c r="J41" i="19"/>
  <c r="K41" i="19"/>
  <c r="I26" i="19"/>
  <c r="K26" i="19" s="1"/>
  <c r="J26" i="19"/>
  <c r="I11" i="19"/>
  <c r="K11" i="19" s="1"/>
  <c r="J11" i="19"/>
  <c r="I56" i="13"/>
  <c r="J56" i="13"/>
  <c r="K56" i="13"/>
  <c r="I41" i="13"/>
  <c r="J41" i="13"/>
  <c r="K41" i="13" s="1"/>
  <c r="I26" i="13"/>
  <c r="J26" i="13"/>
  <c r="K26" i="13"/>
  <c r="I11" i="13"/>
  <c r="J11" i="13"/>
  <c r="I71" i="14"/>
  <c r="J71" i="14"/>
  <c r="I56" i="14"/>
  <c r="J56" i="14"/>
  <c r="K56" i="14"/>
  <c r="I41" i="14"/>
  <c r="J41" i="14"/>
  <c r="K41" i="14"/>
  <c r="I26" i="14"/>
  <c r="K26" i="14" s="1"/>
  <c r="J26" i="14"/>
  <c r="I11" i="14"/>
  <c r="J11" i="14"/>
  <c r="K11" i="14"/>
  <c r="I56" i="15"/>
  <c r="J56" i="15"/>
  <c r="K56" i="15"/>
  <c r="I41" i="15"/>
  <c r="J41" i="15"/>
  <c r="K41" i="15"/>
  <c r="I26" i="15"/>
  <c r="J26" i="15"/>
  <c r="I11" i="15"/>
  <c r="J11" i="15"/>
  <c r="I56" i="16"/>
  <c r="J56" i="16"/>
  <c r="K56" i="16"/>
  <c r="I41" i="16"/>
  <c r="J41" i="16"/>
  <c r="K41" i="16"/>
  <c r="I26" i="16"/>
  <c r="K26" i="16" s="1"/>
  <c r="J26" i="16"/>
  <c r="I11" i="16"/>
  <c r="J11" i="16"/>
  <c r="K11" i="16"/>
  <c r="I71" i="17"/>
  <c r="J71" i="17"/>
  <c r="K71" i="17"/>
  <c r="I56" i="17"/>
  <c r="J56" i="17"/>
  <c r="K56" i="17"/>
  <c r="I41" i="17"/>
  <c r="J41" i="17"/>
  <c r="I26" i="17"/>
  <c r="J26" i="17"/>
  <c r="I11" i="17"/>
  <c r="J11" i="17"/>
  <c r="K11" i="17"/>
  <c r="I56" i="8"/>
  <c r="J56" i="8"/>
  <c r="K56" i="8"/>
  <c r="I41" i="8"/>
  <c r="K41" i="8" s="1"/>
  <c r="J41" i="8"/>
  <c r="I26" i="8"/>
  <c r="J26" i="8"/>
  <c r="K26" i="8"/>
  <c r="I11" i="8"/>
  <c r="J11" i="8"/>
  <c r="K11" i="8"/>
  <c r="I56" i="9"/>
  <c r="J56" i="9"/>
  <c r="K56" i="9"/>
  <c r="I41" i="9"/>
  <c r="J41" i="9"/>
  <c r="I26" i="9"/>
  <c r="J26" i="9"/>
  <c r="I11" i="9"/>
  <c r="J11" i="9"/>
  <c r="K11" i="9"/>
  <c r="I71" i="10"/>
  <c r="K71" i="10" s="1"/>
  <c r="J71" i="10"/>
  <c r="I56" i="10"/>
  <c r="K56" i="10" s="1"/>
  <c r="J56" i="10"/>
  <c r="I41" i="10"/>
  <c r="J41" i="10"/>
  <c r="K41" i="10"/>
  <c r="I26" i="10"/>
  <c r="J26" i="10"/>
  <c r="K26" i="10"/>
  <c r="I11" i="10"/>
  <c r="J11" i="10"/>
  <c r="K11" i="10"/>
  <c r="I56" i="11"/>
  <c r="J56" i="11"/>
  <c r="I41" i="11"/>
  <c r="K41" i="11" s="1"/>
  <c r="J41" i="11"/>
  <c r="I26" i="11"/>
  <c r="J26" i="11"/>
  <c r="K26" i="11"/>
  <c r="I11" i="11"/>
  <c r="K11" i="11" s="1"/>
  <c r="J11" i="11"/>
  <c r="I56" i="12"/>
  <c r="K56" i="12" s="1"/>
  <c r="J56" i="12"/>
  <c r="I41" i="12"/>
  <c r="J41" i="12"/>
  <c r="K41" i="12"/>
  <c r="I26" i="12"/>
  <c r="J26" i="12"/>
  <c r="K26" i="12"/>
  <c r="W80" i="12"/>
  <c r="W80" i="11" s="1"/>
  <c r="W95" i="10" s="1"/>
  <c r="W79" i="12"/>
  <c r="W79" i="11" s="1"/>
  <c r="W94" i="10" s="1"/>
  <c r="W79" i="9" s="1"/>
  <c r="W77" i="12"/>
  <c r="W77" i="11"/>
  <c r="W75" i="12"/>
  <c r="W72" i="12"/>
  <c r="W72" i="11" s="1"/>
  <c r="W87" i="10" s="1"/>
  <c r="W71" i="12"/>
  <c r="F89" i="18"/>
  <c r="F86" i="18"/>
  <c r="F74" i="18"/>
  <c r="F71" i="18"/>
  <c r="F80" i="14"/>
  <c r="F78" i="14"/>
  <c r="F76" i="14"/>
  <c r="F75" i="14"/>
  <c r="F74" i="14"/>
  <c r="F72" i="14"/>
  <c r="F71" i="14"/>
  <c r="F80" i="17"/>
  <c r="F79" i="17"/>
  <c r="F78" i="17"/>
  <c r="F76" i="17"/>
  <c r="F75" i="17"/>
  <c r="F74" i="17"/>
  <c r="F72" i="17"/>
  <c r="F71" i="17"/>
  <c r="F95" i="10"/>
  <c r="F94" i="10"/>
  <c r="F93" i="10"/>
  <c r="F91" i="10"/>
  <c r="F90" i="10"/>
  <c r="F89" i="10"/>
  <c r="F88" i="10"/>
  <c r="F87" i="10"/>
  <c r="F86" i="10"/>
  <c r="F80" i="10"/>
  <c r="F79" i="10"/>
  <c r="F78" i="10"/>
  <c r="F77" i="10"/>
  <c r="F76" i="10"/>
  <c r="F75" i="10"/>
  <c r="F74" i="10"/>
  <c r="F73" i="10"/>
  <c r="F72" i="10"/>
  <c r="F71" i="10"/>
  <c r="F35" i="10"/>
  <c r="F34" i="10"/>
  <c r="F33" i="10"/>
  <c r="F32" i="10"/>
  <c r="F31" i="10"/>
  <c r="F30" i="10"/>
  <c r="F29" i="10"/>
  <c r="F27" i="10"/>
  <c r="F26" i="10"/>
  <c r="F260" i="25"/>
  <c r="F234" i="25"/>
  <c r="F208" i="25"/>
  <c r="F182" i="25"/>
  <c r="F156" i="25"/>
  <c r="F130" i="25"/>
  <c r="F104" i="25"/>
  <c r="F78" i="25"/>
  <c r="F52" i="25"/>
  <c r="H95" i="18"/>
  <c r="I95" i="18"/>
  <c r="J95" i="18"/>
  <c r="L95" i="18"/>
  <c r="H94" i="18"/>
  <c r="I94" i="18"/>
  <c r="K94" i="18" s="1"/>
  <c r="J94" i="18"/>
  <c r="L94" i="18"/>
  <c r="H93" i="18"/>
  <c r="I93" i="18"/>
  <c r="J93" i="18"/>
  <c r="K93" i="18"/>
  <c r="L93" i="18"/>
  <c r="H92" i="18"/>
  <c r="I92" i="18"/>
  <c r="J92" i="18"/>
  <c r="K92" i="18"/>
  <c r="L92" i="18"/>
  <c r="H91" i="18"/>
  <c r="I91" i="18"/>
  <c r="J91" i="18"/>
  <c r="K91" i="18"/>
  <c r="L91" i="18"/>
  <c r="H90" i="18"/>
  <c r="I90" i="18"/>
  <c r="K90" i="18" s="1"/>
  <c r="J90" i="18"/>
  <c r="L90" i="18"/>
  <c r="H89" i="18"/>
  <c r="I89" i="18"/>
  <c r="K89" i="18" s="1"/>
  <c r="J89" i="18"/>
  <c r="L89" i="18"/>
  <c r="H88" i="18"/>
  <c r="I88" i="18"/>
  <c r="J88" i="18"/>
  <c r="K88" i="18"/>
  <c r="L88" i="18"/>
  <c r="H87" i="18"/>
  <c r="I87" i="18"/>
  <c r="J87" i="18"/>
  <c r="L87" i="18"/>
  <c r="H86" i="18"/>
  <c r="L86" i="18"/>
  <c r="H20" i="13"/>
  <c r="I20" i="13"/>
  <c r="J20" i="13"/>
  <c r="K20" i="13" s="1"/>
  <c r="H19" i="13"/>
  <c r="I19" i="13"/>
  <c r="J19" i="13"/>
  <c r="K19" i="13"/>
  <c r="H18" i="13"/>
  <c r="I18" i="13"/>
  <c r="J18" i="13"/>
  <c r="K18" i="13" s="1"/>
  <c r="H17" i="13"/>
  <c r="I17" i="13"/>
  <c r="J17" i="13"/>
  <c r="K17" i="13"/>
  <c r="H16" i="13"/>
  <c r="I16" i="13"/>
  <c r="J16" i="13"/>
  <c r="K16" i="13" s="1"/>
  <c r="H15" i="13"/>
  <c r="I15" i="13"/>
  <c r="J15" i="13"/>
  <c r="K15" i="13"/>
  <c r="H14" i="13"/>
  <c r="I14" i="13"/>
  <c r="J14" i="13"/>
  <c r="K14" i="13" s="1"/>
  <c r="H13" i="13"/>
  <c r="I13" i="13"/>
  <c r="J13" i="13"/>
  <c r="K13" i="13"/>
  <c r="H12" i="13"/>
  <c r="I12" i="13"/>
  <c r="J12" i="13"/>
  <c r="K12" i="13" s="1"/>
  <c r="H11" i="13"/>
  <c r="H20" i="16"/>
  <c r="I20" i="16"/>
  <c r="J20" i="16"/>
  <c r="K20" i="16"/>
  <c r="H19" i="16"/>
  <c r="I19" i="16"/>
  <c r="K19" i="16" s="1"/>
  <c r="J19" i="16"/>
  <c r="H18" i="16"/>
  <c r="I18" i="16"/>
  <c r="J18" i="16"/>
  <c r="K18" i="16"/>
  <c r="H17" i="16"/>
  <c r="I17" i="16"/>
  <c r="J17" i="16"/>
  <c r="H16" i="16"/>
  <c r="I16" i="16"/>
  <c r="J16" i="16"/>
  <c r="K16" i="16" s="1"/>
  <c r="H15" i="16"/>
  <c r="I15" i="16"/>
  <c r="J15" i="16"/>
  <c r="H14" i="16"/>
  <c r="I14" i="16"/>
  <c r="J14" i="16"/>
  <c r="K14" i="16"/>
  <c r="H13" i="16"/>
  <c r="I13" i="16"/>
  <c r="J13" i="16"/>
  <c r="H12" i="16"/>
  <c r="I12" i="16"/>
  <c r="J12" i="16"/>
  <c r="K12" i="16"/>
  <c r="H11" i="16"/>
  <c r="H20" i="9"/>
  <c r="I20" i="9"/>
  <c r="K20" i="9" s="1"/>
  <c r="J20" i="9"/>
  <c r="H19" i="9"/>
  <c r="I19" i="9"/>
  <c r="K19" i="9" s="1"/>
  <c r="J19" i="9"/>
  <c r="H18" i="9"/>
  <c r="I18" i="9"/>
  <c r="K18" i="9" s="1"/>
  <c r="J18" i="9"/>
  <c r="H17" i="9"/>
  <c r="I17" i="9"/>
  <c r="J17" i="9"/>
  <c r="H16" i="9"/>
  <c r="I16" i="9"/>
  <c r="K16" i="9" s="1"/>
  <c r="J16" i="9"/>
  <c r="H15" i="9"/>
  <c r="I15" i="9"/>
  <c r="J15" i="9"/>
  <c r="H14" i="9"/>
  <c r="I14" i="9"/>
  <c r="K14" i="9" s="1"/>
  <c r="J14" i="9"/>
  <c r="H13" i="9"/>
  <c r="I13" i="9"/>
  <c r="J13" i="9"/>
  <c r="H12" i="9"/>
  <c r="I12" i="9"/>
  <c r="K12" i="9" s="1"/>
  <c r="J12" i="9"/>
  <c r="H11" i="9"/>
  <c r="H20" i="18"/>
  <c r="I20" i="18"/>
  <c r="J20" i="18"/>
  <c r="K20" i="18"/>
  <c r="H19" i="18"/>
  <c r="I19" i="18"/>
  <c r="J19" i="18"/>
  <c r="K19" i="18"/>
  <c r="H18" i="18"/>
  <c r="I18" i="18"/>
  <c r="J18" i="18"/>
  <c r="K18" i="18"/>
  <c r="H17" i="18"/>
  <c r="I17" i="18"/>
  <c r="J17" i="18"/>
  <c r="K17" i="18"/>
  <c r="H16" i="18"/>
  <c r="I16" i="18"/>
  <c r="J16" i="18"/>
  <c r="K16" i="18"/>
  <c r="H15" i="18"/>
  <c r="I15" i="18"/>
  <c r="J15" i="18"/>
  <c r="K15" i="18"/>
  <c r="H14" i="18"/>
  <c r="I14" i="18"/>
  <c r="J14" i="18"/>
  <c r="K14" i="18"/>
  <c r="H13" i="18"/>
  <c r="I13" i="18"/>
  <c r="J13" i="18"/>
  <c r="K13" i="18"/>
  <c r="H12" i="18"/>
  <c r="I12" i="18"/>
  <c r="J12" i="18"/>
  <c r="K12" i="18"/>
  <c r="H11" i="18"/>
  <c r="H20" i="19"/>
  <c r="I20" i="19"/>
  <c r="J20" i="19"/>
  <c r="K20" i="19"/>
  <c r="H19" i="19"/>
  <c r="I19" i="19"/>
  <c r="J19" i="19"/>
  <c r="K19" i="19" s="1"/>
  <c r="H18" i="19"/>
  <c r="I18" i="19"/>
  <c r="J18" i="19"/>
  <c r="K18" i="19"/>
  <c r="H17" i="19"/>
  <c r="I17" i="19"/>
  <c r="J17" i="19"/>
  <c r="K17" i="19" s="1"/>
  <c r="H16" i="19"/>
  <c r="I16" i="19"/>
  <c r="J16" i="19"/>
  <c r="K16" i="19"/>
  <c r="H15" i="19"/>
  <c r="I15" i="19"/>
  <c r="J15" i="19"/>
  <c r="K15" i="19" s="1"/>
  <c r="H14" i="19"/>
  <c r="I14" i="19"/>
  <c r="J14" i="19"/>
  <c r="K14" i="19"/>
  <c r="H13" i="19"/>
  <c r="I13" i="19"/>
  <c r="J13" i="19"/>
  <c r="K13" i="19" s="1"/>
  <c r="H12" i="19"/>
  <c r="I12" i="19"/>
  <c r="J12" i="19"/>
  <c r="K12" i="19"/>
  <c r="H11" i="19"/>
  <c r="H20" i="14"/>
  <c r="I20" i="14"/>
  <c r="K20" i="14" s="1"/>
  <c r="J20" i="14"/>
  <c r="H19" i="14"/>
  <c r="I19" i="14"/>
  <c r="J19" i="14"/>
  <c r="K19" i="14"/>
  <c r="H18" i="14"/>
  <c r="I18" i="14"/>
  <c r="J18" i="14"/>
  <c r="H17" i="14"/>
  <c r="I17" i="14"/>
  <c r="J17" i="14"/>
  <c r="K17" i="14"/>
  <c r="H16" i="14"/>
  <c r="I16" i="14"/>
  <c r="J16" i="14"/>
  <c r="H15" i="14"/>
  <c r="I15" i="14"/>
  <c r="J15" i="14"/>
  <c r="K15" i="14"/>
  <c r="H14" i="14"/>
  <c r="I14" i="14"/>
  <c r="K14" i="14" s="1"/>
  <c r="J14" i="14"/>
  <c r="H13" i="14"/>
  <c r="I13" i="14"/>
  <c r="J13" i="14"/>
  <c r="K13" i="14"/>
  <c r="H12" i="14"/>
  <c r="I12" i="14"/>
  <c r="J12" i="14"/>
  <c r="H11" i="14"/>
  <c r="H20" i="15"/>
  <c r="I20" i="15"/>
  <c r="K20" i="15" s="1"/>
  <c r="J20" i="15"/>
  <c r="H19" i="15"/>
  <c r="I19" i="15"/>
  <c r="K19" i="15" s="1"/>
  <c r="J19" i="15"/>
  <c r="H18" i="15"/>
  <c r="I18" i="15"/>
  <c r="J18" i="15"/>
  <c r="H17" i="15"/>
  <c r="I17" i="15"/>
  <c r="K17" i="15" s="1"/>
  <c r="J17" i="15"/>
  <c r="H16" i="15"/>
  <c r="I16" i="15"/>
  <c r="J16" i="15"/>
  <c r="H15" i="15"/>
  <c r="I15" i="15"/>
  <c r="K15" i="15" s="1"/>
  <c r="J15" i="15"/>
  <c r="H14" i="15"/>
  <c r="I14" i="15"/>
  <c r="J14" i="15"/>
  <c r="H13" i="15"/>
  <c r="I13" i="15"/>
  <c r="K13" i="15" s="1"/>
  <c r="J13" i="15"/>
  <c r="H12" i="15"/>
  <c r="I12" i="15"/>
  <c r="K12" i="15" s="1"/>
  <c r="J12" i="15"/>
  <c r="H11" i="15"/>
  <c r="H20" i="17"/>
  <c r="I20" i="17"/>
  <c r="J20" i="17"/>
  <c r="K20" i="17"/>
  <c r="H19" i="17"/>
  <c r="I19" i="17"/>
  <c r="K19" i="17" s="1"/>
  <c r="J19" i="17"/>
  <c r="H18" i="17"/>
  <c r="I18" i="17"/>
  <c r="J18" i="17"/>
  <c r="K18" i="17"/>
  <c r="H17" i="17"/>
  <c r="I17" i="17"/>
  <c r="K17" i="17" s="1"/>
  <c r="J17" i="17"/>
  <c r="H16" i="17"/>
  <c r="I16" i="17"/>
  <c r="J16" i="17"/>
  <c r="K16" i="17"/>
  <c r="H15" i="17"/>
  <c r="I15" i="17"/>
  <c r="K15" i="17" s="1"/>
  <c r="J15" i="17"/>
  <c r="H14" i="17"/>
  <c r="I14" i="17"/>
  <c r="J14" i="17"/>
  <c r="K14" i="17"/>
  <c r="H13" i="17"/>
  <c r="I13" i="17"/>
  <c r="K13" i="17" s="1"/>
  <c r="J13" i="17"/>
  <c r="H12" i="17"/>
  <c r="I12" i="17"/>
  <c r="J12" i="17"/>
  <c r="K12" i="17"/>
  <c r="H11" i="17"/>
  <c r="H20" i="8"/>
  <c r="I20" i="8"/>
  <c r="J20" i="8"/>
  <c r="K20" i="8"/>
  <c r="H19" i="8"/>
  <c r="I19" i="8"/>
  <c r="J19" i="8"/>
  <c r="K19" i="8"/>
  <c r="H18" i="8"/>
  <c r="I18" i="8"/>
  <c r="J18" i="8"/>
  <c r="K18" i="8"/>
  <c r="H17" i="8"/>
  <c r="I17" i="8"/>
  <c r="J17" i="8"/>
  <c r="K17" i="8"/>
  <c r="H16" i="8"/>
  <c r="I16" i="8"/>
  <c r="J16" i="8"/>
  <c r="K16" i="8"/>
  <c r="H15" i="8"/>
  <c r="I15" i="8"/>
  <c r="J15" i="8"/>
  <c r="K15" i="8"/>
  <c r="H14" i="8"/>
  <c r="I14" i="8"/>
  <c r="J14" i="8"/>
  <c r="K14" i="8"/>
  <c r="H13" i="8"/>
  <c r="I13" i="8"/>
  <c r="J13" i="8"/>
  <c r="K13" i="8"/>
  <c r="H12" i="8"/>
  <c r="I12" i="8"/>
  <c r="J12" i="8"/>
  <c r="K12" i="8"/>
  <c r="H11" i="8"/>
  <c r="H20" i="10"/>
  <c r="I20" i="10"/>
  <c r="J20" i="10"/>
  <c r="K20" i="10"/>
  <c r="H19" i="10"/>
  <c r="I19" i="10"/>
  <c r="J19" i="10"/>
  <c r="H18" i="10"/>
  <c r="I18" i="10"/>
  <c r="J18" i="10"/>
  <c r="K18" i="10"/>
  <c r="H17" i="10"/>
  <c r="I17" i="10"/>
  <c r="J17" i="10"/>
  <c r="H16" i="10"/>
  <c r="I16" i="10"/>
  <c r="J16" i="10"/>
  <c r="K16" i="10" s="1"/>
  <c r="H15" i="10"/>
  <c r="I15" i="10"/>
  <c r="K15" i="10" s="1"/>
  <c r="J15" i="10"/>
  <c r="H14" i="10"/>
  <c r="I14" i="10"/>
  <c r="J14" i="10"/>
  <c r="K14" i="10"/>
  <c r="H13" i="10"/>
  <c r="I13" i="10"/>
  <c r="J13" i="10"/>
  <c r="H12" i="10"/>
  <c r="I12" i="10"/>
  <c r="J12" i="10"/>
  <c r="K12" i="10"/>
  <c r="H11" i="10"/>
  <c r="H20" i="11"/>
  <c r="I20" i="11"/>
  <c r="K20" i="11" s="1"/>
  <c r="J20" i="11"/>
  <c r="H19" i="11"/>
  <c r="I19" i="11"/>
  <c r="J19" i="11"/>
  <c r="H18" i="11"/>
  <c r="I18" i="11"/>
  <c r="K18" i="11" s="1"/>
  <c r="J18" i="11"/>
  <c r="H17" i="11"/>
  <c r="I17" i="11"/>
  <c r="K17" i="11" s="1"/>
  <c r="J17" i="11"/>
  <c r="H16" i="11"/>
  <c r="I16" i="11"/>
  <c r="K16" i="11" s="1"/>
  <c r="J16" i="11"/>
  <c r="H15" i="11"/>
  <c r="I15" i="11"/>
  <c r="J15" i="11"/>
  <c r="H14" i="11"/>
  <c r="I14" i="11"/>
  <c r="K14" i="11" s="1"/>
  <c r="J14" i="11"/>
  <c r="H13" i="11"/>
  <c r="I13" i="11"/>
  <c r="J13" i="11"/>
  <c r="H12" i="11"/>
  <c r="I12" i="11"/>
  <c r="K12" i="11" s="1"/>
  <c r="J12" i="11"/>
  <c r="H11" i="11"/>
  <c r="H80" i="18"/>
  <c r="I80" i="18"/>
  <c r="J80" i="18"/>
  <c r="K80" i="18"/>
  <c r="L80" i="18"/>
  <c r="H79" i="18"/>
  <c r="I79" i="18"/>
  <c r="J79" i="18"/>
  <c r="K79" i="18"/>
  <c r="L79" i="18"/>
  <c r="H78" i="18"/>
  <c r="I78" i="18"/>
  <c r="K78" i="18" s="1"/>
  <c r="J78" i="18"/>
  <c r="L78" i="18"/>
  <c r="H77" i="18"/>
  <c r="I77" i="18"/>
  <c r="J77" i="18"/>
  <c r="L77" i="18"/>
  <c r="H76" i="18"/>
  <c r="I76" i="18"/>
  <c r="J76" i="18"/>
  <c r="K76" i="18"/>
  <c r="L76" i="18"/>
  <c r="H75" i="18"/>
  <c r="I75" i="18"/>
  <c r="J75" i="18"/>
  <c r="K75" i="18"/>
  <c r="L75" i="18"/>
  <c r="H74" i="18"/>
  <c r="I74" i="18"/>
  <c r="J74" i="18"/>
  <c r="K74" i="18" s="1"/>
  <c r="L74" i="18"/>
  <c r="H73" i="18"/>
  <c r="I73" i="18"/>
  <c r="K73" i="18" s="1"/>
  <c r="J73" i="18"/>
  <c r="L73" i="18"/>
  <c r="H72" i="18"/>
  <c r="I72" i="18"/>
  <c r="K72" i="18" s="1"/>
  <c r="J72" i="18"/>
  <c r="L72" i="18"/>
  <c r="H71" i="18"/>
  <c r="L71" i="18"/>
  <c r="H80" i="14"/>
  <c r="I80" i="14"/>
  <c r="J80" i="14"/>
  <c r="L80" i="14"/>
  <c r="H79" i="14"/>
  <c r="I79" i="14"/>
  <c r="J79" i="14"/>
  <c r="K79" i="14"/>
  <c r="L79" i="14"/>
  <c r="H78" i="14"/>
  <c r="I78" i="14"/>
  <c r="J78" i="14"/>
  <c r="K78" i="14"/>
  <c r="L78" i="14"/>
  <c r="H77" i="14"/>
  <c r="I77" i="14"/>
  <c r="J77" i="14"/>
  <c r="K77" i="14"/>
  <c r="L77" i="14"/>
  <c r="H76" i="14"/>
  <c r="I76" i="14"/>
  <c r="K76" i="14" s="1"/>
  <c r="J76" i="14"/>
  <c r="L76" i="14"/>
  <c r="H75" i="14"/>
  <c r="I75" i="14"/>
  <c r="J75" i="14"/>
  <c r="K75" i="14"/>
  <c r="L75" i="14"/>
  <c r="H74" i="14"/>
  <c r="I74" i="14"/>
  <c r="J74" i="14"/>
  <c r="K74" i="14"/>
  <c r="L74" i="14"/>
  <c r="H73" i="14"/>
  <c r="I73" i="14"/>
  <c r="K73" i="14" s="1"/>
  <c r="J73" i="14"/>
  <c r="L73" i="14"/>
  <c r="H72" i="14"/>
  <c r="I72" i="14"/>
  <c r="J72" i="14"/>
  <c r="L72" i="14"/>
  <c r="H71" i="14"/>
  <c r="L71" i="14"/>
  <c r="H80" i="17"/>
  <c r="I80" i="17"/>
  <c r="J80" i="17"/>
  <c r="K80" i="17"/>
  <c r="L80" i="17"/>
  <c r="H79" i="17"/>
  <c r="I79" i="17"/>
  <c r="K79" i="17" s="1"/>
  <c r="J79" i="17"/>
  <c r="L79" i="17"/>
  <c r="H78" i="17"/>
  <c r="I78" i="17"/>
  <c r="J78" i="17"/>
  <c r="K78" i="17"/>
  <c r="L78" i="17"/>
  <c r="H77" i="17"/>
  <c r="I77" i="17"/>
  <c r="J77" i="17"/>
  <c r="K77" i="17"/>
  <c r="L77" i="17"/>
  <c r="H76" i="17"/>
  <c r="I76" i="17"/>
  <c r="K76" i="17" s="1"/>
  <c r="J76" i="17"/>
  <c r="L76" i="17"/>
  <c r="H75" i="17"/>
  <c r="I75" i="17"/>
  <c r="J75" i="17"/>
  <c r="L75" i="17"/>
  <c r="H74" i="17"/>
  <c r="I74" i="17"/>
  <c r="J74" i="17"/>
  <c r="K74" i="17"/>
  <c r="L74" i="17"/>
  <c r="H73" i="17"/>
  <c r="I73" i="17"/>
  <c r="J73" i="17"/>
  <c r="K73" i="17"/>
  <c r="L73" i="17"/>
  <c r="H72" i="17"/>
  <c r="I72" i="17"/>
  <c r="J72" i="17"/>
  <c r="K72" i="17" s="1"/>
  <c r="L72" i="17"/>
  <c r="H71" i="17"/>
  <c r="L71" i="17"/>
  <c r="H80" i="10"/>
  <c r="I80" i="10"/>
  <c r="J80" i="10"/>
  <c r="K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K77" i="10"/>
  <c r="L77" i="10"/>
  <c r="H76" i="10"/>
  <c r="I76" i="10"/>
  <c r="J76" i="10"/>
  <c r="K76" i="10"/>
  <c r="L76" i="10"/>
  <c r="H75" i="10"/>
  <c r="I75" i="10"/>
  <c r="J75" i="10"/>
  <c r="K75" i="10"/>
  <c r="L75" i="10"/>
  <c r="H74" i="10"/>
  <c r="I74" i="10"/>
  <c r="K74" i="10" s="1"/>
  <c r="J74" i="10"/>
  <c r="L74" i="10"/>
  <c r="H73" i="10"/>
  <c r="I73" i="10"/>
  <c r="J73" i="10"/>
  <c r="K73" i="10"/>
  <c r="L73" i="10"/>
  <c r="H72" i="10"/>
  <c r="I72" i="10"/>
  <c r="J72" i="10"/>
  <c r="K72" i="10"/>
  <c r="L72" i="10"/>
  <c r="H71" i="10"/>
  <c r="L71" i="10"/>
  <c r="H65" i="18"/>
  <c r="I65" i="18"/>
  <c r="J65" i="18"/>
  <c r="K65" i="18"/>
  <c r="L65" i="18"/>
  <c r="H64" i="18"/>
  <c r="I64" i="18"/>
  <c r="J64" i="18"/>
  <c r="K64" i="18" s="1"/>
  <c r="L64" i="18"/>
  <c r="H63" i="18"/>
  <c r="I63" i="18"/>
  <c r="J63" i="18"/>
  <c r="K63" i="18" s="1"/>
  <c r="L63" i="18"/>
  <c r="H62" i="18"/>
  <c r="I62" i="18"/>
  <c r="K62" i="18" s="1"/>
  <c r="J62" i="18"/>
  <c r="L62" i="18"/>
  <c r="H61" i="18"/>
  <c r="I61" i="18"/>
  <c r="K61" i="18" s="1"/>
  <c r="J61" i="18"/>
  <c r="L61" i="18"/>
  <c r="H60" i="18"/>
  <c r="I60" i="18"/>
  <c r="J60" i="18"/>
  <c r="K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K57" i="18"/>
  <c r="L57" i="18"/>
  <c r="H56" i="18"/>
  <c r="L56" i="18"/>
  <c r="H65" i="19"/>
  <c r="I65" i="19"/>
  <c r="K65" i="19" s="1"/>
  <c r="J65" i="19"/>
  <c r="L65" i="19"/>
  <c r="H64" i="19"/>
  <c r="I64" i="19"/>
  <c r="J64" i="19"/>
  <c r="K64" i="19"/>
  <c r="L64" i="19"/>
  <c r="H63" i="19"/>
  <c r="I63" i="19"/>
  <c r="J63" i="19"/>
  <c r="K63" i="19"/>
  <c r="L63" i="19"/>
  <c r="H62" i="19"/>
  <c r="I62" i="19"/>
  <c r="J62" i="19"/>
  <c r="L62" i="19"/>
  <c r="H61" i="19"/>
  <c r="I61" i="19"/>
  <c r="K61" i="19" s="1"/>
  <c r="J61" i="19"/>
  <c r="L61" i="19"/>
  <c r="H60" i="19"/>
  <c r="I60" i="19"/>
  <c r="J60" i="19"/>
  <c r="K60" i="19"/>
  <c r="L60" i="19"/>
  <c r="H59" i="19"/>
  <c r="I59" i="19"/>
  <c r="J59" i="19"/>
  <c r="K59" i="19"/>
  <c r="L59" i="19"/>
  <c r="H58" i="19"/>
  <c r="I58" i="19"/>
  <c r="J58" i="19"/>
  <c r="K58" i="19"/>
  <c r="L58" i="19"/>
  <c r="H57" i="19"/>
  <c r="I57" i="19"/>
  <c r="K57" i="19" s="1"/>
  <c r="J57" i="19"/>
  <c r="L57" i="19"/>
  <c r="H56" i="19"/>
  <c r="L56" i="19"/>
  <c r="H65" i="13"/>
  <c r="I65" i="13"/>
  <c r="J65" i="13"/>
  <c r="L65" i="13"/>
  <c r="H64" i="13"/>
  <c r="I64" i="13"/>
  <c r="K64" i="13" s="1"/>
  <c r="J64" i="13"/>
  <c r="L64" i="13"/>
  <c r="H63" i="13"/>
  <c r="I63" i="13"/>
  <c r="J63" i="13"/>
  <c r="K63" i="13"/>
  <c r="L63" i="13"/>
  <c r="H62" i="13"/>
  <c r="I62" i="13"/>
  <c r="J62" i="13"/>
  <c r="K62" i="13"/>
  <c r="L62" i="13"/>
  <c r="H61" i="13"/>
  <c r="I61" i="13"/>
  <c r="J61" i="13"/>
  <c r="K61" i="13"/>
  <c r="L61" i="13"/>
  <c r="H60" i="13"/>
  <c r="I60" i="13"/>
  <c r="K60" i="13" s="1"/>
  <c r="J60" i="13"/>
  <c r="L60" i="13"/>
  <c r="H59" i="13"/>
  <c r="I59" i="13"/>
  <c r="K59" i="13" s="1"/>
  <c r="J59" i="13"/>
  <c r="L59" i="13"/>
  <c r="H58" i="13"/>
  <c r="I58" i="13"/>
  <c r="J58" i="13"/>
  <c r="K58" i="13"/>
  <c r="L58" i="13"/>
  <c r="H57" i="13"/>
  <c r="I57" i="13"/>
  <c r="J57" i="13"/>
  <c r="L57" i="13"/>
  <c r="H56" i="13"/>
  <c r="L56" i="13"/>
  <c r="H65" i="14"/>
  <c r="I65" i="14"/>
  <c r="J65" i="14"/>
  <c r="K65" i="14" s="1"/>
  <c r="L65" i="14"/>
  <c r="H64" i="14"/>
  <c r="I64" i="14"/>
  <c r="J64" i="14"/>
  <c r="K64" i="14"/>
  <c r="L64" i="14"/>
  <c r="H63" i="14"/>
  <c r="I63" i="14"/>
  <c r="K63" i="14" s="1"/>
  <c r="J63" i="14"/>
  <c r="L63" i="14"/>
  <c r="H62" i="14"/>
  <c r="I62" i="14"/>
  <c r="J62" i="14"/>
  <c r="K62" i="14"/>
  <c r="L62" i="14"/>
  <c r="H61" i="14"/>
  <c r="I61" i="14"/>
  <c r="J61" i="14"/>
  <c r="K61" i="14"/>
  <c r="L61" i="14"/>
  <c r="H60" i="14"/>
  <c r="I60" i="14"/>
  <c r="J60" i="14"/>
  <c r="L60" i="14"/>
  <c r="H59" i="14"/>
  <c r="I59" i="14"/>
  <c r="K59" i="14" s="1"/>
  <c r="J59" i="14"/>
  <c r="L59" i="14"/>
  <c r="H58" i="14"/>
  <c r="I58" i="14"/>
  <c r="J58" i="14"/>
  <c r="K58" i="14"/>
  <c r="L58" i="14"/>
  <c r="H57" i="14"/>
  <c r="I57" i="14"/>
  <c r="J57" i="14"/>
  <c r="K57" i="14"/>
  <c r="L57" i="14"/>
  <c r="H56" i="14"/>
  <c r="L56" i="14"/>
  <c r="H65" i="15"/>
  <c r="I65" i="15"/>
  <c r="K65" i="15" s="1"/>
  <c r="J65" i="15"/>
  <c r="L65" i="15"/>
  <c r="H64" i="15"/>
  <c r="I64" i="15"/>
  <c r="J64" i="15"/>
  <c r="K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K61" i="15"/>
  <c r="L61" i="15"/>
  <c r="H60" i="15"/>
  <c r="I60" i="15"/>
  <c r="J60" i="15"/>
  <c r="K60" i="15" s="1"/>
  <c r="L60" i="15"/>
  <c r="H59" i="15"/>
  <c r="I59" i="15"/>
  <c r="J59" i="15"/>
  <c r="K59" i="15" s="1"/>
  <c r="L59" i="15"/>
  <c r="H58" i="15"/>
  <c r="I58" i="15"/>
  <c r="K58" i="15" s="1"/>
  <c r="J58" i="15"/>
  <c r="L58" i="15"/>
  <c r="H57" i="15"/>
  <c r="I57" i="15"/>
  <c r="K57" i="15" s="1"/>
  <c r="J57" i="15"/>
  <c r="L57" i="15"/>
  <c r="H56" i="15"/>
  <c r="L56" i="15"/>
  <c r="H65" i="16"/>
  <c r="I65" i="16"/>
  <c r="J65" i="16"/>
  <c r="L65" i="16"/>
  <c r="H64" i="16"/>
  <c r="I64" i="16"/>
  <c r="J64" i="16"/>
  <c r="K64" i="16"/>
  <c r="L64" i="16"/>
  <c r="H63" i="16"/>
  <c r="I63" i="16"/>
  <c r="J63" i="16"/>
  <c r="K63" i="16"/>
  <c r="L63" i="16"/>
  <c r="H62" i="16"/>
  <c r="I62" i="16"/>
  <c r="J62" i="16"/>
  <c r="K62" i="16"/>
  <c r="L62" i="16"/>
  <c r="H61" i="16"/>
  <c r="I61" i="16"/>
  <c r="K61" i="16" s="1"/>
  <c r="J61" i="16"/>
  <c r="L61" i="16"/>
  <c r="H60" i="16"/>
  <c r="I60" i="16"/>
  <c r="J60" i="16"/>
  <c r="K60" i="16"/>
  <c r="L60" i="16"/>
  <c r="H59" i="16"/>
  <c r="I59" i="16"/>
  <c r="J59" i="16"/>
  <c r="K59" i="16"/>
  <c r="L59" i="16"/>
  <c r="H58" i="16"/>
  <c r="I58" i="16"/>
  <c r="K58" i="16" s="1"/>
  <c r="J58" i="16"/>
  <c r="L58" i="16"/>
  <c r="H57" i="16"/>
  <c r="I57" i="16"/>
  <c r="J57" i="16"/>
  <c r="L57" i="16"/>
  <c r="H56" i="16"/>
  <c r="L56" i="16"/>
  <c r="H65" i="17"/>
  <c r="I65" i="17"/>
  <c r="J65" i="17"/>
  <c r="K65" i="17" s="1"/>
  <c r="L65" i="17"/>
  <c r="H64" i="17"/>
  <c r="I64" i="17"/>
  <c r="K64" i="17" s="1"/>
  <c r="J64" i="17"/>
  <c r="L64" i="17"/>
  <c r="H63" i="17"/>
  <c r="I63" i="17"/>
  <c r="K63" i="17" s="1"/>
  <c r="J63" i="17"/>
  <c r="L63" i="17"/>
  <c r="H62" i="17"/>
  <c r="I62" i="17"/>
  <c r="J62" i="17"/>
  <c r="K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K59" i="17"/>
  <c r="L59" i="17"/>
  <c r="H58" i="17"/>
  <c r="I58" i="17"/>
  <c r="J58" i="17"/>
  <c r="K58" i="17" s="1"/>
  <c r="L58" i="17"/>
  <c r="H57" i="17"/>
  <c r="I57" i="17"/>
  <c r="J57" i="17"/>
  <c r="K57" i="17" s="1"/>
  <c r="L57" i="17"/>
  <c r="H56" i="17"/>
  <c r="L56" i="17"/>
  <c r="H65" i="8"/>
  <c r="I65" i="8"/>
  <c r="J65" i="8"/>
  <c r="K65" i="8"/>
  <c r="L65" i="8"/>
  <c r="H64" i="8"/>
  <c r="I64" i="8"/>
  <c r="K64" i="8" s="1"/>
  <c r="J64" i="8"/>
  <c r="L64" i="8"/>
  <c r="H63" i="8"/>
  <c r="I63" i="8"/>
  <c r="J63" i="8"/>
  <c r="L63" i="8"/>
  <c r="H62" i="8"/>
  <c r="I62" i="8"/>
  <c r="J62" i="8"/>
  <c r="K62" i="8"/>
  <c r="L62" i="8"/>
  <c r="H61" i="8"/>
  <c r="I61" i="8"/>
  <c r="J61" i="8"/>
  <c r="K61" i="8"/>
  <c r="L61" i="8"/>
  <c r="H60" i="8"/>
  <c r="I60" i="8"/>
  <c r="J60" i="8"/>
  <c r="K60" i="8"/>
  <c r="L60" i="8"/>
  <c r="H59" i="8"/>
  <c r="I59" i="8"/>
  <c r="K59" i="8" s="1"/>
  <c r="J59" i="8"/>
  <c r="L59" i="8"/>
  <c r="H58" i="8"/>
  <c r="I58" i="8"/>
  <c r="J58" i="8"/>
  <c r="K58" i="8"/>
  <c r="L58" i="8"/>
  <c r="H57" i="8"/>
  <c r="I57" i="8"/>
  <c r="J57" i="8"/>
  <c r="K57" i="8"/>
  <c r="L57" i="8"/>
  <c r="H56" i="8"/>
  <c r="L56" i="8"/>
  <c r="H65" i="9"/>
  <c r="I65" i="9"/>
  <c r="J65" i="9"/>
  <c r="K65" i="9"/>
  <c r="L65" i="9"/>
  <c r="H64" i="9"/>
  <c r="I64" i="9"/>
  <c r="J64" i="9"/>
  <c r="K64" i="9" s="1"/>
  <c r="L64" i="9"/>
  <c r="H63" i="9"/>
  <c r="I63" i="9"/>
  <c r="J63" i="9"/>
  <c r="K63" i="9"/>
  <c r="L63" i="9"/>
  <c r="H62" i="9"/>
  <c r="I62" i="9"/>
  <c r="K62" i="9" s="1"/>
  <c r="J62" i="9"/>
  <c r="L62" i="9"/>
  <c r="H61" i="9"/>
  <c r="I61" i="9"/>
  <c r="J61" i="9"/>
  <c r="K61" i="9"/>
  <c r="L61" i="9"/>
  <c r="H60" i="9"/>
  <c r="I60" i="9"/>
  <c r="J60" i="9"/>
  <c r="K60" i="9"/>
  <c r="L60" i="9"/>
  <c r="H59" i="9"/>
  <c r="I59" i="9"/>
  <c r="J59" i="9"/>
  <c r="L59" i="9"/>
  <c r="H58" i="9"/>
  <c r="I58" i="9"/>
  <c r="K58" i="9" s="1"/>
  <c r="J58" i="9"/>
  <c r="L58" i="9"/>
  <c r="H57" i="9"/>
  <c r="I57" i="9"/>
  <c r="J57" i="9"/>
  <c r="K57" i="9"/>
  <c r="L57" i="9"/>
  <c r="H56" i="9"/>
  <c r="L56" i="9"/>
  <c r="H65" i="10"/>
  <c r="I65" i="10"/>
  <c r="K65" i="10" s="1"/>
  <c r="J65" i="10"/>
  <c r="L65" i="10"/>
  <c r="H64" i="10"/>
  <c r="I64" i="10"/>
  <c r="K64" i="10" s="1"/>
  <c r="J64" i="10"/>
  <c r="L64" i="10"/>
  <c r="H63" i="10"/>
  <c r="I63" i="10"/>
  <c r="J63" i="10"/>
  <c r="K63" i="10"/>
  <c r="L63" i="10"/>
  <c r="H62" i="10"/>
  <c r="I62" i="10"/>
  <c r="J62" i="10"/>
  <c r="L62" i="10"/>
  <c r="H61" i="10"/>
  <c r="I61" i="10"/>
  <c r="K61" i="10" s="1"/>
  <c r="J61" i="10"/>
  <c r="L61" i="10"/>
  <c r="H60" i="10"/>
  <c r="I60" i="10"/>
  <c r="J60" i="10"/>
  <c r="K60" i="10"/>
  <c r="L60" i="10"/>
  <c r="H59" i="10"/>
  <c r="I59" i="10"/>
  <c r="J59" i="10"/>
  <c r="K59" i="10"/>
  <c r="L59" i="10"/>
  <c r="H58" i="10"/>
  <c r="I58" i="10"/>
  <c r="J58" i="10"/>
  <c r="K58" i="10"/>
  <c r="L58" i="10"/>
  <c r="H57" i="10"/>
  <c r="I57" i="10"/>
  <c r="K57" i="10" s="1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J63" i="11"/>
  <c r="K63" i="11"/>
  <c r="L63" i="11"/>
  <c r="H62" i="11"/>
  <c r="I62" i="11"/>
  <c r="J62" i="11"/>
  <c r="K62" i="11"/>
  <c r="L62" i="11"/>
  <c r="H61" i="11"/>
  <c r="I61" i="11"/>
  <c r="J61" i="11"/>
  <c r="K61" i="11"/>
  <c r="L61" i="11"/>
  <c r="H60" i="11"/>
  <c r="I60" i="11"/>
  <c r="K60" i="11" s="1"/>
  <c r="J60" i="11"/>
  <c r="L60" i="11"/>
  <c r="H59" i="11"/>
  <c r="I59" i="11"/>
  <c r="J59" i="11"/>
  <c r="K59" i="11"/>
  <c r="L59" i="11"/>
  <c r="H58" i="11"/>
  <c r="I58" i="11"/>
  <c r="J58" i="11"/>
  <c r="K58" i="11"/>
  <c r="L58" i="11"/>
  <c r="H57" i="11"/>
  <c r="I57" i="11"/>
  <c r="J57" i="11"/>
  <c r="L57" i="11"/>
  <c r="H56" i="11"/>
  <c r="L56" i="11"/>
  <c r="H50" i="18"/>
  <c r="I50" i="18"/>
  <c r="J50" i="18"/>
  <c r="K50" i="18"/>
  <c r="L50" i="18"/>
  <c r="H49" i="18"/>
  <c r="I49" i="18"/>
  <c r="J49" i="18"/>
  <c r="K49" i="18"/>
  <c r="L49" i="18"/>
  <c r="H48" i="18"/>
  <c r="I48" i="18"/>
  <c r="K48" i="18" s="1"/>
  <c r="J48" i="18"/>
  <c r="L48" i="18"/>
  <c r="H47" i="18"/>
  <c r="I47" i="18"/>
  <c r="K47" i="18" s="1"/>
  <c r="J47" i="18"/>
  <c r="L47" i="18"/>
  <c r="H46" i="18"/>
  <c r="I46" i="18"/>
  <c r="J46" i="18"/>
  <c r="K46" i="18"/>
  <c r="L46" i="18"/>
  <c r="H45" i="18"/>
  <c r="I45" i="18"/>
  <c r="J45" i="18"/>
  <c r="L45" i="18"/>
  <c r="H44" i="18"/>
  <c r="I44" i="18"/>
  <c r="K44" i="18" s="1"/>
  <c r="J44" i="18"/>
  <c r="L44" i="18"/>
  <c r="H43" i="18"/>
  <c r="I43" i="18"/>
  <c r="J43" i="18"/>
  <c r="K43" i="18"/>
  <c r="L43" i="18"/>
  <c r="H42" i="18"/>
  <c r="I42" i="18"/>
  <c r="J42" i="18"/>
  <c r="K42" i="18"/>
  <c r="L42" i="18"/>
  <c r="H41" i="18"/>
  <c r="L41" i="18"/>
  <c r="H50" i="19"/>
  <c r="I50" i="19"/>
  <c r="K50" i="19" s="1"/>
  <c r="J50" i="19"/>
  <c r="L50" i="19"/>
  <c r="H49" i="19"/>
  <c r="I49" i="19"/>
  <c r="J49" i="19"/>
  <c r="K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K46" i="19"/>
  <c r="L46" i="19"/>
  <c r="H45" i="19"/>
  <c r="I45" i="19"/>
  <c r="J45" i="19"/>
  <c r="K45" i="19" s="1"/>
  <c r="L45" i="19"/>
  <c r="H44" i="19"/>
  <c r="I44" i="19"/>
  <c r="J44" i="19"/>
  <c r="K44" i="19"/>
  <c r="L44" i="19"/>
  <c r="H43" i="19"/>
  <c r="I43" i="19"/>
  <c r="K43" i="19" s="1"/>
  <c r="J43" i="19"/>
  <c r="L43" i="19"/>
  <c r="H42" i="19"/>
  <c r="I42" i="19"/>
  <c r="J42" i="19"/>
  <c r="K42" i="19"/>
  <c r="L42" i="19"/>
  <c r="H41" i="19"/>
  <c r="L41" i="19"/>
  <c r="H50" i="13"/>
  <c r="I50" i="13"/>
  <c r="J50" i="13"/>
  <c r="L50" i="13"/>
  <c r="H49" i="13"/>
  <c r="I49" i="13"/>
  <c r="J49" i="13"/>
  <c r="K49" i="13"/>
  <c r="L49" i="13"/>
  <c r="H48" i="13"/>
  <c r="I48" i="13"/>
  <c r="J48" i="13"/>
  <c r="K48" i="13"/>
  <c r="L48" i="13"/>
  <c r="H47" i="13"/>
  <c r="I47" i="13"/>
  <c r="J47" i="13"/>
  <c r="K47" i="13" s="1"/>
  <c r="L47" i="13"/>
  <c r="H46" i="13"/>
  <c r="I46" i="13"/>
  <c r="K46" i="13" s="1"/>
  <c r="J46" i="13"/>
  <c r="L46" i="13"/>
  <c r="H45" i="13"/>
  <c r="I45" i="13"/>
  <c r="K45" i="13" s="1"/>
  <c r="J45" i="13"/>
  <c r="L45" i="13"/>
  <c r="H44" i="13"/>
  <c r="I44" i="13"/>
  <c r="J44" i="13"/>
  <c r="K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K50" i="14" s="1"/>
  <c r="L50" i="14"/>
  <c r="H49" i="14"/>
  <c r="I49" i="14"/>
  <c r="K49" i="14" s="1"/>
  <c r="J49" i="14"/>
  <c r="L49" i="14"/>
  <c r="H48" i="14"/>
  <c r="I48" i="14"/>
  <c r="K48" i="14" s="1"/>
  <c r="J48" i="14"/>
  <c r="L48" i="14"/>
  <c r="H47" i="14"/>
  <c r="I47" i="14"/>
  <c r="J47" i="14"/>
  <c r="K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K44" i="14"/>
  <c r="L44" i="14"/>
  <c r="H43" i="14"/>
  <c r="I43" i="14"/>
  <c r="J43" i="14"/>
  <c r="K43" i="14" s="1"/>
  <c r="L43" i="14"/>
  <c r="H42" i="14"/>
  <c r="I42" i="14"/>
  <c r="J42" i="14"/>
  <c r="K42" i="14"/>
  <c r="L42" i="14"/>
  <c r="H41" i="14"/>
  <c r="L41" i="14"/>
  <c r="H50" i="15"/>
  <c r="I50" i="15"/>
  <c r="J50" i="15"/>
  <c r="K50" i="15"/>
  <c r="L50" i="15"/>
  <c r="H49" i="15"/>
  <c r="I49" i="15"/>
  <c r="K49" i="15" s="1"/>
  <c r="J49" i="15"/>
  <c r="L49" i="15"/>
  <c r="H48" i="15"/>
  <c r="I48" i="15"/>
  <c r="J48" i="15"/>
  <c r="L48" i="15"/>
  <c r="H47" i="15"/>
  <c r="I47" i="15"/>
  <c r="J47" i="15"/>
  <c r="K47" i="15"/>
  <c r="L47" i="15"/>
  <c r="H46" i="15"/>
  <c r="I46" i="15"/>
  <c r="J46" i="15"/>
  <c r="K46" i="15"/>
  <c r="L46" i="15"/>
  <c r="H45" i="15"/>
  <c r="I45" i="15"/>
  <c r="J45" i="15"/>
  <c r="K45" i="15" s="1"/>
  <c r="L45" i="15"/>
  <c r="H44" i="15"/>
  <c r="I44" i="15"/>
  <c r="K44" i="15" s="1"/>
  <c r="J44" i="15"/>
  <c r="L44" i="15"/>
  <c r="H43" i="15"/>
  <c r="I43" i="15"/>
  <c r="K43" i="15" s="1"/>
  <c r="J43" i="15"/>
  <c r="L43" i="15"/>
  <c r="H42" i="15"/>
  <c r="I42" i="15"/>
  <c r="J42" i="15"/>
  <c r="K42" i="15"/>
  <c r="L42" i="15"/>
  <c r="H41" i="15"/>
  <c r="L41" i="15"/>
  <c r="H50" i="16"/>
  <c r="I50" i="16"/>
  <c r="J50" i="16"/>
  <c r="K50" i="16"/>
  <c r="L50" i="16"/>
  <c r="H49" i="16"/>
  <c r="I49" i="16"/>
  <c r="J49" i="16"/>
  <c r="K49" i="16"/>
  <c r="L49" i="16"/>
  <c r="H48" i="16"/>
  <c r="I48" i="16"/>
  <c r="J48" i="16"/>
  <c r="K48" i="16"/>
  <c r="L48" i="16"/>
  <c r="H47" i="16"/>
  <c r="I47" i="16"/>
  <c r="K47" i="16" s="1"/>
  <c r="J47" i="16"/>
  <c r="L47" i="16"/>
  <c r="H46" i="16"/>
  <c r="I46" i="16"/>
  <c r="K46" i="16" s="1"/>
  <c r="J46" i="16"/>
  <c r="L46" i="16"/>
  <c r="H45" i="16"/>
  <c r="I45" i="16"/>
  <c r="J45" i="16"/>
  <c r="K45" i="16"/>
  <c r="L45" i="16"/>
  <c r="H44" i="16"/>
  <c r="I44" i="16"/>
  <c r="J44" i="16"/>
  <c r="L44" i="16"/>
  <c r="H43" i="16"/>
  <c r="I43" i="16"/>
  <c r="K43" i="16" s="1"/>
  <c r="J43" i="16"/>
  <c r="L43" i="16"/>
  <c r="H42" i="16"/>
  <c r="I42" i="16"/>
  <c r="J42" i="16"/>
  <c r="K42" i="16"/>
  <c r="L42" i="16"/>
  <c r="H41" i="16"/>
  <c r="L41" i="16"/>
  <c r="H50" i="17"/>
  <c r="I50" i="17"/>
  <c r="K50" i="17" s="1"/>
  <c r="J50" i="17"/>
  <c r="L50" i="17"/>
  <c r="H49" i="17"/>
  <c r="I49" i="17"/>
  <c r="K49" i="17" s="1"/>
  <c r="J49" i="17"/>
  <c r="L49" i="17"/>
  <c r="H48" i="17"/>
  <c r="I48" i="17"/>
  <c r="J48" i="17"/>
  <c r="K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K45" i="17"/>
  <c r="L45" i="17"/>
  <c r="H44" i="17"/>
  <c r="I44" i="17"/>
  <c r="J44" i="17"/>
  <c r="K44" i="17"/>
  <c r="L44" i="17"/>
  <c r="H43" i="17"/>
  <c r="I43" i="17"/>
  <c r="J43" i="17"/>
  <c r="K43" i="17"/>
  <c r="L43" i="17"/>
  <c r="H42" i="17"/>
  <c r="I42" i="17"/>
  <c r="K42" i="17" s="1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K48" i="8"/>
  <c r="L48" i="8"/>
  <c r="H47" i="8"/>
  <c r="I47" i="8"/>
  <c r="J47" i="8"/>
  <c r="K47" i="8"/>
  <c r="L47" i="8"/>
  <c r="H46" i="8"/>
  <c r="I46" i="8"/>
  <c r="J46" i="8"/>
  <c r="K46" i="8"/>
  <c r="L46" i="8"/>
  <c r="H45" i="8"/>
  <c r="I45" i="8"/>
  <c r="K45" i="8" s="1"/>
  <c r="J45" i="8"/>
  <c r="L45" i="8"/>
  <c r="H44" i="8"/>
  <c r="I44" i="8"/>
  <c r="J44" i="8"/>
  <c r="K44" i="8"/>
  <c r="L44" i="8"/>
  <c r="H43" i="8"/>
  <c r="I43" i="8"/>
  <c r="J43" i="8"/>
  <c r="K43" i="8"/>
  <c r="L43" i="8"/>
  <c r="H42" i="8"/>
  <c r="I42" i="8"/>
  <c r="K42" i="8" s="1"/>
  <c r="J42" i="8"/>
  <c r="L42" i="8"/>
  <c r="H41" i="8"/>
  <c r="L41" i="8"/>
  <c r="H50" i="9"/>
  <c r="I50" i="9"/>
  <c r="J50" i="9"/>
  <c r="K50" i="9"/>
  <c r="L50" i="9"/>
  <c r="H49" i="9"/>
  <c r="I49" i="9"/>
  <c r="J49" i="9"/>
  <c r="K49" i="9"/>
  <c r="L49" i="9"/>
  <c r="H48" i="9"/>
  <c r="I48" i="9"/>
  <c r="K48" i="9" s="1"/>
  <c r="J48" i="9"/>
  <c r="L48" i="9"/>
  <c r="H47" i="9"/>
  <c r="I47" i="9"/>
  <c r="K47" i="9" s="1"/>
  <c r="J47" i="9"/>
  <c r="L47" i="9"/>
  <c r="H46" i="9"/>
  <c r="I46" i="9"/>
  <c r="J46" i="9"/>
  <c r="K46" i="9"/>
  <c r="L46" i="9"/>
  <c r="H45" i="9"/>
  <c r="I45" i="9"/>
  <c r="J45" i="9"/>
  <c r="L45" i="9"/>
  <c r="H44" i="9"/>
  <c r="I44" i="9"/>
  <c r="J44" i="9"/>
  <c r="L44" i="9"/>
  <c r="H43" i="9"/>
  <c r="I43" i="9"/>
  <c r="J43" i="9"/>
  <c r="K43" i="9" s="1"/>
  <c r="L43" i="9"/>
  <c r="H42" i="9"/>
  <c r="I42" i="9"/>
  <c r="J42" i="9"/>
  <c r="K42" i="9"/>
  <c r="L42" i="9"/>
  <c r="H41" i="9"/>
  <c r="L41" i="9"/>
  <c r="H50" i="10"/>
  <c r="I50" i="10"/>
  <c r="J50" i="10"/>
  <c r="K50" i="10"/>
  <c r="L50" i="10"/>
  <c r="H49" i="10"/>
  <c r="I49" i="10"/>
  <c r="J49" i="10"/>
  <c r="K49" i="10"/>
  <c r="L49" i="10"/>
  <c r="H48" i="10"/>
  <c r="I48" i="10"/>
  <c r="J48" i="10"/>
  <c r="L48" i="10"/>
  <c r="H47" i="10"/>
  <c r="I47" i="10"/>
  <c r="J47" i="10"/>
  <c r="L47" i="10"/>
  <c r="H46" i="10"/>
  <c r="I46" i="10"/>
  <c r="J46" i="10"/>
  <c r="K46" i="10" s="1"/>
  <c r="L46" i="10"/>
  <c r="H45" i="10"/>
  <c r="I45" i="10"/>
  <c r="J45" i="10"/>
  <c r="K45" i="10" s="1"/>
  <c r="L45" i="10"/>
  <c r="H44" i="10"/>
  <c r="I44" i="10"/>
  <c r="J44" i="10"/>
  <c r="K44" i="10" s="1"/>
  <c r="L44" i="10"/>
  <c r="H43" i="10"/>
  <c r="I43" i="10"/>
  <c r="K43" i="10" s="1"/>
  <c r="J43" i="10"/>
  <c r="L43" i="10"/>
  <c r="H42" i="10"/>
  <c r="I42" i="10"/>
  <c r="K42" i="10" s="1"/>
  <c r="J42" i="10"/>
  <c r="L42" i="10"/>
  <c r="H41" i="10"/>
  <c r="L41" i="10"/>
  <c r="H50" i="11"/>
  <c r="I50" i="11"/>
  <c r="J50" i="11"/>
  <c r="L50" i="11"/>
  <c r="H49" i="11"/>
  <c r="I49" i="11"/>
  <c r="J49" i="11"/>
  <c r="K49" i="11" s="1"/>
  <c r="L49" i="11"/>
  <c r="H48" i="11"/>
  <c r="I48" i="11"/>
  <c r="J48" i="11"/>
  <c r="K48" i="11" s="1"/>
  <c r="L48" i="11"/>
  <c r="H47" i="11"/>
  <c r="I47" i="11"/>
  <c r="J47" i="11"/>
  <c r="K47" i="11"/>
  <c r="L47" i="11"/>
  <c r="H46" i="11"/>
  <c r="I46" i="11"/>
  <c r="K46" i="11" s="1"/>
  <c r="J46" i="11"/>
  <c r="L46" i="11"/>
  <c r="H45" i="11"/>
  <c r="I45" i="11"/>
  <c r="J45" i="11"/>
  <c r="K45" i="11"/>
  <c r="L45" i="11"/>
  <c r="H44" i="11"/>
  <c r="I44" i="11"/>
  <c r="J44" i="11"/>
  <c r="K44" i="11"/>
  <c r="L44" i="11"/>
  <c r="H43" i="11"/>
  <c r="I43" i="11"/>
  <c r="J43" i="11"/>
  <c r="L43" i="11"/>
  <c r="H42" i="11"/>
  <c r="I42" i="11"/>
  <c r="K42" i="11" s="1"/>
  <c r="J42" i="11"/>
  <c r="L42" i="11"/>
  <c r="H41" i="11"/>
  <c r="L41" i="11"/>
  <c r="H35" i="18"/>
  <c r="I35" i="18"/>
  <c r="J35" i="18"/>
  <c r="K35" i="18"/>
  <c r="L35" i="18"/>
  <c r="H34" i="18"/>
  <c r="I34" i="18"/>
  <c r="K34" i="18" s="1"/>
  <c r="J34" i="18"/>
  <c r="L34" i="18"/>
  <c r="H33" i="18"/>
  <c r="I33" i="18"/>
  <c r="K33" i="18" s="1"/>
  <c r="J33" i="18"/>
  <c r="L33" i="18"/>
  <c r="H32" i="18"/>
  <c r="I32" i="18"/>
  <c r="J32" i="18"/>
  <c r="K32" i="18"/>
  <c r="L32" i="18"/>
  <c r="H31" i="18"/>
  <c r="I31" i="18"/>
  <c r="J31" i="18"/>
  <c r="L31" i="18"/>
  <c r="H30" i="18"/>
  <c r="I30" i="18"/>
  <c r="K30" i="18" s="1"/>
  <c r="J30" i="18"/>
  <c r="L30" i="18"/>
  <c r="H29" i="18"/>
  <c r="I29" i="18"/>
  <c r="J29" i="18"/>
  <c r="K29" i="18" s="1"/>
  <c r="L29" i="18"/>
  <c r="H28" i="18"/>
  <c r="I28" i="18"/>
  <c r="J28" i="18"/>
  <c r="K28" i="18"/>
  <c r="L28" i="18"/>
  <c r="H27" i="18"/>
  <c r="I27" i="18"/>
  <c r="J27" i="18"/>
  <c r="K27" i="18"/>
  <c r="L27" i="18"/>
  <c r="H26" i="18"/>
  <c r="L26" i="18"/>
  <c r="H35" i="19"/>
  <c r="I35" i="19"/>
  <c r="J35" i="19"/>
  <c r="K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K32" i="19" s="1"/>
  <c r="L32" i="19"/>
  <c r="H31" i="19"/>
  <c r="I31" i="19"/>
  <c r="J31" i="19"/>
  <c r="K31" i="19"/>
  <c r="L31" i="19"/>
  <c r="H30" i="19"/>
  <c r="I30" i="19"/>
  <c r="J30" i="19"/>
  <c r="K30" i="19" s="1"/>
  <c r="L30" i="19"/>
  <c r="H29" i="19"/>
  <c r="I29" i="19"/>
  <c r="K29" i="19" s="1"/>
  <c r="J29" i="19"/>
  <c r="L29" i="19"/>
  <c r="H28" i="19"/>
  <c r="I28" i="19"/>
  <c r="K28" i="19" s="1"/>
  <c r="J28" i="19"/>
  <c r="L28" i="19"/>
  <c r="H27" i="19"/>
  <c r="I27" i="19"/>
  <c r="J27" i="19"/>
  <c r="K27" i="19"/>
  <c r="L27" i="19"/>
  <c r="H26" i="19"/>
  <c r="L26" i="19"/>
  <c r="H35" i="13"/>
  <c r="I35" i="13"/>
  <c r="J35" i="13"/>
  <c r="K35" i="13" s="1"/>
  <c r="L35" i="13"/>
  <c r="H34" i="13"/>
  <c r="I34" i="13"/>
  <c r="J34" i="13"/>
  <c r="K34" i="13"/>
  <c r="L34" i="13"/>
  <c r="H33" i="13"/>
  <c r="I33" i="13"/>
  <c r="J33" i="13"/>
  <c r="K33" i="13"/>
  <c r="L33" i="13"/>
  <c r="H32" i="13"/>
  <c r="I32" i="13"/>
  <c r="K32" i="13" s="1"/>
  <c r="J32" i="13"/>
  <c r="L32" i="13"/>
  <c r="H31" i="13"/>
  <c r="I31" i="13"/>
  <c r="J31" i="13"/>
  <c r="K31" i="13"/>
  <c r="L31" i="13"/>
  <c r="H30" i="13"/>
  <c r="I30" i="13"/>
  <c r="J30" i="13"/>
  <c r="K30" i="13"/>
  <c r="L30" i="13"/>
  <c r="H29" i="13"/>
  <c r="I29" i="13"/>
  <c r="K29" i="13" s="1"/>
  <c r="J29" i="13"/>
  <c r="L29" i="13"/>
  <c r="H28" i="13"/>
  <c r="I28" i="13"/>
  <c r="J28" i="13"/>
  <c r="L28" i="13"/>
  <c r="H27" i="13"/>
  <c r="I27" i="13"/>
  <c r="J27" i="13"/>
  <c r="K27" i="13" s="1"/>
  <c r="L27" i="13"/>
  <c r="H26" i="13"/>
  <c r="L26" i="13"/>
  <c r="H35" i="14"/>
  <c r="I35" i="14"/>
  <c r="K35" i="14" s="1"/>
  <c r="J35" i="14"/>
  <c r="L35" i="14"/>
  <c r="H34" i="14"/>
  <c r="I34" i="14"/>
  <c r="J34" i="14"/>
  <c r="K34" i="14"/>
  <c r="L34" i="14"/>
  <c r="H33" i="14"/>
  <c r="I33" i="14"/>
  <c r="J33" i="14"/>
  <c r="K33" i="14"/>
  <c r="L33" i="14"/>
  <c r="H32" i="14"/>
  <c r="I32" i="14"/>
  <c r="J32" i="14"/>
  <c r="L32" i="14"/>
  <c r="H31" i="14"/>
  <c r="I31" i="14"/>
  <c r="K31" i="14" s="1"/>
  <c r="J31" i="14"/>
  <c r="L31" i="14"/>
  <c r="H30" i="14"/>
  <c r="I30" i="14"/>
  <c r="J30" i="14"/>
  <c r="K30" i="14" s="1"/>
  <c r="L30" i="14"/>
  <c r="H29" i="14"/>
  <c r="I29" i="14"/>
  <c r="J29" i="14"/>
  <c r="K29" i="14"/>
  <c r="L29" i="14"/>
  <c r="H28" i="14"/>
  <c r="I28" i="14"/>
  <c r="J28" i="14"/>
  <c r="K28" i="14"/>
  <c r="L28" i="14"/>
  <c r="H27" i="14"/>
  <c r="I27" i="14"/>
  <c r="K27" i="14" s="1"/>
  <c r="J27" i="14"/>
  <c r="L27" i="14"/>
  <c r="H26" i="14"/>
  <c r="L26" i="14"/>
  <c r="H35" i="15"/>
  <c r="I35" i="15"/>
  <c r="K35" i="15" s="1"/>
  <c r="J35" i="15"/>
  <c r="L35" i="15"/>
  <c r="H34" i="15"/>
  <c r="I34" i="15"/>
  <c r="J34" i="15"/>
  <c r="L34" i="15"/>
  <c r="H33" i="15"/>
  <c r="I33" i="15"/>
  <c r="J33" i="15"/>
  <c r="K33" i="15" s="1"/>
  <c r="L33" i="15"/>
  <c r="H32" i="15"/>
  <c r="I32" i="15"/>
  <c r="J32" i="15"/>
  <c r="K32" i="15" s="1"/>
  <c r="L32" i="15"/>
  <c r="H31" i="15"/>
  <c r="I31" i="15"/>
  <c r="J31" i="15"/>
  <c r="K31" i="15"/>
  <c r="L31" i="15"/>
  <c r="H30" i="15"/>
  <c r="I30" i="15"/>
  <c r="K30" i="15" s="1"/>
  <c r="J30" i="15"/>
  <c r="L30" i="15"/>
  <c r="H29" i="15"/>
  <c r="I29" i="15"/>
  <c r="J29" i="15"/>
  <c r="K29" i="15"/>
  <c r="L29" i="15"/>
  <c r="H28" i="15"/>
  <c r="I28" i="15"/>
  <c r="J28" i="15"/>
  <c r="K28" i="15"/>
  <c r="L28" i="15"/>
  <c r="H27" i="15"/>
  <c r="I27" i="15"/>
  <c r="J27" i="15"/>
  <c r="L27" i="15"/>
  <c r="H26" i="15"/>
  <c r="L26" i="15"/>
  <c r="H35" i="16"/>
  <c r="I35" i="16"/>
  <c r="J35" i="16"/>
  <c r="K35" i="16"/>
  <c r="L35" i="16"/>
  <c r="H34" i="16"/>
  <c r="I34" i="16"/>
  <c r="J34" i="16"/>
  <c r="K34" i="16" s="1"/>
  <c r="L34" i="16"/>
  <c r="H33" i="16"/>
  <c r="I33" i="16"/>
  <c r="K33" i="16" s="1"/>
  <c r="J33" i="16"/>
  <c r="L33" i="16"/>
  <c r="H32" i="16"/>
  <c r="I32" i="16"/>
  <c r="K32" i="16" s="1"/>
  <c r="J32" i="16"/>
  <c r="L32" i="16"/>
  <c r="H31" i="16"/>
  <c r="I31" i="16"/>
  <c r="J31" i="16"/>
  <c r="K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K28" i="16" s="1"/>
  <c r="L28" i="16"/>
  <c r="H27" i="16"/>
  <c r="I27" i="16"/>
  <c r="J27" i="16"/>
  <c r="K27" i="16"/>
  <c r="L27" i="16"/>
  <c r="H26" i="16"/>
  <c r="L26" i="16"/>
  <c r="H35" i="17"/>
  <c r="I35" i="17"/>
  <c r="K35" i="17" s="1"/>
  <c r="J35" i="17"/>
  <c r="L35" i="17"/>
  <c r="H34" i="17"/>
  <c r="I34" i="17"/>
  <c r="J34" i="17"/>
  <c r="K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K31" i="17" s="1"/>
  <c r="L31" i="17"/>
  <c r="H30" i="17"/>
  <c r="I30" i="17"/>
  <c r="J30" i="17"/>
  <c r="K30" i="17"/>
  <c r="L30" i="17"/>
  <c r="H29" i="17"/>
  <c r="I29" i="17"/>
  <c r="J29" i="17"/>
  <c r="K29" i="17"/>
  <c r="L29" i="17"/>
  <c r="H28" i="17"/>
  <c r="I28" i="17"/>
  <c r="K28" i="17" s="1"/>
  <c r="J28" i="17"/>
  <c r="L28" i="17"/>
  <c r="H27" i="17"/>
  <c r="I27" i="17"/>
  <c r="J27" i="17"/>
  <c r="K27" i="17"/>
  <c r="L27" i="17"/>
  <c r="H26" i="17"/>
  <c r="L26" i="17"/>
  <c r="H35" i="8"/>
  <c r="I35" i="8"/>
  <c r="K35" i="8" s="1"/>
  <c r="J35" i="8"/>
  <c r="L35" i="8"/>
  <c r="H34" i="8"/>
  <c r="I34" i="8"/>
  <c r="J34" i="8"/>
  <c r="K34" i="8" s="1"/>
  <c r="L34" i="8"/>
  <c r="H33" i="8"/>
  <c r="I33" i="8"/>
  <c r="J33" i="8"/>
  <c r="K33" i="8"/>
  <c r="L33" i="8"/>
  <c r="H32" i="8"/>
  <c r="I32" i="8"/>
  <c r="J32" i="8"/>
  <c r="K32" i="8"/>
  <c r="L32" i="8"/>
  <c r="H31" i="8"/>
  <c r="I31" i="8"/>
  <c r="K31" i="8" s="1"/>
  <c r="J31" i="8"/>
  <c r="L31" i="8"/>
  <c r="H30" i="8"/>
  <c r="I30" i="8"/>
  <c r="J30" i="8"/>
  <c r="K30" i="8"/>
  <c r="L30" i="8"/>
  <c r="H29" i="8"/>
  <c r="I29" i="8"/>
  <c r="J29" i="8"/>
  <c r="K29" i="8"/>
  <c r="L29" i="8"/>
  <c r="H28" i="8"/>
  <c r="I28" i="8"/>
  <c r="K28" i="8" s="1"/>
  <c r="J28" i="8"/>
  <c r="L28" i="8"/>
  <c r="H27" i="8"/>
  <c r="I27" i="8"/>
  <c r="J27" i="8"/>
  <c r="L27" i="8"/>
  <c r="H26" i="8"/>
  <c r="L26" i="8"/>
  <c r="H35" i="9"/>
  <c r="I35" i="9"/>
  <c r="J35" i="9"/>
  <c r="K35" i="9"/>
  <c r="L35" i="9"/>
  <c r="H34" i="9"/>
  <c r="I34" i="9"/>
  <c r="K34" i="9" s="1"/>
  <c r="J34" i="9"/>
  <c r="L34" i="9"/>
  <c r="H33" i="9"/>
  <c r="I33" i="9"/>
  <c r="J33" i="9"/>
  <c r="K33" i="9"/>
  <c r="L33" i="9"/>
  <c r="H32" i="9"/>
  <c r="I32" i="9"/>
  <c r="J32" i="9"/>
  <c r="K32" i="9"/>
  <c r="L32" i="9"/>
  <c r="H31" i="9"/>
  <c r="I31" i="9"/>
  <c r="K31" i="9" s="1"/>
  <c r="J31" i="9"/>
  <c r="L31" i="9"/>
  <c r="H30" i="9"/>
  <c r="I30" i="9"/>
  <c r="J30" i="9"/>
  <c r="L30" i="9"/>
  <c r="H29" i="9"/>
  <c r="I29" i="9"/>
  <c r="J29" i="9"/>
  <c r="K29" i="9" s="1"/>
  <c r="L29" i="9"/>
  <c r="H28" i="9"/>
  <c r="I28" i="9"/>
  <c r="J28" i="9"/>
  <c r="K28" i="9"/>
  <c r="L28" i="9"/>
  <c r="H27" i="9"/>
  <c r="I27" i="9"/>
  <c r="J27" i="9"/>
  <c r="K27" i="9"/>
  <c r="L27" i="9"/>
  <c r="H26" i="9"/>
  <c r="L26" i="9"/>
  <c r="H35" i="10"/>
  <c r="I35" i="10"/>
  <c r="J35" i="10"/>
  <c r="K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K32" i="10" s="1"/>
  <c r="L32" i="10"/>
  <c r="H31" i="10"/>
  <c r="I31" i="10"/>
  <c r="J31" i="10"/>
  <c r="K31" i="10"/>
  <c r="L31" i="10"/>
  <c r="H30" i="10"/>
  <c r="I30" i="10"/>
  <c r="J30" i="10"/>
  <c r="K30" i="10"/>
  <c r="L30" i="10"/>
  <c r="H29" i="10"/>
  <c r="I29" i="10"/>
  <c r="K29" i="10" s="1"/>
  <c r="J29" i="10"/>
  <c r="L29" i="10"/>
  <c r="H28" i="10"/>
  <c r="I28" i="10"/>
  <c r="K28" i="10" s="1"/>
  <c r="J28" i="10"/>
  <c r="L28" i="10"/>
  <c r="H27" i="10"/>
  <c r="I27" i="10"/>
  <c r="J27" i="10"/>
  <c r="K27" i="10"/>
  <c r="L27" i="10"/>
  <c r="H26" i="10"/>
  <c r="L26" i="10"/>
  <c r="H35" i="11"/>
  <c r="I35" i="11"/>
  <c r="J35" i="11"/>
  <c r="K35" i="11" s="1"/>
  <c r="L35" i="11"/>
  <c r="H34" i="11"/>
  <c r="I34" i="11"/>
  <c r="J34" i="11"/>
  <c r="K34" i="11" s="1"/>
  <c r="L34" i="11"/>
  <c r="H33" i="11"/>
  <c r="I33" i="11"/>
  <c r="J33" i="11"/>
  <c r="K33" i="11"/>
  <c r="L33" i="11"/>
  <c r="H32" i="11"/>
  <c r="I32" i="11"/>
  <c r="K32" i="11" s="1"/>
  <c r="J32" i="11"/>
  <c r="L32" i="11"/>
  <c r="H31" i="11"/>
  <c r="I31" i="11"/>
  <c r="J31" i="11"/>
  <c r="K31" i="11"/>
  <c r="L31" i="11"/>
  <c r="H30" i="11"/>
  <c r="I30" i="11"/>
  <c r="J30" i="11"/>
  <c r="K30" i="11"/>
  <c r="L30" i="11"/>
  <c r="H29" i="11"/>
  <c r="I29" i="11"/>
  <c r="J29" i="11"/>
  <c r="L29" i="11"/>
  <c r="H28" i="11"/>
  <c r="I28" i="11"/>
  <c r="K28" i="11" s="1"/>
  <c r="J28" i="11"/>
  <c r="L28" i="11"/>
  <c r="H27" i="11"/>
  <c r="I27" i="11"/>
  <c r="J27" i="11"/>
  <c r="K27" i="11" s="1"/>
  <c r="L27" i="11"/>
  <c r="H26" i="11"/>
  <c r="L26" i="11"/>
  <c r="H65" i="12"/>
  <c r="I65" i="12"/>
  <c r="K65" i="12" s="1"/>
  <c r="J65" i="12"/>
  <c r="L65" i="12"/>
  <c r="H64" i="12"/>
  <c r="I64" i="12"/>
  <c r="J64" i="12"/>
  <c r="K64" i="12"/>
  <c r="L64" i="12"/>
  <c r="H63" i="12"/>
  <c r="I63" i="12"/>
  <c r="J63" i="12"/>
  <c r="K63" i="12"/>
  <c r="L63" i="12"/>
  <c r="H62" i="12"/>
  <c r="I62" i="12"/>
  <c r="K62" i="12" s="1"/>
  <c r="J62" i="12"/>
  <c r="L62" i="12"/>
  <c r="H61" i="12"/>
  <c r="I61" i="12"/>
  <c r="J61" i="12"/>
  <c r="L61" i="12"/>
  <c r="H60" i="12"/>
  <c r="I60" i="12"/>
  <c r="J60" i="12"/>
  <c r="K60" i="12" s="1"/>
  <c r="L60" i="12"/>
  <c r="H59" i="12"/>
  <c r="I59" i="12"/>
  <c r="J59" i="12"/>
  <c r="K59" i="12" s="1"/>
  <c r="L59" i="12"/>
  <c r="H58" i="12"/>
  <c r="I58" i="12"/>
  <c r="J58" i="12"/>
  <c r="K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K49" i="12" s="1"/>
  <c r="J49" i="12"/>
  <c r="L49" i="12"/>
  <c r="H48" i="12"/>
  <c r="I48" i="12"/>
  <c r="J48" i="12"/>
  <c r="K48" i="12" s="1"/>
  <c r="L48" i="12"/>
  <c r="H47" i="12"/>
  <c r="I47" i="12"/>
  <c r="J47" i="12"/>
  <c r="K47" i="12"/>
  <c r="L47" i="12"/>
  <c r="H46" i="12"/>
  <c r="I46" i="12"/>
  <c r="J46" i="12"/>
  <c r="K46" i="12"/>
  <c r="L46" i="12"/>
  <c r="H45" i="12"/>
  <c r="I45" i="12"/>
  <c r="K45" i="12" s="1"/>
  <c r="J45" i="12"/>
  <c r="L45" i="12"/>
  <c r="H44" i="12"/>
  <c r="I44" i="12"/>
  <c r="J44" i="12"/>
  <c r="K44" i="12"/>
  <c r="L44" i="12"/>
  <c r="H43" i="12"/>
  <c r="I43" i="12"/>
  <c r="J43" i="12"/>
  <c r="K43" i="12"/>
  <c r="L43" i="12"/>
  <c r="H42" i="12"/>
  <c r="I42" i="12"/>
  <c r="K42" i="12" s="1"/>
  <c r="J42" i="12"/>
  <c r="L42" i="12"/>
  <c r="H41" i="12"/>
  <c r="L41" i="12"/>
  <c r="H35" i="12"/>
  <c r="I35" i="12"/>
  <c r="J35" i="12"/>
  <c r="K35" i="12"/>
  <c r="L35" i="12"/>
  <c r="H34" i="12"/>
  <c r="I34" i="12"/>
  <c r="J34" i="12"/>
  <c r="K34" i="12"/>
  <c r="L34" i="12"/>
  <c r="H33" i="12"/>
  <c r="I33" i="12"/>
  <c r="K33" i="12" s="1"/>
  <c r="J33" i="12"/>
  <c r="L33" i="12"/>
  <c r="H32" i="12"/>
  <c r="K32" i="12"/>
  <c r="L32" i="12"/>
  <c r="H31" i="12"/>
  <c r="I31" i="12"/>
  <c r="K31" i="12" s="1"/>
  <c r="J31" i="12"/>
  <c r="L31" i="12"/>
  <c r="H30" i="12"/>
  <c r="I30" i="12"/>
  <c r="J30" i="12"/>
  <c r="K30" i="12"/>
  <c r="L30" i="12"/>
  <c r="H29" i="12"/>
  <c r="I29" i="12"/>
  <c r="J29" i="12"/>
  <c r="K29" i="12"/>
  <c r="L29" i="12"/>
  <c r="H28" i="12"/>
  <c r="I28" i="12"/>
  <c r="K28" i="12" s="1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M81" i="10"/>
  <c r="Q21" i="12"/>
  <c r="Q1" i="12" s="1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M21" i="12"/>
  <c r="M36" i="12"/>
  <c r="M51" i="12"/>
  <c r="H101" i="18"/>
  <c r="I101" i="18"/>
  <c r="J101" i="18"/>
  <c r="K101" i="18"/>
  <c r="L101" i="18"/>
  <c r="H102" i="18"/>
  <c r="I102" i="18"/>
  <c r="J102" i="18"/>
  <c r="K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K105" i="18" s="1"/>
  <c r="L105" i="18"/>
  <c r="H106" i="18"/>
  <c r="I106" i="18"/>
  <c r="J106" i="18"/>
  <c r="K106" i="18" s="1"/>
  <c r="L106" i="18"/>
  <c r="H107" i="18"/>
  <c r="I107" i="18"/>
  <c r="J107" i="18"/>
  <c r="K107" i="18" s="1"/>
  <c r="L107" i="18"/>
  <c r="H108" i="18"/>
  <c r="I108" i="18"/>
  <c r="K108" i="18" s="1"/>
  <c r="J108" i="18"/>
  <c r="L108" i="18"/>
  <c r="H109" i="18"/>
  <c r="I109" i="18"/>
  <c r="K109" i="18" s="1"/>
  <c r="J109" i="18"/>
  <c r="L109" i="18"/>
  <c r="H110" i="18"/>
  <c r="I110" i="18"/>
  <c r="J110" i="18"/>
  <c r="K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K73" i="19" s="1"/>
  <c r="L73" i="19"/>
  <c r="H74" i="19"/>
  <c r="I74" i="19"/>
  <c r="J74" i="19"/>
  <c r="K74" i="19"/>
  <c r="L74" i="19"/>
  <c r="H75" i="19"/>
  <c r="I75" i="19"/>
  <c r="J75" i="19"/>
  <c r="K75" i="19" s="1"/>
  <c r="L75" i="19"/>
  <c r="H76" i="19"/>
  <c r="I76" i="19"/>
  <c r="K76" i="19" s="1"/>
  <c r="J76" i="19"/>
  <c r="L76" i="19"/>
  <c r="H77" i="19"/>
  <c r="I77" i="19"/>
  <c r="J77" i="19"/>
  <c r="K77" i="19"/>
  <c r="L77" i="19"/>
  <c r="H78" i="19"/>
  <c r="I78" i="19"/>
  <c r="J78" i="19"/>
  <c r="K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K71" i="13" s="1"/>
  <c r="L71" i="13"/>
  <c r="H72" i="13"/>
  <c r="I72" i="13"/>
  <c r="J72" i="13"/>
  <c r="K72" i="13" s="1"/>
  <c r="L72" i="13"/>
  <c r="H73" i="13"/>
  <c r="I73" i="13"/>
  <c r="J73" i="13"/>
  <c r="K73" i="13" s="1"/>
  <c r="L73" i="13"/>
  <c r="H74" i="13"/>
  <c r="I74" i="13"/>
  <c r="K74" i="13" s="1"/>
  <c r="J74" i="13"/>
  <c r="L74" i="13"/>
  <c r="H75" i="13"/>
  <c r="I75" i="13"/>
  <c r="K75" i="13" s="1"/>
  <c r="J75" i="13"/>
  <c r="L75" i="13"/>
  <c r="H76" i="13"/>
  <c r="I76" i="13"/>
  <c r="J76" i="13"/>
  <c r="K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K79" i="13" s="1"/>
  <c r="L79" i="13"/>
  <c r="H80" i="13"/>
  <c r="I80" i="13"/>
  <c r="J80" i="13"/>
  <c r="K80" i="13"/>
  <c r="L80" i="13"/>
  <c r="H86" i="14"/>
  <c r="I86" i="14"/>
  <c r="J86" i="14"/>
  <c r="K86" i="14" s="1"/>
  <c r="L86" i="14"/>
  <c r="H87" i="14"/>
  <c r="I87" i="14"/>
  <c r="K87" i="14" s="1"/>
  <c r="J87" i="14"/>
  <c r="L87" i="14"/>
  <c r="H88" i="14"/>
  <c r="I88" i="14"/>
  <c r="J88" i="14"/>
  <c r="K88" i="14"/>
  <c r="L88" i="14"/>
  <c r="H89" i="14"/>
  <c r="I89" i="14"/>
  <c r="J89" i="14"/>
  <c r="K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K92" i="14" s="1"/>
  <c r="L92" i="14"/>
  <c r="H93" i="14"/>
  <c r="I93" i="14"/>
  <c r="J93" i="14"/>
  <c r="K93" i="14" s="1"/>
  <c r="L93" i="14"/>
  <c r="H94" i="14"/>
  <c r="I94" i="14"/>
  <c r="J94" i="14"/>
  <c r="K94" i="14" s="1"/>
  <c r="L94" i="14"/>
  <c r="H95" i="14"/>
  <c r="I95" i="14"/>
  <c r="K95" i="14" s="1"/>
  <c r="J95" i="14"/>
  <c r="L95" i="14"/>
  <c r="H71" i="15"/>
  <c r="I71" i="15"/>
  <c r="K71" i="15" s="1"/>
  <c r="J71" i="15"/>
  <c r="L71" i="15"/>
  <c r="H72" i="15"/>
  <c r="I72" i="15"/>
  <c r="J72" i="15"/>
  <c r="K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K75" i="15" s="1"/>
  <c r="L75" i="15"/>
  <c r="H76" i="15"/>
  <c r="I76" i="15"/>
  <c r="J76" i="15"/>
  <c r="K76" i="15"/>
  <c r="L76" i="15"/>
  <c r="H77" i="15"/>
  <c r="I77" i="15"/>
  <c r="J77" i="15"/>
  <c r="K77" i="15" s="1"/>
  <c r="L77" i="15"/>
  <c r="H78" i="15"/>
  <c r="I78" i="15"/>
  <c r="K78" i="15" s="1"/>
  <c r="J78" i="15"/>
  <c r="L78" i="15"/>
  <c r="H79" i="15"/>
  <c r="I79" i="15"/>
  <c r="J79" i="15"/>
  <c r="K79" i="15"/>
  <c r="L79" i="15"/>
  <c r="H80" i="15"/>
  <c r="I80" i="15"/>
  <c r="J80" i="15"/>
  <c r="K80" i="15"/>
  <c r="L80" i="15"/>
  <c r="H71" i="16"/>
  <c r="I71" i="16"/>
  <c r="J71" i="16"/>
  <c r="L71" i="16"/>
  <c r="H72" i="16"/>
  <c r="I72" i="16"/>
  <c r="J72" i="16"/>
  <c r="L72" i="16"/>
  <c r="H73" i="16"/>
  <c r="I73" i="16"/>
  <c r="J73" i="16"/>
  <c r="K73" i="16" s="1"/>
  <c r="L73" i="16"/>
  <c r="H74" i="16"/>
  <c r="I74" i="16"/>
  <c r="J74" i="16"/>
  <c r="K74" i="16" s="1"/>
  <c r="L74" i="16"/>
  <c r="H75" i="16"/>
  <c r="I75" i="16"/>
  <c r="J75" i="16"/>
  <c r="K75" i="16" s="1"/>
  <c r="L75" i="16"/>
  <c r="H76" i="16"/>
  <c r="I76" i="16"/>
  <c r="K76" i="16" s="1"/>
  <c r="J76" i="16"/>
  <c r="L76" i="16"/>
  <c r="H77" i="16"/>
  <c r="I77" i="16"/>
  <c r="K77" i="16" s="1"/>
  <c r="J77" i="16"/>
  <c r="L77" i="16"/>
  <c r="H78" i="16"/>
  <c r="I78" i="16"/>
  <c r="J78" i="16"/>
  <c r="K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K86" i="17" s="1"/>
  <c r="L86" i="17"/>
  <c r="H87" i="17"/>
  <c r="I87" i="17"/>
  <c r="J87" i="17"/>
  <c r="K87" i="17"/>
  <c r="L87" i="17"/>
  <c r="H88" i="17"/>
  <c r="I88" i="17"/>
  <c r="J88" i="17"/>
  <c r="K88" i="17" s="1"/>
  <c r="L88" i="17"/>
  <c r="H89" i="17"/>
  <c r="I89" i="17"/>
  <c r="K89" i="17" s="1"/>
  <c r="J89" i="17"/>
  <c r="L89" i="17"/>
  <c r="H90" i="17"/>
  <c r="I90" i="17"/>
  <c r="J90" i="17"/>
  <c r="K90" i="17"/>
  <c r="L90" i="17"/>
  <c r="H91" i="17"/>
  <c r="I91" i="17"/>
  <c r="J91" i="17"/>
  <c r="K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K94" i="17" s="1"/>
  <c r="L94" i="17"/>
  <c r="H95" i="17"/>
  <c r="I95" i="17"/>
  <c r="J95" i="17"/>
  <c r="K95" i="17" s="1"/>
  <c r="L95" i="17"/>
  <c r="H71" i="8"/>
  <c r="I71" i="8"/>
  <c r="J71" i="8"/>
  <c r="K71" i="8" s="1"/>
  <c r="L71" i="8"/>
  <c r="H72" i="8"/>
  <c r="I72" i="8"/>
  <c r="K72" i="8" s="1"/>
  <c r="J72" i="8"/>
  <c r="L72" i="8"/>
  <c r="H73" i="8"/>
  <c r="I73" i="8"/>
  <c r="K73" i="8" s="1"/>
  <c r="J73" i="8"/>
  <c r="L73" i="8"/>
  <c r="H74" i="8"/>
  <c r="I74" i="8"/>
  <c r="J74" i="8"/>
  <c r="K74" i="8"/>
  <c r="L74" i="8"/>
  <c r="H75" i="8"/>
  <c r="I75" i="8"/>
  <c r="J75" i="8"/>
  <c r="L75" i="8"/>
  <c r="H76" i="8"/>
  <c r="I76" i="8"/>
  <c r="J76" i="8"/>
  <c r="L76" i="8"/>
  <c r="H77" i="8"/>
  <c r="I77" i="8"/>
  <c r="J77" i="8"/>
  <c r="K77" i="8" s="1"/>
  <c r="L77" i="8"/>
  <c r="H78" i="8"/>
  <c r="I78" i="8"/>
  <c r="J78" i="8"/>
  <c r="K78" i="8"/>
  <c r="L78" i="8"/>
  <c r="H79" i="8"/>
  <c r="I79" i="8"/>
  <c r="J79" i="8"/>
  <c r="K79" i="8" s="1"/>
  <c r="L79" i="8"/>
  <c r="H80" i="8"/>
  <c r="I80" i="8"/>
  <c r="K80" i="8" s="1"/>
  <c r="J80" i="8"/>
  <c r="L80" i="8"/>
  <c r="H71" i="9"/>
  <c r="I71" i="9"/>
  <c r="J71" i="9"/>
  <c r="K71" i="9"/>
  <c r="L71" i="9"/>
  <c r="H72" i="9"/>
  <c r="I72" i="9"/>
  <c r="J72" i="9"/>
  <c r="K72" i="9"/>
  <c r="L72" i="9"/>
  <c r="H73" i="9"/>
  <c r="I73" i="9"/>
  <c r="J73" i="9"/>
  <c r="L73" i="9"/>
  <c r="H74" i="9"/>
  <c r="I74" i="9"/>
  <c r="J74" i="9"/>
  <c r="L74" i="9"/>
  <c r="H75" i="9"/>
  <c r="I75" i="9"/>
  <c r="J75" i="9"/>
  <c r="K75" i="9" s="1"/>
  <c r="L75" i="9"/>
  <c r="H76" i="9"/>
  <c r="I76" i="9"/>
  <c r="J76" i="9"/>
  <c r="K76" i="9" s="1"/>
  <c r="L76" i="9"/>
  <c r="H77" i="9"/>
  <c r="I77" i="9"/>
  <c r="J77" i="9"/>
  <c r="K77" i="9" s="1"/>
  <c r="L77" i="9"/>
  <c r="H78" i="9"/>
  <c r="I78" i="9"/>
  <c r="K78" i="9" s="1"/>
  <c r="J78" i="9"/>
  <c r="L78" i="9"/>
  <c r="H79" i="9"/>
  <c r="I79" i="9"/>
  <c r="K79" i="9" s="1"/>
  <c r="J79" i="9"/>
  <c r="L79" i="9"/>
  <c r="H80" i="9"/>
  <c r="I80" i="9"/>
  <c r="J80" i="9"/>
  <c r="K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K88" i="10" s="1"/>
  <c r="L88" i="10"/>
  <c r="H89" i="10"/>
  <c r="I89" i="10"/>
  <c r="J89" i="10"/>
  <c r="K89" i="10"/>
  <c r="L89" i="10"/>
  <c r="H90" i="10"/>
  <c r="I90" i="10"/>
  <c r="J90" i="10"/>
  <c r="K90" i="10" s="1"/>
  <c r="L90" i="10"/>
  <c r="H91" i="10"/>
  <c r="I91" i="10"/>
  <c r="K91" i="10" s="1"/>
  <c r="J91" i="10"/>
  <c r="L91" i="10"/>
  <c r="H92" i="10"/>
  <c r="I92" i="10"/>
  <c r="J92" i="10"/>
  <c r="K92" i="10"/>
  <c r="L92" i="10"/>
  <c r="H93" i="10"/>
  <c r="I93" i="10"/>
  <c r="J93" i="10"/>
  <c r="K93" i="10"/>
  <c r="L93" i="10"/>
  <c r="H94" i="10"/>
  <c r="I94" i="10"/>
  <c r="J94" i="10"/>
  <c r="L94" i="10"/>
  <c r="H95" i="10"/>
  <c r="I95" i="10"/>
  <c r="J95" i="10"/>
  <c r="L95" i="10"/>
  <c r="H71" i="11"/>
  <c r="I71" i="11"/>
  <c r="J71" i="11"/>
  <c r="K71" i="11" s="1"/>
  <c r="L71" i="11"/>
  <c r="H72" i="11"/>
  <c r="I72" i="11"/>
  <c r="J72" i="11"/>
  <c r="K72" i="11" s="1"/>
  <c r="L72" i="11"/>
  <c r="H73" i="11"/>
  <c r="I73" i="11"/>
  <c r="J73" i="11"/>
  <c r="K73" i="11" s="1"/>
  <c r="L73" i="11"/>
  <c r="H74" i="11"/>
  <c r="I74" i="11"/>
  <c r="K74" i="11" s="1"/>
  <c r="J74" i="11"/>
  <c r="L74" i="11"/>
  <c r="H75" i="11"/>
  <c r="I75" i="11"/>
  <c r="K75" i="11" s="1"/>
  <c r="J75" i="11"/>
  <c r="L75" i="11"/>
  <c r="H76" i="11"/>
  <c r="I76" i="11"/>
  <c r="J76" i="11"/>
  <c r="K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K79" i="11" s="1"/>
  <c r="L79" i="11"/>
  <c r="H80" i="11"/>
  <c r="I80" i="11"/>
  <c r="J80" i="11"/>
  <c r="K80" i="11"/>
  <c r="L80" i="11"/>
  <c r="O17" i="25"/>
  <c r="P17" i="25" s="1"/>
  <c r="X11" i="12"/>
  <c r="X26" i="12" s="1"/>
  <c r="AA11" i="12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O173" i="25"/>
  <c r="P173" i="25"/>
  <c r="O43" i="25"/>
  <c r="P43" i="25" s="1"/>
  <c r="O251" i="25"/>
  <c r="P251" i="25" s="1"/>
  <c r="O225" i="25"/>
  <c r="P225" i="25"/>
  <c r="O199" i="25"/>
  <c r="P199" i="25"/>
  <c r="O147" i="25"/>
  <c r="P147" i="25" s="1"/>
  <c r="O121" i="25"/>
  <c r="P121" i="25" s="1"/>
  <c r="O95" i="25"/>
  <c r="P95" i="25"/>
  <c r="O69" i="25"/>
  <c r="P69" i="25"/>
  <c r="X72" i="12"/>
  <c r="X72" i="11"/>
  <c r="X87" i="10" s="1"/>
  <c r="Y72" i="12"/>
  <c r="Y72" i="11" s="1"/>
  <c r="Y87" i="10"/>
  <c r="Y72" i="9"/>
  <c r="Y72" i="8" s="1"/>
  <c r="Y87" i="17" s="1"/>
  <c r="Y72" i="16" s="1"/>
  <c r="Y72" i="15" s="1"/>
  <c r="Y87" i="14" s="1"/>
  <c r="Y72" i="13" s="1"/>
  <c r="Y72" i="19" s="1"/>
  <c r="Y102" i="18" s="1"/>
  <c r="Z72" i="12"/>
  <c r="Z72" i="11"/>
  <c r="Z87" i="10" s="1"/>
  <c r="Z72" i="9"/>
  <c r="Z72" i="8"/>
  <c r="Z87" i="17" s="1"/>
  <c r="Z72" i="16" s="1"/>
  <c r="Z72" i="15" s="1"/>
  <c r="Z87" i="14" s="1"/>
  <c r="Z72" i="13" s="1"/>
  <c r="Z72" i="19" s="1"/>
  <c r="Z102" i="18" s="1"/>
  <c r="AA87" i="10"/>
  <c r="AA72" i="9" s="1"/>
  <c r="AA72" i="8" s="1"/>
  <c r="AA87" i="17" s="1"/>
  <c r="AC72" i="12"/>
  <c r="AC72" i="11"/>
  <c r="AC87" i="10" s="1"/>
  <c r="Y73" i="12"/>
  <c r="Y73" i="11"/>
  <c r="Y88" i="10" s="1"/>
  <c r="Y73" i="9"/>
  <c r="Y73" i="8"/>
  <c r="Y88" i="17" s="1"/>
  <c r="Y73" i="16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/>
  <c r="Y104" i="18" s="1"/>
  <c r="Z74" i="12"/>
  <c r="Z74" i="11"/>
  <c r="Z89" i="10" s="1"/>
  <c r="Z74" i="9" s="1"/>
  <c r="Z74" i="8" s="1"/>
  <c r="Z89" i="17" s="1"/>
  <c r="Z74" i="16" s="1"/>
  <c r="Z74" i="15" s="1"/>
  <c r="Z89" i="14" s="1"/>
  <c r="Z74" i="13" s="1"/>
  <c r="Z74" i="19" s="1"/>
  <c r="Z104" i="18"/>
  <c r="AA74" i="12"/>
  <c r="AA74" i="11" s="1"/>
  <c r="AA89" i="10"/>
  <c r="AA74" i="9"/>
  <c r="X75" i="12"/>
  <c r="Y75" i="12"/>
  <c r="Y75" i="11"/>
  <c r="Y90" i="10" s="1"/>
  <c r="Y75" i="9"/>
  <c r="Y75" i="8"/>
  <c r="Y90" i="17" s="1"/>
  <c r="Y75" i="16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/>
  <c r="Z105" i="18" s="1"/>
  <c r="AC75" i="12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/>
  <c r="Y106" i="18" s="1"/>
  <c r="Z76" i="12"/>
  <c r="Z76" i="1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X77" i="12"/>
  <c r="Y77" i="12"/>
  <c r="Y77" i="11"/>
  <c r="Y92" i="10" s="1"/>
  <c r="Y77" i="9"/>
  <c r="Y77" i="8"/>
  <c r="Y92" i="17" s="1"/>
  <c r="Y77" i="16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/>
  <c r="Z107" i="18" s="1"/>
  <c r="AA77" i="12"/>
  <c r="AA77" i="11"/>
  <c r="AC77" i="12"/>
  <c r="AC77" i="11" s="1"/>
  <c r="Y78" i="12"/>
  <c r="Y78" i="11" s="1"/>
  <c r="Y93" i="10"/>
  <c r="Y78" i="9"/>
  <c r="Y78" i="8" s="1"/>
  <c r="Y93" i="17" s="1"/>
  <c r="Y78" i="16" s="1"/>
  <c r="Y78" i="15"/>
  <c r="Y93" i="14" s="1"/>
  <c r="Y78" i="13" s="1"/>
  <c r="Y78" i="19" s="1"/>
  <c r="Y108" i="18"/>
  <c r="Z78" i="12"/>
  <c r="Z78" i="11"/>
  <c r="Z93" i="10" s="1"/>
  <c r="Z78" i="9"/>
  <c r="Z78" i="8"/>
  <c r="Z93" i="17" s="1"/>
  <c r="Z78" i="16"/>
  <c r="Z78" i="15" s="1"/>
  <c r="Z93" i="14" s="1"/>
  <c r="Z78" i="13" s="1"/>
  <c r="Z78" i="19" s="1"/>
  <c r="Z108" i="18" s="1"/>
  <c r="X79" i="12"/>
  <c r="X79" i="11" s="1"/>
  <c r="X94" i="10"/>
  <c r="X79" i="9" s="1"/>
  <c r="Y79" i="12"/>
  <c r="Y79" i="11"/>
  <c r="Y94" i="10" s="1"/>
  <c r="Y79" i="9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/>
  <c r="Z79" i="9"/>
  <c r="Z79" i="8" s="1"/>
  <c r="Z94" i="17" s="1"/>
  <c r="Z79" i="16" s="1"/>
  <c r="Z79" i="15"/>
  <c r="Z94" i="14" s="1"/>
  <c r="Z79" i="13" s="1"/>
  <c r="Z79" i="19" s="1"/>
  <c r="Z109" i="18" s="1"/>
  <c r="AA79" i="12"/>
  <c r="AA79" i="11"/>
  <c r="AC79" i="12"/>
  <c r="AC79" i="11" s="1"/>
  <c r="AC94" i="10" s="1"/>
  <c r="AC79" i="9" s="1"/>
  <c r="AC79" i="8" s="1"/>
  <c r="AC94" i="17" s="1"/>
  <c r="X80" i="12"/>
  <c r="Y80" i="12"/>
  <c r="Y80" i="11" s="1"/>
  <c r="Y95" i="10" s="1"/>
  <c r="Y80" i="9" s="1"/>
  <c r="Y80" i="8" s="1"/>
  <c r="Y95" i="17" s="1"/>
  <c r="Y80" i="16" s="1"/>
  <c r="Y80" i="15"/>
  <c r="Y95" i="14" s="1"/>
  <c r="Y80" i="13" s="1"/>
  <c r="Y80" i="19" s="1"/>
  <c r="Y110" i="18" s="1"/>
  <c r="Z80" i="12"/>
  <c r="Z80" i="11"/>
  <c r="Z95" i="10" s="1"/>
  <c r="Z80" i="9" s="1"/>
  <c r="Z80" i="8" s="1"/>
  <c r="Z95" i="17" s="1"/>
  <c r="Z80" i="16"/>
  <c r="Z80" i="15" s="1"/>
  <c r="Z95" i="14" s="1"/>
  <c r="Z80" i="13" s="1"/>
  <c r="Z80" i="19" s="1"/>
  <c r="Z110" i="18" s="1"/>
  <c r="AA80" i="12"/>
  <c r="AA80" i="11" s="1"/>
  <c r="AA95" i="10"/>
  <c r="AA80" i="9"/>
  <c r="AA80" i="8" s="1"/>
  <c r="AC71" i="12"/>
  <c r="Z71" i="12"/>
  <c r="Z71" i="11" s="1"/>
  <c r="Z86" i="10"/>
  <c r="Z71" i="9"/>
  <c r="Z71" i="8" s="1"/>
  <c r="Z86" i="17" s="1"/>
  <c r="Z71" i="16" s="1"/>
  <c r="Z71" i="15" s="1"/>
  <c r="Z86" i="14" s="1"/>
  <c r="Z71" i="13" s="1"/>
  <c r="Z71" i="19"/>
  <c r="Z101" i="18" s="1"/>
  <c r="Y71" i="12"/>
  <c r="Y71" i="11"/>
  <c r="Y86" i="10" s="1"/>
  <c r="Y71" i="9"/>
  <c r="Y71" i="8"/>
  <c r="Y86" i="17" s="1"/>
  <c r="Y71" i="16" s="1"/>
  <c r="Y71" i="15" s="1"/>
  <c r="Y86" i="14" s="1"/>
  <c r="Y71" i="13" s="1"/>
  <c r="Y71" i="19" s="1"/>
  <c r="Y101" i="18" s="1"/>
  <c r="X71" i="12"/>
  <c r="Y12" i="12"/>
  <c r="Y27" i="12" s="1"/>
  <c r="Y42" i="12"/>
  <c r="Y57" i="12" s="1"/>
  <c r="Y12" i="11" s="1"/>
  <c r="Y27" i="11" s="1"/>
  <c r="Y42" i="1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/>
  <c r="Z42" i="11" s="1"/>
  <c r="Z57" i="11" s="1"/>
  <c r="Z12" i="10" s="1"/>
  <c r="Z27" i="10" s="1"/>
  <c r="Z42" i="10" s="1"/>
  <c r="Z57" i="10" s="1"/>
  <c r="Z72" i="10" s="1"/>
  <c r="Z12" i="9" s="1"/>
  <c r="Z27" i="9"/>
  <c r="Z42" i="9" s="1"/>
  <c r="Z57" i="9" s="1"/>
  <c r="Z12" i="8" s="1"/>
  <c r="Z27" i="8" s="1"/>
  <c r="Z42" i="8" s="1"/>
  <c r="Z57" i="8" s="1"/>
  <c r="Z12" i="17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AA42" i="12"/>
  <c r="AA57" i="12"/>
  <c r="AA12" i="11" s="1"/>
  <c r="AA27" i="11"/>
  <c r="AA42" i="11" s="1"/>
  <c r="AA57" i="11" s="1"/>
  <c r="AA12" i="10" s="1"/>
  <c r="AA27" i="10" s="1"/>
  <c r="AA42" i="10" s="1"/>
  <c r="X13" i="12"/>
  <c r="Y13" i="12"/>
  <c r="Y28" i="12"/>
  <c r="Y43" i="12" s="1"/>
  <c r="Y58" i="12" s="1"/>
  <c r="Y13" i="11" s="1"/>
  <c r="Y28" i="11" s="1"/>
  <c r="Y43" i="11" s="1"/>
  <c r="Y58" i="11" s="1"/>
  <c r="Y13" i="10" s="1"/>
  <c r="Y28" i="10" s="1"/>
  <c r="Y43" i="10"/>
  <c r="Y58" i="10" s="1"/>
  <c r="Y73" i="10" s="1"/>
  <c r="Y13" i="9" s="1"/>
  <c r="Y28" i="9" s="1"/>
  <c r="Y43" i="9" s="1"/>
  <c r="Y58" i="9" s="1"/>
  <c r="Y13" i="8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/>
  <c r="Z43" i="12" s="1"/>
  <c r="Z58" i="12" s="1"/>
  <c r="Z13" i="11" s="1"/>
  <c r="Z28" i="11" s="1"/>
  <c r="Z43" i="11" s="1"/>
  <c r="Z58" i="11" s="1"/>
  <c r="Z13" i="10" s="1"/>
  <c r="Z28" i="10"/>
  <c r="Z43" i="10" s="1"/>
  <c r="Z58" i="10" s="1"/>
  <c r="Z73" i="10" s="1"/>
  <c r="Z13" i="9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/>
  <c r="Y44" i="12" s="1"/>
  <c r="Y59" i="12"/>
  <c r="Y14" i="11" s="1"/>
  <c r="Y29" i="11" s="1"/>
  <c r="Y44" i="11" s="1"/>
  <c r="Y59" i="11" s="1"/>
  <c r="Y14" i="10"/>
  <c r="Y29" i="10" s="1"/>
  <c r="Y44" i="10" s="1"/>
  <c r="Y59" i="10" s="1"/>
  <c r="Y74" i="10" s="1"/>
  <c r="Y14" i="9" s="1"/>
  <c r="Y29" i="9" s="1"/>
  <c r="Y44" i="9" s="1"/>
  <c r="Y59" i="9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/>
  <c r="Z59" i="11" s="1"/>
  <c r="Z14" i="10" s="1"/>
  <c r="Z29" i="10" s="1"/>
  <c r="Z44" i="10" s="1"/>
  <c r="Z59" i="10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AA14" i="12"/>
  <c r="AA29" i="12"/>
  <c r="AA44" i="12" s="1"/>
  <c r="AA59" i="12" s="1"/>
  <c r="AA14" i="11" s="1"/>
  <c r="Y15" i="12"/>
  <c r="Y30" i="12" s="1"/>
  <c r="Y45" i="12"/>
  <c r="Y60" i="12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AA15" i="12"/>
  <c r="AA30" i="12" s="1"/>
  <c r="AA45" i="12"/>
  <c r="X16" i="12"/>
  <c r="X31" i="12"/>
  <c r="Y16" i="12"/>
  <c r="Y31" i="12"/>
  <c r="Y46" i="12"/>
  <c r="Y61" i="12" s="1"/>
  <c r="Y16" i="11"/>
  <c r="Y31" i="11" s="1"/>
  <c r="Y46" i="11" s="1"/>
  <c r="Y61" i="11" s="1"/>
  <c r="Y16" i="10" s="1"/>
  <c r="Y31" i="10"/>
  <c r="Y46" i="10" s="1"/>
  <c r="Y61" i="10" s="1"/>
  <c r="Y76" i="10" s="1"/>
  <c r="Y16" i="9" s="1"/>
  <c r="Y31" i="9" s="1"/>
  <c r="Y46" i="9" s="1"/>
  <c r="Y61" i="9" s="1"/>
  <c r="Y16" i="8"/>
  <c r="Y31" i="8" s="1"/>
  <c r="Y46" i="8" s="1"/>
  <c r="Y61" i="8" s="1"/>
  <c r="Y16" i="17" s="1"/>
  <c r="Y31" i="17"/>
  <c r="Y46" i="17" s="1"/>
  <c r="Y61" i="17" s="1"/>
  <c r="Y76" i="17" s="1"/>
  <c r="Y16" i="16" s="1"/>
  <c r="Y31" i="16" s="1"/>
  <c r="Y46" i="16" s="1"/>
  <c r="Y61" i="16" s="1"/>
  <c r="Y16" i="15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/>
  <c r="Z46" i="12"/>
  <c r="Z61" i="12" s="1"/>
  <c r="Z16" i="11"/>
  <c r="Z31" i="11" s="1"/>
  <c r="Z46" i="1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AA31" i="12"/>
  <c r="AA46" i="12" s="1"/>
  <c r="AA61" i="12" s="1"/>
  <c r="AA16" i="11" s="1"/>
  <c r="AA31" i="11" s="1"/>
  <c r="Y17" i="12"/>
  <c r="Y32" i="12"/>
  <c r="Y47" i="12" s="1"/>
  <c r="Y62" i="12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AA17" i="12"/>
  <c r="AA32" i="12"/>
  <c r="Y18" i="12"/>
  <c r="Y33" i="12" s="1"/>
  <c r="Y48" i="12"/>
  <c r="Y63" i="12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/>
  <c r="Z63" i="12" s="1"/>
  <c r="Z18" i="11" s="1"/>
  <c r="Z33" i="11" s="1"/>
  <c r="Z48" i="11" s="1"/>
  <c r="Z63" i="11" s="1"/>
  <c r="Z18" i="10"/>
  <c r="Z33" i="10" s="1"/>
  <c r="Z48" i="10" s="1"/>
  <c r="Z63" i="10" s="1"/>
  <c r="Z78" i="10"/>
  <c r="Z18" i="9" s="1"/>
  <c r="Z33" i="9" s="1"/>
  <c r="Z48" i="9" s="1"/>
  <c r="Z63" i="9" s="1"/>
  <c r="Z18" i="8" s="1"/>
  <c r="Z33" i="8" s="1"/>
  <c r="Z48" i="8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AA18" i="12"/>
  <c r="AA33" i="12" s="1"/>
  <c r="AA48" i="12"/>
  <c r="AA63" i="12"/>
  <c r="AA18" i="11" s="1"/>
  <c r="AA33" i="11" s="1"/>
  <c r="AA48" i="11" s="1"/>
  <c r="AA63" i="11" s="1"/>
  <c r="AA18" i="10" s="1"/>
  <c r="AA33" i="10" s="1"/>
  <c r="AA48" i="10" s="1"/>
  <c r="AA63" i="10" s="1"/>
  <c r="AA78" i="10" s="1"/>
  <c r="X19" i="12"/>
  <c r="X34" i="12"/>
  <c r="X49" i="12" s="1"/>
  <c r="Y19" i="12"/>
  <c r="Y34" i="12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/>
  <c r="Z49" i="12"/>
  <c r="Z64" i="12"/>
  <c r="Z19" i="11" s="1"/>
  <c r="Z34" i="11" s="1"/>
  <c r="Z49" i="11"/>
  <c r="Z64" i="11" s="1"/>
  <c r="Z19" i="10" s="1"/>
  <c r="Z34" i="10" s="1"/>
  <c r="Z49" i="10" s="1"/>
  <c r="Z64" i="10" s="1"/>
  <c r="Z79" i="10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AA19" i="12"/>
  <c r="X20" i="12"/>
  <c r="Y20" i="12"/>
  <c r="Y35" i="12" s="1"/>
  <c r="Y50" i="12" s="1"/>
  <c r="Y65" i="12" s="1"/>
  <c r="Y20" i="11" s="1"/>
  <c r="Y35" i="11"/>
  <c r="Y50" i="11" s="1"/>
  <c r="Y65" i="11" s="1"/>
  <c r="Y20" i="10" s="1"/>
  <c r="Y35" i="10"/>
  <c r="Y50" i="10" s="1"/>
  <c r="Y65" i="10" s="1"/>
  <c r="Y80" i="10" s="1"/>
  <c r="Y20" i="9" s="1"/>
  <c r="Y35" i="9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/>
  <c r="Z50" i="12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AA20" i="12"/>
  <c r="AA35" i="12"/>
  <c r="AA50" i="12"/>
  <c r="AA65" i="12" s="1"/>
  <c r="AA20" i="11" s="1"/>
  <c r="AA35" i="11" s="1"/>
  <c r="AA50" i="11" s="1"/>
  <c r="AA65" i="11"/>
  <c r="AA20" i="10" s="1"/>
  <c r="AA35" i="10" s="1"/>
  <c r="AA50" i="10"/>
  <c r="F80" i="13"/>
  <c r="F78" i="13"/>
  <c r="F76" i="13"/>
  <c r="F74" i="13"/>
  <c r="F65" i="13"/>
  <c r="F63" i="13"/>
  <c r="F62" i="13"/>
  <c r="F59" i="13"/>
  <c r="F57" i="13"/>
  <c r="F49" i="13"/>
  <c r="F48" i="13"/>
  <c r="F44" i="13"/>
  <c r="F41" i="13"/>
  <c r="F35" i="13"/>
  <c r="F33" i="13"/>
  <c r="F31" i="13"/>
  <c r="F30" i="13"/>
  <c r="F29" i="13"/>
  <c r="F20" i="13"/>
  <c r="F18" i="13"/>
  <c r="F14" i="13"/>
  <c r="F11" i="13"/>
  <c r="F80" i="16"/>
  <c r="F79" i="16"/>
  <c r="F78" i="16"/>
  <c r="F76" i="16"/>
  <c r="F75" i="16"/>
  <c r="F74" i="16"/>
  <c r="F72" i="16"/>
  <c r="F71" i="16"/>
  <c r="F65" i="16"/>
  <c r="F64" i="16"/>
  <c r="F63" i="16"/>
  <c r="F62" i="16"/>
  <c r="F61" i="16"/>
  <c r="F60" i="16"/>
  <c r="F59" i="16"/>
  <c r="F58" i="16"/>
  <c r="F57" i="16"/>
  <c r="F56" i="16"/>
  <c r="F50" i="16"/>
  <c r="F48" i="16"/>
  <c r="F47" i="16"/>
  <c r="F46" i="16"/>
  <c r="F45" i="16"/>
  <c r="F44" i="16"/>
  <c r="F42" i="16"/>
  <c r="F41" i="16"/>
  <c r="F35" i="16"/>
  <c r="F34" i="16"/>
  <c r="F33" i="16"/>
  <c r="F31" i="16"/>
  <c r="F30" i="16"/>
  <c r="F29" i="16"/>
  <c r="F27" i="16"/>
  <c r="F26" i="16"/>
  <c r="F20" i="16"/>
  <c r="F19" i="16"/>
  <c r="F18" i="16"/>
  <c r="F16" i="16"/>
  <c r="F15" i="16"/>
  <c r="F14" i="16"/>
  <c r="F12" i="16"/>
  <c r="F11" i="16"/>
  <c r="F78" i="19"/>
  <c r="F77" i="19"/>
  <c r="F76" i="19"/>
  <c r="F74" i="19"/>
  <c r="F65" i="19"/>
  <c r="F63" i="19"/>
  <c r="F59" i="19"/>
  <c r="F57" i="19"/>
  <c r="F48" i="19"/>
  <c r="F46" i="19"/>
  <c r="F45" i="19"/>
  <c r="F41" i="19"/>
  <c r="F35" i="19"/>
  <c r="F33" i="19"/>
  <c r="F31" i="19"/>
  <c r="F20" i="19"/>
  <c r="F18" i="19"/>
  <c r="F80" i="15"/>
  <c r="F79" i="15"/>
  <c r="F78" i="15"/>
  <c r="F76" i="15"/>
  <c r="F75" i="15"/>
  <c r="F74" i="15"/>
  <c r="F72" i="15"/>
  <c r="F71" i="15"/>
  <c r="F65" i="15"/>
  <c r="F64" i="15"/>
  <c r="F63" i="15"/>
  <c r="F62" i="15"/>
  <c r="F61" i="15"/>
  <c r="F60" i="15"/>
  <c r="F59" i="15"/>
  <c r="F56" i="15"/>
  <c r="F50" i="15"/>
  <c r="F49" i="15"/>
  <c r="F48" i="15"/>
  <c r="F46" i="15"/>
  <c r="F44" i="15"/>
  <c r="F42" i="15"/>
  <c r="F41" i="15"/>
  <c r="F35" i="15"/>
  <c r="F34" i="15"/>
  <c r="F33" i="15"/>
  <c r="F32" i="15"/>
  <c r="F31" i="15"/>
  <c r="F30" i="15"/>
  <c r="F29" i="15"/>
  <c r="F26" i="15"/>
  <c r="F20" i="15"/>
  <c r="F18" i="15"/>
  <c r="F16" i="15"/>
  <c r="F15" i="15"/>
  <c r="F14" i="15"/>
  <c r="F12" i="15"/>
  <c r="F11" i="15"/>
  <c r="F110" i="18"/>
  <c r="F101" i="18"/>
  <c r="F63" i="18"/>
  <c r="F59" i="18"/>
  <c r="F58" i="18"/>
  <c r="F48" i="18"/>
  <c r="F45" i="18"/>
  <c r="F41" i="18"/>
  <c r="F35" i="18"/>
  <c r="F31" i="18"/>
  <c r="F18" i="18"/>
  <c r="F14" i="18"/>
  <c r="F95" i="14"/>
  <c r="F94" i="14"/>
  <c r="F93" i="14"/>
  <c r="F92" i="14"/>
  <c r="F91" i="14"/>
  <c r="F90" i="14"/>
  <c r="F89" i="14"/>
  <c r="F86" i="14"/>
  <c r="F65" i="14"/>
  <c r="F64" i="14"/>
  <c r="F63" i="14"/>
  <c r="F62" i="14"/>
  <c r="F61" i="14"/>
  <c r="F59" i="14"/>
  <c r="F57" i="14"/>
  <c r="F56" i="14"/>
  <c r="F50" i="14"/>
  <c r="F48" i="14"/>
  <c r="F46" i="14"/>
  <c r="F44" i="14"/>
  <c r="F41" i="14"/>
  <c r="F35" i="14"/>
  <c r="F34" i="14"/>
  <c r="F33" i="14"/>
  <c r="F31" i="14"/>
  <c r="F30" i="14"/>
  <c r="F29" i="14"/>
  <c r="F28" i="14"/>
  <c r="F26" i="14"/>
  <c r="F20" i="14"/>
  <c r="F18" i="14"/>
  <c r="F16" i="14"/>
  <c r="F14" i="14"/>
  <c r="F12" i="14"/>
  <c r="F11" i="14"/>
  <c r="F95" i="17"/>
  <c r="F94" i="17"/>
  <c r="F93" i="17"/>
  <c r="F92" i="17"/>
  <c r="F91" i="17"/>
  <c r="F90" i="17"/>
  <c r="F89" i="17"/>
  <c r="F87" i="17"/>
  <c r="F86" i="17"/>
  <c r="F65" i="17"/>
  <c r="F64" i="17"/>
  <c r="F63" i="17"/>
  <c r="F62" i="17"/>
  <c r="F61" i="17"/>
  <c r="F60" i="17"/>
  <c r="F59" i="17"/>
  <c r="F58" i="17"/>
  <c r="F57" i="17"/>
  <c r="F56" i="17"/>
  <c r="F50" i="17"/>
  <c r="F48" i="17"/>
  <c r="F47" i="17"/>
  <c r="F46" i="17"/>
  <c r="F45" i="17"/>
  <c r="F44" i="17"/>
  <c r="F43" i="17"/>
  <c r="F42" i="17"/>
  <c r="F41" i="17"/>
  <c r="F35" i="17"/>
  <c r="F34" i="17"/>
  <c r="F33" i="17"/>
  <c r="F31" i="17"/>
  <c r="F30" i="17"/>
  <c r="F29" i="17"/>
  <c r="F28" i="17"/>
  <c r="F27" i="17"/>
  <c r="F26" i="17"/>
  <c r="F20" i="17"/>
  <c r="F19" i="17"/>
  <c r="F18" i="17"/>
  <c r="F16" i="17"/>
  <c r="F15" i="17"/>
  <c r="F14" i="17"/>
  <c r="F12" i="17"/>
  <c r="F11" i="17"/>
  <c r="F80" i="8"/>
  <c r="F79" i="8"/>
  <c r="F78" i="8"/>
  <c r="F76" i="8"/>
  <c r="F75" i="8"/>
  <c r="F74" i="8"/>
  <c r="F72" i="8"/>
  <c r="F71" i="8"/>
  <c r="F65" i="8"/>
  <c r="F64" i="8"/>
  <c r="F63" i="8"/>
  <c r="F62" i="8"/>
  <c r="F61" i="8"/>
  <c r="F60" i="8"/>
  <c r="F59" i="8"/>
  <c r="F58" i="8"/>
  <c r="F57" i="8"/>
  <c r="F56" i="8"/>
  <c r="F50" i="8"/>
  <c r="F49" i="8"/>
  <c r="F48" i="8"/>
  <c r="F47" i="8"/>
  <c r="F46" i="8"/>
  <c r="F45" i="8"/>
  <c r="F44" i="8"/>
  <c r="F43" i="8"/>
  <c r="F42" i="8"/>
  <c r="F41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7" i="8"/>
  <c r="F16" i="8"/>
  <c r="F15" i="8"/>
  <c r="F14" i="8"/>
  <c r="F13" i="8"/>
  <c r="F12" i="8"/>
  <c r="F11" i="8"/>
  <c r="F80" i="9"/>
  <c r="F79" i="9"/>
  <c r="F78" i="9"/>
  <c r="F76" i="9"/>
  <c r="F75" i="9"/>
  <c r="F74" i="9"/>
  <c r="F72" i="9"/>
  <c r="F71" i="9"/>
  <c r="F65" i="9"/>
  <c r="F64" i="9"/>
  <c r="F63" i="9"/>
  <c r="F62" i="9"/>
  <c r="F61" i="9"/>
  <c r="F60" i="9"/>
  <c r="F59" i="9"/>
  <c r="F58" i="9"/>
  <c r="F57" i="9"/>
  <c r="F56" i="9"/>
  <c r="F50" i="9"/>
  <c r="F49" i="9"/>
  <c r="F48" i="9"/>
  <c r="F47" i="9"/>
  <c r="F46" i="9"/>
  <c r="F45" i="9"/>
  <c r="F44" i="9"/>
  <c r="F43" i="9"/>
  <c r="F42" i="9"/>
  <c r="F41" i="9"/>
  <c r="F35" i="9"/>
  <c r="F34" i="9"/>
  <c r="F33" i="9"/>
  <c r="F32" i="9"/>
  <c r="F31" i="9"/>
  <c r="F30" i="9"/>
  <c r="F29" i="9"/>
  <c r="F28" i="9"/>
  <c r="F27" i="9"/>
  <c r="F26" i="9"/>
  <c r="F20" i="9"/>
  <c r="F19" i="9"/>
  <c r="F18" i="9"/>
  <c r="F17" i="9"/>
  <c r="F16" i="9"/>
  <c r="F15" i="9"/>
  <c r="F14" i="9"/>
  <c r="F13" i="9"/>
  <c r="F12" i="9"/>
  <c r="F11" i="9"/>
  <c r="F65" i="10"/>
  <c r="F63" i="10"/>
  <c r="F62" i="10"/>
  <c r="F61" i="10"/>
  <c r="F60" i="10"/>
  <c r="F59" i="10"/>
  <c r="F58" i="10"/>
  <c r="F57" i="10"/>
  <c r="F56" i="10"/>
  <c r="F50" i="10"/>
  <c r="F49" i="10"/>
  <c r="F48" i="10"/>
  <c r="F47" i="10"/>
  <c r="F46" i="10"/>
  <c r="F45" i="10"/>
  <c r="F44" i="10"/>
  <c r="F43" i="10"/>
  <c r="F42" i="10"/>
  <c r="F41" i="10"/>
  <c r="F20" i="10"/>
  <c r="F19" i="10"/>
  <c r="F18" i="10"/>
  <c r="F16" i="10"/>
  <c r="F15" i="10"/>
  <c r="F14" i="10"/>
  <c r="F12" i="10"/>
  <c r="F11" i="10"/>
  <c r="F80" i="11"/>
  <c r="F79" i="11"/>
  <c r="F78" i="11"/>
  <c r="F77" i="11"/>
  <c r="F76" i="11"/>
  <c r="F75" i="11"/>
  <c r="F74" i="11"/>
  <c r="F73" i="11"/>
  <c r="F72" i="11"/>
  <c r="F71" i="11"/>
  <c r="F65" i="11"/>
  <c r="F64" i="11"/>
  <c r="F63" i="11"/>
  <c r="F62" i="11"/>
  <c r="F61" i="11"/>
  <c r="F60" i="11"/>
  <c r="F59" i="11"/>
  <c r="F58" i="11"/>
  <c r="F57" i="11"/>
  <c r="F56" i="11"/>
  <c r="F50" i="11"/>
  <c r="F49" i="11"/>
  <c r="F48" i="11"/>
  <c r="F47" i="11"/>
  <c r="F46" i="11"/>
  <c r="F45" i="11"/>
  <c r="F44" i="11"/>
  <c r="F43" i="11"/>
  <c r="F42" i="11"/>
  <c r="F41" i="11"/>
  <c r="F35" i="11"/>
  <c r="F34" i="11"/>
  <c r="F33" i="11"/>
  <c r="F32" i="11"/>
  <c r="F31" i="11"/>
  <c r="F30" i="11"/>
  <c r="F29" i="11"/>
  <c r="F28" i="11"/>
  <c r="F27" i="11"/>
  <c r="F26" i="11"/>
  <c r="F20" i="11"/>
  <c r="F19" i="11"/>
  <c r="F18" i="11"/>
  <c r="F17" i="11"/>
  <c r="F16" i="11"/>
  <c r="F15" i="11"/>
  <c r="F14" i="11"/>
  <c r="F13" i="11"/>
  <c r="F12" i="11"/>
  <c r="F11" i="11"/>
  <c r="B11" i="12"/>
  <c r="F14" i="12"/>
  <c r="F11" i="12"/>
  <c r="F76" i="12"/>
  <c r="F61" i="12"/>
  <c r="F80" i="12"/>
  <c r="F79" i="12"/>
  <c r="F78" i="12"/>
  <c r="F77" i="12"/>
  <c r="F75" i="12"/>
  <c r="F74" i="12"/>
  <c r="F73" i="12"/>
  <c r="F72" i="12"/>
  <c r="F71" i="12"/>
  <c r="F65" i="12"/>
  <c r="F64" i="12"/>
  <c r="F63" i="12"/>
  <c r="F62" i="12"/>
  <c r="F60" i="12"/>
  <c r="F59" i="12"/>
  <c r="F58" i="12"/>
  <c r="F57" i="12"/>
  <c r="F56" i="12"/>
  <c r="F50" i="12"/>
  <c r="F49" i="12"/>
  <c r="F48" i="12"/>
  <c r="F47" i="12"/>
  <c r="F46" i="12"/>
  <c r="F45" i="12"/>
  <c r="F44" i="12"/>
  <c r="F43" i="12"/>
  <c r="F42" i="12"/>
  <c r="F41" i="12"/>
  <c r="F35" i="12"/>
  <c r="F34" i="12"/>
  <c r="F33" i="12"/>
  <c r="F32" i="12"/>
  <c r="F31" i="12"/>
  <c r="F30" i="12"/>
  <c r="F29" i="12"/>
  <c r="F28" i="12"/>
  <c r="F27" i="12"/>
  <c r="F26" i="12"/>
  <c r="F20" i="12"/>
  <c r="F19" i="12"/>
  <c r="F18" i="12"/>
  <c r="F17" i="12"/>
  <c r="F16" i="12"/>
  <c r="F15" i="12"/>
  <c r="F13" i="12"/>
  <c r="F12" i="12"/>
  <c r="F163" i="29" l="1"/>
  <c r="I163" i="29"/>
  <c r="H163" i="29"/>
  <c r="AA46" i="11"/>
  <c r="AA18" i="9"/>
  <c r="E379" i="29"/>
  <c r="H379" i="29"/>
  <c r="I379" i="29"/>
  <c r="F379" i="29"/>
  <c r="J330" i="29"/>
  <c r="I247" i="29"/>
  <c r="H247" i="29"/>
  <c r="E247" i="29"/>
  <c r="F247" i="29"/>
  <c r="C303" i="29"/>
  <c r="D303" i="29" s="1"/>
  <c r="C322" i="29"/>
  <c r="D322" i="29" s="1"/>
  <c r="C332" i="29"/>
  <c r="D332" i="29" s="1"/>
  <c r="Q1" i="10"/>
  <c r="AA33" i="9"/>
  <c r="AA48" i="9" s="1"/>
  <c r="AA63" i="9" s="1"/>
  <c r="AA18" i="8" s="1"/>
  <c r="AA74" i="15"/>
  <c r="AA89" i="14" s="1"/>
  <c r="AA74" i="13"/>
  <c r="AA74" i="19" s="1"/>
  <c r="E453" i="29"/>
  <c r="H453" i="29"/>
  <c r="I453" i="29"/>
  <c r="F453" i="29"/>
  <c r="C15" i="28"/>
  <c r="D15" i="28" s="1"/>
  <c r="I313" i="29"/>
  <c r="F313" i="29"/>
  <c r="E313" i="29"/>
  <c r="H313" i="29"/>
  <c r="T92" i="12"/>
  <c r="R92" i="12"/>
  <c r="Q92" i="12"/>
  <c r="N92" i="12"/>
  <c r="F92" i="12"/>
  <c r="P92" i="12"/>
  <c r="O92" i="12"/>
  <c r="M92" i="12"/>
  <c r="H416" i="29"/>
  <c r="E416" i="29"/>
  <c r="J416" i="29" s="1"/>
  <c r="F416" i="29"/>
  <c r="I416" i="29"/>
  <c r="E387" i="29"/>
  <c r="J387" i="29" s="1"/>
  <c r="I387" i="29"/>
  <c r="F387" i="29"/>
  <c r="H387" i="29"/>
  <c r="E173" i="29"/>
  <c r="H173" i="29"/>
  <c r="F173" i="29"/>
  <c r="I173" i="29"/>
  <c r="E125" i="29"/>
  <c r="J125" i="29" s="1"/>
  <c r="I125" i="29"/>
  <c r="F125" i="29"/>
  <c r="H125" i="29"/>
  <c r="I97" i="29"/>
  <c r="H97" i="29"/>
  <c r="E97" i="29"/>
  <c r="F97" i="29"/>
  <c r="I44" i="29"/>
  <c r="E44" i="29"/>
  <c r="H44" i="29"/>
  <c r="R81" i="10"/>
  <c r="AA13" i="12"/>
  <c r="AA28" i="12" s="1"/>
  <c r="AA43" i="12" s="1"/>
  <c r="AA58" i="12" s="1"/>
  <c r="AA13" i="11" s="1"/>
  <c r="AA28" i="11" s="1"/>
  <c r="AA43" i="11" s="1"/>
  <c r="AA58" i="11" s="1"/>
  <c r="R21" i="12"/>
  <c r="R36" i="12"/>
  <c r="AA26" i="12"/>
  <c r="AA60" i="12"/>
  <c r="AA15" i="11" s="1"/>
  <c r="AA30" i="11" s="1"/>
  <c r="AA45" i="11" s="1"/>
  <c r="AA60" i="11" s="1"/>
  <c r="AA15" i="10" s="1"/>
  <c r="F18" i="26"/>
  <c r="H464" i="29"/>
  <c r="F464" i="29"/>
  <c r="E464" i="29"/>
  <c r="J464" i="29" s="1"/>
  <c r="I464" i="29"/>
  <c r="J374" i="29"/>
  <c r="E277" i="29"/>
  <c r="J277" i="29" s="1"/>
  <c r="F277" i="29"/>
  <c r="I277" i="29"/>
  <c r="H277" i="29"/>
  <c r="I230" i="29"/>
  <c r="F230" i="29"/>
  <c r="E230" i="29"/>
  <c r="H230" i="29"/>
  <c r="J66" i="28"/>
  <c r="M90" i="19"/>
  <c r="O90" i="19"/>
  <c r="F90" i="19"/>
  <c r="N90" i="19"/>
  <c r="P90" i="19"/>
  <c r="T90" i="19"/>
  <c r="Q90" i="19"/>
  <c r="R90" i="19"/>
  <c r="AA65" i="10"/>
  <c r="AA80" i="10" s="1"/>
  <c r="AA20" i="9" s="1"/>
  <c r="E288" i="29"/>
  <c r="F288" i="29"/>
  <c r="I288" i="29"/>
  <c r="K77" i="11"/>
  <c r="K95" i="10"/>
  <c r="K86" i="10"/>
  <c r="K74" i="9"/>
  <c r="K75" i="8"/>
  <c r="K93" i="17"/>
  <c r="K79" i="16"/>
  <c r="K72" i="16"/>
  <c r="K73" i="15"/>
  <c r="K91" i="14"/>
  <c r="K77" i="13"/>
  <c r="K80" i="19"/>
  <c r="K71" i="19"/>
  <c r="K104" i="18"/>
  <c r="K33" i="17"/>
  <c r="K47" i="10"/>
  <c r="K49" i="8"/>
  <c r="K46" i="14"/>
  <c r="K48" i="19"/>
  <c r="K59" i="18"/>
  <c r="K78" i="10"/>
  <c r="K80" i="14"/>
  <c r="K13" i="10"/>
  <c r="K18" i="14"/>
  <c r="K13" i="9"/>
  <c r="K26" i="15"/>
  <c r="K56" i="19"/>
  <c r="F29" i="26"/>
  <c r="H344" i="29"/>
  <c r="I344" i="29"/>
  <c r="E344" i="29"/>
  <c r="H318" i="29"/>
  <c r="I318" i="29"/>
  <c r="E318" i="29"/>
  <c r="J318" i="29" s="1"/>
  <c r="E307" i="29"/>
  <c r="J307" i="29" s="1"/>
  <c r="I307" i="29"/>
  <c r="F307" i="29"/>
  <c r="H307" i="29"/>
  <c r="I202" i="29"/>
  <c r="E202" i="29"/>
  <c r="J202" i="29" s="1"/>
  <c r="F178" i="29"/>
  <c r="H178" i="29"/>
  <c r="I178" i="29"/>
  <c r="E178" i="29"/>
  <c r="J178" i="29" s="1"/>
  <c r="J128" i="29"/>
  <c r="E99" i="29"/>
  <c r="F99" i="29"/>
  <c r="I99" i="29"/>
  <c r="H99" i="29"/>
  <c r="E75" i="29"/>
  <c r="J75" i="29" s="1"/>
  <c r="I75" i="29"/>
  <c r="F75" i="29"/>
  <c r="H75" i="29"/>
  <c r="H72" i="29"/>
  <c r="I72" i="29"/>
  <c r="E72" i="29"/>
  <c r="J72" i="29" s="1"/>
  <c r="H50" i="29"/>
  <c r="F50" i="29"/>
  <c r="I50" i="29"/>
  <c r="E50" i="29"/>
  <c r="J50" i="29" s="1"/>
  <c r="I21" i="29"/>
  <c r="F21" i="29"/>
  <c r="H21" i="29"/>
  <c r="D7" i="29"/>
  <c r="I7" i="29" s="1"/>
  <c r="E7" i="29"/>
  <c r="J7" i="29" s="1"/>
  <c r="Q1" i="18"/>
  <c r="K33" i="10"/>
  <c r="K29" i="16"/>
  <c r="K34" i="19"/>
  <c r="K45" i="9"/>
  <c r="K47" i="17"/>
  <c r="K42" i="13"/>
  <c r="K65" i="11"/>
  <c r="K60" i="17"/>
  <c r="K62" i="15"/>
  <c r="K57" i="13"/>
  <c r="K15" i="11"/>
  <c r="K18" i="15"/>
  <c r="K16" i="14"/>
  <c r="K87" i="18"/>
  <c r="K56" i="11"/>
  <c r="K26" i="17"/>
  <c r="AA71" i="12"/>
  <c r="P102" i="10"/>
  <c r="R102" i="10"/>
  <c r="M102" i="10"/>
  <c r="Q102" i="10"/>
  <c r="O102" i="10"/>
  <c r="T102" i="10"/>
  <c r="N102" i="10"/>
  <c r="J380" i="29"/>
  <c r="D357" i="29"/>
  <c r="H342" i="29"/>
  <c r="I342" i="29"/>
  <c r="E342" i="29"/>
  <c r="J342" i="29" s="1"/>
  <c r="F324" i="29"/>
  <c r="H324" i="29"/>
  <c r="I324" i="29"/>
  <c r="E324" i="29"/>
  <c r="J324" i="29" s="1"/>
  <c r="J294" i="29"/>
  <c r="H246" i="29"/>
  <c r="F246" i="29"/>
  <c r="I246" i="29"/>
  <c r="E246" i="29"/>
  <c r="H216" i="29"/>
  <c r="E216" i="29"/>
  <c r="J216" i="29" s="1"/>
  <c r="F216" i="29"/>
  <c r="F154" i="29"/>
  <c r="H154" i="29"/>
  <c r="I154" i="29"/>
  <c r="E154" i="29"/>
  <c r="J154" i="29" s="1"/>
  <c r="F130" i="29"/>
  <c r="H130" i="29"/>
  <c r="I130" i="29"/>
  <c r="E130" i="29"/>
  <c r="J130" i="29" s="1"/>
  <c r="F128" i="29"/>
  <c r="I128" i="29"/>
  <c r="J126" i="29"/>
  <c r="F122" i="29"/>
  <c r="H122" i="29"/>
  <c r="E122" i="29"/>
  <c r="I122" i="29"/>
  <c r="C98" i="28"/>
  <c r="E98" i="28"/>
  <c r="J98" i="28" s="1"/>
  <c r="D98" i="28"/>
  <c r="I98" i="28" s="1"/>
  <c r="F98" i="28"/>
  <c r="H206" i="29"/>
  <c r="I206" i="29"/>
  <c r="C237" i="29"/>
  <c r="D237" i="29" s="1"/>
  <c r="D249" i="29"/>
  <c r="I249" i="29" s="1"/>
  <c r="C249" i="29"/>
  <c r="C261" i="29"/>
  <c r="D261" i="29" s="1"/>
  <c r="C356" i="29"/>
  <c r="D356" i="29" s="1"/>
  <c r="C383" i="29"/>
  <c r="D383" i="29"/>
  <c r="AT87" i="12"/>
  <c r="AT92" i="12" s="1"/>
  <c r="AT92" i="11" s="1"/>
  <c r="AT90" i="12"/>
  <c r="AT90" i="11" s="1"/>
  <c r="I424" i="29"/>
  <c r="E424" i="29"/>
  <c r="J424" i="29" s="1"/>
  <c r="F424" i="29"/>
  <c r="H374" i="29"/>
  <c r="F374" i="29"/>
  <c r="I374" i="29"/>
  <c r="F330" i="29"/>
  <c r="H330" i="29"/>
  <c r="I330" i="29"/>
  <c r="J238" i="29"/>
  <c r="I25" i="29"/>
  <c r="F25" i="29"/>
  <c r="E25" i="29"/>
  <c r="H25" i="29"/>
  <c r="F184" i="29"/>
  <c r="C184" i="29"/>
  <c r="D184" i="29"/>
  <c r="I184" i="29" s="1"/>
  <c r="E184" i="29"/>
  <c r="J184" i="29" s="1"/>
  <c r="H326" i="29"/>
  <c r="E326" i="29"/>
  <c r="J326" i="29" s="1"/>
  <c r="F326" i="29"/>
  <c r="D476" i="29"/>
  <c r="I476" i="29" s="1"/>
  <c r="F476" i="29"/>
  <c r="E476" i="29"/>
  <c r="J476" i="29" s="1"/>
  <c r="AR87" i="9"/>
  <c r="K50" i="12"/>
  <c r="K27" i="15"/>
  <c r="K28" i="13"/>
  <c r="K60" i="14"/>
  <c r="K72" i="14"/>
  <c r="F442" i="29"/>
  <c r="H442" i="29"/>
  <c r="E442" i="29"/>
  <c r="I442" i="29"/>
  <c r="I304" i="29"/>
  <c r="E304" i="29"/>
  <c r="J304" i="29" s="1"/>
  <c r="F304" i="29"/>
  <c r="F266" i="29"/>
  <c r="H266" i="29"/>
  <c r="I266" i="29"/>
  <c r="E266" i="29"/>
  <c r="E203" i="29"/>
  <c r="I203" i="29"/>
  <c r="F203" i="29"/>
  <c r="H203" i="29"/>
  <c r="I29" i="29"/>
  <c r="F29" i="29"/>
  <c r="H29" i="29"/>
  <c r="H6" i="29"/>
  <c r="E6" i="29"/>
  <c r="I6" i="29"/>
  <c r="F6" i="29"/>
  <c r="I105" i="29"/>
  <c r="E105" i="29"/>
  <c r="J105" i="29" s="1"/>
  <c r="F105" i="29"/>
  <c r="C457" i="29"/>
  <c r="D457" i="29"/>
  <c r="E457" i="29"/>
  <c r="H457" i="29"/>
  <c r="K78" i="11"/>
  <c r="K94" i="10"/>
  <c r="K87" i="10"/>
  <c r="K73" i="9"/>
  <c r="K76" i="8"/>
  <c r="K92" i="17"/>
  <c r="K80" i="16"/>
  <c r="K71" i="16"/>
  <c r="K74" i="15"/>
  <c r="K90" i="14"/>
  <c r="K78" i="13"/>
  <c r="K79" i="19"/>
  <c r="K72" i="19"/>
  <c r="K103" i="18"/>
  <c r="K32" i="17"/>
  <c r="K48" i="10"/>
  <c r="K50" i="8"/>
  <c r="K45" i="14"/>
  <c r="K47" i="19"/>
  <c r="K57" i="11"/>
  <c r="K58" i="18"/>
  <c r="K79" i="10"/>
  <c r="K17" i="9"/>
  <c r="K15" i="16"/>
  <c r="K26" i="9"/>
  <c r="R51" i="12"/>
  <c r="AA41" i="12"/>
  <c r="AA56" i="12" s="1"/>
  <c r="AA11" i="11" s="1"/>
  <c r="AA26" i="11" s="1"/>
  <c r="AA41" i="11" s="1"/>
  <c r="F9" i="26"/>
  <c r="F13" i="26"/>
  <c r="F41" i="26"/>
  <c r="F45" i="26"/>
  <c r="W4" i="27"/>
  <c r="U4" i="27"/>
  <c r="K4" i="27"/>
  <c r="H4" i="27"/>
  <c r="A5" i="27"/>
  <c r="T4" i="27"/>
  <c r="R4" i="27"/>
  <c r="N4" i="27"/>
  <c r="F4" i="27"/>
  <c r="Q4" i="27"/>
  <c r="O4" i="27"/>
  <c r="AD4" i="27"/>
  <c r="C4" i="27"/>
  <c r="AC4" i="27"/>
  <c r="X4" i="27"/>
  <c r="B4" i="27"/>
  <c r="AD21" i="26"/>
  <c r="AD24" i="26"/>
  <c r="AD29" i="26"/>
  <c r="L4" i="27"/>
  <c r="Q1" i="15"/>
  <c r="AA95" i="17"/>
  <c r="AA80" i="16" s="1"/>
  <c r="AA80" i="15" s="1"/>
  <c r="AA95" i="14" s="1"/>
  <c r="R66" i="17"/>
  <c r="R93" i="12"/>
  <c r="Q93" i="12"/>
  <c r="P93" i="12"/>
  <c r="M93" i="12"/>
  <c r="T93" i="12"/>
  <c r="O93" i="12"/>
  <c r="N93" i="12"/>
  <c r="N92" i="13"/>
  <c r="P92" i="13"/>
  <c r="T92" i="13"/>
  <c r="F92" i="13"/>
  <c r="R92" i="13"/>
  <c r="M92" i="13"/>
  <c r="Q92" i="13"/>
  <c r="O92" i="13"/>
  <c r="AR83" i="12"/>
  <c r="AR85" i="12" s="1"/>
  <c r="E341" i="29"/>
  <c r="H341" i="29"/>
  <c r="I341" i="29"/>
  <c r="F341" i="29"/>
  <c r="I289" i="29"/>
  <c r="F289" i="29"/>
  <c r="H289" i="29"/>
  <c r="E289" i="29"/>
  <c r="J289" i="29" s="1"/>
  <c r="C281" i="29"/>
  <c r="D281" i="29" s="1"/>
  <c r="H270" i="29"/>
  <c r="F270" i="29"/>
  <c r="E270" i="29"/>
  <c r="J270" i="29" s="1"/>
  <c r="D245" i="29"/>
  <c r="F234" i="29"/>
  <c r="H234" i="29"/>
  <c r="I234" i="29"/>
  <c r="J234" i="29" s="1"/>
  <c r="F90" i="29"/>
  <c r="H90" i="29"/>
  <c r="E90" i="29"/>
  <c r="I90" i="29"/>
  <c r="I57" i="29"/>
  <c r="E57" i="29"/>
  <c r="J57" i="29" s="1"/>
  <c r="H57" i="29"/>
  <c r="D54" i="29"/>
  <c r="I11" i="28"/>
  <c r="F11" i="28"/>
  <c r="F466" i="29"/>
  <c r="H466" i="29"/>
  <c r="I466" i="29"/>
  <c r="E466" i="29"/>
  <c r="I408" i="29"/>
  <c r="E408" i="29"/>
  <c r="J408" i="29" s="1"/>
  <c r="F408" i="29"/>
  <c r="H336" i="29"/>
  <c r="F336" i="29"/>
  <c r="I336" i="29"/>
  <c r="E336" i="29"/>
  <c r="J336" i="29" s="1"/>
  <c r="H248" i="29"/>
  <c r="I248" i="29"/>
  <c r="E248" i="29"/>
  <c r="J248" i="29" s="1"/>
  <c r="AS102" i="17"/>
  <c r="K61" i="12"/>
  <c r="K27" i="8"/>
  <c r="K43" i="11"/>
  <c r="K50" i="11"/>
  <c r="K59" i="9"/>
  <c r="K65" i="16"/>
  <c r="K62" i="19"/>
  <c r="K13" i="11"/>
  <c r="K12" i="14"/>
  <c r="K17" i="16"/>
  <c r="K41" i="17"/>
  <c r="K71" i="14"/>
  <c r="E440" i="29"/>
  <c r="J440" i="29" s="1"/>
  <c r="F440" i="29"/>
  <c r="I440" i="29"/>
  <c r="E376" i="29"/>
  <c r="J376" i="29" s="1"/>
  <c r="F376" i="29"/>
  <c r="I376" i="29"/>
  <c r="E323" i="29"/>
  <c r="J323" i="29" s="1"/>
  <c r="F323" i="29"/>
  <c r="H323" i="29"/>
  <c r="I323" i="29"/>
  <c r="E74" i="29"/>
  <c r="I74" i="29"/>
  <c r="I17" i="29"/>
  <c r="E17" i="29"/>
  <c r="J17" i="29" s="1"/>
  <c r="H17" i="29"/>
  <c r="F17" i="29"/>
  <c r="C93" i="29"/>
  <c r="D93" i="29" s="1"/>
  <c r="K34" i="10"/>
  <c r="K30" i="16"/>
  <c r="K33" i="19"/>
  <c r="K44" i="9"/>
  <c r="K46" i="17"/>
  <c r="K43" i="13"/>
  <c r="K64" i="11"/>
  <c r="K61" i="17"/>
  <c r="K63" i="15"/>
  <c r="K19" i="11"/>
  <c r="K19" i="10"/>
  <c r="K14" i="15"/>
  <c r="K13" i="16"/>
  <c r="K11" i="13"/>
  <c r="I4" i="27"/>
  <c r="AA17" i="11"/>
  <c r="AA32" i="11" s="1"/>
  <c r="AA47" i="11" s="1"/>
  <c r="AA62" i="11" s="1"/>
  <c r="AA74" i="8"/>
  <c r="AA89" i="17" s="1"/>
  <c r="AA74" i="16" s="1"/>
  <c r="R21" i="8"/>
  <c r="Q1" i="13"/>
  <c r="AA94" i="17"/>
  <c r="AA79" i="16" s="1"/>
  <c r="AA79" i="15" s="1"/>
  <c r="AA94" i="14" s="1"/>
  <c r="R86" i="15"/>
  <c r="M86" i="15"/>
  <c r="Q86" i="15"/>
  <c r="T86" i="15"/>
  <c r="O86" i="15"/>
  <c r="N86" i="15"/>
  <c r="P86" i="15"/>
  <c r="F86" i="15"/>
  <c r="C476" i="29"/>
  <c r="F250" i="29"/>
  <c r="H250" i="29"/>
  <c r="E250" i="29"/>
  <c r="I250" i="29"/>
  <c r="I192" i="29"/>
  <c r="J192" i="29" s="1"/>
  <c r="F192" i="29"/>
  <c r="J186" i="29"/>
  <c r="E165" i="29"/>
  <c r="H165" i="29"/>
  <c r="I165" i="29"/>
  <c r="E139" i="29"/>
  <c r="J139" i="29" s="1"/>
  <c r="I139" i="29"/>
  <c r="F139" i="29"/>
  <c r="H139" i="29"/>
  <c r="E131" i="29"/>
  <c r="I131" i="29"/>
  <c r="H131" i="29"/>
  <c r="J103" i="29"/>
  <c r="H38" i="29"/>
  <c r="E38" i="29"/>
  <c r="F38" i="29"/>
  <c r="I38" i="29"/>
  <c r="F10" i="29"/>
  <c r="I10" i="29"/>
  <c r="E10" i="29"/>
  <c r="J10" i="29" s="1"/>
  <c r="H10" i="29"/>
  <c r="D8" i="29"/>
  <c r="I92" i="28"/>
  <c r="E92" i="28"/>
  <c r="J92" i="28" s="1"/>
  <c r="H92" i="28"/>
  <c r="F92" i="28"/>
  <c r="C352" i="29"/>
  <c r="D352" i="29"/>
  <c r="H352" i="29" s="1"/>
  <c r="AL79" i="17"/>
  <c r="AN79" i="17"/>
  <c r="F386" i="29"/>
  <c r="H386" i="29"/>
  <c r="I386" i="29"/>
  <c r="E386" i="29"/>
  <c r="H222" i="29"/>
  <c r="I222" i="29"/>
  <c r="E222" i="29"/>
  <c r="E205" i="29"/>
  <c r="F205" i="29"/>
  <c r="H205" i="29"/>
  <c r="I205" i="29"/>
  <c r="E189" i="29"/>
  <c r="J189" i="29" s="1"/>
  <c r="F189" i="29"/>
  <c r="H189" i="29"/>
  <c r="C225" i="29"/>
  <c r="D225" i="29"/>
  <c r="I225" i="29" s="1"/>
  <c r="F225" i="29"/>
  <c r="AL18" i="12"/>
  <c r="AN18" i="12"/>
  <c r="K29" i="11"/>
  <c r="K34" i="15"/>
  <c r="K32" i="14"/>
  <c r="K63" i="8"/>
  <c r="K16" i="15"/>
  <c r="AA30" i="10"/>
  <c r="AA45" i="10" s="1"/>
  <c r="AA60" i="10" s="1"/>
  <c r="AA75" i="10" s="1"/>
  <c r="AA15" i="9" s="1"/>
  <c r="AA30" i="9" s="1"/>
  <c r="T92" i="16"/>
  <c r="Q92" i="16"/>
  <c r="F92" i="16"/>
  <c r="O92" i="16"/>
  <c r="M92" i="16"/>
  <c r="E493" i="29"/>
  <c r="J493" i="29" s="1"/>
  <c r="F493" i="29"/>
  <c r="I493" i="29"/>
  <c r="H493" i="29"/>
  <c r="E432" i="29"/>
  <c r="J432" i="29" s="1"/>
  <c r="F432" i="29"/>
  <c r="H400" i="29"/>
  <c r="F400" i="29"/>
  <c r="J312" i="29"/>
  <c r="I243" i="29"/>
  <c r="F243" i="29"/>
  <c r="H243" i="29"/>
  <c r="F158" i="29"/>
  <c r="I158" i="29"/>
  <c r="E158" i="29"/>
  <c r="J158" i="29" s="1"/>
  <c r="H20" i="29"/>
  <c r="E20" i="29"/>
  <c r="J20" i="29" s="1"/>
  <c r="I20" i="29"/>
  <c r="F82" i="29"/>
  <c r="H82" i="29"/>
  <c r="D82" i="29"/>
  <c r="I82" i="29" s="1"/>
  <c r="C83" i="29"/>
  <c r="D83" i="29"/>
  <c r="I83" i="29" s="1"/>
  <c r="AN65" i="13"/>
  <c r="AL65" i="13"/>
  <c r="K27" i="12"/>
  <c r="K30" i="9"/>
  <c r="K31" i="18"/>
  <c r="K44" i="16"/>
  <c r="K48" i="15"/>
  <c r="K50" i="13"/>
  <c r="K45" i="18"/>
  <c r="K62" i="10"/>
  <c r="K57" i="16"/>
  <c r="K65" i="13"/>
  <c r="K75" i="17"/>
  <c r="K77" i="18"/>
  <c r="K17" i="10"/>
  <c r="K15" i="9"/>
  <c r="K95" i="18"/>
  <c r="K41" i="9"/>
  <c r="K11" i="15"/>
  <c r="F2" i="26"/>
  <c r="F34" i="26"/>
  <c r="F410" i="29"/>
  <c r="H410" i="29"/>
  <c r="I410" i="29"/>
  <c r="J410" i="29" s="1"/>
  <c r="F242" i="29"/>
  <c r="H242" i="29"/>
  <c r="I242" i="29"/>
  <c r="E242" i="29"/>
  <c r="J242" i="29" s="1"/>
  <c r="I217" i="29"/>
  <c r="H217" i="29"/>
  <c r="E217" i="29"/>
  <c r="F217" i="29"/>
  <c r="I209" i="29"/>
  <c r="H209" i="29"/>
  <c r="E209" i="29"/>
  <c r="J209" i="29" s="1"/>
  <c r="F209" i="29"/>
  <c r="J206" i="29"/>
  <c r="I169" i="29"/>
  <c r="E169" i="29"/>
  <c r="J169" i="29" s="1"/>
  <c r="H169" i="29"/>
  <c r="I161" i="29"/>
  <c r="H161" i="29"/>
  <c r="E161" i="29"/>
  <c r="J161" i="29" s="1"/>
  <c r="F161" i="29"/>
  <c r="I153" i="29"/>
  <c r="J153" i="29" s="1"/>
  <c r="F153" i="29"/>
  <c r="H153" i="29"/>
  <c r="E123" i="29"/>
  <c r="J123" i="29" s="1"/>
  <c r="H123" i="29"/>
  <c r="I123" i="29"/>
  <c r="F123" i="29"/>
  <c r="J87" i="29"/>
  <c r="I51" i="28"/>
  <c r="E51" i="28"/>
  <c r="J51" i="28" s="1"/>
  <c r="C67" i="28"/>
  <c r="D67" i="28"/>
  <c r="C79" i="29"/>
  <c r="D79" i="29" s="1"/>
  <c r="F3" i="27"/>
  <c r="AC3" i="27"/>
  <c r="AA3" i="27"/>
  <c r="E3" i="27"/>
  <c r="B3" i="27"/>
  <c r="Z3" i="27"/>
  <c r="X3" i="27"/>
  <c r="L3" i="27"/>
  <c r="I3" i="27"/>
  <c r="W3" i="27"/>
  <c r="U3" i="27"/>
  <c r="N3" i="27"/>
  <c r="K3" i="27"/>
  <c r="H3" i="27"/>
  <c r="AD2" i="26"/>
  <c r="Q1" i="9"/>
  <c r="Q1" i="8"/>
  <c r="P87" i="12"/>
  <c r="O87" i="12"/>
  <c r="N87" i="12"/>
  <c r="T87" i="12"/>
  <c r="O100" i="17"/>
  <c r="Q100" i="17"/>
  <c r="M100" i="17"/>
  <c r="T100" i="17"/>
  <c r="F124" i="18"/>
  <c r="N124" i="18"/>
  <c r="T124" i="18"/>
  <c r="P124" i="18"/>
  <c r="O124" i="18"/>
  <c r="D523" i="29"/>
  <c r="D500" i="29"/>
  <c r="H448" i="29"/>
  <c r="I448" i="29"/>
  <c r="E448" i="29"/>
  <c r="J448" i="29" s="1"/>
  <c r="H392" i="29"/>
  <c r="E392" i="29"/>
  <c r="J392" i="29" s="1"/>
  <c r="I392" i="29"/>
  <c r="E384" i="29"/>
  <c r="J384" i="29" s="1"/>
  <c r="F384" i="29"/>
  <c r="D353" i="29"/>
  <c r="E339" i="29"/>
  <c r="I339" i="29"/>
  <c r="F339" i="29"/>
  <c r="D306" i="29"/>
  <c r="I297" i="29"/>
  <c r="E297" i="29"/>
  <c r="J297" i="29" s="1"/>
  <c r="F297" i="29"/>
  <c r="H262" i="29"/>
  <c r="F238" i="29"/>
  <c r="H238" i="29"/>
  <c r="I238" i="29"/>
  <c r="J236" i="29"/>
  <c r="I233" i="29"/>
  <c r="J233" i="29" s="1"/>
  <c r="F233" i="29"/>
  <c r="H233" i="29"/>
  <c r="H227" i="29"/>
  <c r="F226" i="29"/>
  <c r="H226" i="29"/>
  <c r="E226" i="29"/>
  <c r="J226" i="29" s="1"/>
  <c r="H224" i="29"/>
  <c r="E224" i="29"/>
  <c r="J224" i="29" s="1"/>
  <c r="F224" i="29"/>
  <c r="E211" i="29"/>
  <c r="J211" i="29" s="1"/>
  <c r="F211" i="29"/>
  <c r="I198" i="29"/>
  <c r="F188" i="29"/>
  <c r="E188" i="29"/>
  <c r="J188" i="29" s="1"/>
  <c r="F186" i="29"/>
  <c r="H186" i="29"/>
  <c r="I186" i="29"/>
  <c r="E181" i="29"/>
  <c r="J181" i="29" s="1"/>
  <c r="F181" i="29"/>
  <c r="H181" i="29"/>
  <c r="I126" i="29"/>
  <c r="F126" i="29"/>
  <c r="H126" i="29"/>
  <c r="I120" i="29"/>
  <c r="J120" i="29" s="1"/>
  <c r="I119" i="29"/>
  <c r="E119" i="29"/>
  <c r="F119" i="29"/>
  <c r="I112" i="29"/>
  <c r="E112" i="29"/>
  <c r="J112" i="29" s="1"/>
  <c r="H102" i="29"/>
  <c r="I102" i="29"/>
  <c r="E102" i="29"/>
  <c r="J102" i="29" s="1"/>
  <c r="I94" i="29"/>
  <c r="J94" i="29" s="1"/>
  <c r="F64" i="29"/>
  <c r="E64" i="29"/>
  <c r="I64" i="29"/>
  <c r="H64" i="29"/>
  <c r="I59" i="29"/>
  <c r="F59" i="29"/>
  <c r="H45" i="29"/>
  <c r="I40" i="29"/>
  <c r="E40" i="29"/>
  <c r="F40" i="29"/>
  <c r="E15" i="29"/>
  <c r="J15" i="29" s="1"/>
  <c r="H15" i="29"/>
  <c r="F15" i="29"/>
  <c r="I15" i="29"/>
  <c r="H13" i="29"/>
  <c r="F13" i="29"/>
  <c r="E82" i="28"/>
  <c r="I82" i="28"/>
  <c r="F82" i="28"/>
  <c r="E61" i="28"/>
  <c r="J61" i="28" s="1"/>
  <c r="I61" i="28"/>
  <c r="F61" i="28"/>
  <c r="E54" i="28"/>
  <c r="J54" i="28" s="1"/>
  <c r="F54" i="28"/>
  <c r="I54" i="28"/>
  <c r="D36" i="28"/>
  <c r="I36" i="28" s="1"/>
  <c r="E36" i="28"/>
  <c r="J36" i="28" s="1"/>
  <c r="C106" i="28"/>
  <c r="D106" i="28"/>
  <c r="I106" i="28" s="1"/>
  <c r="C19" i="29"/>
  <c r="D19" i="29" s="1"/>
  <c r="C31" i="29"/>
  <c r="D31" i="29" s="1"/>
  <c r="H33" i="29"/>
  <c r="E33" i="29"/>
  <c r="J33" i="29" s="1"/>
  <c r="F33" i="29"/>
  <c r="C34" i="29"/>
  <c r="D34" i="29" s="1"/>
  <c r="C46" i="29"/>
  <c r="D46" i="29" s="1"/>
  <c r="D58" i="29"/>
  <c r="H58" i="29" s="1"/>
  <c r="H160" i="29"/>
  <c r="D160" i="29"/>
  <c r="I160" i="29" s="1"/>
  <c r="E160" i="29"/>
  <c r="J160" i="29" s="1"/>
  <c r="F160" i="29"/>
  <c r="D176" i="29"/>
  <c r="I176" i="29" s="1"/>
  <c r="E176" i="29"/>
  <c r="J176" i="29" s="1"/>
  <c r="F194" i="29"/>
  <c r="H488" i="29"/>
  <c r="F488" i="29"/>
  <c r="C488" i="29"/>
  <c r="D488" i="29" s="1"/>
  <c r="AD3" i="27"/>
  <c r="R51" i="11"/>
  <c r="T95" i="12"/>
  <c r="T2" i="12" s="1"/>
  <c r="T88" i="19"/>
  <c r="O88" i="19"/>
  <c r="R88" i="19"/>
  <c r="N90" i="15"/>
  <c r="P90" i="15"/>
  <c r="O90" i="15"/>
  <c r="T90" i="15"/>
  <c r="Q90" i="15"/>
  <c r="P89" i="16"/>
  <c r="T89" i="16"/>
  <c r="R89" i="16"/>
  <c r="N89" i="16"/>
  <c r="M89" i="16"/>
  <c r="O108" i="17"/>
  <c r="Q108" i="17"/>
  <c r="T108" i="17"/>
  <c r="F108" i="17"/>
  <c r="P108" i="17"/>
  <c r="M103" i="14"/>
  <c r="O103" i="14"/>
  <c r="P103" i="14"/>
  <c r="R103" i="14"/>
  <c r="Q107" i="14"/>
  <c r="T107" i="14"/>
  <c r="M107" i="14"/>
  <c r="R107" i="14"/>
  <c r="I513" i="29"/>
  <c r="H513" i="29"/>
  <c r="E513" i="29"/>
  <c r="J513" i="29" s="1"/>
  <c r="D505" i="29"/>
  <c r="I472" i="29"/>
  <c r="E472" i="29"/>
  <c r="J472" i="29" s="1"/>
  <c r="E429" i="29"/>
  <c r="F429" i="29"/>
  <c r="H429" i="29"/>
  <c r="I429" i="29"/>
  <c r="I393" i="29"/>
  <c r="F393" i="29"/>
  <c r="E393" i="29"/>
  <c r="F380" i="29"/>
  <c r="H380" i="29"/>
  <c r="I380" i="29"/>
  <c r="F370" i="29"/>
  <c r="H370" i="29"/>
  <c r="E370" i="29"/>
  <c r="J370" i="29" s="1"/>
  <c r="D361" i="29"/>
  <c r="H312" i="29"/>
  <c r="F312" i="29"/>
  <c r="I312" i="29"/>
  <c r="F300" i="29"/>
  <c r="E300" i="29"/>
  <c r="I300" i="29"/>
  <c r="I287" i="29"/>
  <c r="E287" i="29"/>
  <c r="H287" i="29"/>
  <c r="J262" i="29"/>
  <c r="D257" i="29"/>
  <c r="E253" i="29"/>
  <c r="I253" i="29"/>
  <c r="F253" i="29"/>
  <c r="E251" i="29"/>
  <c r="F251" i="29"/>
  <c r="H251" i="29"/>
  <c r="I251" i="29"/>
  <c r="J227" i="29"/>
  <c r="E221" i="29"/>
  <c r="H221" i="29"/>
  <c r="I221" i="29"/>
  <c r="J210" i="29"/>
  <c r="J198" i="29"/>
  <c r="E195" i="29"/>
  <c r="J195" i="29" s="1"/>
  <c r="F195" i="29"/>
  <c r="F170" i="29"/>
  <c r="H170" i="29"/>
  <c r="E170" i="29"/>
  <c r="J170" i="29" s="1"/>
  <c r="H166" i="29"/>
  <c r="I166" i="29"/>
  <c r="E166" i="29"/>
  <c r="J166" i="29" s="1"/>
  <c r="J144" i="29"/>
  <c r="I127" i="29"/>
  <c r="F127" i="29"/>
  <c r="E127" i="29"/>
  <c r="J127" i="29" s="1"/>
  <c r="H115" i="29"/>
  <c r="F115" i="29"/>
  <c r="I113" i="29"/>
  <c r="F113" i="29"/>
  <c r="E113" i="29"/>
  <c r="H113" i="29"/>
  <c r="I103" i="29"/>
  <c r="H103" i="29"/>
  <c r="F103" i="29"/>
  <c r="H96" i="29"/>
  <c r="E96" i="29"/>
  <c r="J96" i="29" s="1"/>
  <c r="F96" i="29"/>
  <c r="H32" i="29"/>
  <c r="E32" i="29"/>
  <c r="I32" i="29"/>
  <c r="F4" i="29"/>
  <c r="E77" i="28"/>
  <c r="J77" i="28" s="1"/>
  <c r="F77" i="28"/>
  <c r="I77" i="28"/>
  <c r="E71" i="28"/>
  <c r="H71" i="28"/>
  <c r="I71" i="28"/>
  <c r="J40" i="28"/>
  <c r="E26" i="28"/>
  <c r="I26" i="28"/>
  <c r="E72" i="28"/>
  <c r="J72" i="28" s="1"/>
  <c r="F72" i="28"/>
  <c r="H72" i="28"/>
  <c r="H240" i="29"/>
  <c r="F240" i="29"/>
  <c r="C240" i="29"/>
  <c r="D240" i="29" s="1"/>
  <c r="D252" i="29"/>
  <c r="F252" i="29"/>
  <c r="C244" i="29"/>
  <c r="D244" i="29" s="1"/>
  <c r="D274" i="29"/>
  <c r="I274" i="29" s="1"/>
  <c r="C296" i="29"/>
  <c r="D296" i="29"/>
  <c r="H296" i="29" s="1"/>
  <c r="C337" i="29"/>
  <c r="D337" i="29" s="1"/>
  <c r="F337" i="29" s="1"/>
  <c r="H526" i="29"/>
  <c r="I526" i="29"/>
  <c r="E526" i="29"/>
  <c r="AN33" i="11"/>
  <c r="AL33" i="11"/>
  <c r="AL77" i="19"/>
  <c r="AN77" i="19"/>
  <c r="AG44" i="9"/>
  <c r="AI44" i="9"/>
  <c r="AG57" i="11"/>
  <c r="AI57" i="11"/>
  <c r="O3" i="27"/>
  <c r="Q1" i="16"/>
  <c r="Q1" i="19"/>
  <c r="R85" i="12"/>
  <c r="R95" i="12" s="1"/>
  <c r="R2" i="12" s="1"/>
  <c r="Q85" i="12"/>
  <c r="P85" i="12"/>
  <c r="M85" i="12"/>
  <c r="F87" i="12"/>
  <c r="R94" i="15"/>
  <c r="Q94" i="15"/>
  <c r="F94" i="15"/>
  <c r="P94" i="15"/>
  <c r="T94" i="15"/>
  <c r="N94" i="15"/>
  <c r="T88" i="16"/>
  <c r="M88" i="16"/>
  <c r="O88" i="16"/>
  <c r="T104" i="17"/>
  <c r="M104" i="17"/>
  <c r="Q104" i="17"/>
  <c r="P104" i="17"/>
  <c r="O104" i="17"/>
  <c r="F104" i="17"/>
  <c r="E470" i="29"/>
  <c r="J470" i="29" s="1"/>
  <c r="F470" i="29"/>
  <c r="D458" i="29"/>
  <c r="E421" i="29"/>
  <c r="I421" i="29"/>
  <c r="F421" i="29"/>
  <c r="I413" i="29"/>
  <c r="J413" i="29" s="1"/>
  <c r="I407" i="29"/>
  <c r="H407" i="29"/>
  <c r="E407" i="29"/>
  <c r="E373" i="29"/>
  <c r="J373" i="29" s="1"/>
  <c r="H373" i="29"/>
  <c r="I373" i="29"/>
  <c r="H350" i="29"/>
  <c r="I350" i="29"/>
  <c r="E350" i="29"/>
  <c r="J350" i="29" s="1"/>
  <c r="D348" i="29"/>
  <c r="H328" i="29"/>
  <c r="E328" i="29"/>
  <c r="J328" i="29" s="1"/>
  <c r="F328" i="29"/>
  <c r="E267" i="29"/>
  <c r="I267" i="29"/>
  <c r="F267" i="29"/>
  <c r="F210" i="29"/>
  <c r="H210" i="29"/>
  <c r="I193" i="29"/>
  <c r="H193" i="29"/>
  <c r="E193" i="29"/>
  <c r="J193" i="29" s="1"/>
  <c r="I177" i="29"/>
  <c r="J177" i="29" s="1"/>
  <c r="F177" i="29"/>
  <c r="H177" i="29"/>
  <c r="F162" i="29"/>
  <c r="H162" i="29"/>
  <c r="E162" i="29"/>
  <c r="J162" i="29" s="1"/>
  <c r="I144" i="29"/>
  <c r="F144" i="29"/>
  <c r="F138" i="29"/>
  <c r="H138" i="29"/>
  <c r="I138" i="29"/>
  <c r="E138" i="29"/>
  <c r="J138" i="29" s="1"/>
  <c r="F136" i="29"/>
  <c r="E136" i="29"/>
  <c r="J136" i="29" s="1"/>
  <c r="E134" i="29"/>
  <c r="J134" i="29" s="1"/>
  <c r="F134" i="29"/>
  <c r="H134" i="29"/>
  <c r="I111" i="29"/>
  <c r="H111" i="29"/>
  <c r="E111" i="29"/>
  <c r="J111" i="29" s="1"/>
  <c r="F111" i="29"/>
  <c r="E101" i="29"/>
  <c r="H101" i="29"/>
  <c r="I101" i="29"/>
  <c r="I87" i="29"/>
  <c r="F87" i="29"/>
  <c r="H87" i="29"/>
  <c r="J48" i="29"/>
  <c r="I43" i="29"/>
  <c r="E43" i="29"/>
  <c r="J43" i="29" s="1"/>
  <c r="F43" i="29"/>
  <c r="H43" i="29"/>
  <c r="I100" i="28"/>
  <c r="J100" i="28" s="1"/>
  <c r="F100" i="28"/>
  <c r="I43" i="28"/>
  <c r="F43" i="28"/>
  <c r="E43" i="28"/>
  <c r="J43" i="28" s="1"/>
  <c r="H43" i="28"/>
  <c r="I4" i="28"/>
  <c r="F4" i="28"/>
  <c r="D19" i="28"/>
  <c r="E19" i="28"/>
  <c r="C30" i="28"/>
  <c r="D30" i="28" s="1"/>
  <c r="H50" i="28"/>
  <c r="E50" i="28"/>
  <c r="J50" i="28" s="1"/>
  <c r="C50" i="28"/>
  <c r="D50" i="28"/>
  <c r="I50" i="28" s="1"/>
  <c r="D129" i="29"/>
  <c r="F129" i="29" s="1"/>
  <c r="E129" i="29"/>
  <c r="C143" i="29"/>
  <c r="D143" i="29" s="1"/>
  <c r="I143" i="29" s="1"/>
  <c r="H143" i="29"/>
  <c r="D228" i="29"/>
  <c r="I228" i="29" s="1"/>
  <c r="F228" i="29"/>
  <c r="H228" i="29"/>
  <c r="C228" i="29"/>
  <c r="E228" i="29"/>
  <c r="J228" i="29" s="1"/>
  <c r="I263" i="29"/>
  <c r="F263" i="29"/>
  <c r="E263" i="29"/>
  <c r="C317" i="29"/>
  <c r="D317" i="29" s="1"/>
  <c r="C363" i="29"/>
  <c r="D363" i="29" s="1"/>
  <c r="E363" i="29" s="1"/>
  <c r="C381" i="29"/>
  <c r="D381" i="29" s="1"/>
  <c r="D412" i="29"/>
  <c r="F412" i="29"/>
  <c r="AG74" i="14"/>
  <c r="AI74" i="14"/>
  <c r="F10" i="26"/>
  <c r="F17" i="26"/>
  <c r="F26" i="26"/>
  <c r="F33" i="26"/>
  <c r="F42" i="26"/>
  <c r="F49" i="26"/>
  <c r="L7" i="26"/>
  <c r="L9" i="26"/>
  <c r="L15" i="26"/>
  <c r="L17" i="26"/>
  <c r="L23" i="26"/>
  <c r="L25" i="26"/>
  <c r="L31" i="26"/>
  <c r="L33" i="26"/>
  <c r="L39" i="26"/>
  <c r="L41" i="26"/>
  <c r="L47" i="26"/>
  <c r="L49" i="26"/>
  <c r="R2" i="26"/>
  <c r="R4" i="26"/>
  <c r="R10" i="26"/>
  <c r="R12" i="26"/>
  <c r="R18" i="26"/>
  <c r="R20" i="26"/>
  <c r="R26" i="26"/>
  <c r="R28" i="26"/>
  <c r="R34" i="26"/>
  <c r="R36" i="26"/>
  <c r="R42" i="26"/>
  <c r="R44" i="26"/>
  <c r="R50" i="26"/>
  <c r="R52" i="26"/>
  <c r="X5" i="26"/>
  <c r="X7" i="26"/>
  <c r="X13" i="26"/>
  <c r="X15" i="26"/>
  <c r="X21" i="26"/>
  <c r="X23" i="26"/>
  <c r="X29" i="26"/>
  <c r="X31" i="26"/>
  <c r="X37" i="26"/>
  <c r="X39" i="26"/>
  <c r="X45" i="26"/>
  <c r="X47" i="26"/>
  <c r="X53" i="26"/>
  <c r="AD26" i="26"/>
  <c r="AD8" i="26"/>
  <c r="AD10" i="26"/>
  <c r="AD16" i="26"/>
  <c r="AD18" i="26"/>
  <c r="AD32" i="26"/>
  <c r="AD34" i="26"/>
  <c r="AD40" i="26"/>
  <c r="AD42" i="26"/>
  <c r="AD48" i="26"/>
  <c r="AD50" i="26"/>
  <c r="AJ3" i="26"/>
  <c r="AJ5" i="26"/>
  <c r="AJ11" i="26"/>
  <c r="AJ13" i="26"/>
  <c r="AJ19" i="26"/>
  <c r="AJ21" i="26"/>
  <c r="AJ27" i="26"/>
  <c r="AJ29" i="26"/>
  <c r="AJ35" i="26"/>
  <c r="AJ37" i="26"/>
  <c r="AJ43" i="26"/>
  <c r="AJ45" i="26"/>
  <c r="AJ51" i="26"/>
  <c r="AJ53" i="26"/>
  <c r="AP6" i="26"/>
  <c r="AP8" i="26"/>
  <c r="AP14" i="26"/>
  <c r="AP16" i="26"/>
  <c r="AP22" i="26"/>
  <c r="AP24" i="26"/>
  <c r="AP30" i="26"/>
  <c r="AP32" i="26"/>
  <c r="AP38" i="26"/>
  <c r="AP40" i="26"/>
  <c r="AP46" i="26"/>
  <c r="AP48" i="26"/>
  <c r="AP54" i="26"/>
  <c r="AV3" i="26"/>
  <c r="AV9" i="26"/>
  <c r="AV11" i="26"/>
  <c r="AV17" i="26"/>
  <c r="AV19" i="26"/>
  <c r="AV25" i="26"/>
  <c r="AV27" i="26"/>
  <c r="AV33" i="26"/>
  <c r="AV35" i="26"/>
  <c r="AV41" i="26"/>
  <c r="AV43" i="26"/>
  <c r="AV49" i="26"/>
  <c r="AV51" i="26"/>
  <c r="BB4" i="26"/>
  <c r="BB6" i="26"/>
  <c r="BB12" i="26"/>
  <c r="BB14" i="26"/>
  <c r="BB20" i="26"/>
  <c r="BB22" i="26"/>
  <c r="BB28" i="26"/>
  <c r="BB30" i="26"/>
  <c r="BB36" i="26"/>
  <c r="BB38" i="26"/>
  <c r="BB44" i="26"/>
  <c r="BB46" i="26"/>
  <c r="BB52" i="26"/>
  <c r="BB54" i="26"/>
  <c r="BH7" i="26"/>
  <c r="BH15" i="26"/>
  <c r="Q3" i="27"/>
  <c r="Q1" i="17"/>
  <c r="M87" i="12"/>
  <c r="O88" i="12"/>
  <c r="N88" i="12"/>
  <c r="N95" i="12" s="1"/>
  <c r="N2" i="12" s="1"/>
  <c r="M88" i="12"/>
  <c r="R88" i="12"/>
  <c r="P88" i="19"/>
  <c r="N103" i="14"/>
  <c r="O94" i="16"/>
  <c r="F94" i="16"/>
  <c r="Q94" i="16"/>
  <c r="R94" i="16"/>
  <c r="P94" i="16"/>
  <c r="N94" i="16"/>
  <c r="M94" i="16"/>
  <c r="N100" i="17"/>
  <c r="R104" i="17"/>
  <c r="AS83" i="12"/>
  <c r="AS85" i="12" s="1"/>
  <c r="AQ83" i="12"/>
  <c r="H413" i="29"/>
  <c r="E355" i="29"/>
  <c r="H355" i="29"/>
  <c r="I355" i="29"/>
  <c r="I343" i="29"/>
  <c r="H343" i="29"/>
  <c r="E343" i="29"/>
  <c r="H339" i="29"/>
  <c r="I319" i="29"/>
  <c r="H319" i="29"/>
  <c r="E319" i="29"/>
  <c r="J319" i="29" s="1"/>
  <c r="F298" i="29"/>
  <c r="H298" i="29"/>
  <c r="E298" i="29"/>
  <c r="J298" i="29" s="1"/>
  <c r="F290" i="29"/>
  <c r="H290" i="29"/>
  <c r="E290" i="29"/>
  <c r="J290" i="29" s="1"/>
  <c r="E283" i="29"/>
  <c r="J283" i="29" s="1"/>
  <c r="H283" i="29"/>
  <c r="H280" i="29"/>
  <c r="I280" i="29"/>
  <c r="J280" i="29" s="1"/>
  <c r="F280" i="29"/>
  <c r="F258" i="29"/>
  <c r="H258" i="29"/>
  <c r="I256" i="29"/>
  <c r="E256" i="29"/>
  <c r="J256" i="29" s="1"/>
  <c r="F256" i="29"/>
  <c r="I239" i="29"/>
  <c r="J239" i="29" s="1"/>
  <c r="F239" i="29"/>
  <c r="H239" i="29"/>
  <c r="E235" i="29"/>
  <c r="I235" i="29"/>
  <c r="F235" i="29"/>
  <c r="H232" i="29"/>
  <c r="F232" i="29"/>
  <c r="E232" i="29"/>
  <c r="J232" i="29" s="1"/>
  <c r="H211" i="29"/>
  <c r="H188" i="29"/>
  <c r="I181" i="29"/>
  <c r="I175" i="29"/>
  <c r="J175" i="29" s="1"/>
  <c r="F175" i="29"/>
  <c r="H175" i="29"/>
  <c r="D164" i="29"/>
  <c r="E155" i="29"/>
  <c r="I155" i="29"/>
  <c r="F155" i="29"/>
  <c r="I81" i="29"/>
  <c r="E81" i="29"/>
  <c r="J81" i="29" s="1"/>
  <c r="H81" i="29"/>
  <c r="E69" i="29"/>
  <c r="F69" i="29"/>
  <c r="I69" i="29"/>
  <c r="H59" i="29"/>
  <c r="F48" i="29"/>
  <c r="H48" i="29"/>
  <c r="I27" i="29"/>
  <c r="F27" i="29"/>
  <c r="E27" i="29"/>
  <c r="H27" i="29"/>
  <c r="J108" i="28"/>
  <c r="I62" i="28"/>
  <c r="H62" i="28"/>
  <c r="E62" i="28"/>
  <c r="J62" i="28" s="1"/>
  <c r="I28" i="28"/>
  <c r="H28" i="28"/>
  <c r="C9" i="28"/>
  <c r="D9" i="28" s="1"/>
  <c r="C37" i="29"/>
  <c r="D37" i="29" s="1"/>
  <c r="C49" i="29"/>
  <c r="D49" i="29"/>
  <c r="I49" i="29" s="1"/>
  <c r="D61" i="29"/>
  <c r="I61" i="29" s="1"/>
  <c r="F61" i="29"/>
  <c r="H61" i="29"/>
  <c r="E107" i="29"/>
  <c r="J107" i="29" s="1"/>
  <c r="F107" i="29"/>
  <c r="F362" i="29"/>
  <c r="H362" i="29"/>
  <c r="D362" i="29"/>
  <c r="C388" i="29"/>
  <c r="D388" i="29" s="1"/>
  <c r="P90" i="12"/>
  <c r="T93" i="16"/>
  <c r="N93" i="16"/>
  <c r="Q101" i="17"/>
  <c r="M107" i="10"/>
  <c r="R107" i="10"/>
  <c r="N106" i="14"/>
  <c r="P106" i="14"/>
  <c r="F3" i="28"/>
  <c r="D506" i="29"/>
  <c r="I480" i="29"/>
  <c r="D372" i="29"/>
  <c r="D299" i="29"/>
  <c r="H236" i="29"/>
  <c r="E213" i="29"/>
  <c r="F213" i="29"/>
  <c r="D201" i="29"/>
  <c r="E197" i="29"/>
  <c r="J197" i="29" s="1"/>
  <c r="F197" i="29"/>
  <c r="H187" i="29"/>
  <c r="D185" i="29"/>
  <c r="J182" i="29"/>
  <c r="I180" i="29"/>
  <c r="H174" i="29"/>
  <c r="E174" i="29"/>
  <c r="J174" i="29" s="1"/>
  <c r="H141" i="29"/>
  <c r="I133" i="29"/>
  <c r="J118" i="29"/>
  <c r="F84" i="29"/>
  <c r="H84" i="29"/>
  <c r="I47" i="29"/>
  <c r="J47" i="29" s="1"/>
  <c r="F47" i="29"/>
  <c r="I22" i="29"/>
  <c r="J22" i="29" s="1"/>
  <c r="H12" i="29"/>
  <c r="I12" i="29"/>
  <c r="J12" i="29" s="1"/>
  <c r="D4" i="29"/>
  <c r="C58" i="28"/>
  <c r="D58" i="28" s="1"/>
  <c r="H58" i="28" s="1"/>
  <c r="F70" i="28"/>
  <c r="C70" i="28"/>
  <c r="D70" i="28"/>
  <c r="C78" i="28"/>
  <c r="D78" i="28" s="1"/>
  <c r="C90" i="28"/>
  <c r="D90" i="28"/>
  <c r="F90" i="28"/>
  <c r="C113" i="28"/>
  <c r="D113" i="28" s="1"/>
  <c r="D70" i="29"/>
  <c r="F70" i="29" s="1"/>
  <c r="F218" i="29"/>
  <c r="H218" i="29"/>
  <c r="E218" i="29"/>
  <c r="J218" i="29" s="1"/>
  <c r="D396" i="29"/>
  <c r="F396" i="29"/>
  <c r="AL48" i="9"/>
  <c r="AN48" i="9"/>
  <c r="AL74" i="16"/>
  <c r="AN74" i="16"/>
  <c r="M20" i="13"/>
  <c r="AF20" i="13"/>
  <c r="AE20" i="13"/>
  <c r="D20" i="13"/>
  <c r="AK20" i="13"/>
  <c r="AJ20" i="13"/>
  <c r="O86" i="12"/>
  <c r="O95" i="12" s="1"/>
  <c r="O2" i="12" s="1"/>
  <c r="T90" i="12"/>
  <c r="O94" i="12"/>
  <c r="T92" i="19"/>
  <c r="Q92" i="19"/>
  <c r="M85" i="16"/>
  <c r="O86" i="16"/>
  <c r="F86" i="16"/>
  <c r="Q86" i="16"/>
  <c r="M101" i="17"/>
  <c r="F101" i="17"/>
  <c r="N105" i="17"/>
  <c r="P105" i="17"/>
  <c r="E480" i="29"/>
  <c r="J480" i="29" s="1"/>
  <c r="F426" i="29"/>
  <c r="H426" i="29"/>
  <c r="J358" i="29"/>
  <c r="F346" i="29"/>
  <c r="H346" i="29"/>
  <c r="I271" i="29"/>
  <c r="J271" i="29" s="1"/>
  <c r="H271" i="29"/>
  <c r="I231" i="29"/>
  <c r="J231" i="29" s="1"/>
  <c r="F231" i="29"/>
  <c r="I199" i="29"/>
  <c r="J199" i="29" s="1"/>
  <c r="F199" i="29"/>
  <c r="J180" i="29"/>
  <c r="H150" i="29"/>
  <c r="E150" i="29"/>
  <c r="J150" i="29" s="1"/>
  <c r="D145" i="29"/>
  <c r="J141" i="29"/>
  <c r="H104" i="29"/>
  <c r="I104" i="29"/>
  <c r="J104" i="29" s="1"/>
  <c r="J92" i="29"/>
  <c r="H66" i="29"/>
  <c r="F66" i="29"/>
  <c r="H26" i="29"/>
  <c r="F26" i="29"/>
  <c r="E26" i="29"/>
  <c r="J26" i="29" s="1"/>
  <c r="C11" i="29"/>
  <c r="D11" i="29" s="1"/>
  <c r="I11" i="29" s="1"/>
  <c r="E11" i="29"/>
  <c r="J11" i="29" s="1"/>
  <c r="I108" i="28"/>
  <c r="F108" i="28"/>
  <c r="I63" i="28"/>
  <c r="J63" i="28" s="1"/>
  <c r="H63" i="28"/>
  <c r="I44" i="28"/>
  <c r="E44" i="28"/>
  <c r="J44" i="28" s="1"/>
  <c r="J16" i="28"/>
  <c r="C12" i="28"/>
  <c r="D12" i="28" s="1"/>
  <c r="F7" i="28"/>
  <c r="C23" i="28"/>
  <c r="D23" i="28"/>
  <c r="H23" i="28"/>
  <c r="C24" i="28"/>
  <c r="D24" i="28"/>
  <c r="F24" i="28" s="1"/>
  <c r="C34" i="28"/>
  <c r="D34" i="28" s="1"/>
  <c r="D53" i="28"/>
  <c r="I53" i="28" s="1"/>
  <c r="C87" i="28"/>
  <c r="D87" i="28" s="1"/>
  <c r="F87" i="28" s="1"/>
  <c r="C55" i="29"/>
  <c r="D55" i="29"/>
  <c r="F55" i="29" s="1"/>
  <c r="D67" i="29"/>
  <c r="F67" i="29"/>
  <c r="F88" i="29"/>
  <c r="C132" i="29"/>
  <c r="D132" i="29" s="1"/>
  <c r="D124" i="29"/>
  <c r="E124" i="29" s="1"/>
  <c r="F124" i="29"/>
  <c r="D140" i="29"/>
  <c r="F140" i="29"/>
  <c r="C151" i="29"/>
  <c r="D151" i="29" s="1"/>
  <c r="F151" i="29"/>
  <c r="D204" i="29"/>
  <c r="F204" i="29"/>
  <c r="C223" i="29"/>
  <c r="D223" i="29" s="1"/>
  <c r="H408" i="29"/>
  <c r="AL31" i="10"/>
  <c r="AN31" i="10"/>
  <c r="AL57" i="10"/>
  <c r="AN57" i="10"/>
  <c r="AL59" i="8"/>
  <c r="AN59" i="8"/>
  <c r="T85" i="16"/>
  <c r="N85" i="16"/>
  <c r="T103" i="10"/>
  <c r="M103" i="10"/>
  <c r="O107" i="10"/>
  <c r="Q107" i="10"/>
  <c r="C3" i="29"/>
  <c r="D3" i="29" s="1"/>
  <c r="J510" i="29"/>
  <c r="H272" i="29"/>
  <c r="I272" i="29"/>
  <c r="J272" i="29" s="1"/>
  <c r="J264" i="29"/>
  <c r="J142" i="29"/>
  <c r="H122" i="28"/>
  <c r="E122" i="28"/>
  <c r="I122" i="28"/>
  <c r="I66" i="28"/>
  <c r="F66" i="28"/>
  <c r="D73" i="28"/>
  <c r="I73" i="28" s="1"/>
  <c r="C16" i="29"/>
  <c r="D16" i="29" s="1"/>
  <c r="C28" i="29"/>
  <c r="D28" i="29" s="1"/>
  <c r="I28" i="29" s="1"/>
  <c r="C39" i="29"/>
  <c r="D39" i="29" s="1"/>
  <c r="I39" i="29" s="1"/>
  <c r="H39" i="29"/>
  <c r="E39" i="29"/>
  <c r="J39" i="29" s="1"/>
  <c r="F39" i="29"/>
  <c r="D51" i="29"/>
  <c r="F51" i="29" s="1"/>
  <c r="D53" i="29"/>
  <c r="I53" i="29" s="1"/>
  <c r="D76" i="29"/>
  <c r="I76" i="29" s="1"/>
  <c r="H76" i="29"/>
  <c r="F98" i="29"/>
  <c r="H98" i="29"/>
  <c r="E98" i="29"/>
  <c r="J98" i="29" s="1"/>
  <c r="D110" i="29"/>
  <c r="E110" i="29" s="1"/>
  <c r="H110" i="29"/>
  <c r="E187" i="29"/>
  <c r="J187" i="29" s="1"/>
  <c r="F187" i="29"/>
  <c r="D212" i="29"/>
  <c r="I212" i="29" s="1"/>
  <c r="F212" i="29"/>
  <c r="E212" i="29"/>
  <c r="J212" i="29" s="1"/>
  <c r="D308" i="29"/>
  <c r="F308" i="29"/>
  <c r="C320" i="29"/>
  <c r="D320" i="29" s="1"/>
  <c r="D340" i="29"/>
  <c r="I340" i="29" s="1"/>
  <c r="H360" i="29"/>
  <c r="F360" i="29"/>
  <c r="D368" i="29"/>
  <c r="F368" i="29" s="1"/>
  <c r="F378" i="29"/>
  <c r="H378" i="29"/>
  <c r="AI16" i="16"/>
  <c r="AG16" i="16"/>
  <c r="AN12" i="15"/>
  <c r="AL12" i="15"/>
  <c r="F92" i="19"/>
  <c r="M93" i="16"/>
  <c r="O93" i="16"/>
  <c r="N101" i="17"/>
  <c r="O101" i="17"/>
  <c r="N103" i="10"/>
  <c r="P107" i="10"/>
  <c r="E3" i="28"/>
  <c r="J3" i="28" s="1"/>
  <c r="D450" i="29"/>
  <c r="D420" i="29"/>
  <c r="E378" i="29"/>
  <c r="J378" i="29" s="1"/>
  <c r="E360" i="29"/>
  <c r="J360" i="29" s="1"/>
  <c r="D321" i="29"/>
  <c r="H264" i="29"/>
  <c r="F264" i="29"/>
  <c r="I213" i="29"/>
  <c r="H212" i="29"/>
  <c r="F172" i="29"/>
  <c r="H172" i="29"/>
  <c r="D137" i="29"/>
  <c r="J133" i="29"/>
  <c r="F92" i="29"/>
  <c r="H92" i="29"/>
  <c r="E77" i="29"/>
  <c r="J77" i="29" s="1"/>
  <c r="F77" i="29"/>
  <c r="H77" i="29"/>
  <c r="C51" i="29"/>
  <c r="D42" i="29"/>
  <c r="H36" i="29"/>
  <c r="I36" i="29"/>
  <c r="J36" i="29" s="1"/>
  <c r="C73" i="28"/>
  <c r="I68" i="28"/>
  <c r="J68" i="28" s="1"/>
  <c r="F68" i="28"/>
  <c r="H68" i="28"/>
  <c r="C63" i="29"/>
  <c r="D63" i="29"/>
  <c r="E63" i="29" s="1"/>
  <c r="H63" i="29"/>
  <c r="D65" i="29"/>
  <c r="F65" i="29"/>
  <c r="H65" i="29"/>
  <c r="C65" i="29"/>
  <c r="C86" i="29"/>
  <c r="D86" i="29" s="1"/>
  <c r="E163" i="29"/>
  <c r="J163" i="29" s="1"/>
  <c r="C171" i="29"/>
  <c r="D171" i="29" s="1"/>
  <c r="E179" i="29"/>
  <c r="C179" i="29"/>
  <c r="D179" i="29" s="1"/>
  <c r="H384" i="29"/>
  <c r="D430" i="29"/>
  <c r="D452" i="29"/>
  <c r="F452" i="29"/>
  <c r="D460" i="29"/>
  <c r="F460" i="29"/>
  <c r="F497" i="29"/>
  <c r="AL80" i="8"/>
  <c r="AN80" i="8"/>
  <c r="AL48" i="13"/>
  <c r="AN48" i="13"/>
  <c r="D108" i="29"/>
  <c r="C8" i="29"/>
  <c r="F89" i="28"/>
  <c r="I89" i="28"/>
  <c r="J89" i="28" s="1"/>
  <c r="D86" i="28"/>
  <c r="F74" i="28"/>
  <c r="H74" i="28"/>
  <c r="F59" i="28"/>
  <c r="I40" i="28"/>
  <c r="F40" i="28"/>
  <c r="H40" i="28"/>
  <c r="C27" i="28"/>
  <c r="D27" i="28" s="1"/>
  <c r="C48" i="28"/>
  <c r="D48" i="28" s="1"/>
  <c r="E48" i="28"/>
  <c r="D81" i="28"/>
  <c r="E81" i="28"/>
  <c r="D83" i="28"/>
  <c r="F83" i="28"/>
  <c r="C110" i="28"/>
  <c r="D110" i="28" s="1"/>
  <c r="F52" i="29"/>
  <c r="E52" i="29"/>
  <c r="J52" i="29" s="1"/>
  <c r="H52" i="29"/>
  <c r="F44" i="29"/>
  <c r="C68" i="29"/>
  <c r="D68" i="29" s="1"/>
  <c r="C117" i="29"/>
  <c r="D117" i="29" s="1"/>
  <c r="H128" i="29"/>
  <c r="H136" i="29"/>
  <c r="H144" i="29"/>
  <c r="D156" i="29"/>
  <c r="D268" i="29"/>
  <c r="F268" i="29"/>
  <c r="H288" i="29"/>
  <c r="D310" i="29"/>
  <c r="D516" i="29"/>
  <c r="F516" i="29"/>
  <c r="AL19" i="10"/>
  <c r="AN19" i="10"/>
  <c r="AI31" i="10"/>
  <c r="D56" i="28"/>
  <c r="I33" i="28"/>
  <c r="H33" i="28"/>
  <c r="C7" i="28"/>
  <c r="D7" i="28" s="1"/>
  <c r="I7" i="28" s="1"/>
  <c r="E7" i="28"/>
  <c r="J7" i="28" s="1"/>
  <c r="C46" i="28"/>
  <c r="D46" i="28" s="1"/>
  <c r="C91" i="28"/>
  <c r="D91" i="28" s="1"/>
  <c r="E91" i="28"/>
  <c r="H91" i="28"/>
  <c r="H88" i="29"/>
  <c r="D100" i="29"/>
  <c r="F100" i="29" s="1"/>
  <c r="H112" i="29"/>
  <c r="E115" i="29"/>
  <c r="J115" i="29" s="1"/>
  <c r="E147" i="29"/>
  <c r="J147" i="29" s="1"/>
  <c r="H192" i="29"/>
  <c r="H200" i="29"/>
  <c r="D220" i="29"/>
  <c r="F220" i="29"/>
  <c r="E243" i="29"/>
  <c r="J243" i="29" s="1"/>
  <c r="C245" i="29"/>
  <c r="E245" i="29"/>
  <c r="H256" i="29"/>
  <c r="D276" i="29"/>
  <c r="F276" i="29"/>
  <c r="D286" i="29"/>
  <c r="D366" i="29"/>
  <c r="H376" i="29"/>
  <c r="H424" i="29"/>
  <c r="H472" i="29"/>
  <c r="AI14" i="14"/>
  <c r="AG14" i="14"/>
  <c r="AN63" i="18"/>
  <c r="AL63" i="18"/>
  <c r="O80" i="8"/>
  <c r="N80" i="8"/>
  <c r="T80" i="8"/>
  <c r="A52" i="28"/>
  <c r="M29" i="9"/>
  <c r="D29" i="9"/>
  <c r="AE29" i="9"/>
  <c r="AK29" i="9"/>
  <c r="AJ29" i="9"/>
  <c r="AF29" i="9"/>
  <c r="M80" i="13"/>
  <c r="D80" i="13"/>
  <c r="AE80" i="13"/>
  <c r="AF80" i="13"/>
  <c r="AJ80" i="13"/>
  <c r="AK80" i="13"/>
  <c r="B80" i="13"/>
  <c r="D492" i="29"/>
  <c r="E286" i="29"/>
  <c r="D284" i="29"/>
  <c r="D260" i="29"/>
  <c r="F200" i="29"/>
  <c r="D167" i="29"/>
  <c r="F147" i="29"/>
  <c r="D116" i="29"/>
  <c r="C91" i="29"/>
  <c r="D91" i="29" s="1"/>
  <c r="D80" i="29"/>
  <c r="D62" i="29"/>
  <c r="I24" i="29"/>
  <c r="J24" i="29" s="1"/>
  <c r="F24" i="29"/>
  <c r="C5" i="29"/>
  <c r="D5" i="29" s="1"/>
  <c r="I96" i="28"/>
  <c r="E83" i="28"/>
  <c r="I74" i="28"/>
  <c r="J74" i="28" s="1"/>
  <c r="D41" i="28"/>
  <c r="D25" i="28"/>
  <c r="C20" i="28"/>
  <c r="D20" i="28" s="1"/>
  <c r="I20" i="28" s="1"/>
  <c r="E20" i="28"/>
  <c r="J20" i="28" s="1"/>
  <c r="H20" i="28"/>
  <c r="C31" i="28"/>
  <c r="D31" i="28" s="1"/>
  <c r="F31" i="28" s="1"/>
  <c r="D42" i="28"/>
  <c r="H42" i="28" s="1"/>
  <c r="C42" i="28"/>
  <c r="H54" i="28"/>
  <c r="E76" i="28"/>
  <c r="J76" i="28" s="1"/>
  <c r="C88" i="28"/>
  <c r="D88" i="28" s="1"/>
  <c r="F88" i="28" s="1"/>
  <c r="F20" i="29"/>
  <c r="H35" i="29"/>
  <c r="E35" i="29"/>
  <c r="J35" i="29" s="1"/>
  <c r="E59" i="29"/>
  <c r="F74" i="29"/>
  <c r="H74" i="29"/>
  <c r="H120" i="29"/>
  <c r="F282" i="29"/>
  <c r="H282" i="29"/>
  <c r="D292" i="29"/>
  <c r="H304" i="29"/>
  <c r="D316" i="29"/>
  <c r="F316" i="29"/>
  <c r="D406" i="29"/>
  <c r="H432" i="29"/>
  <c r="H440" i="29"/>
  <c r="AL65" i="15"/>
  <c r="AN65" i="15"/>
  <c r="D9" i="29"/>
  <c r="E4" i="28"/>
  <c r="J4" i="28" s="1"/>
  <c r="H51" i="28"/>
  <c r="D30" i="29"/>
  <c r="H42" i="29"/>
  <c r="AI29" i="12"/>
  <c r="AL20" i="11"/>
  <c r="AN20" i="11"/>
  <c r="AL12" i="9"/>
  <c r="AN12" i="9"/>
  <c r="AN49" i="9"/>
  <c r="AL65" i="8"/>
  <c r="AN65" i="8"/>
  <c r="AN65" i="17"/>
  <c r="AN75" i="17"/>
  <c r="AL75" i="17"/>
  <c r="AL74" i="13"/>
  <c r="AN74" i="13"/>
  <c r="AG65" i="11"/>
  <c r="AI65" i="11"/>
  <c r="AG59" i="19"/>
  <c r="AI59" i="19"/>
  <c r="AI76" i="9"/>
  <c r="H338" i="29"/>
  <c r="H202" i="29"/>
  <c r="H194" i="29"/>
  <c r="D18" i="29"/>
  <c r="H9" i="29"/>
  <c r="C109" i="28"/>
  <c r="D109" i="28" s="1"/>
  <c r="H11" i="28"/>
  <c r="E11" i="28"/>
  <c r="J11" i="28" s="1"/>
  <c r="C25" i="28"/>
  <c r="D37" i="28"/>
  <c r="C47" i="28"/>
  <c r="D47" i="28" s="1"/>
  <c r="F71" i="28"/>
  <c r="E13" i="29"/>
  <c r="J13" i="29" s="1"/>
  <c r="AL49" i="9"/>
  <c r="AL80" i="12"/>
  <c r="AN80" i="12"/>
  <c r="AL89" i="10"/>
  <c r="AN89" i="10"/>
  <c r="AL46" i="8"/>
  <c r="AN46" i="8"/>
  <c r="AL14" i="16"/>
  <c r="AN14" i="16"/>
  <c r="D14" i="29"/>
  <c r="F12" i="29"/>
  <c r="E29" i="29"/>
  <c r="F36" i="29"/>
  <c r="E45" i="29"/>
  <c r="J45" i="29" s="1"/>
  <c r="F60" i="29"/>
  <c r="F51" i="28"/>
  <c r="C18" i="28"/>
  <c r="D18" i="28" s="1"/>
  <c r="F28" i="28"/>
  <c r="F44" i="28"/>
  <c r="H61" i="28"/>
  <c r="F63" i="28"/>
  <c r="H77" i="28"/>
  <c r="E80" i="28"/>
  <c r="J80" i="28" s="1"/>
  <c r="E96" i="28"/>
  <c r="F26" i="28"/>
  <c r="E28" i="28"/>
  <c r="J28" i="28" s="1"/>
  <c r="E38" i="28"/>
  <c r="C21" i="28"/>
  <c r="D21" i="28" s="1"/>
  <c r="E32" i="28"/>
  <c r="J32" i="28" s="1"/>
  <c r="E33" i="28"/>
  <c r="J33" i="28" s="1"/>
  <c r="D57" i="28"/>
  <c r="E21" i="29"/>
  <c r="AI13" i="12"/>
  <c r="AG13" i="12"/>
  <c r="AN31" i="11"/>
  <c r="AL31" i="11"/>
  <c r="AN56" i="11"/>
  <c r="AL56" i="11"/>
  <c r="AL60" i="11"/>
  <c r="AN60" i="11"/>
  <c r="AN16" i="10"/>
  <c r="AL16" i="10"/>
  <c r="AN61" i="9"/>
  <c r="AL61" i="9"/>
  <c r="AG19" i="16"/>
  <c r="AI19" i="16"/>
  <c r="AL20" i="16"/>
  <c r="AN20" i="16"/>
  <c r="AG44" i="15"/>
  <c r="AI44" i="15"/>
  <c r="AL26" i="12"/>
  <c r="AL45" i="12"/>
  <c r="AN45" i="12"/>
  <c r="AL58" i="12"/>
  <c r="AN58" i="12"/>
  <c r="AL78" i="11"/>
  <c r="AN78" i="11"/>
  <c r="AN41" i="9"/>
  <c r="AL41" i="9"/>
  <c r="AN59" i="18"/>
  <c r="AL59" i="18"/>
  <c r="D22" i="28"/>
  <c r="D14" i="28"/>
  <c r="H26" i="28"/>
  <c r="D38" i="28"/>
  <c r="AN41" i="10"/>
  <c r="AL41" i="10"/>
  <c r="AL46" i="9"/>
  <c r="AN46" i="9"/>
  <c r="AL72" i="9"/>
  <c r="AN72" i="9"/>
  <c r="AG17" i="8"/>
  <c r="AI17" i="8"/>
  <c r="AL58" i="17"/>
  <c r="AN58" i="17"/>
  <c r="AL35" i="16"/>
  <c r="AN35" i="16"/>
  <c r="AN20" i="15"/>
  <c r="AL20" i="15"/>
  <c r="AN44" i="15"/>
  <c r="AL44" i="15"/>
  <c r="AL62" i="14"/>
  <c r="AN89" i="18"/>
  <c r="AL89" i="18"/>
  <c r="AL13" i="12"/>
  <c r="AI19" i="12"/>
  <c r="AG19" i="12"/>
  <c r="AL31" i="12"/>
  <c r="AN31" i="12"/>
  <c r="AL80" i="11"/>
  <c r="AN80" i="11"/>
  <c r="AL28" i="9"/>
  <c r="AN28" i="9"/>
  <c r="AG20" i="17"/>
  <c r="AI20" i="17"/>
  <c r="AL45" i="17"/>
  <c r="AN45" i="17"/>
  <c r="AN45" i="16"/>
  <c r="AL45" i="16"/>
  <c r="AN57" i="14"/>
  <c r="AL57" i="14"/>
  <c r="AN78" i="19"/>
  <c r="AL78" i="19"/>
  <c r="AG20" i="12"/>
  <c r="AI20" i="12"/>
  <c r="AL20" i="9"/>
  <c r="AL18" i="17"/>
  <c r="AN18" i="17"/>
  <c r="AL50" i="17"/>
  <c r="AN50" i="17"/>
  <c r="AL19" i="16"/>
  <c r="AN19" i="16"/>
  <c r="AN89" i="14"/>
  <c r="AL89" i="14"/>
  <c r="AG27" i="10"/>
  <c r="AG29" i="16"/>
  <c r="AI29" i="16"/>
  <c r="AN57" i="11"/>
  <c r="AN77" i="11"/>
  <c r="AI11" i="10"/>
  <c r="AL14" i="9"/>
  <c r="AN14" i="9"/>
  <c r="AL33" i="9"/>
  <c r="AN26" i="8"/>
  <c r="AL26" i="8"/>
  <c r="AL33" i="8"/>
  <c r="AN33" i="8"/>
  <c r="AL42" i="17"/>
  <c r="AN89" i="17"/>
  <c r="AL48" i="16"/>
  <c r="AN48" i="16"/>
  <c r="AN65" i="14"/>
  <c r="AL65" i="14"/>
  <c r="AL76" i="13"/>
  <c r="AN76" i="13"/>
  <c r="AG59" i="14"/>
  <c r="AG65" i="13"/>
  <c r="AG80" i="15"/>
  <c r="N20" i="9"/>
  <c r="T20" i="9"/>
  <c r="O20" i="9"/>
  <c r="M13" i="9"/>
  <c r="AJ13" i="9"/>
  <c r="AF13" i="9"/>
  <c r="AK13" i="9"/>
  <c r="D13" i="9"/>
  <c r="AL12" i="11"/>
  <c r="AN12" i="11"/>
  <c r="AL46" i="11"/>
  <c r="AN46" i="11"/>
  <c r="AL49" i="10"/>
  <c r="AN49" i="10"/>
  <c r="AL62" i="10"/>
  <c r="AN71" i="10"/>
  <c r="AL71" i="10"/>
  <c r="AL79" i="9"/>
  <c r="AN79" i="9"/>
  <c r="AL43" i="8"/>
  <c r="AN43" i="8"/>
  <c r="AL47" i="8"/>
  <c r="AI11" i="17"/>
  <c r="AL28" i="17"/>
  <c r="AN28" i="17"/>
  <c r="AN41" i="16"/>
  <c r="AL41" i="16"/>
  <c r="AN18" i="15"/>
  <c r="AL18" i="15"/>
  <c r="AN29" i="14"/>
  <c r="AL29" i="14"/>
  <c r="AN41" i="13"/>
  <c r="AL41" i="13"/>
  <c r="AN18" i="19"/>
  <c r="AL18" i="19"/>
  <c r="AG27" i="11"/>
  <c r="AG33" i="11"/>
  <c r="AG65" i="17"/>
  <c r="AG61" i="14"/>
  <c r="AI61" i="14"/>
  <c r="AG57" i="13"/>
  <c r="AI57" i="13"/>
  <c r="T65" i="10"/>
  <c r="O65" i="10"/>
  <c r="N65" i="10"/>
  <c r="O60" i="10"/>
  <c r="N60" i="10"/>
  <c r="T60" i="10"/>
  <c r="AC60" i="10" s="1"/>
  <c r="AC75" i="10" s="1"/>
  <c r="AC15" i="9" s="1"/>
  <c r="AC30" i="9" s="1"/>
  <c r="AI26" i="12"/>
  <c r="AG26" i="12"/>
  <c r="AI30" i="12"/>
  <c r="AN71" i="12"/>
  <c r="AL71" i="12"/>
  <c r="AL30" i="11"/>
  <c r="AN30" i="11"/>
  <c r="AL34" i="11"/>
  <c r="AN34" i="11"/>
  <c r="AN59" i="11"/>
  <c r="AL75" i="10"/>
  <c r="AN71" i="9"/>
  <c r="AL71" i="9"/>
  <c r="AL31" i="8"/>
  <c r="AG19" i="17"/>
  <c r="AG15" i="16"/>
  <c r="AN34" i="15"/>
  <c r="AL34" i="15"/>
  <c r="AN56" i="15"/>
  <c r="AL56" i="15"/>
  <c r="AL76" i="14"/>
  <c r="AN76" i="14"/>
  <c r="AI42" i="8"/>
  <c r="AG48" i="8"/>
  <c r="AI46" i="17"/>
  <c r="AG46" i="19"/>
  <c r="AI46" i="19"/>
  <c r="AI65" i="8"/>
  <c r="AG78" i="14"/>
  <c r="M78" i="12"/>
  <c r="D78" i="12"/>
  <c r="AF78" i="12"/>
  <c r="AK78" i="12"/>
  <c r="AE78" i="12"/>
  <c r="M73" i="12"/>
  <c r="AF73" i="12"/>
  <c r="D73" i="12"/>
  <c r="AE73" i="12"/>
  <c r="AK73" i="12"/>
  <c r="AJ73" i="12"/>
  <c r="T15" i="12"/>
  <c r="AC15" i="12" s="1"/>
  <c r="AC30" i="12" s="1"/>
  <c r="AC45" i="12" s="1"/>
  <c r="AC60" i="12" s="1"/>
  <c r="O15" i="12"/>
  <c r="X15" i="12" s="1"/>
  <c r="N15" i="12"/>
  <c r="W15" i="12" s="1"/>
  <c r="V15" i="12"/>
  <c r="V30" i="12" s="1"/>
  <c r="V45" i="12" s="1"/>
  <c r="V60" i="12" s="1"/>
  <c r="AI17" i="12"/>
  <c r="AG33" i="12"/>
  <c r="AI32" i="12"/>
  <c r="AG32" i="12"/>
  <c r="AN48" i="12"/>
  <c r="AL18" i="11"/>
  <c r="AN18" i="11"/>
  <c r="AL72" i="11"/>
  <c r="AN72" i="11"/>
  <c r="AL15" i="10"/>
  <c r="AN15" i="10"/>
  <c r="AN59" i="9"/>
  <c r="AL44" i="8"/>
  <c r="AN44" i="8"/>
  <c r="AL78" i="8"/>
  <c r="AL15" i="17"/>
  <c r="AN15" i="17"/>
  <c r="AL57" i="17"/>
  <c r="AN57" i="17"/>
  <c r="AN11" i="16"/>
  <c r="AL11" i="16"/>
  <c r="AL33" i="16"/>
  <c r="AN33" i="16"/>
  <c r="AN59" i="16"/>
  <c r="AN71" i="16"/>
  <c r="AL71" i="16"/>
  <c r="AL31" i="15"/>
  <c r="AL18" i="14"/>
  <c r="AN18" i="14"/>
  <c r="AL44" i="14"/>
  <c r="AN44" i="14"/>
  <c r="AL50" i="14"/>
  <c r="AN50" i="14"/>
  <c r="AL62" i="13"/>
  <c r="AN62" i="13"/>
  <c r="AG35" i="14"/>
  <c r="AG74" i="19"/>
  <c r="AI72" i="17"/>
  <c r="AI80" i="12"/>
  <c r="AL42" i="10"/>
  <c r="AL63" i="10"/>
  <c r="AL76" i="17"/>
  <c r="AN78" i="15"/>
  <c r="AL33" i="13"/>
  <c r="AN57" i="13"/>
  <c r="AL58" i="18"/>
  <c r="AG63" i="14"/>
  <c r="AL76" i="10"/>
  <c r="AL80" i="9"/>
  <c r="AL62" i="17"/>
  <c r="AN79" i="16"/>
  <c r="AN59" i="13"/>
  <c r="AG57" i="16"/>
  <c r="AG76" i="15"/>
  <c r="AG89" i="17"/>
  <c r="M61" i="9"/>
  <c r="D61" i="9"/>
  <c r="AE61" i="9"/>
  <c r="AJ61" i="9"/>
  <c r="AF61" i="9"/>
  <c r="M35" i="9"/>
  <c r="AF35" i="9"/>
  <c r="D35" i="9"/>
  <c r="AJ35" i="9"/>
  <c r="M31" i="9"/>
  <c r="D31" i="9"/>
  <c r="AE31" i="9"/>
  <c r="AF31" i="9"/>
  <c r="AK31" i="9"/>
  <c r="AG28" i="12"/>
  <c r="AL58" i="9"/>
  <c r="AL46" i="16"/>
  <c r="AN64" i="15"/>
  <c r="AN63" i="14"/>
  <c r="AN49" i="13"/>
  <c r="AL65" i="19"/>
  <c r="AG31" i="16"/>
  <c r="AG59" i="18"/>
  <c r="M61" i="8"/>
  <c r="D61" i="8"/>
  <c r="AK61" i="8"/>
  <c r="AJ61" i="8"/>
  <c r="AE61" i="8"/>
  <c r="M33" i="8"/>
  <c r="AF33" i="8"/>
  <c r="D33" i="8"/>
  <c r="AJ33" i="8"/>
  <c r="T64" i="9"/>
  <c r="O64" i="9"/>
  <c r="N64" i="9"/>
  <c r="M12" i="17"/>
  <c r="AK12" i="17"/>
  <c r="D12" i="17"/>
  <c r="AG49" i="12"/>
  <c r="AG47" i="12"/>
  <c r="AG45" i="12"/>
  <c r="AG43" i="12"/>
  <c r="AG65" i="12"/>
  <c r="AG63" i="12"/>
  <c r="AG61" i="12"/>
  <c r="AG59" i="12"/>
  <c r="AG57" i="12"/>
  <c r="AG79" i="12"/>
  <c r="AG77" i="12"/>
  <c r="AL88" i="10"/>
  <c r="AL13" i="8"/>
  <c r="AL57" i="8"/>
  <c r="AL58" i="16"/>
  <c r="AL80" i="16"/>
  <c r="AL28" i="14"/>
  <c r="AN75" i="14"/>
  <c r="T48" i="8"/>
  <c r="N48" i="8"/>
  <c r="O48" i="8"/>
  <c r="M26" i="8"/>
  <c r="AF26" i="8"/>
  <c r="D26" i="8"/>
  <c r="M64" i="12"/>
  <c r="AF64" i="12"/>
  <c r="D64" i="12"/>
  <c r="AE64" i="12"/>
  <c r="M72" i="16"/>
  <c r="D72" i="16"/>
  <c r="AF72" i="16"/>
  <c r="T59" i="8"/>
  <c r="O59" i="8"/>
  <c r="N59" i="8"/>
  <c r="M44" i="8"/>
  <c r="D44" i="8"/>
  <c r="AE44" i="8"/>
  <c r="T31" i="8"/>
  <c r="O31" i="8"/>
  <c r="N31" i="8"/>
  <c r="N28" i="8"/>
  <c r="O28" i="8"/>
  <c r="M45" i="9"/>
  <c r="AF45" i="9"/>
  <c r="AE45" i="9"/>
  <c r="M44" i="10"/>
  <c r="AE44" i="10"/>
  <c r="AF44" i="10"/>
  <c r="O34" i="10"/>
  <c r="T34" i="10"/>
  <c r="N34" i="10"/>
  <c r="M49" i="15"/>
  <c r="AF49" i="15"/>
  <c r="D49" i="15"/>
  <c r="AE49" i="15"/>
  <c r="T18" i="9"/>
  <c r="N18" i="9"/>
  <c r="O18" i="9"/>
  <c r="M29" i="11"/>
  <c r="D29" i="11"/>
  <c r="AE29" i="11"/>
  <c r="T16" i="11"/>
  <c r="O16" i="11"/>
  <c r="N16" i="11"/>
  <c r="W16" i="11" s="1"/>
  <c r="M93" i="17"/>
  <c r="D93" i="17"/>
  <c r="AF93" i="17"/>
  <c r="O89" i="17"/>
  <c r="X89" i="17" s="1"/>
  <c r="X74" i="16" s="1"/>
  <c r="T89" i="17"/>
  <c r="N89" i="17"/>
  <c r="V89" i="17"/>
  <c r="V74" i="16" s="1"/>
  <c r="V74" i="15" s="1"/>
  <c r="V89" i="14" s="1"/>
  <c r="V74" i="13" s="1"/>
  <c r="V74" i="19" s="1"/>
  <c r="M26" i="16"/>
  <c r="AF26" i="16"/>
  <c r="AE26" i="16"/>
  <c r="P1" i="17"/>
  <c r="M61" i="11"/>
  <c r="D61" i="11"/>
  <c r="AE61" i="11"/>
  <c r="O41" i="11"/>
  <c r="T41" i="11"/>
  <c r="V41" i="11"/>
  <c r="N41" i="11"/>
  <c r="O15" i="11"/>
  <c r="T15" i="11"/>
  <c r="AC15" i="11" s="1"/>
  <c r="AC30" i="11" s="1"/>
  <c r="AC45" i="11" s="1"/>
  <c r="AC60" i="11" s="1"/>
  <c r="AC15" i="10" s="1"/>
  <c r="AC30" i="10" s="1"/>
  <c r="AC45" i="10" s="1"/>
  <c r="V15" i="1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N15" i="11"/>
  <c r="O85" i="9"/>
  <c r="T85" i="9"/>
  <c r="T20" i="8"/>
  <c r="O20" i="8"/>
  <c r="N20" i="8"/>
  <c r="O48" i="9"/>
  <c r="N48" i="9"/>
  <c r="T48" i="9"/>
  <c r="M32" i="9"/>
  <c r="AF32" i="9"/>
  <c r="T19" i="9"/>
  <c r="O19" i="9"/>
  <c r="N19" i="9"/>
  <c r="O76" i="11"/>
  <c r="N76" i="11"/>
  <c r="T76" i="11"/>
  <c r="M56" i="11"/>
  <c r="AF56" i="11"/>
  <c r="D56" i="11"/>
  <c r="M57" i="10"/>
  <c r="D57" i="10"/>
  <c r="M47" i="10"/>
  <c r="AF47" i="10"/>
  <c r="O79" i="17"/>
  <c r="N79" i="17"/>
  <c r="T79" i="17"/>
  <c r="O27" i="17"/>
  <c r="N27" i="17"/>
  <c r="T27" i="17"/>
  <c r="O63" i="8"/>
  <c r="N63" i="8"/>
  <c r="T63" i="8"/>
  <c r="O50" i="10"/>
  <c r="T50" i="10"/>
  <c r="N50" i="10"/>
  <c r="M64" i="16"/>
  <c r="AF64" i="16"/>
  <c r="D64" i="16"/>
  <c r="M56" i="16"/>
  <c r="AF56" i="16"/>
  <c r="D56" i="16"/>
  <c r="P1" i="19"/>
  <c r="T80" i="9"/>
  <c r="AC80" i="9" s="1"/>
  <c r="O80" i="9"/>
  <c r="X80" i="9" s="1"/>
  <c r="N80" i="9"/>
  <c r="W80" i="9" s="1"/>
  <c r="O26" i="11"/>
  <c r="N26" i="11"/>
  <c r="T26" i="11"/>
  <c r="V26" i="11"/>
  <c r="M76" i="12"/>
  <c r="D76" i="12"/>
  <c r="T50" i="12"/>
  <c r="O50" i="12"/>
  <c r="N50" i="12"/>
  <c r="W50" i="12" s="1"/>
  <c r="O42" i="12"/>
  <c r="N42" i="12"/>
  <c r="V42" i="12"/>
  <c r="V57" i="12" s="1"/>
  <c r="V12" i="11" s="1"/>
  <c r="V27" i="11" s="1"/>
  <c r="V42" i="11" s="1"/>
  <c r="V57" i="11" s="1"/>
  <c r="V12" i="10" s="1"/>
  <c r="V27" i="10" s="1"/>
  <c r="V42" i="10" s="1"/>
  <c r="T42" i="12"/>
  <c r="N33" i="12"/>
  <c r="W33" i="12" s="1"/>
  <c r="W48" i="12" s="1"/>
  <c r="W63" i="12" s="1"/>
  <c r="W18" i="11" s="1"/>
  <c r="W33" i="11" s="1"/>
  <c r="T33" i="12"/>
  <c r="AC33" i="12" s="1"/>
  <c r="O17" i="12"/>
  <c r="X17" i="12" s="1"/>
  <c r="X32" i="12" s="1"/>
  <c r="X47" i="12" s="1"/>
  <c r="T17" i="12"/>
  <c r="AC17" i="12" s="1"/>
  <c r="V17" i="12"/>
  <c r="V32" i="12" s="1"/>
  <c r="V47" i="12" s="1"/>
  <c r="V62" i="12" s="1"/>
  <c r="V17" i="11" s="1"/>
  <c r="V32" i="11" s="1"/>
  <c r="V47" i="11" s="1"/>
  <c r="V62" i="11" s="1"/>
  <c r="N17" i="12"/>
  <c r="W17" i="12" s="1"/>
  <c r="O79" i="15"/>
  <c r="T79" i="15"/>
  <c r="N79" i="15"/>
  <c r="W79" i="15" s="1"/>
  <c r="W94" i="14" s="1"/>
  <c r="V79" i="15"/>
  <c r="V94" i="14" s="1"/>
  <c r="P1" i="14"/>
  <c r="T41" i="8"/>
  <c r="O41" i="8"/>
  <c r="N41" i="8"/>
  <c r="T44" i="9"/>
  <c r="N44" i="9"/>
  <c r="N12" i="9"/>
  <c r="O12" i="9"/>
  <c r="T12" i="9"/>
  <c r="T65" i="11"/>
  <c r="N65" i="11"/>
  <c r="N12" i="11"/>
  <c r="T12" i="11"/>
  <c r="O18" i="12"/>
  <c r="X18" i="12" s="1"/>
  <c r="X33" i="12" s="1"/>
  <c r="T18" i="12"/>
  <c r="AC18" i="12" s="1"/>
  <c r="N18" i="12"/>
  <c r="W18" i="12" s="1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T14" i="12"/>
  <c r="AC14" i="12" s="1"/>
  <c r="AC29" i="12" s="1"/>
  <c r="AC44" i="12" s="1"/>
  <c r="AC59" i="12" s="1"/>
  <c r="AC14" i="11" s="1"/>
  <c r="N14" i="12"/>
  <c r="W14" i="12" s="1"/>
  <c r="W29" i="12" s="1"/>
  <c r="W44" i="12" s="1"/>
  <c r="W59" i="12" s="1"/>
  <c r="W14" i="11" s="1"/>
  <c r="O14" i="12"/>
  <c r="X14" i="12" s="1"/>
  <c r="X29" i="12" s="1"/>
  <c r="X44" i="12" s="1"/>
  <c r="X59" i="12" s="1"/>
  <c r="X14" i="11" s="1"/>
  <c r="V14" i="12"/>
  <c r="V29" i="12" s="1"/>
  <c r="V44" i="12" s="1"/>
  <c r="V59" i="12" s="1"/>
  <c r="V14" i="11" s="1"/>
  <c r="T41" i="16"/>
  <c r="N41" i="16"/>
  <c r="O41" i="16"/>
  <c r="P1" i="8"/>
  <c r="O35" i="8"/>
  <c r="N35" i="8"/>
  <c r="O63" i="9"/>
  <c r="N63" i="9"/>
  <c r="T63" i="9"/>
  <c r="T56" i="9"/>
  <c r="O56" i="9"/>
  <c r="N47" i="9"/>
  <c r="T47" i="9"/>
  <c r="O47" i="9"/>
  <c r="T47" i="11"/>
  <c r="N47" i="11"/>
  <c r="O47" i="11"/>
  <c r="X47" i="11" s="1"/>
  <c r="T80" i="12"/>
  <c r="AC80" i="12" s="1"/>
  <c r="V80" i="12"/>
  <c r="V80" i="11" s="1"/>
  <c r="V95" i="10" s="1"/>
  <c r="V80" i="9" s="1"/>
  <c r="V80" i="8" s="1"/>
  <c r="V95" i="17" s="1"/>
  <c r="V80" i="16" s="1"/>
  <c r="V80" i="15" s="1"/>
  <c r="V95" i="14" s="1"/>
  <c r="T62" i="12"/>
  <c r="AC62" i="12" s="1"/>
  <c r="AC17" i="11" s="1"/>
  <c r="AC32" i="11" s="1"/>
  <c r="N62" i="12"/>
  <c r="O62" i="12"/>
  <c r="X62" i="12" s="1"/>
  <c r="X17" i="11" s="1"/>
  <c r="X32" i="11" s="1"/>
  <c r="T58" i="12"/>
  <c r="V58" i="12"/>
  <c r="V13" i="11" s="1"/>
  <c r="V28" i="11" s="1"/>
  <c r="V43" i="11" s="1"/>
  <c r="V58" i="11" s="1"/>
  <c r="O86" i="10"/>
  <c r="T86" i="10"/>
  <c r="N86" i="10"/>
  <c r="T77" i="10"/>
  <c r="O77" i="10"/>
  <c r="N77" i="10"/>
  <c r="O18" i="15"/>
  <c r="N18" i="15"/>
  <c r="T18" i="15"/>
  <c r="O74" i="19"/>
  <c r="T74" i="19"/>
  <c r="T58" i="8"/>
  <c r="O58" i="8"/>
  <c r="N58" i="8"/>
  <c r="T18" i="8"/>
  <c r="O18" i="8"/>
  <c r="N18" i="8"/>
  <c r="O80" i="11"/>
  <c r="X80" i="11" s="1"/>
  <c r="X95" i="10" s="1"/>
  <c r="T80" i="11"/>
  <c r="AC80" i="11" s="1"/>
  <c r="AC95" i="10" s="1"/>
  <c r="T59" i="11"/>
  <c r="O59" i="11"/>
  <c r="T19" i="11"/>
  <c r="O19" i="11"/>
  <c r="N19" i="11"/>
  <c r="O48" i="12"/>
  <c r="X48" i="12" s="1"/>
  <c r="X63" i="12" s="1"/>
  <c r="T48" i="12"/>
  <c r="O35" i="12"/>
  <c r="X35" i="12" s="1"/>
  <c r="T35" i="12"/>
  <c r="AC35" i="12" s="1"/>
  <c r="V35" i="12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O28" i="12"/>
  <c r="X28" i="12" s="1"/>
  <c r="X43" i="12" s="1"/>
  <c r="X58" i="12" s="1"/>
  <c r="T28" i="12"/>
  <c r="AC28" i="12" s="1"/>
  <c r="AC43" i="12" s="1"/>
  <c r="N28" i="12"/>
  <c r="W28" i="12" s="1"/>
  <c r="W43" i="12" s="1"/>
  <c r="W58" i="12" s="1"/>
  <c r="B75" i="11"/>
  <c r="M75" i="11"/>
  <c r="T87" i="17"/>
  <c r="N87" i="17"/>
  <c r="V87" i="17"/>
  <c r="O87" i="17"/>
  <c r="O71" i="17"/>
  <c r="T71" i="17"/>
  <c r="N71" i="17"/>
  <c r="T58" i="17"/>
  <c r="O58" i="17"/>
  <c r="N58" i="17"/>
  <c r="O31" i="17"/>
  <c r="T31" i="17"/>
  <c r="N31" i="17"/>
  <c r="O26" i="17"/>
  <c r="T26" i="17"/>
  <c r="N26" i="17"/>
  <c r="T27" i="16"/>
  <c r="O27" i="16"/>
  <c r="N27" i="16"/>
  <c r="O12" i="16"/>
  <c r="T12" i="16"/>
  <c r="N12" i="16"/>
  <c r="N56" i="8"/>
  <c r="O17" i="8"/>
  <c r="N17" i="8"/>
  <c r="T17" i="8"/>
  <c r="T11" i="8"/>
  <c r="O11" i="8"/>
  <c r="N11" i="8"/>
  <c r="T78" i="9"/>
  <c r="N78" i="9"/>
  <c r="O78" i="9"/>
  <c r="P1" i="10"/>
  <c r="N34" i="11"/>
  <c r="T34" i="11"/>
  <c r="O34" i="11"/>
  <c r="O18" i="11"/>
  <c r="X18" i="11" s="1"/>
  <c r="X33" i="11" s="1"/>
  <c r="T18" i="11"/>
  <c r="N65" i="12"/>
  <c r="O65" i="12"/>
  <c r="T61" i="12"/>
  <c r="AC61" i="12" s="1"/>
  <c r="O61" i="12"/>
  <c r="T32" i="12"/>
  <c r="AC32" i="12" s="1"/>
  <c r="AC47" i="12" s="1"/>
  <c r="N32" i="12"/>
  <c r="W32" i="12" s="1"/>
  <c r="W47" i="12" s="1"/>
  <c r="N16" i="10"/>
  <c r="T16" i="10"/>
  <c r="O16" i="10"/>
  <c r="T95" i="17"/>
  <c r="O95" i="17"/>
  <c r="N95" i="17"/>
  <c r="T61" i="17"/>
  <c r="O61" i="17"/>
  <c r="N61" i="17"/>
  <c r="O44" i="17"/>
  <c r="T44" i="17"/>
  <c r="O33" i="16"/>
  <c r="T33" i="16"/>
  <c r="N33" i="16"/>
  <c r="O80" i="14"/>
  <c r="T80" i="14"/>
  <c r="N80" i="14"/>
  <c r="P1" i="18"/>
  <c r="P1" i="15"/>
  <c r="N79" i="8"/>
  <c r="W79" i="8" s="1"/>
  <c r="W94" i="17" s="1"/>
  <c r="W79" i="16" s="1"/>
  <c r="O75" i="8"/>
  <c r="N75" i="8"/>
  <c r="T75" i="8"/>
  <c r="T62" i="8"/>
  <c r="O62" i="8"/>
  <c r="N62" i="8"/>
  <c r="O14" i="8"/>
  <c r="N14" i="8"/>
  <c r="O41" i="9"/>
  <c r="N41" i="9"/>
  <c r="T28" i="9"/>
  <c r="O28" i="9"/>
  <c r="N28" i="9"/>
  <c r="O48" i="11"/>
  <c r="N48" i="11"/>
  <c r="O41" i="12"/>
  <c r="T41" i="12"/>
  <c r="AQ83" i="11"/>
  <c r="B71" i="11"/>
  <c r="M71" i="11"/>
  <c r="O56" i="10"/>
  <c r="N56" i="10"/>
  <c r="T56" i="10"/>
  <c r="N42" i="10"/>
  <c r="O42" i="10"/>
  <c r="O86" i="9"/>
  <c r="T86" i="9"/>
  <c r="O11" i="17"/>
  <c r="N11" i="17"/>
  <c r="O31" i="16"/>
  <c r="T31" i="16"/>
  <c r="T74" i="15"/>
  <c r="O74" i="15"/>
  <c r="N74" i="15"/>
  <c r="O62" i="14"/>
  <c r="T62" i="14"/>
  <c r="N62" i="14"/>
  <c r="O57" i="19"/>
  <c r="T57" i="19"/>
  <c r="O110" i="18"/>
  <c r="T110" i="18"/>
  <c r="N110" i="18"/>
  <c r="AR83" i="8"/>
  <c r="AR85" i="8" s="1"/>
  <c r="O43" i="8"/>
  <c r="N43" i="8"/>
  <c r="T76" i="9"/>
  <c r="O76" i="9"/>
  <c r="N76" i="9"/>
  <c r="O50" i="9"/>
  <c r="N50" i="9"/>
  <c r="T50" i="9"/>
  <c r="T35" i="11"/>
  <c r="O35" i="11"/>
  <c r="N35" i="11"/>
  <c r="O28" i="11"/>
  <c r="X28" i="11" s="1"/>
  <c r="T28" i="11"/>
  <c r="T13" i="11"/>
  <c r="O13" i="11"/>
  <c r="X13" i="11" s="1"/>
  <c r="N13" i="11"/>
  <c r="O63" i="10"/>
  <c r="T63" i="10"/>
  <c r="O12" i="10"/>
  <c r="T12" i="10"/>
  <c r="N12" i="10"/>
  <c r="T76" i="17"/>
  <c r="O76" i="17"/>
  <c r="T30" i="17"/>
  <c r="O30" i="17"/>
  <c r="O80" i="16"/>
  <c r="T80" i="16"/>
  <c r="N80" i="16"/>
  <c r="T76" i="14"/>
  <c r="O76" i="14"/>
  <c r="T30" i="14"/>
  <c r="O30" i="14"/>
  <c r="N30" i="14"/>
  <c r="O16" i="14"/>
  <c r="T16" i="14"/>
  <c r="T44" i="13"/>
  <c r="O44" i="13"/>
  <c r="N44" i="13"/>
  <c r="T31" i="13"/>
  <c r="O31" i="13"/>
  <c r="T89" i="18"/>
  <c r="O89" i="18"/>
  <c r="O45" i="18"/>
  <c r="T45" i="18"/>
  <c r="T49" i="8"/>
  <c r="O49" i="8"/>
  <c r="N49" i="8"/>
  <c r="O46" i="8"/>
  <c r="N46" i="8"/>
  <c r="T34" i="8"/>
  <c r="O34" i="8"/>
  <c r="N34" i="8"/>
  <c r="O30" i="8"/>
  <c r="N30" i="8"/>
  <c r="T30" i="8"/>
  <c r="T26" i="9"/>
  <c r="O26" i="9"/>
  <c r="N26" i="9"/>
  <c r="T62" i="11"/>
  <c r="O62" i="11"/>
  <c r="X62" i="11" s="1"/>
  <c r="N62" i="11"/>
  <c r="T58" i="11"/>
  <c r="O58" i="11"/>
  <c r="X58" i="11" s="1"/>
  <c r="O31" i="11"/>
  <c r="N31" i="11"/>
  <c r="V31" i="11"/>
  <c r="V46" i="11" s="1"/>
  <c r="T31" i="11"/>
  <c r="T56" i="12"/>
  <c r="O74" i="12"/>
  <c r="X74" i="12" s="1"/>
  <c r="X74" i="11" s="1"/>
  <c r="X89" i="10" s="1"/>
  <c r="X74" i="9" s="1"/>
  <c r="X74" i="8" s="1"/>
  <c r="T74" i="12"/>
  <c r="AC74" i="12" s="1"/>
  <c r="AC74" i="11" s="1"/>
  <c r="AC89" i="10" s="1"/>
  <c r="AC74" i="9" s="1"/>
  <c r="AC74" i="8" s="1"/>
  <c r="N74" i="12"/>
  <c r="W74" i="12" s="1"/>
  <c r="W74" i="11" s="1"/>
  <c r="W89" i="10" s="1"/>
  <c r="W74" i="9" s="1"/>
  <c r="O12" i="12"/>
  <c r="T12" i="12"/>
  <c r="AC12" i="12" s="1"/>
  <c r="AC27" i="12" s="1"/>
  <c r="O91" i="11"/>
  <c r="T91" i="11"/>
  <c r="N80" i="10"/>
  <c r="O80" i="10"/>
  <c r="T80" i="10"/>
  <c r="T35" i="10"/>
  <c r="O35" i="10"/>
  <c r="O94" i="9"/>
  <c r="T94" i="9"/>
  <c r="O66" i="17"/>
  <c r="O35" i="17"/>
  <c r="N35" i="17"/>
  <c r="T62" i="15"/>
  <c r="O62" i="15"/>
  <c r="N62" i="15"/>
  <c r="T35" i="15"/>
  <c r="O35" i="15"/>
  <c r="T30" i="15"/>
  <c r="O30" i="15"/>
  <c r="N30" i="15"/>
  <c r="O75" i="14"/>
  <c r="T75" i="14"/>
  <c r="P1" i="9"/>
  <c r="O79" i="8"/>
  <c r="X79" i="8" s="1"/>
  <c r="X94" i="17" s="1"/>
  <c r="N59" i="9"/>
  <c r="N45" i="11"/>
  <c r="V77" i="11"/>
  <c r="O77" i="11"/>
  <c r="X77" i="11" s="1"/>
  <c r="O43" i="11"/>
  <c r="X43" i="11" s="1"/>
  <c r="N43" i="11"/>
  <c r="T43" i="11"/>
  <c r="O46" i="12"/>
  <c r="X46" i="12" s="1"/>
  <c r="T46" i="12"/>
  <c r="AC46" i="12" s="1"/>
  <c r="O30" i="12"/>
  <c r="X30" i="12" s="1"/>
  <c r="X45" i="12" s="1"/>
  <c r="X60" i="12" s="1"/>
  <c r="N30" i="12"/>
  <c r="W30" i="12" s="1"/>
  <c r="W45" i="12" s="1"/>
  <c r="W60" i="12" s="1"/>
  <c r="O90" i="11"/>
  <c r="T90" i="11"/>
  <c r="O11" i="10"/>
  <c r="T11" i="10"/>
  <c r="O93" i="8"/>
  <c r="T93" i="8"/>
  <c r="T64" i="17"/>
  <c r="O19" i="16"/>
  <c r="T19" i="16"/>
  <c r="O90" i="14"/>
  <c r="T90" i="14"/>
  <c r="N78" i="8"/>
  <c r="T72" i="9"/>
  <c r="AC72" i="9" s="1"/>
  <c r="AC72" i="8" s="1"/>
  <c r="O72" i="9"/>
  <c r="X72" i="9" s="1"/>
  <c r="X72" i="8" s="1"/>
  <c r="N72" i="9"/>
  <c r="W72" i="9" s="1"/>
  <c r="W72" i="8" s="1"/>
  <c r="N57" i="11"/>
  <c r="T89" i="9"/>
  <c r="AQ98" i="17"/>
  <c r="T63" i="16"/>
  <c r="O63" i="16"/>
  <c r="O46" i="16"/>
  <c r="T46" i="16"/>
  <c r="T72" i="15"/>
  <c r="O72" i="15"/>
  <c r="O11" i="15"/>
  <c r="T11" i="15"/>
  <c r="T78" i="14"/>
  <c r="O78" i="14"/>
  <c r="A11" i="30"/>
  <c r="C10" i="30"/>
  <c r="O60" i="9"/>
  <c r="N60" i="9"/>
  <c r="O63" i="11"/>
  <c r="N63" i="11"/>
  <c r="T11" i="11"/>
  <c r="O11" i="11"/>
  <c r="N11" i="11"/>
  <c r="T94" i="11"/>
  <c r="O94" i="11"/>
  <c r="AQ98" i="10"/>
  <c r="T62" i="10"/>
  <c r="O62" i="10"/>
  <c r="O86" i="8"/>
  <c r="T86" i="8"/>
  <c r="T63" i="17"/>
  <c r="O63" i="17"/>
  <c r="T46" i="17"/>
  <c r="O46" i="17"/>
  <c r="O34" i="17"/>
  <c r="T34" i="17"/>
  <c r="T30" i="16"/>
  <c r="O30" i="16"/>
  <c r="O11" i="16"/>
  <c r="T11" i="16"/>
  <c r="T61" i="15"/>
  <c r="O61" i="15"/>
  <c r="T49" i="13"/>
  <c r="O49" i="13"/>
  <c r="B9" i="30"/>
  <c r="B5" i="30"/>
  <c r="B7" i="30"/>
  <c r="B3" i="30"/>
  <c r="B8" i="30"/>
  <c r="B6" i="30"/>
  <c r="B10" i="30"/>
  <c r="N74" i="8"/>
  <c r="N50" i="8"/>
  <c r="N42" i="8"/>
  <c r="N75" i="9"/>
  <c r="O48" i="10"/>
  <c r="T48" i="10"/>
  <c r="N48" i="10"/>
  <c r="T90" i="8"/>
  <c r="O90" i="8"/>
  <c r="O85" i="8"/>
  <c r="T85" i="8"/>
  <c r="T86" i="17"/>
  <c r="O86" i="17"/>
  <c r="O15" i="17"/>
  <c r="T15" i="17"/>
  <c r="AQ83" i="16"/>
  <c r="T58" i="16"/>
  <c r="O79" i="16"/>
  <c r="X79" i="16" s="1"/>
  <c r="T79" i="16"/>
  <c r="AC79" i="16" s="1"/>
  <c r="T61" i="16"/>
  <c r="O61" i="16"/>
  <c r="O44" i="16"/>
  <c r="T44" i="16"/>
  <c r="O35" i="16"/>
  <c r="T35" i="16"/>
  <c r="O65" i="15"/>
  <c r="T65" i="15"/>
  <c r="O32" i="15"/>
  <c r="T32" i="15"/>
  <c r="AQ98" i="14"/>
  <c r="O57" i="14"/>
  <c r="T57" i="14"/>
  <c r="O34" i="14"/>
  <c r="T34" i="14"/>
  <c r="O59" i="18"/>
  <c r="T59" i="18"/>
  <c r="N29" i="8"/>
  <c r="O16" i="9"/>
  <c r="N16" i="9"/>
  <c r="O71" i="10"/>
  <c r="T71" i="10"/>
  <c r="AQ83" i="15"/>
  <c r="T34" i="15"/>
  <c r="O31" i="15"/>
  <c r="T31" i="15"/>
  <c r="T14" i="15"/>
  <c r="O14" i="15"/>
  <c r="O44" i="14"/>
  <c r="T44" i="14"/>
  <c r="T58" i="18"/>
  <c r="O58" i="18"/>
  <c r="AR113" i="18"/>
  <c r="AR115" i="18" s="1"/>
  <c r="B4" i="30"/>
  <c r="T58" i="10"/>
  <c r="O57" i="16"/>
  <c r="T57" i="16"/>
  <c r="O89" i="14"/>
  <c r="T89" i="14"/>
  <c r="T61" i="14"/>
  <c r="O61" i="14"/>
  <c r="T18" i="14"/>
  <c r="O18" i="14"/>
  <c r="E19" i="18"/>
  <c r="E34" i="18"/>
  <c r="E34" i="19"/>
  <c r="E19" i="19"/>
  <c r="E64" i="18"/>
  <c r="E79" i="19"/>
  <c r="E79" i="13"/>
  <c r="E109" i="18"/>
  <c r="E64" i="19"/>
  <c r="E64" i="13"/>
  <c r="E79" i="18"/>
  <c r="E34" i="13"/>
  <c r="E49" i="19"/>
  <c r="E94" i="18"/>
  <c r="E79" i="14"/>
  <c r="E19" i="15"/>
  <c r="E49" i="14"/>
  <c r="E64" i="10"/>
  <c r="E19" i="14"/>
  <c r="E49" i="18"/>
  <c r="E19" i="13"/>
  <c r="E49" i="16"/>
  <c r="E49" i="17"/>
  <c r="E13" i="18"/>
  <c r="E103" i="18"/>
  <c r="E88" i="18"/>
  <c r="E43" i="18"/>
  <c r="E43" i="13"/>
  <c r="E43" i="19"/>
  <c r="E28" i="13"/>
  <c r="E13" i="19"/>
  <c r="E28" i="18"/>
  <c r="E58" i="19"/>
  <c r="E58" i="13"/>
  <c r="E88" i="14"/>
  <c r="E13" i="13"/>
  <c r="E73" i="14"/>
  <c r="E13" i="15"/>
  <c r="E28" i="19"/>
  <c r="E73" i="13"/>
  <c r="E43" i="14"/>
  <c r="E13" i="14"/>
  <c r="E73" i="15"/>
  <c r="E88" i="17"/>
  <c r="E28" i="10"/>
  <c r="E73" i="16"/>
  <c r="E73" i="17"/>
  <c r="E73" i="8"/>
  <c r="E73" i="9"/>
  <c r="E13" i="10"/>
  <c r="E28" i="15"/>
  <c r="E58" i="15"/>
  <c r="E73" i="19"/>
  <c r="E43" i="15"/>
  <c r="E13" i="16"/>
  <c r="E13" i="17"/>
  <c r="AS83" i="11"/>
  <c r="AS85" i="11" s="1"/>
  <c r="O62" i="17"/>
  <c r="T62" i="17"/>
  <c r="T29" i="17"/>
  <c r="O29" i="17"/>
  <c r="O29" i="16"/>
  <c r="T29" i="16"/>
  <c r="O16" i="16"/>
  <c r="T16" i="16"/>
  <c r="AQ83" i="13"/>
  <c r="AQ83" i="19"/>
  <c r="E73" i="18"/>
  <c r="E17" i="18"/>
  <c r="E62" i="18"/>
  <c r="E47" i="18"/>
  <c r="E47" i="19"/>
  <c r="E32" i="18"/>
  <c r="E32" i="19"/>
  <c r="E77" i="18"/>
  <c r="E17" i="19"/>
  <c r="E92" i="18"/>
  <c r="E62" i="19"/>
  <c r="E32" i="13"/>
  <c r="E17" i="13"/>
  <c r="E32" i="14"/>
  <c r="E17" i="14"/>
  <c r="E107" i="18"/>
  <c r="E77" i="13"/>
  <c r="E47" i="15"/>
  <c r="E77" i="14"/>
  <c r="E17" i="15"/>
  <c r="E47" i="13"/>
  <c r="E32" i="16"/>
  <c r="E32" i="17"/>
  <c r="E92" i="10"/>
  <c r="E47" i="14"/>
  <c r="E77" i="15"/>
  <c r="E17" i="16"/>
  <c r="E17" i="17"/>
  <c r="E77" i="16"/>
  <c r="E77" i="17"/>
  <c r="E77" i="8"/>
  <c r="E77" i="9"/>
  <c r="E17" i="10"/>
  <c r="T33" i="10"/>
  <c r="O33" i="10"/>
  <c r="AQ83" i="9"/>
  <c r="O90" i="17"/>
  <c r="T90" i="17"/>
  <c r="O41" i="15"/>
  <c r="T41" i="15"/>
  <c r="T64" i="14"/>
  <c r="O64" i="14"/>
  <c r="O65" i="19"/>
  <c r="T65" i="19"/>
  <c r="T71" i="18"/>
  <c r="O71" i="18"/>
  <c r="O31" i="18"/>
  <c r="T31" i="18"/>
  <c r="AT83" i="19"/>
  <c r="AT85" i="19" s="1"/>
  <c r="AQ83" i="8"/>
  <c r="T62" i="16"/>
  <c r="O65" i="16"/>
  <c r="T65" i="16"/>
  <c r="E43" i="16"/>
  <c r="E28" i="16"/>
  <c r="T78" i="15"/>
  <c r="T92" i="14"/>
  <c r="O91" i="14"/>
  <c r="T91" i="14"/>
  <c r="E58" i="14"/>
  <c r="T46" i="14"/>
  <c r="O46" i="14"/>
  <c r="O26" i="14"/>
  <c r="T26" i="14"/>
  <c r="O76" i="13"/>
  <c r="T76" i="13"/>
  <c r="O31" i="19"/>
  <c r="T31" i="19"/>
  <c r="AT83" i="15"/>
  <c r="AT85" i="15" s="1"/>
  <c r="AR83" i="13"/>
  <c r="AR85" i="13" s="1"/>
  <c r="T71" i="14"/>
  <c r="O86" i="14"/>
  <c r="O63" i="13"/>
  <c r="T63" i="13"/>
  <c r="O11" i="13"/>
  <c r="E15" i="18"/>
  <c r="E90" i="18"/>
  <c r="E75" i="18"/>
  <c r="E60" i="18"/>
  <c r="E30" i="18"/>
  <c r="E15" i="13"/>
  <c r="E30" i="19"/>
  <c r="E105" i="18"/>
  <c r="E60" i="19"/>
  <c r="E60" i="13"/>
  <c r="E45" i="13"/>
  <c r="E75" i="13"/>
  <c r="E60" i="14"/>
  <c r="E45" i="14"/>
  <c r="E15" i="19"/>
  <c r="E75" i="19"/>
  <c r="E15" i="14"/>
  <c r="E45" i="15"/>
  <c r="AT98" i="10"/>
  <c r="AT100" i="10" s="1"/>
  <c r="AS98" i="14"/>
  <c r="AS100" i="14" s="1"/>
  <c r="AS83" i="19"/>
  <c r="AS85" i="19" s="1"/>
  <c r="AT113" i="18"/>
  <c r="AT115" i="18" s="1"/>
  <c r="T48" i="18"/>
  <c r="O48" i="18"/>
  <c r="T15" i="15"/>
  <c r="T35" i="14"/>
  <c r="T93" i="14"/>
  <c r="O93" i="14"/>
  <c r="T29" i="14"/>
  <c r="O29" i="14"/>
  <c r="O48" i="13"/>
  <c r="T48" i="13"/>
  <c r="O63" i="19"/>
  <c r="T63" i="19"/>
  <c r="T18" i="18"/>
  <c r="O18" i="18"/>
  <c r="E72" i="18"/>
  <c r="E57" i="18"/>
  <c r="E42" i="18"/>
  <c r="E42" i="19"/>
  <c r="E12" i="18"/>
  <c r="E12" i="19"/>
  <c r="E27" i="18"/>
  <c r="E27" i="19"/>
  <c r="E72" i="19"/>
  <c r="E102" i="18"/>
  <c r="E42" i="13"/>
  <c r="E12" i="13"/>
  <c r="E42" i="14"/>
  <c r="E27" i="13"/>
  <c r="E72" i="13"/>
  <c r="E27" i="14"/>
  <c r="E57" i="15"/>
  <c r="E87" i="18"/>
  <c r="E87" i="14"/>
  <c r="E27" i="15"/>
  <c r="O29" i="15"/>
  <c r="T29" i="15"/>
  <c r="T33" i="14"/>
  <c r="T86" i="18"/>
  <c r="O86" i="18"/>
  <c r="O76" i="19"/>
  <c r="T76" i="19"/>
  <c r="O74" i="18"/>
  <c r="T74" i="18"/>
  <c r="E61" i="18"/>
  <c r="E11" i="18"/>
  <c r="E26" i="18"/>
  <c r="E26" i="19"/>
  <c r="E11" i="19"/>
  <c r="E71" i="19"/>
  <c r="E71" i="13"/>
  <c r="E56" i="18"/>
  <c r="E56" i="19"/>
  <c r="E56" i="13"/>
  <c r="E26" i="13"/>
  <c r="E16" i="19"/>
  <c r="E106" i="18"/>
  <c r="E16" i="18"/>
  <c r="E91" i="18"/>
  <c r="E61" i="19"/>
  <c r="E61" i="13"/>
  <c r="E46" i="18"/>
  <c r="E46" i="13"/>
  <c r="E16" i="13"/>
  <c r="E76" i="18"/>
  <c r="AR83" i="15"/>
  <c r="AR85" i="15" s="1"/>
  <c r="AR98" i="14"/>
  <c r="AR100" i="14" s="1"/>
  <c r="C6" i="30"/>
  <c r="O41" i="18"/>
  <c r="T41" i="18"/>
  <c r="T14" i="18"/>
  <c r="O14" i="18"/>
  <c r="AR98" i="17"/>
  <c r="AR100" i="17" s="1"/>
  <c r="AS83" i="16"/>
  <c r="AS85" i="16" s="1"/>
  <c r="AR83" i="19"/>
  <c r="AR85" i="19" s="1"/>
  <c r="O46" i="19"/>
  <c r="T46" i="19"/>
  <c r="O20" i="19"/>
  <c r="T20" i="19"/>
  <c r="E80" i="18"/>
  <c r="E65" i="18"/>
  <c r="E50" i="18"/>
  <c r="E50" i="19"/>
  <c r="E20" i="18"/>
  <c r="E95" i="18"/>
  <c r="E80" i="19"/>
  <c r="E50" i="13"/>
  <c r="AR83" i="11"/>
  <c r="AR85" i="11" s="1"/>
  <c r="AS98" i="10"/>
  <c r="AS100" i="10" s="1"/>
  <c r="AS83" i="8"/>
  <c r="AS85" i="8" s="1"/>
  <c r="AT83" i="8"/>
  <c r="AT85" i="8" s="1"/>
  <c r="B102" i="25"/>
  <c r="B76" i="25"/>
  <c r="B258" i="25"/>
  <c r="B50" i="25"/>
  <c r="B180" i="25"/>
  <c r="E108" i="18"/>
  <c r="E93" i="18"/>
  <c r="E78" i="18"/>
  <c r="E33" i="18"/>
  <c r="E44" i="18"/>
  <c r="E44" i="19"/>
  <c r="E29" i="18"/>
  <c r="E29" i="19"/>
  <c r="E14" i="19"/>
  <c r="AS83" i="15"/>
  <c r="AS85" i="15" s="1"/>
  <c r="AS83" i="13"/>
  <c r="AS85" i="13" s="1"/>
  <c r="C9" i="30"/>
  <c r="C5" i="30"/>
  <c r="C8" i="30"/>
  <c r="C4" i="30"/>
  <c r="E104" i="18"/>
  <c r="AT83" i="9"/>
  <c r="AT85" i="9" s="1"/>
  <c r="AT98" i="17"/>
  <c r="AT100" i="17" s="1"/>
  <c r="AT83" i="16"/>
  <c r="AT85" i="16" s="1"/>
  <c r="AT83" i="13"/>
  <c r="AT85" i="13" s="1"/>
  <c r="F117" i="29" l="1"/>
  <c r="H117" i="29"/>
  <c r="I117" i="29"/>
  <c r="E117" i="29"/>
  <c r="J117" i="29" s="1"/>
  <c r="I86" i="29"/>
  <c r="E86" i="29"/>
  <c r="H86" i="29"/>
  <c r="F86" i="29"/>
  <c r="I322" i="29"/>
  <c r="F322" i="29"/>
  <c r="H322" i="29"/>
  <c r="E322" i="29"/>
  <c r="J322" i="29" s="1"/>
  <c r="I47" i="28"/>
  <c r="E47" i="28"/>
  <c r="J47" i="28" s="1"/>
  <c r="H47" i="28"/>
  <c r="F47" i="28"/>
  <c r="I68" i="29"/>
  <c r="H68" i="29"/>
  <c r="F68" i="29"/>
  <c r="E68" i="29"/>
  <c r="J68" i="29" s="1"/>
  <c r="E388" i="29"/>
  <c r="I388" i="29"/>
  <c r="F388" i="29"/>
  <c r="H388" i="29"/>
  <c r="I317" i="29"/>
  <c r="F317" i="29"/>
  <c r="E317" i="29"/>
  <c r="J317" i="29" s="1"/>
  <c r="H317" i="29"/>
  <c r="I46" i="29"/>
  <c r="F46" i="29"/>
  <c r="E46" i="29"/>
  <c r="J46" i="29" s="1"/>
  <c r="H46" i="29"/>
  <c r="I237" i="29"/>
  <c r="E237" i="29"/>
  <c r="F237" i="29"/>
  <c r="H237" i="29"/>
  <c r="I303" i="29"/>
  <c r="H303" i="29"/>
  <c r="F303" i="29"/>
  <c r="E303" i="29"/>
  <c r="J303" i="29" s="1"/>
  <c r="I16" i="29"/>
  <c r="F16" i="29"/>
  <c r="H16" i="29"/>
  <c r="E16" i="29"/>
  <c r="J16" i="29" s="1"/>
  <c r="I30" i="28"/>
  <c r="F30" i="28"/>
  <c r="E30" i="28"/>
  <c r="J30" i="28" s="1"/>
  <c r="H30" i="28"/>
  <c r="I34" i="29"/>
  <c r="E34" i="29"/>
  <c r="F34" i="29"/>
  <c r="H34" i="29"/>
  <c r="I93" i="29"/>
  <c r="E93" i="29"/>
  <c r="J93" i="29" s="1"/>
  <c r="F93" i="29"/>
  <c r="H93" i="29"/>
  <c r="I223" i="29"/>
  <c r="E223" i="29"/>
  <c r="J223" i="29" s="1"/>
  <c r="H223" i="29"/>
  <c r="F223" i="29"/>
  <c r="I113" i="28"/>
  <c r="E113" i="28"/>
  <c r="J113" i="28" s="1"/>
  <c r="F113" i="28"/>
  <c r="H113" i="28"/>
  <c r="I46" i="28"/>
  <c r="E46" i="28"/>
  <c r="J46" i="28" s="1"/>
  <c r="H46" i="28"/>
  <c r="F46" i="28"/>
  <c r="I27" i="28"/>
  <c r="H27" i="28"/>
  <c r="F27" i="28"/>
  <c r="E27" i="28"/>
  <c r="H132" i="29"/>
  <c r="I132" i="29"/>
  <c r="E132" i="29"/>
  <c r="J132" i="29" s="1"/>
  <c r="F132" i="29"/>
  <c r="I34" i="28"/>
  <c r="F34" i="28"/>
  <c r="H34" i="28"/>
  <c r="E34" i="28"/>
  <c r="J34" i="28" s="1"/>
  <c r="I9" i="28"/>
  <c r="H9" i="28"/>
  <c r="F9" i="28"/>
  <c r="E9" i="28"/>
  <c r="J9" i="28" s="1"/>
  <c r="I356" i="29"/>
  <c r="H356" i="29"/>
  <c r="F356" i="29"/>
  <c r="E356" i="29"/>
  <c r="J356" i="29" s="1"/>
  <c r="E18" i="28"/>
  <c r="J18" i="28" s="1"/>
  <c r="I18" i="28"/>
  <c r="F18" i="28"/>
  <c r="H18" i="28"/>
  <c r="I110" i="28"/>
  <c r="H110" i="28"/>
  <c r="E110" i="28"/>
  <c r="J110" i="28" s="1"/>
  <c r="F110" i="28"/>
  <c r="H171" i="29"/>
  <c r="I171" i="29"/>
  <c r="F171" i="29"/>
  <c r="E171" i="29"/>
  <c r="J171" i="29" s="1"/>
  <c r="I3" i="29"/>
  <c r="H3" i="29"/>
  <c r="E3" i="29"/>
  <c r="J3" i="29" s="1"/>
  <c r="F3" i="29"/>
  <c r="I31" i="29"/>
  <c r="F31" i="29"/>
  <c r="E31" i="29"/>
  <c r="J31" i="29" s="1"/>
  <c r="H31" i="29"/>
  <c r="I261" i="29"/>
  <c r="F261" i="29"/>
  <c r="H261" i="29"/>
  <c r="E261" i="29"/>
  <c r="J261" i="29" s="1"/>
  <c r="I15" i="28"/>
  <c r="H15" i="28"/>
  <c r="F15" i="28"/>
  <c r="E15" i="28"/>
  <c r="J15" i="28" s="1"/>
  <c r="I5" i="29"/>
  <c r="F5" i="29"/>
  <c r="H5" i="29"/>
  <c r="E5" i="29"/>
  <c r="I12" i="28"/>
  <c r="E12" i="28"/>
  <c r="J12" i="28" s="1"/>
  <c r="F12" i="28"/>
  <c r="H12" i="28"/>
  <c r="I37" i="29"/>
  <c r="H37" i="29"/>
  <c r="F37" i="29"/>
  <c r="E37" i="29"/>
  <c r="J37" i="29" s="1"/>
  <c r="I79" i="29"/>
  <c r="F79" i="29"/>
  <c r="H79" i="29"/>
  <c r="E79" i="29"/>
  <c r="H381" i="29"/>
  <c r="I381" i="29"/>
  <c r="E381" i="29"/>
  <c r="F381" i="29"/>
  <c r="I244" i="29"/>
  <c r="E244" i="29"/>
  <c r="J244" i="29" s="1"/>
  <c r="F244" i="29"/>
  <c r="H244" i="29"/>
  <c r="I19" i="29"/>
  <c r="H19" i="29"/>
  <c r="E19" i="29"/>
  <c r="F19" i="29"/>
  <c r="I281" i="29"/>
  <c r="F281" i="29"/>
  <c r="E281" i="29"/>
  <c r="J281" i="29" s="1"/>
  <c r="H281" i="29"/>
  <c r="I332" i="29"/>
  <c r="H332" i="29"/>
  <c r="E332" i="29"/>
  <c r="F332" i="29"/>
  <c r="M16" i="19"/>
  <c r="AJ16" i="19"/>
  <c r="AF16" i="19"/>
  <c r="AK16" i="19"/>
  <c r="AE16" i="19"/>
  <c r="D16" i="19"/>
  <c r="C16" i="19"/>
  <c r="F16" i="19"/>
  <c r="B16" i="19"/>
  <c r="M42" i="13"/>
  <c r="D42" i="13"/>
  <c r="AE42" i="13"/>
  <c r="AK42" i="13"/>
  <c r="AF42" i="13"/>
  <c r="AJ42" i="13"/>
  <c r="C42" i="13"/>
  <c r="B42" i="13"/>
  <c r="F42" i="13"/>
  <c r="M17" i="18"/>
  <c r="AK17" i="18"/>
  <c r="D17" i="18"/>
  <c r="AJ17" i="18"/>
  <c r="AF17" i="18"/>
  <c r="AE17" i="18"/>
  <c r="B17" i="18"/>
  <c r="C17" i="18"/>
  <c r="F17" i="18"/>
  <c r="M28" i="13"/>
  <c r="AF28" i="13"/>
  <c r="D28" i="13"/>
  <c r="AJ28" i="13"/>
  <c r="AK28" i="13"/>
  <c r="AE28" i="13"/>
  <c r="B28" i="13"/>
  <c r="C28" i="13"/>
  <c r="F28" i="13"/>
  <c r="AI56" i="11"/>
  <c r="AG56" i="11"/>
  <c r="O26" i="16"/>
  <c r="T26" i="16"/>
  <c r="N26" i="16"/>
  <c r="A273" i="29"/>
  <c r="R26" i="16"/>
  <c r="AI26" i="8"/>
  <c r="AG26" i="8"/>
  <c r="T31" i="9"/>
  <c r="N31" i="9"/>
  <c r="O31" i="9"/>
  <c r="V31" i="9"/>
  <c r="V46" i="9" s="1"/>
  <c r="A148" i="29"/>
  <c r="R31" i="9"/>
  <c r="AG20" i="13"/>
  <c r="AI20" i="13"/>
  <c r="I201" i="29"/>
  <c r="F201" i="29"/>
  <c r="H201" i="29"/>
  <c r="E201" i="29"/>
  <c r="F458" i="29"/>
  <c r="H458" i="29"/>
  <c r="E458" i="29"/>
  <c r="I458" i="29"/>
  <c r="M80" i="19"/>
  <c r="D80" i="19"/>
  <c r="AE80" i="19"/>
  <c r="AK80" i="19"/>
  <c r="AJ80" i="19"/>
  <c r="AF80" i="19"/>
  <c r="C80" i="19"/>
  <c r="B80" i="19"/>
  <c r="F80" i="19"/>
  <c r="M26" i="19"/>
  <c r="AF26" i="19"/>
  <c r="D26" i="19"/>
  <c r="AJ26" i="19"/>
  <c r="AE26" i="19"/>
  <c r="B26" i="19"/>
  <c r="AK26" i="19"/>
  <c r="C26" i="19"/>
  <c r="F26" i="19"/>
  <c r="M57" i="18"/>
  <c r="D57" i="18"/>
  <c r="AK57" i="18"/>
  <c r="AF57" i="18"/>
  <c r="AE57" i="18"/>
  <c r="AJ57" i="18"/>
  <c r="C57" i="18"/>
  <c r="B57" i="18"/>
  <c r="F57" i="18"/>
  <c r="M75" i="18"/>
  <c r="AF75" i="18"/>
  <c r="D75" i="18"/>
  <c r="AE75" i="18"/>
  <c r="AJ75" i="18"/>
  <c r="B75" i="18"/>
  <c r="C75" i="18"/>
  <c r="AK75" i="18"/>
  <c r="F75" i="18"/>
  <c r="M47" i="14"/>
  <c r="AF47" i="14"/>
  <c r="D47" i="14"/>
  <c r="AE47" i="14"/>
  <c r="AK47" i="14"/>
  <c r="AJ47" i="14"/>
  <c r="B47" i="14"/>
  <c r="F47" i="14"/>
  <c r="C47" i="14"/>
  <c r="M73" i="18"/>
  <c r="AF73" i="18"/>
  <c r="D73" i="18"/>
  <c r="AK73" i="18"/>
  <c r="AE73" i="18"/>
  <c r="AJ73" i="18"/>
  <c r="B73" i="18"/>
  <c r="C73" i="18"/>
  <c r="F73" i="18"/>
  <c r="M73" i="19"/>
  <c r="AF73" i="19"/>
  <c r="D73" i="19"/>
  <c r="AJ73" i="19"/>
  <c r="AE73" i="19"/>
  <c r="AK73" i="19"/>
  <c r="B73" i="19"/>
  <c r="C73" i="19"/>
  <c r="F73" i="19"/>
  <c r="M73" i="14"/>
  <c r="AF73" i="14"/>
  <c r="D73" i="14"/>
  <c r="AE73" i="14"/>
  <c r="AK73" i="14"/>
  <c r="AJ73" i="14"/>
  <c r="C73" i="14"/>
  <c r="B73" i="14"/>
  <c r="F73" i="14"/>
  <c r="M19" i="13"/>
  <c r="AE19" i="13"/>
  <c r="AK19" i="13"/>
  <c r="D19" i="13"/>
  <c r="AJ19" i="13"/>
  <c r="AF19" i="13"/>
  <c r="B19" i="13"/>
  <c r="C19" i="13"/>
  <c r="F19" i="13"/>
  <c r="M49" i="19"/>
  <c r="AF49" i="19"/>
  <c r="D49" i="19"/>
  <c r="AK49" i="19"/>
  <c r="AJ49" i="19"/>
  <c r="AE49" i="19"/>
  <c r="B49" i="19"/>
  <c r="C49" i="19"/>
  <c r="F49" i="19"/>
  <c r="M64" i="18"/>
  <c r="AF64" i="18"/>
  <c r="D64" i="18"/>
  <c r="AE64" i="18"/>
  <c r="AK64" i="18"/>
  <c r="AJ64" i="18"/>
  <c r="C64" i="18"/>
  <c r="F64" i="18"/>
  <c r="B64" i="18"/>
  <c r="W45" i="11"/>
  <c r="W60" i="11" s="1"/>
  <c r="W15" i="10" s="1"/>
  <c r="W30" i="10" s="1"/>
  <c r="W45" i="10" s="1"/>
  <c r="W60" i="10" s="1"/>
  <c r="W75" i="10" s="1"/>
  <c r="W15" i="9" s="1"/>
  <c r="W30" i="9" s="1"/>
  <c r="AC30" i="8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O85" i="11"/>
  <c r="T85" i="11"/>
  <c r="T95" i="11" s="1"/>
  <c r="T2" i="11" s="1"/>
  <c r="M85" i="11"/>
  <c r="P85" i="11"/>
  <c r="N85" i="11"/>
  <c r="R85" i="11"/>
  <c r="Q85" i="11"/>
  <c r="Q95" i="11" s="1"/>
  <c r="Q2" i="11" s="1"/>
  <c r="F85" i="11"/>
  <c r="W12" i="11"/>
  <c r="W27" i="11" s="1"/>
  <c r="W42" i="11" s="1"/>
  <c r="AC79" i="15"/>
  <c r="AC94" i="14" s="1"/>
  <c r="T21" i="12"/>
  <c r="AG64" i="16"/>
  <c r="AI64" i="16"/>
  <c r="T56" i="11"/>
  <c r="O56" i="11"/>
  <c r="N56" i="11"/>
  <c r="V56" i="1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A73" i="29"/>
  <c r="R56" i="11"/>
  <c r="M66" i="11"/>
  <c r="O61" i="11"/>
  <c r="N61" i="11"/>
  <c r="T61" i="11"/>
  <c r="V61" i="11"/>
  <c r="V16" i="10" s="1"/>
  <c r="V31" i="10" s="1"/>
  <c r="V46" i="10" s="1"/>
  <c r="V61" i="10" s="1"/>
  <c r="V76" i="10" s="1"/>
  <c r="V16" i="9" s="1"/>
  <c r="A78" i="29"/>
  <c r="R61" i="11"/>
  <c r="AA61" i="11" s="1"/>
  <c r="AA16" i="10" s="1"/>
  <c r="AA31" i="10" s="1"/>
  <c r="AA46" i="10" s="1"/>
  <c r="AA61" i="10" s="1"/>
  <c r="AA76" i="10" s="1"/>
  <c r="AA16" i="9" s="1"/>
  <c r="O72" i="16"/>
  <c r="T72" i="16"/>
  <c r="N72" i="16"/>
  <c r="V72" i="16"/>
  <c r="V72" i="15" s="1"/>
  <c r="A64" i="28"/>
  <c r="R72" i="16"/>
  <c r="T26" i="8"/>
  <c r="O26" i="8"/>
  <c r="N26" i="8"/>
  <c r="A183" i="29"/>
  <c r="M36" i="8"/>
  <c r="R26" i="8"/>
  <c r="AL61" i="8"/>
  <c r="AN61" i="8"/>
  <c r="N61" i="9"/>
  <c r="V61" i="9"/>
  <c r="V16" i="8" s="1"/>
  <c r="V31" i="8" s="1"/>
  <c r="V46" i="8" s="1"/>
  <c r="O61" i="9"/>
  <c r="T61" i="9"/>
  <c r="R61" i="9"/>
  <c r="M66" i="9"/>
  <c r="A168" i="29"/>
  <c r="AG73" i="12"/>
  <c r="AI73" i="12"/>
  <c r="AI13" i="9"/>
  <c r="AG13" i="9"/>
  <c r="I14" i="28"/>
  <c r="F14" i="28"/>
  <c r="I21" i="28"/>
  <c r="F21" i="28"/>
  <c r="H21" i="28"/>
  <c r="I37" i="28"/>
  <c r="F37" i="28"/>
  <c r="H37" i="28"/>
  <c r="I41" i="28"/>
  <c r="H41" i="28"/>
  <c r="E41" i="28"/>
  <c r="F41" i="28"/>
  <c r="E62" i="29"/>
  <c r="I62" i="29"/>
  <c r="F62" i="29"/>
  <c r="H62" i="29"/>
  <c r="AI80" i="13"/>
  <c r="AG80" i="13"/>
  <c r="F420" i="29"/>
  <c r="I420" i="29"/>
  <c r="E420" i="29"/>
  <c r="H420" i="29"/>
  <c r="E320" i="29"/>
  <c r="J320" i="29" s="1"/>
  <c r="I320" i="29"/>
  <c r="E76" i="29"/>
  <c r="J76" i="29" s="1"/>
  <c r="H51" i="29"/>
  <c r="E28" i="29"/>
  <c r="J28" i="29" s="1"/>
  <c r="H140" i="29"/>
  <c r="E140" i="29"/>
  <c r="I140" i="29"/>
  <c r="I23" i="28"/>
  <c r="F23" i="28"/>
  <c r="O20" i="13"/>
  <c r="T20" i="13"/>
  <c r="N20" i="13"/>
  <c r="A402" i="29"/>
  <c r="R20" i="13"/>
  <c r="I90" i="28"/>
  <c r="H90" i="28"/>
  <c r="E90" i="28"/>
  <c r="J90" i="28" s="1"/>
  <c r="E58" i="28"/>
  <c r="J58" i="28" s="1"/>
  <c r="E49" i="29"/>
  <c r="J49" i="29" s="1"/>
  <c r="J235" i="29"/>
  <c r="J343" i="29"/>
  <c r="AS90" i="12"/>
  <c r="AS87" i="12"/>
  <c r="AS92" i="12" s="1"/>
  <c r="I19" i="28"/>
  <c r="J19" i="28" s="1"/>
  <c r="F19" i="28"/>
  <c r="J407" i="29"/>
  <c r="H274" i="29"/>
  <c r="I252" i="29"/>
  <c r="H252" i="29"/>
  <c r="J393" i="29"/>
  <c r="F500" i="29"/>
  <c r="I500" i="29"/>
  <c r="E500" i="29"/>
  <c r="H500" i="29"/>
  <c r="J217" i="29"/>
  <c r="H83" i="29"/>
  <c r="J74" i="29"/>
  <c r="AR90" i="12"/>
  <c r="AR90" i="11" s="1"/>
  <c r="AR105" i="10" s="1"/>
  <c r="AR90" i="9" s="1"/>
  <c r="AR90" i="8" s="1"/>
  <c r="AR105" i="17" s="1"/>
  <c r="AR90" i="16" s="1"/>
  <c r="AR90" i="15" s="1"/>
  <c r="AR105" i="14" s="1"/>
  <c r="AR90" i="13" s="1"/>
  <c r="AR90" i="19" s="1"/>
  <c r="AR120" i="18" s="1"/>
  <c r="AR87" i="12"/>
  <c r="AR92" i="12" s="1"/>
  <c r="J313" i="29"/>
  <c r="AT87" i="16"/>
  <c r="M44" i="18"/>
  <c r="D44" i="18"/>
  <c r="AK44" i="18"/>
  <c r="AF44" i="18"/>
  <c r="AE44" i="18"/>
  <c r="AJ44" i="18"/>
  <c r="C44" i="18"/>
  <c r="F44" i="18"/>
  <c r="B44" i="18"/>
  <c r="M95" i="18"/>
  <c r="AJ95" i="18"/>
  <c r="AF95" i="18"/>
  <c r="AK95" i="18"/>
  <c r="D95" i="18"/>
  <c r="AE95" i="18"/>
  <c r="C95" i="18"/>
  <c r="B95" i="18"/>
  <c r="F95" i="18"/>
  <c r="M46" i="18"/>
  <c r="D46" i="18"/>
  <c r="AF46" i="18"/>
  <c r="AJ46" i="18"/>
  <c r="AE46" i="18"/>
  <c r="AK46" i="18"/>
  <c r="C46" i="18"/>
  <c r="B46" i="18"/>
  <c r="F46" i="18"/>
  <c r="M26" i="13"/>
  <c r="AF26" i="13"/>
  <c r="D26" i="13"/>
  <c r="AK26" i="13"/>
  <c r="AE26" i="13"/>
  <c r="AJ26" i="13"/>
  <c r="C26" i="13"/>
  <c r="B26" i="13"/>
  <c r="F26" i="13"/>
  <c r="M26" i="18"/>
  <c r="AF26" i="18"/>
  <c r="AK26" i="18"/>
  <c r="D26" i="18"/>
  <c r="AE26" i="18"/>
  <c r="AJ26" i="18"/>
  <c r="C26" i="18"/>
  <c r="B26" i="18"/>
  <c r="F26" i="18"/>
  <c r="M57" i="15"/>
  <c r="D57" i="15"/>
  <c r="AF57" i="15"/>
  <c r="AE57" i="15"/>
  <c r="AK57" i="15"/>
  <c r="AJ57" i="15"/>
  <c r="C57" i="15"/>
  <c r="B57" i="15"/>
  <c r="F57" i="15"/>
  <c r="M72" i="19"/>
  <c r="D72" i="19"/>
  <c r="AK72" i="19"/>
  <c r="AE72" i="19"/>
  <c r="AF72" i="19"/>
  <c r="AJ72" i="19"/>
  <c r="C72" i="19"/>
  <c r="B72" i="19"/>
  <c r="F72" i="19"/>
  <c r="M72" i="18"/>
  <c r="D72" i="18"/>
  <c r="AF72" i="18"/>
  <c r="AE72" i="18"/>
  <c r="AJ72" i="18"/>
  <c r="AK72" i="18"/>
  <c r="C72" i="18"/>
  <c r="B72" i="18"/>
  <c r="F72" i="18"/>
  <c r="M45" i="15"/>
  <c r="AF45" i="15"/>
  <c r="D45" i="15"/>
  <c r="AK45" i="15"/>
  <c r="AE45" i="15"/>
  <c r="AJ45" i="15"/>
  <c r="B45" i="15"/>
  <c r="C45" i="15"/>
  <c r="F45" i="15"/>
  <c r="M60" i="13"/>
  <c r="AF60" i="13"/>
  <c r="D60" i="13"/>
  <c r="AE60" i="13"/>
  <c r="AK60" i="13"/>
  <c r="AJ60" i="13"/>
  <c r="C60" i="13"/>
  <c r="F60" i="13"/>
  <c r="B60" i="13"/>
  <c r="M90" i="18"/>
  <c r="AK90" i="18"/>
  <c r="D90" i="18"/>
  <c r="AF90" i="18"/>
  <c r="AJ90" i="18"/>
  <c r="AE90" i="18"/>
  <c r="B90" i="18"/>
  <c r="C90" i="18"/>
  <c r="F90" i="18"/>
  <c r="AT87" i="15"/>
  <c r="M28" i="16"/>
  <c r="AF28" i="16"/>
  <c r="D28" i="16"/>
  <c r="AE28" i="16"/>
  <c r="AJ28" i="16"/>
  <c r="AK28" i="16"/>
  <c r="C28" i="16"/>
  <c r="B28" i="16"/>
  <c r="F28" i="16"/>
  <c r="B77" i="9"/>
  <c r="M77" i="9"/>
  <c r="AF77" i="9"/>
  <c r="D77" i="9"/>
  <c r="AE77" i="9"/>
  <c r="AK77" i="9"/>
  <c r="AJ77" i="9"/>
  <c r="C77" i="9"/>
  <c r="F77" i="9"/>
  <c r="M92" i="10"/>
  <c r="AF92" i="10"/>
  <c r="D92" i="10"/>
  <c r="AE92" i="10"/>
  <c r="AJ92" i="10"/>
  <c r="AK92" i="10"/>
  <c r="C92" i="10"/>
  <c r="F92" i="10"/>
  <c r="B92" i="10"/>
  <c r="M107" i="18"/>
  <c r="AE107" i="18"/>
  <c r="AF107" i="18"/>
  <c r="AK107" i="18"/>
  <c r="AJ107" i="18"/>
  <c r="D107" i="18"/>
  <c r="B107" i="18"/>
  <c r="F107" i="18"/>
  <c r="C107" i="18"/>
  <c r="M77" i="18"/>
  <c r="AF77" i="18"/>
  <c r="D77" i="18"/>
  <c r="AK77" i="18"/>
  <c r="AJ77" i="18"/>
  <c r="AE77" i="18"/>
  <c r="B77" i="18"/>
  <c r="F77" i="18"/>
  <c r="C77" i="18"/>
  <c r="M58" i="15"/>
  <c r="AF58" i="15"/>
  <c r="D58" i="15"/>
  <c r="AE58" i="15"/>
  <c r="AK58" i="15"/>
  <c r="AJ58" i="15"/>
  <c r="C58" i="15"/>
  <c r="B58" i="15"/>
  <c r="F58" i="15"/>
  <c r="M88" i="17"/>
  <c r="AF88" i="17"/>
  <c r="D88" i="17"/>
  <c r="AE88" i="17"/>
  <c r="AJ88" i="17"/>
  <c r="AK88" i="17"/>
  <c r="B88" i="17"/>
  <c r="C88" i="17"/>
  <c r="F88" i="17"/>
  <c r="M13" i="13"/>
  <c r="AJ13" i="13"/>
  <c r="AF13" i="13"/>
  <c r="AK13" i="13"/>
  <c r="AE13" i="13"/>
  <c r="D13" i="13"/>
  <c r="B13" i="13"/>
  <c r="C13" i="13"/>
  <c r="F13" i="13"/>
  <c r="M43" i="13"/>
  <c r="AF43" i="13"/>
  <c r="D43" i="13"/>
  <c r="AE43" i="13"/>
  <c r="AK43" i="13"/>
  <c r="AJ43" i="13"/>
  <c r="B43" i="13"/>
  <c r="C43" i="13"/>
  <c r="F43" i="13"/>
  <c r="M49" i="18"/>
  <c r="AF49" i="18"/>
  <c r="D49" i="18"/>
  <c r="AJ49" i="18"/>
  <c r="AE49" i="18"/>
  <c r="AK49" i="18"/>
  <c r="B49" i="18"/>
  <c r="C49" i="18"/>
  <c r="F49" i="18"/>
  <c r="M34" i="13"/>
  <c r="AF34" i="13"/>
  <c r="AE34" i="13"/>
  <c r="AK34" i="13"/>
  <c r="D34" i="13"/>
  <c r="AJ34" i="13"/>
  <c r="C34" i="13"/>
  <c r="B34" i="13"/>
  <c r="F34" i="13"/>
  <c r="M19" i="19"/>
  <c r="AK19" i="19"/>
  <c r="D19" i="19"/>
  <c r="AJ19" i="19"/>
  <c r="AF19" i="19"/>
  <c r="AE19" i="19"/>
  <c r="B19" i="19"/>
  <c r="C19" i="19"/>
  <c r="F19" i="19"/>
  <c r="AR117" i="18"/>
  <c r="X74" i="15"/>
  <c r="N51" i="9"/>
  <c r="X61" i="12"/>
  <c r="X16" i="11" s="1"/>
  <c r="X31" i="11" s="1"/>
  <c r="X46" i="11" s="1"/>
  <c r="X87" i="17"/>
  <c r="O66" i="9"/>
  <c r="X79" i="15"/>
  <c r="X94" i="14" s="1"/>
  <c r="AC42" i="12"/>
  <c r="AC57" i="12" s="1"/>
  <c r="T36" i="12"/>
  <c r="T64" i="16"/>
  <c r="N64" i="16"/>
  <c r="O64" i="16"/>
  <c r="R64" i="16"/>
  <c r="A301" i="29"/>
  <c r="X15" i="1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N21" i="12"/>
  <c r="W89" i="17"/>
  <c r="W74" i="16" s="1"/>
  <c r="W74" i="15" s="1"/>
  <c r="W89" i="14" s="1"/>
  <c r="W74" i="13" s="1"/>
  <c r="W74" i="19" s="1"/>
  <c r="AC16" i="11"/>
  <c r="T44" i="8"/>
  <c r="O44" i="8"/>
  <c r="N44" i="8"/>
  <c r="M51" i="8"/>
  <c r="A196" i="29"/>
  <c r="R44" i="8"/>
  <c r="O73" i="12"/>
  <c r="T73" i="12"/>
  <c r="N73" i="12"/>
  <c r="V73" i="12"/>
  <c r="V73" i="11" s="1"/>
  <c r="V88" i="10" s="1"/>
  <c r="A5" i="28"/>
  <c r="M81" i="12"/>
  <c r="R73" i="12"/>
  <c r="I22" i="28"/>
  <c r="E22" i="28"/>
  <c r="J22" i="28" s="1"/>
  <c r="F22" i="28"/>
  <c r="H22" i="28"/>
  <c r="E21" i="28"/>
  <c r="J21" i="28" s="1"/>
  <c r="E37" i="28"/>
  <c r="F18" i="29"/>
  <c r="E18" i="29"/>
  <c r="J18" i="29" s="1"/>
  <c r="I18" i="29"/>
  <c r="F260" i="29"/>
  <c r="I260" i="29"/>
  <c r="E260" i="29"/>
  <c r="J260" i="29" s="1"/>
  <c r="H260" i="29"/>
  <c r="T29" i="9"/>
  <c r="O29" i="9"/>
  <c r="N29" i="9"/>
  <c r="W29" i="9" s="1"/>
  <c r="W44" i="9" s="1"/>
  <c r="W59" i="9" s="1"/>
  <c r="W14" i="8" s="1"/>
  <c r="W29" i="8" s="1"/>
  <c r="A146" i="29"/>
  <c r="R29" i="9"/>
  <c r="M36" i="9"/>
  <c r="E516" i="29"/>
  <c r="J516" i="29" s="1"/>
  <c r="I516" i="29"/>
  <c r="H516" i="29"/>
  <c r="I83" i="28"/>
  <c r="H83" i="28"/>
  <c r="F86" i="28"/>
  <c r="I86" i="28"/>
  <c r="H86" i="28"/>
  <c r="E86" i="28"/>
  <c r="J86" i="28" s="1"/>
  <c r="H460" i="29"/>
  <c r="I460" i="29"/>
  <c r="E460" i="29"/>
  <c r="J460" i="29" s="1"/>
  <c r="I65" i="29"/>
  <c r="E65" i="29"/>
  <c r="J65" i="29" s="1"/>
  <c r="F450" i="29"/>
  <c r="H450" i="29"/>
  <c r="E450" i="29"/>
  <c r="J450" i="29" s="1"/>
  <c r="I450" i="29"/>
  <c r="H320" i="29"/>
  <c r="F76" i="29"/>
  <c r="F28" i="29"/>
  <c r="I67" i="29"/>
  <c r="E67" i="29"/>
  <c r="J67" i="29" s="1"/>
  <c r="H67" i="29"/>
  <c r="F53" i="28"/>
  <c r="H11" i="29"/>
  <c r="J213" i="29"/>
  <c r="F348" i="29"/>
  <c r="E348" i="29"/>
  <c r="H348" i="29"/>
  <c r="I348" i="29"/>
  <c r="F274" i="29"/>
  <c r="I240" i="29"/>
  <c r="E240" i="29"/>
  <c r="J240" i="29" s="1"/>
  <c r="J26" i="28"/>
  <c r="J287" i="29"/>
  <c r="I361" i="29"/>
  <c r="H361" i="29"/>
  <c r="F361" i="29"/>
  <c r="E361" i="29"/>
  <c r="J361" i="29" s="1"/>
  <c r="I505" i="29"/>
  <c r="E505" i="29"/>
  <c r="J505" i="29" s="1"/>
  <c r="F505" i="29"/>
  <c r="H505" i="29"/>
  <c r="H340" i="29"/>
  <c r="H36" i="28"/>
  <c r="E523" i="29"/>
  <c r="J523" i="29" s="1"/>
  <c r="F523" i="29"/>
  <c r="H523" i="29"/>
  <c r="I523" i="29"/>
  <c r="F83" i="29"/>
  <c r="J386" i="29"/>
  <c r="E352" i="29"/>
  <c r="J38" i="29"/>
  <c r="H476" i="29"/>
  <c r="H98" i="28"/>
  <c r="F7" i="29"/>
  <c r="J288" i="29"/>
  <c r="J230" i="29"/>
  <c r="J97" i="29"/>
  <c r="M29" i="18"/>
  <c r="AJ29" i="18"/>
  <c r="AF29" i="18"/>
  <c r="AE29" i="18"/>
  <c r="AK29" i="18"/>
  <c r="D29" i="18"/>
  <c r="C29" i="18"/>
  <c r="F29" i="18"/>
  <c r="B29" i="18"/>
  <c r="M16" i="13"/>
  <c r="AK16" i="13"/>
  <c r="D16" i="13"/>
  <c r="AF16" i="13"/>
  <c r="AE16" i="13"/>
  <c r="AJ16" i="13"/>
  <c r="C16" i="13"/>
  <c r="B16" i="13"/>
  <c r="F16" i="13"/>
  <c r="M87" i="14"/>
  <c r="D87" i="14"/>
  <c r="AE87" i="14"/>
  <c r="AF87" i="14"/>
  <c r="AK87" i="14"/>
  <c r="AJ87" i="14"/>
  <c r="B87" i="14"/>
  <c r="C87" i="14"/>
  <c r="F87" i="14"/>
  <c r="M42" i="18"/>
  <c r="D42" i="18"/>
  <c r="AF42" i="18"/>
  <c r="AJ42" i="18"/>
  <c r="AE42" i="18"/>
  <c r="AK42" i="18"/>
  <c r="B42" i="18"/>
  <c r="F42" i="18"/>
  <c r="C42" i="18"/>
  <c r="M75" i="13"/>
  <c r="AF75" i="13"/>
  <c r="D75" i="13"/>
  <c r="AJ75" i="13"/>
  <c r="AE75" i="13"/>
  <c r="AK75" i="13"/>
  <c r="B75" i="13"/>
  <c r="C75" i="13"/>
  <c r="F75" i="13"/>
  <c r="M77" i="15"/>
  <c r="AF77" i="15"/>
  <c r="D77" i="15"/>
  <c r="AJ77" i="15"/>
  <c r="AE77" i="15"/>
  <c r="AK77" i="15"/>
  <c r="B77" i="15"/>
  <c r="F77" i="15"/>
  <c r="C77" i="15"/>
  <c r="M13" i="15"/>
  <c r="D13" i="15"/>
  <c r="AJ13" i="15"/>
  <c r="AE13" i="15"/>
  <c r="AK13" i="15"/>
  <c r="AF13" i="15"/>
  <c r="C13" i="15"/>
  <c r="B13" i="15"/>
  <c r="F13" i="15"/>
  <c r="M79" i="19"/>
  <c r="AF79" i="19"/>
  <c r="D79" i="19"/>
  <c r="AE79" i="19"/>
  <c r="AK79" i="19"/>
  <c r="AJ79" i="19"/>
  <c r="C79" i="19"/>
  <c r="B79" i="19"/>
  <c r="F79" i="19"/>
  <c r="O71" i="11"/>
  <c r="T71" i="11"/>
  <c r="N71" i="11"/>
  <c r="V71" i="11"/>
  <c r="V86" i="10" s="1"/>
  <c r="V71" i="9" s="1"/>
  <c r="V71" i="8" s="1"/>
  <c r="V86" i="17" s="1"/>
  <c r="V71" i="16" s="1"/>
  <c r="V71" i="15" s="1"/>
  <c r="V86" i="14" s="1"/>
  <c r="A13" i="28"/>
  <c r="M81" i="11"/>
  <c r="R71" i="11"/>
  <c r="AC12" i="11"/>
  <c r="AC27" i="11" s="1"/>
  <c r="AC42" i="11" s="1"/>
  <c r="AC57" i="11" s="1"/>
  <c r="AC12" i="10" s="1"/>
  <c r="AC27" i="10" s="1"/>
  <c r="AC42" i="10" s="1"/>
  <c r="V76" i="12"/>
  <c r="V76" i="11" s="1"/>
  <c r="V91" i="10" s="1"/>
  <c r="V76" i="9" s="1"/>
  <c r="V76" i="8" s="1"/>
  <c r="V91" i="17" s="1"/>
  <c r="V76" i="16" s="1"/>
  <c r="V76" i="15" s="1"/>
  <c r="V91" i="14" s="1"/>
  <c r="V76" i="13" s="1"/>
  <c r="V76" i="19" s="1"/>
  <c r="O76" i="12"/>
  <c r="X76" i="12" s="1"/>
  <c r="T76" i="12"/>
  <c r="AC76" i="12" s="1"/>
  <c r="N76" i="12"/>
  <c r="W76" i="12" s="1"/>
  <c r="W76" i="11" s="1"/>
  <c r="W91" i="10" s="1"/>
  <c r="W76" i="9" s="1"/>
  <c r="W76" i="8" s="1"/>
  <c r="W91" i="17" s="1"/>
  <c r="W76" i="16" s="1"/>
  <c r="W76" i="15" s="1"/>
  <c r="W91" i="14" s="1"/>
  <c r="W76" i="13" s="1"/>
  <c r="W76" i="19" s="1"/>
  <c r="A8" i="28"/>
  <c r="R76" i="12"/>
  <c r="AA76" i="12" s="1"/>
  <c r="AA76" i="11" s="1"/>
  <c r="AA91" i="10" s="1"/>
  <c r="AA76" i="9" s="1"/>
  <c r="AA76" i="8" s="1"/>
  <c r="AA91" i="17" s="1"/>
  <c r="AA76" i="16" s="1"/>
  <c r="AA76" i="15" s="1"/>
  <c r="AA91" i="14" s="1"/>
  <c r="AA76" i="13" s="1"/>
  <c r="AA76" i="19" s="1"/>
  <c r="AL13" i="9"/>
  <c r="AN13" i="9"/>
  <c r="E14" i="29"/>
  <c r="H14" i="29"/>
  <c r="F14" i="29"/>
  <c r="I14" i="29"/>
  <c r="I42" i="28"/>
  <c r="E42" i="28"/>
  <c r="J42" i="28" s="1"/>
  <c r="F42" i="28"/>
  <c r="H56" i="28"/>
  <c r="F56" i="28"/>
  <c r="I56" i="28"/>
  <c r="J179" i="29"/>
  <c r="I51" i="29"/>
  <c r="E51" i="29"/>
  <c r="J51" i="29" s="1"/>
  <c r="I363" i="29"/>
  <c r="J363" i="29" s="1"/>
  <c r="F363" i="29"/>
  <c r="H363" i="29"/>
  <c r="I383" i="29"/>
  <c r="H383" i="29"/>
  <c r="AT87" i="13"/>
  <c r="AR87" i="13"/>
  <c r="M77" i="13"/>
  <c r="AF77" i="13"/>
  <c r="D77" i="13"/>
  <c r="AK77" i="13"/>
  <c r="AJ77" i="13"/>
  <c r="AE77" i="13"/>
  <c r="B77" i="13"/>
  <c r="C77" i="13"/>
  <c r="F77" i="13"/>
  <c r="M28" i="10"/>
  <c r="AJ28" i="10"/>
  <c r="D28" i="10"/>
  <c r="AF28" i="10"/>
  <c r="AE28" i="10"/>
  <c r="AK28" i="10"/>
  <c r="C28" i="10"/>
  <c r="F28" i="10"/>
  <c r="B28" i="10"/>
  <c r="M56" i="13"/>
  <c r="AF56" i="13"/>
  <c r="D56" i="13"/>
  <c r="AK56" i="13"/>
  <c r="AJ56" i="13"/>
  <c r="AE56" i="13"/>
  <c r="B56" i="13"/>
  <c r="C56" i="13"/>
  <c r="F56" i="13"/>
  <c r="M27" i="19"/>
  <c r="D27" i="19"/>
  <c r="AJ27" i="19"/>
  <c r="AF27" i="19"/>
  <c r="AE27" i="19"/>
  <c r="AK27" i="19"/>
  <c r="C27" i="19"/>
  <c r="F27" i="19"/>
  <c r="B27" i="19"/>
  <c r="M15" i="18"/>
  <c r="AJ15" i="18"/>
  <c r="D15" i="18"/>
  <c r="AF15" i="18"/>
  <c r="AE15" i="18"/>
  <c r="AK15" i="18"/>
  <c r="B15" i="18"/>
  <c r="C15" i="18"/>
  <c r="F15" i="18"/>
  <c r="M43" i="16"/>
  <c r="AF43" i="16"/>
  <c r="D43" i="16"/>
  <c r="AE43" i="16"/>
  <c r="AK43" i="16"/>
  <c r="AJ43" i="16"/>
  <c r="C43" i="16"/>
  <c r="B43" i="16"/>
  <c r="F43" i="16"/>
  <c r="M77" i="8"/>
  <c r="B77" i="8"/>
  <c r="AF77" i="8"/>
  <c r="D77" i="8"/>
  <c r="AE77" i="8"/>
  <c r="AJ77" i="8"/>
  <c r="AK77" i="8"/>
  <c r="C77" i="8"/>
  <c r="F77" i="8"/>
  <c r="M28" i="15"/>
  <c r="AF28" i="15"/>
  <c r="D28" i="15"/>
  <c r="AK28" i="15"/>
  <c r="AE28" i="15"/>
  <c r="AJ28" i="15"/>
  <c r="C28" i="15"/>
  <c r="B28" i="15"/>
  <c r="F28" i="15"/>
  <c r="M43" i="18"/>
  <c r="AF43" i="18"/>
  <c r="D43" i="18"/>
  <c r="AE43" i="18"/>
  <c r="AK43" i="18"/>
  <c r="AJ43" i="18"/>
  <c r="C43" i="18"/>
  <c r="B43" i="18"/>
  <c r="F43" i="18"/>
  <c r="M34" i="19"/>
  <c r="AF34" i="19"/>
  <c r="AJ34" i="19"/>
  <c r="AK34" i="19"/>
  <c r="D34" i="19"/>
  <c r="AE34" i="19"/>
  <c r="B34" i="19"/>
  <c r="C34" i="19"/>
  <c r="F34" i="19"/>
  <c r="T51" i="12"/>
  <c r="AC41" i="12"/>
  <c r="AC76" i="11"/>
  <c r="AC91" i="10" s="1"/>
  <c r="AG32" i="9"/>
  <c r="AI32" i="9"/>
  <c r="AC89" i="17"/>
  <c r="AC74" i="16" s="1"/>
  <c r="AC74" i="15" s="1"/>
  <c r="AC89" i="14" s="1"/>
  <c r="AC74" i="13" s="1"/>
  <c r="AC74" i="19" s="1"/>
  <c r="H406" i="29"/>
  <c r="I406" i="29"/>
  <c r="E406" i="29"/>
  <c r="J406" i="29" s="1"/>
  <c r="F406" i="29"/>
  <c r="H31" i="28"/>
  <c r="I31" i="28"/>
  <c r="E31" i="28"/>
  <c r="J31" i="28" s="1"/>
  <c r="F366" i="29"/>
  <c r="H366" i="29"/>
  <c r="I366" i="29"/>
  <c r="E366" i="29"/>
  <c r="I78" i="28"/>
  <c r="F78" i="28"/>
  <c r="H78" i="28"/>
  <c r="F306" i="29"/>
  <c r="H306" i="29"/>
  <c r="I306" i="29"/>
  <c r="E306" i="29"/>
  <c r="F357" i="29"/>
  <c r="H357" i="29"/>
  <c r="I357" i="29"/>
  <c r="AT87" i="8"/>
  <c r="AT90" i="8"/>
  <c r="AT105" i="17" s="1"/>
  <c r="AT90" i="16" s="1"/>
  <c r="AT90" i="15" s="1"/>
  <c r="AT105" i="14" s="1"/>
  <c r="AT90" i="13" s="1"/>
  <c r="AT90" i="19" s="1"/>
  <c r="AT120" i="18" s="1"/>
  <c r="M61" i="18"/>
  <c r="D61" i="18"/>
  <c r="AE61" i="18"/>
  <c r="AK61" i="18"/>
  <c r="AJ61" i="18"/>
  <c r="AF61" i="18"/>
  <c r="B61" i="18"/>
  <c r="F61" i="18"/>
  <c r="C61" i="18"/>
  <c r="M75" i="19"/>
  <c r="AF75" i="19"/>
  <c r="D75" i="19"/>
  <c r="AK75" i="19"/>
  <c r="AE75" i="19"/>
  <c r="AJ75" i="19"/>
  <c r="C75" i="19"/>
  <c r="F75" i="19"/>
  <c r="B75" i="19"/>
  <c r="M13" i="14"/>
  <c r="AK13" i="14"/>
  <c r="D13" i="14"/>
  <c r="AF13" i="14"/>
  <c r="AJ13" i="14"/>
  <c r="AE13" i="14"/>
  <c r="B13" i="14"/>
  <c r="F13" i="14"/>
  <c r="C13" i="14"/>
  <c r="M64" i="10"/>
  <c r="AF64" i="10"/>
  <c r="D64" i="10"/>
  <c r="AE64" i="10"/>
  <c r="AK64" i="10"/>
  <c r="AJ64" i="10"/>
  <c r="B64" i="10"/>
  <c r="F64" i="10"/>
  <c r="C64" i="10"/>
  <c r="W57" i="11"/>
  <c r="W12" i="10" s="1"/>
  <c r="W27" i="10" s="1"/>
  <c r="W42" i="10" s="1"/>
  <c r="AC59" i="11"/>
  <c r="AC14" i="10" s="1"/>
  <c r="AC29" i="10" s="1"/>
  <c r="T66" i="9"/>
  <c r="N51" i="12"/>
  <c r="W42" i="12"/>
  <c r="W57" i="12" s="1"/>
  <c r="N36" i="11"/>
  <c r="AI64" i="12"/>
  <c r="AG64" i="12"/>
  <c r="O35" i="9"/>
  <c r="T35" i="9"/>
  <c r="N35" i="9"/>
  <c r="V35" i="9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A152" i="29"/>
  <c r="R35" i="9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I91" i="29"/>
  <c r="H91" i="29"/>
  <c r="F91" i="29"/>
  <c r="O80" i="13"/>
  <c r="T80" i="13"/>
  <c r="N80" i="13"/>
  <c r="V80" i="13"/>
  <c r="A102" i="28"/>
  <c r="R80" i="13"/>
  <c r="AA80" i="13" s="1"/>
  <c r="H286" i="29"/>
  <c r="I286" i="29"/>
  <c r="F286" i="29"/>
  <c r="H452" i="29"/>
  <c r="I452" i="29"/>
  <c r="E452" i="29"/>
  <c r="J452" i="29" s="1"/>
  <c r="E308" i="29"/>
  <c r="H308" i="29"/>
  <c r="I308" i="29"/>
  <c r="I110" i="29"/>
  <c r="J110" i="29" s="1"/>
  <c r="F110" i="29"/>
  <c r="J122" i="28"/>
  <c r="H53" i="28"/>
  <c r="E78" i="28"/>
  <c r="J78" i="28" s="1"/>
  <c r="I185" i="29"/>
  <c r="F185" i="29"/>
  <c r="H185" i="29"/>
  <c r="E185" i="29"/>
  <c r="J185" i="29" s="1"/>
  <c r="I67" i="28"/>
  <c r="E67" i="28"/>
  <c r="J250" i="29"/>
  <c r="F249" i="29"/>
  <c r="M104" i="18"/>
  <c r="D104" i="18"/>
  <c r="AF104" i="18"/>
  <c r="AE104" i="18"/>
  <c r="AK104" i="18"/>
  <c r="AJ104" i="18"/>
  <c r="B104" i="18"/>
  <c r="C104" i="18"/>
  <c r="F104" i="18"/>
  <c r="M93" i="18"/>
  <c r="AE93" i="18"/>
  <c r="AK93" i="18"/>
  <c r="D93" i="18"/>
  <c r="AJ93" i="18"/>
  <c r="AF93" i="18"/>
  <c r="C93" i="18"/>
  <c r="B93" i="18"/>
  <c r="F93" i="18"/>
  <c r="M50" i="18"/>
  <c r="D50" i="18"/>
  <c r="AJ50" i="18"/>
  <c r="AF50" i="18"/>
  <c r="AE50" i="18"/>
  <c r="AK50" i="18"/>
  <c r="B50" i="18"/>
  <c r="F50" i="18"/>
  <c r="C50" i="18"/>
  <c r="M91" i="18"/>
  <c r="AK91" i="18"/>
  <c r="D91" i="18"/>
  <c r="AF91" i="18"/>
  <c r="AJ91" i="18"/>
  <c r="AE91" i="18"/>
  <c r="C91" i="18"/>
  <c r="B91" i="18"/>
  <c r="F91" i="18"/>
  <c r="M15" i="19"/>
  <c r="AF15" i="19"/>
  <c r="D15" i="19"/>
  <c r="AK15" i="19"/>
  <c r="AJ15" i="19"/>
  <c r="AE15" i="19"/>
  <c r="C15" i="19"/>
  <c r="F15" i="19"/>
  <c r="B15" i="19"/>
  <c r="M30" i="19"/>
  <c r="AF30" i="19"/>
  <c r="D30" i="19"/>
  <c r="AJ30" i="19"/>
  <c r="AE30" i="19"/>
  <c r="AK30" i="19"/>
  <c r="C30" i="19"/>
  <c r="B30" i="19"/>
  <c r="F30" i="19"/>
  <c r="M77" i="16"/>
  <c r="AF77" i="16"/>
  <c r="D77" i="16"/>
  <c r="AE77" i="16"/>
  <c r="AK77" i="16"/>
  <c r="AJ77" i="16"/>
  <c r="C77" i="16"/>
  <c r="B77" i="16"/>
  <c r="F77" i="16"/>
  <c r="M47" i="13"/>
  <c r="AF47" i="13"/>
  <c r="D47" i="13"/>
  <c r="AE47" i="13"/>
  <c r="AK47" i="13"/>
  <c r="AJ47" i="13"/>
  <c r="C47" i="13"/>
  <c r="B47" i="13"/>
  <c r="F47" i="13"/>
  <c r="M17" i="13"/>
  <c r="AK17" i="13"/>
  <c r="D17" i="13"/>
  <c r="AF17" i="13"/>
  <c r="AE17" i="13"/>
  <c r="C17" i="13"/>
  <c r="AJ17" i="13"/>
  <c r="B17" i="13"/>
  <c r="F17" i="13"/>
  <c r="M47" i="19"/>
  <c r="AF47" i="19"/>
  <c r="D47" i="19"/>
  <c r="AJ47" i="19"/>
  <c r="AE47" i="19"/>
  <c r="AK47" i="19"/>
  <c r="B47" i="19"/>
  <c r="C47" i="19"/>
  <c r="F47" i="19"/>
  <c r="AS87" i="11"/>
  <c r="AS92" i="11" s="1"/>
  <c r="AS90" i="11"/>
  <c r="AF73" i="9"/>
  <c r="M73" i="9"/>
  <c r="D73" i="9"/>
  <c r="AK73" i="9"/>
  <c r="AE73" i="9"/>
  <c r="B73" i="9"/>
  <c r="AJ73" i="9"/>
  <c r="C73" i="9"/>
  <c r="F73" i="9"/>
  <c r="M43" i="14"/>
  <c r="AF43" i="14"/>
  <c r="D43" i="14"/>
  <c r="AE43" i="14"/>
  <c r="AK43" i="14"/>
  <c r="AJ43" i="14"/>
  <c r="B43" i="14"/>
  <c r="F43" i="14"/>
  <c r="C43" i="14"/>
  <c r="M58" i="19"/>
  <c r="AF58" i="19"/>
  <c r="D58" i="19"/>
  <c r="AE58" i="19"/>
  <c r="AK58" i="19"/>
  <c r="AJ58" i="19"/>
  <c r="C58" i="19"/>
  <c r="B58" i="19"/>
  <c r="F58" i="19"/>
  <c r="M103" i="18"/>
  <c r="AF103" i="18"/>
  <c r="AE103" i="18"/>
  <c r="AJ103" i="18"/>
  <c r="AK103" i="18"/>
  <c r="B103" i="18"/>
  <c r="D103" i="18"/>
  <c r="C103" i="18"/>
  <c r="F103" i="18"/>
  <c r="M49" i="14"/>
  <c r="AF49" i="14"/>
  <c r="D49" i="14"/>
  <c r="AE49" i="14"/>
  <c r="AJ49" i="14"/>
  <c r="AK49" i="14"/>
  <c r="C49" i="14"/>
  <c r="B49" i="14"/>
  <c r="F49" i="14"/>
  <c r="M64" i="19"/>
  <c r="AF64" i="19"/>
  <c r="D64" i="19"/>
  <c r="AE64" i="19"/>
  <c r="AK64" i="19"/>
  <c r="AJ64" i="19"/>
  <c r="B64" i="19"/>
  <c r="C64" i="19"/>
  <c r="F64" i="19"/>
  <c r="M19" i="18"/>
  <c r="AE19" i="18"/>
  <c r="AJ19" i="18"/>
  <c r="AF19" i="18"/>
  <c r="D19" i="18"/>
  <c r="AK19" i="18"/>
  <c r="C19" i="18"/>
  <c r="F19" i="18"/>
  <c r="B19" i="18"/>
  <c r="T81" i="10"/>
  <c r="W74" i="8"/>
  <c r="N21" i="11"/>
  <c r="W11" i="11"/>
  <c r="W26" i="11" s="1"/>
  <c r="W41" i="11" s="1"/>
  <c r="A12" i="30"/>
  <c r="C11" i="30"/>
  <c r="T66" i="17"/>
  <c r="W43" i="11"/>
  <c r="W58" i="11" s="1"/>
  <c r="AC35" i="11"/>
  <c r="AC50" i="11" s="1"/>
  <c r="AC65" i="11" s="1"/>
  <c r="AC20" i="10" s="1"/>
  <c r="AC35" i="10" s="1"/>
  <c r="AC50" i="10" s="1"/>
  <c r="AC65" i="10" s="1"/>
  <c r="AC80" i="10" s="1"/>
  <c r="AC20" i="9" s="1"/>
  <c r="AC76" i="9"/>
  <c r="AC76" i="8" s="1"/>
  <c r="AC91" i="17" s="1"/>
  <c r="AC76" i="16" s="1"/>
  <c r="AC76" i="15" s="1"/>
  <c r="AC91" i="14" s="1"/>
  <c r="AC76" i="13" s="1"/>
  <c r="AC76" i="19" s="1"/>
  <c r="W48" i="11"/>
  <c r="O21" i="8"/>
  <c r="AC87" i="17"/>
  <c r="T66" i="8"/>
  <c r="N81" i="10"/>
  <c r="X50" i="12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76" i="11"/>
  <c r="X91" i="10" s="1"/>
  <c r="X76" i="9" s="1"/>
  <c r="X76" i="8" s="1"/>
  <c r="X91" i="17" s="1"/>
  <c r="X76" i="16" s="1"/>
  <c r="X76" i="15" s="1"/>
  <c r="X91" i="14" s="1"/>
  <c r="X76" i="13" s="1"/>
  <c r="X76" i="19" s="1"/>
  <c r="T51" i="11"/>
  <c r="AG93" i="17"/>
  <c r="AI93" i="17"/>
  <c r="T29" i="11"/>
  <c r="AC29" i="11" s="1"/>
  <c r="AC44" i="11" s="1"/>
  <c r="V29" i="11"/>
  <c r="V44" i="11" s="1"/>
  <c r="V59" i="11" s="1"/>
  <c r="V14" i="10" s="1"/>
  <c r="V29" i="10" s="1"/>
  <c r="O29" i="11"/>
  <c r="X29" i="11" s="1"/>
  <c r="X44" i="11" s="1"/>
  <c r="X59" i="11" s="1"/>
  <c r="X14" i="10" s="1"/>
  <c r="X29" i="10" s="1"/>
  <c r="N29" i="11"/>
  <c r="W29" i="11" s="1"/>
  <c r="W44" i="11" s="1"/>
  <c r="W59" i="11" s="1"/>
  <c r="W14" i="10" s="1"/>
  <c r="W29" i="10" s="1"/>
  <c r="A56" i="29"/>
  <c r="R29" i="11"/>
  <c r="M36" i="11"/>
  <c r="AG49" i="15"/>
  <c r="AI49" i="15"/>
  <c r="O44" i="10"/>
  <c r="T44" i="10"/>
  <c r="N44" i="10"/>
  <c r="W44" i="10" s="1"/>
  <c r="W59" i="10" s="1"/>
  <c r="W74" i="10" s="1"/>
  <c r="W14" i="9" s="1"/>
  <c r="A106" i="29"/>
  <c r="V44" i="10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M51" i="10"/>
  <c r="R44" i="10"/>
  <c r="O64" i="12"/>
  <c r="N64" i="12"/>
  <c r="T64" i="12"/>
  <c r="AC64" i="12" s="1"/>
  <c r="AC19" i="11" s="1"/>
  <c r="AC34" i="11" s="1"/>
  <c r="AC49" i="11" s="1"/>
  <c r="AC64" i="11" s="1"/>
  <c r="AC19" i="10" s="1"/>
  <c r="AC34" i="10" s="1"/>
  <c r="AC49" i="10" s="1"/>
  <c r="V64" i="12"/>
  <c r="V19" i="11" s="1"/>
  <c r="V34" i="11" s="1"/>
  <c r="V49" i="11" s="1"/>
  <c r="V64" i="11" s="1"/>
  <c r="V19" i="10" s="1"/>
  <c r="V34" i="10" s="1"/>
  <c r="V49" i="10" s="1"/>
  <c r="A41" i="29"/>
  <c r="M66" i="12"/>
  <c r="M1" i="12" s="1"/>
  <c r="R64" i="12"/>
  <c r="AL12" i="17"/>
  <c r="AN12" i="17"/>
  <c r="AG33" i="8"/>
  <c r="AI33" i="8"/>
  <c r="AG31" i="9"/>
  <c r="AI31" i="9"/>
  <c r="AG61" i="9"/>
  <c r="AI61" i="9"/>
  <c r="AI78" i="12"/>
  <c r="AG78" i="12"/>
  <c r="J21" i="29"/>
  <c r="E14" i="28"/>
  <c r="J29" i="29"/>
  <c r="I30" i="29"/>
  <c r="F30" i="29"/>
  <c r="E30" i="29"/>
  <c r="H30" i="29"/>
  <c r="E316" i="29"/>
  <c r="J316" i="29" s="1"/>
  <c r="H316" i="29"/>
  <c r="I316" i="29"/>
  <c r="F116" i="29"/>
  <c r="I116" i="29"/>
  <c r="H116" i="29"/>
  <c r="E116" i="29"/>
  <c r="F492" i="29"/>
  <c r="E492" i="29"/>
  <c r="J492" i="29" s="1"/>
  <c r="I492" i="29"/>
  <c r="H492" i="29"/>
  <c r="AG29" i="9"/>
  <c r="AI29" i="9"/>
  <c r="W80" i="8"/>
  <c r="W95" i="17" s="1"/>
  <c r="W80" i="16" s="1"/>
  <c r="W80" i="15" s="1"/>
  <c r="W95" i="14" s="1"/>
  <c r="H7" i="28"/>
  <c r="F430" i="29"/>
  <c r="I430" i="29"/>
  <c r="E430" i="29"/>
  <c r="J430" i="29" s="1"/>
  <c r="H430" i="29"/>
  <c r="I321" i="29"/>
  <c r="E321" i="29"/>
  <c r="J321" i="29" s="1"/>
  <c r="H321" i="29"/>
  <c r="F321" i="29"/>
  <c r="H53" i="29"/>
  <c r="E73" i="28"/>
  <c r="J73" i="28" s="1"/>
  <c r="E204" i="29"/>
  <c r="H204" i="29"/>
  <c r="I204" i="29"/>
  <c r="E53" i="28"/>
  <c r="J53" i="28" s="1"/>
  <c r="I145" i="29"/>
  <c r="F145" i="29"/>
  <c r="H145" i="29"/>
  <c r="E145" i="29"/>
  <c r="AL20" i="13"/>
  <c r="AN20" i="13"/>
  <c r="I70" i="28"/>
  <c r="E70" i="28"/>
  <c r="J70" i="28" s="1"/>
  <c r="F372" i="29"/>
  <c r="H372" i="29"/>
  <c r="I372" i="29"/>
  <c r="E372" i="29"/>
  <c r="F164" i="29"/>
  <c r="H164" i="29"/>
  <c r="E164" i="29"/>
  <c r="I164" i="29"/>
  <c r="J101" i="29"/>
  <c r="M95" i="12"/>
  <c r="M2" i="12" s="1"/>
  <c r="J32" i="29"/>
  <c r="J221" i="29"/>
  <c r="J300" i="29"/>
  <c r="E58" i="29"/>
  <c r="F106" i="28"/>
  <c r="F36" i="28"/>
  <c r="E83" i="29"/>
  <c r="J83" i="29" s="1"/>
  <c r="J457" i="29"/>
  <c r="J6" i="29"/>
  <c r="J203" i="29"/>
  <c r="H249" i="29"/>
  <c r="H7" i="29"/>
  <c r="J379" i="29"/>
  <c r="M11" i="19"/>
  <c r="AK11" i="19"/>
  <c r="AJ11" i="19"/>
  <c r="AF11" i="19"/>
  <c r="AE11" i="19"/>
  <c r="D11" i="19"/>
  <c r="B11" i="19"/>
  <c r="C11" i="19"/>
  <c r="F11" i="19"/>
  <c r="M60" i="18"/>
  <c r="AF60" i="18"/>
  <c r="D60" i="18"/>
  <c r="AK60" i="18"/>
  <c r="AE60" i="18"/>
  <c r="AJ60" i="18"/>
  <c r="B60" i="18"/>
  <c r="C60" i="18"/>
  <c r="F60" i="18"/>
  <c r="AT87" i="19"/>
  <c r="M47" i="15"/>
  <c r="AF47" i="15"/>
  <c r="D47" i="15"/>
  <c r="AE47" i="15"/>
  <c r="AJ47" i="15"/>
  <c r="AK47" i="15"/>
  <c r="B47" i="15"/>
  <c r="C47" i="15"/>
  <c r="F47" i="15"/>
  <c r="M43" i="15"/>
  <c r="AF43" i="15"/>
  <c r="D43" i="15"/>
  <c r="AJ43" i="15"/>
  <c r="AE43" i="15"/>
  <c r="AK43" i="15"/>
  <c r="C43" i="15"/>
  <c r="F43" i="15"/>
  <c r="B43" i="15"/>
  <c r="M49" i="16"/>
  <c r="AF49" i="16"/>
  <c r="D49" i="16"/>
  <c r="AE49" i="16"/>
  <c r="AJ49" i="16"/>
  <c r="AK49" i="16"/>
  <c r="B49" i="16"/>
  <c r="C49" i="16"/>
  <c r="F49" i="16"/>
  <c r="AR87" i="8"/>
  <c r="T45" i="9"/>
  <c r="AC45" i="9" s="1"/>
  <c r="AC60" i="9" s="1"/>
  <c r="AC15" i="8" s="1"/>
  <c r="O45" i="9"/>
  <c r="N45" i="9"/>
  <c r="V45" i="9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A157" i="29"/>
  <c r="R45" i="9"/>
  <c r="M51" i="9"/>
  <c r="F109" i="28"/>
  <c r="E109" i="28"/>
  <c r="I109" i="28"/>
  <c r="I25" i="28"/>
  <c r="H25" i="28"/>
  <c r="E25" i="28"/>
  <c r="J25" i="28" s="1"/>
  <c r="E156" i="29"/>
  <c r="H156" i="29"/>
  <c r="I156" i="29"/>
  <c r="M102" i="18"/>
  <c r="D102" i="18"/>
  <c r="AE102" i="18"/>
  <c r="AJ102" i="18"/>
  <c r="AF102" i="18"/>
  <c r="AK102" i="18"/>
  <c r="C102" i="18"/>
  <c r="B102" i="18"/>
  <c r="F102" i="18"/>
  <c r="M45" i="13"/>
  <c r="AF45" i="13"/>
  <c r="D45" i="13"/>
  <c r="AE45" i="13"/>
  <c r="AJ45" i="13"/>
  <c r="AK45" i="13"/>
  <c r="B45" i="13"/>
  <c r="F45" i="13"/>
  <c r="C45" i="13"/>
  <c r="AT102" i="17"/>
  <c r="M61" i="13"/>
  <c r="D61" i="13"/>
  <c r="AF61" i="13"/>
  <c r="AE61" i="13"/>
  <c r="AK61" i="13"/>
  <c r="AJ61" i="13"/>
  <c r="C61" i="13"/>
  <c r="B61" i="13"/>
  <c r="F61" i="13"/>
  <c r="M60" i="19"/>
  <c r="AF60" i="19"/>
  <c r="D60" i="19"/>
  <c r="AJ60" i="19"/>
  <c r="AK60" i="19"/>
  <c r="AE60" i="19"/>
  <c r="B60" i="19"/>
  <c r="F60" i="19"/>
  <c r="C60" i="19"/>
  <c r="M17" i="14"/>
  <c r="AJ17" i="14"/>
  <c r="AF17" i="14"/>
  <c r="AK17" i="14"/>
  <c r="D17" i="14"/>
  <c r="AE17" i="14"/>
  <c r="C17" i="14"/>
  <c r="B17" i="14"/>
  <c r="F17" i="14"/>
  <c r="M88" i="14"/>
  <c r="AF88" i="14"/>
  <c r="AE88" i="14"/>
  <c r="D88" i="14"/>
  <c r="AJ88" i="14"/>
  <c r="AK88" i="14"/>
  <c r="C88" i="14"/>
  <c r="B88" i="14"/>
  <c r="F88" i="14"/>
  <c r="M79" i="18"/>
  <c r="AF79" i="18"/>
  <c r="D79" i="18"/>
  <c r="AJ79" i="18"/>
  <c r="AE79" i="18"/>
  <c r="AK79" i="18"/>
  <c r="C79" i="18"/>
  <c r="F79" i="18"/>
  <c r="B79" i="18"/>
  <c r="T66" i="12"/>
  <c r="AC56" i="12"/>
  <c r="AC11" i="11" s="1"/>
  <c r="AC26" i="11" s="1"/>
  <c r="AC41" i="11" s="1"/>
  <c r="X95" i="17"/>
  <c r="X80" i="16" s="1"/>
  <c r="X80" i="15" s="1"/>
  <c r="X95" i="14" s="1"/>
  <c r="W65" i="11"/>
  <c r="W20" i="10" s="1"/>
  <c r="W35" i="10" s="1"/>
  <c r="N51" i="8"/>
  <c r="W50" i="10"/>
  <c r="AG47" i="10"/>
  <c r="AI47" i="10"/>
  <c r="N51" i="11"/>
  <c r="AG44" i="10"/>
  <c r="AI44" i="10"/>
  <c r="AG35" i="9"/>
  <c r="AI35" i="9"/>
  <c r="F25" i="28"/>
  <c r="I88" i="28"/>
  <c r="H88" i="28"/>
  <c r="E80" i="29"/>
  <c r="J80" i="29" s="1"/>
  <c r="F80" i="29"/>
  <c r="I80" i="29"/>
  <c r="H100" i="29"/>
  <c r="E100" i="29"/>
  <c r="I100" i="29"/>
  <c r="E310" i="29"/>
  <c r="J310" i="29" s="1"/>
  <c r="F310" i="29"/>
  <c r="H310" i="29"/>
  <c r="I310" i="29"/>
  <c r="J81" i="28"/>
  <c r="I24" i="28"/>
  <c r="H24" i="28"/>
  <c r="I70" i="29"/>
  <c r="E70" i="29"/>
  <c r="H70" i="29"/>
  <c r="I337" i="29"/>
  <c r="E337" i="29"/>
  <c r="J337" i="29" s="1"/>
  <c r="H337" i="29"/>
  <c r="I8" i="29"/>
  <c r="E8" i="29"/>
  <c r="J8" i="29" s="1"/>
  <c r="H8" i="29"/>
  <c r="AS87" i="13"/>
  <c r="AR87" i="19"/>
  <c r="M56" i="19"/>
  <c r="AF56" i="19"/>
  <c r="D56" i="19"/>
  <c r="AE56" i="19"/>
  <c r="AK56" i="19"/>
  <c r="AJ56" i="19"/>
  <c r="B56" i="19"/>
  <c r="C56" i="19"/>
  <c r="F56" i="19"/>
  <c r="M72" i="13"/>
  <c r="D72" i="13"/>
  <c r="AF72" i="13"/>
  <c r="AK72" i="13"/>
  <c r="AJ72" i="13"/>
  <c r="AE72" i="13"/>
  <c r="B72" i="13"/>
  <c r="C72" i="13"/>
  <c r="F72" i="13"/>
  <c r="M105" i="18"/>
  <c r="D105" i="18"/>
  <c r="AJ105" i="18"/>
  <c r="AE105" i="18"/>
  <c r="AK105" i="18"/>
  <c r="AF105" i="18"/>
  <c r="C105" i="18"/>
  <c r="B105" i="18"/>
  <c r="F105" i="18"/>
  <c r="M58" i="14"/>
  <c r="AF58" i="14"/>
  <c r="D58" i="14"/>
  <c r="AE58" i="14"/>
  <c r="AJ58" i="14"/>
  <c r="AK58" i="14"/>
  <c r="B58" i="14"/>
  <c r="C58" i="14"/>
  <c r="F58" i="14"/>
  <c r="M32" i="14"/>
  <c r="AF32" i="14"/>
  <c r="AE32" i="14"/>
  <c r="AJ32" i="14"/>
  <c r="D32" i="14"/>
  <c r="AK32" i="14"/>
  <c r="C32" i="14"/>
  <c r="B32" i="14"/>
  <c r="F32" i="14"/>
  <c r="M58" i="13"/>
  <c r="AF58" i="13"/>
  <c r="D58" i="13"/>
  <c r="AE58" i="13"/>
  <c r="AK58" i="13"/>
  <c r="AJ58" i="13"/>
  <c r="B58" i="13"/>
  <c r="F58" i="13"/>
  <c r="C58" i="13"/>
  <c r="M64" i="13"/>
  <c r="AF64" i="13"/>
  <c r="D64" i="13"/>
  <c r="AK64" i="13"/>
  <c r="AE64" i="13"/>
  <c r="AJ64" i="13"/>
  <c r="B64" i="13"/>
  <c r="C64" i="13"/>
  <c r="F64" i="13"/>
  <c r="AC62" i="11"/>
  <c r="N21" i="8"/>
  <c r="W87" i="17"/>
  <c r="O51" i="8"/>
  <c r="T32" i="9"/>
  <c r="O32" i="9"/>
  <c r="N32" i="9"/>
  <c r="A149" i="29"/>
  <c r="R32" i="9"/>
  <c r="I9" i="29"/>
  <c r="E9" i="29"/>
  <c r="AC80" i="8"/>
  <c r="AC95" i="17" s="1"/>
  <c r="AC80" i="16" s="1"/>
  <c r="AC80" i="15" s="1"/>
  <c r="AC95" i="14" s="1"/>
  <c r="H220" i="29"/>
  <c r="E220" i="29"/>
  <c r="I220" i="29"/>
  <c r="H81" i="28"/>
  <c r="I81" i="28"/>
  <c r="F81" i="28"/>
  <c r="I63" i="29"/>
  <c r="J63" i="29" s="1"/>
  <c r="F63" i="29"/>
  <c r="I124" i="29"/>
  <c r="J124" i="29" s="1"/>
  <c r="H124" i="29"/>
  <c r="E24" i="28"/>
  <c r="J24" i="28" s="1"/>
  <c r="H4" i="29"/>
  <c r="I4" i="29"/>
  <c r="E4" i="29"/>
  <c r="J4" i="29" s="1"/>
  <c r="F49" i="29"/>
  <c r="J155" i="29"/>
  <c r="H412" i="29"/>
  <c r="I412" i="29"/>
  <c r="E412" i="29"/>
  <c r="J412" i="29" s="1"/>
  <c r="I129" i="29"/>
  <c r="J129" i="29" s="1"/>
  <c r="H129" i="29"/>
  <c r="J90" i="29"/>
  <c r="H184" i="29"/>
  <c r="AS87" i="8"/>
  <c r="AS87" i="16"/>
  <c r="M12" i="19"/>
  <c r="AF12" i="19"/>
  <c r="AK12" i="19"/>
  <c r="D12" i="19"/>
  <c r="AJ12" i="19"/>
  <c r="AE12" i="19"/>
  <c r="B12" i="19"/>
  <c r="C12" i="19"/>
  <c r="F12" i="19"/>
  <c r="M14" i="19"/>
  <c r="D14" i="19"/>
  <c r="AJ14" i="19"/>
  <c r="AF14" i="19"/>
  <c r="AE14" i="19"/>
  <c r="C14" i="19"/>
  <c r="AK14" i="19"/>
  <c r="B14" i="19"/>
  <c r="F14" i="19"/>
  <c r="M108" i="18"/>
  <c r="D108" i="18"/>
  <c r="AF108" i="18"/>
  <c r="AK108" i="18"/>
  <c r="AE108" i="18"/>
  <c r="AJ108" i="18"/>
  <c r="B108" i="18"/>
  <c r="C108" i="18"/>
  <c r="F108" i="18"/>
  <c r="M65" i="18"/>
  <c r="D65" i="18"/>
  <c r="AE65" i="18"/>
  <c r="AK65" i="18"/>
  <c r="AJ65" i="18"/>
  <c r="C65" i="18"/>
  <c r="B65" i="18"/>
  <c r="AF65" i="18"/>
  <c r="F65" i="18"/>
  <c r="AR87" i="15"/>
  <c r="M71" i="13"/>
  <c r="AF71" i="13"/>
  <c r="D71" i="13"/>
  <c r="AE71" i="13"/>
  <c r="AJ71" i="13"/>
  <c r="AK71" i="13"/>
  <c r="B71" i="13"/>
  <c r="F71" i="13"/>
  <c r="C71" i="13"/>
  <c r="M12" i="18"/>
  <c r="AE12" i="18"/>
  <c r="D12" i="18"/>
  <c r="AJ12" i="18"/>
  <c r="AF12" i="18"/>
  <c r="AK12" i="18"/>
  <c r="C12" i="18"/>
  <c r="B12" i="18"/>
  <c r="F12" i="18"/>
  <c r="AT117" i="18"/>
  <c r="M45" i="14"/>
  <c r="AF45" i="14"/>
  <c r="D45" i="14"/>
  <c r="AJ45" i="14"/>
  <c r="AK45" i="14"/>
  <c r="AE45" i="14"/>
  <c r="B45" i="14"/>
  <c r="C45" i="14"/>
  <c r="F45" i="14"/>
  <c r="M15" i="13"/>
  <c r="D15" i="13"/>
  <c r="AJ15" i="13"/>
  <c r="AE15" i="13"/>
  <c r="AK15" i="13"/>
  <c r="AF15" i="13"/>
  <c r="B15" i="13"/>
  <c r="C15" i="13"/>
  <c r="F15" i="13"/>
  <c r="M17" i="17"/>
  <c r="AJ17" i="17"/>
  <c r="AF17" i="17"/>
  <c r="AK17" i="17"/>
  <c r="D17" i="17"/>
  <c r="AE17" i="17"/>
  <c r="C17" i="17"/>
  <c r="B17" i="17"/>
  <c r="F17" i="17"/>
  <c r="M17" i="15"/>
  <c r="AE17" i="15"/>
  <c r="AK17" i="15"/>
  <c r="AF17" i="15"/>
  <c r="D17" i="15"/>
  <c r="AJ17" i="15"/>
  <c r="B17" i="15"/>
  <c r="C17" i="15"/>
  <c r="F17" i="15"/>
  <c r="M32" i="13"/>
  <c r="AF32" i="13"/>
  <c r="AE32" i="13"/>
  <c r="D32" i="13"/>
  <c r="AJ32" i="13"/>
  <c r="AK32" i="13"/>
  <c r="B32" i="13"/>
  <c r="C32" i="13"/>
  <c r="F32" i="13"/>
  <c r="M47" i="18"/>
  <c r="AF47" i="18"/>
  <c r="D47" i="18"/>
  <c r="AK47" i="18"/>
  <c r="AJ47" i="18"/>
  <c r="AE47" i="18"/>
  <c r="B47" i="18"/>
  <c r="C47" i="18"/>
  <c r="F47" i="18"/>
  <c r="M13" i="17"/>
  <c r="AK13" i="17"/>
  <c r="D13" i="17"/>
  <c r="AF13" i="17"/>
  <c r="AE13" i="17"/>
  <c r="AJ13" i="17"/>
  <c r="B13" i="17"/>
  <c r="C13" i="17"/>
  <c r="F13" i="17"/>
  <c r="M73" i="8"/>
  <c r="B73" i="8"/>
  <c r="AF73" i="8"/>
  <c r="D73" i="8"/>
  <c r="AJ73" i="8"/>
  <c r="AE73" i="8"/>
  <c r="AK73" i="8"/>
  <c r="C73" i="8"/>
  <c r="F73" i="8"/>
  <c r="M73" i="13"/>
  <c r="AF73" i="13"/>
  <c r="D73" i="13"/>
  <c r="AE73" i="13"/>
  <c r="AJ73" i="13"/>
  <c r="AK73" i="13"/>
  <c r="C73" i="13"/>
  <c r="B73" i="13"/>
  <c r="F73" i="13"/>
  <c r="M28" i="18"/>
  <c r="AF28" i="18"/>
  <c r="AE28" i="18"/>
  <c r="AK28" i="18"/>
  <c r="D28" i="18"/>
  <c r="AJ28" i="18"/>
  <c r="C28" i="18"/>
  <c r="B28" i="18"/>
  <c r="F28" i="18"/>
  <c r="M13" i="18"/>
  <c r="AF13" i="18"/>
  <c r="D13" i="18"/>
  <c r="AJ13" i="18"/>
  <c r="AE13" i="18"/>
  <c r="C13" i="18"/>
  <c r="B13" i="18"/>
  <c r="AK13" i="18"/>
  <c r="F13" i="18"/>
  <c r="M19" i="15"/>
  <c r="AJ19" i="15"/>
  <c r="AF19" i="15"/>
  <c r="AK19" i="15"/>
  <c r="D19" i="15"/>
  <c r="AE19" i="15"/>
  <c r="C19" i="15"/>
  <c r="B19" i="15"/>
  <c r="F19" i="15"/>
  <c r="M109" i="18"/>
  <c r="AE109" i="18"/>
  <c r="AF109" i="18"/>
  <c r="D109" i="18"/>
  <c r="AK109" i="18"/>
  <c r="AJ109" i="18"/>
  <c r="B109" i="18"/>
  <c r="C109" i="18"/>
  <c r="F109" i="18"/>
  <c r="O81" i="10"/>
  <c r="O21" i="11"/>
  <c r="W31" i="11"/>
  <c r="W46" i="11" s="1"/>
  <c r="O36" i="9"/>
  <c r="W13" i="11"/>
  <c r="W28" i="11" s="1"/>
  <c r="X48" i="1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N66" i="17"/>
  <c r="W65" i="12"/>
  <c r="W20" i="11" s="1"/>
  <c r="T21" i="8"/>
  <c r="O75" i="11"/>
  <c r="X75" i="11" s="1"/>
  <c r="X90" i="10" s="1"/>
  <c r="X75" i="9" s="1"/>
  <c r="X75" i="8" s="1"/>
  <c r="X90" i="17" s="1"/>
  <c r="X75" i="16" s="1"/>
  <c r="X75" i="15" s="1"/>
  <c r="X90" i="14" s="1"/>
  <c r="N75" i="11"/>
  <c r="W75" i="11" s="1"/>
  <c r="W90" i="10" s="1"/>
  <c r="W75" i="9" s="1"/>
  <c r="W75" i="8" s="1"/>
  <c r="W90" i="17" s="1"/>
  <c r="W75" i="16" s="1"/>
  <c r="W75" i="15" s="1"/>
  <c r="W90" i="14" s="1"/>
  <c r="V75" i="11"/>
  <c r="V90" i="10" s="1"/>
  <c r="V75" i="9" s="1"/>
  <c r="V75" i="8" s="1"/>
  <c r="V90" i="17" s="1"/>
  <c r="V75" i="16" s="1"/>
  <c r="V75" i="15" s="1"/>
  <c r="V90" i="14" s="1"/>
  <c r="T75" i="11"/>
  <c r="AC75" i="11" s="1"/>
  <c r="AC90" i="10" s="1"/>
  <c r="AC75" i="9" s="1"/>
  <c r="AC75" i="8" s="1"/>
  <c r="AC90" i="17" s="1"/>
  <c r="AC75" i="16" s="1"/>
  <c r="AC75" i="15" s="1"/>
  <c r="AC90" i="14" s="1"/>
  <c r="A17" i="28"/>
  <c r="R75" i="11"/>
  <c r="AA75" i="11" s="1"/>
  <c r="AA90" i="10" s="1"/>
  <c r="AA75" i="9" s="1"/>
  <c r="AA75" i="8" s="1"/>
  <c r="AA90" i="17" s="1"/>
  <c r="AA75" i="16" s="1"/>
  <c r="AA75" i="15" s="1"/>
  <c r="AA90" i="14" s="1"/>
  <c r="AC48" i="12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47" i="11"/>
  <c r="AC50" i="12"/>
  <c r="AC65" i="12" s="1"/>
  <c r="AC20" i="11" s="1"/>
  <c r="AI56" i="16"/>
  <c r="AG56" i="16"/>
  <c r="T57" i="10"/>
  <c r="O57" i="10"/>
  <c r="N57" i="10"/>
  <c r="V57" i="10"/>
  <c r="V72" i="10" s="1"/>
  <c r="V12" i="9" s="1"/>
  <c r="V27" i="9" s="1"/>
  <c r="V42" i="9" s="1"/>
  <c r="V57" i="9" s="1"/>
  <c r="V12" i="8" s="1"/>
  <c r="V27" i="8" s="1"/>
  <c r="V42" i="8" s="1"/>
  <c r="V57" i="8" s="1"/>
  <c r="A114" i="29"/>
  <c r="M66" i="10"/>
  <c r="R57" i="10"/>
  <c r="O51" i="11"/>
  <c r="O49" i="15"/>
  <c r="T49" i="15"/>
  <c r="N49" i="15"/>
  <c r="A331" i="29"/>
  <c r="R49" i="15"/>
  <c r="O12" i="17"/>
  <c r="T12" i="17"/>
  <c r="N12" i="17"/>
  <c r="V12" i="17"/>
  <c r="V27" i="17" s="1"/>
  <c r="V42" i="17" s="1"/>
  <c r="V57" i="17" s="1"/>
  <c r="V72" i="17" s="1"/>
  <c r="V12" i="16" s="1"/>
  <c r="V27" i="16" s="1"/>
  <c r="V42" i="16" s="1"/>
  <c r="V57" i="16" s="1"/>
  <c r="V12" i="15" s="1"/>
  <c r="A214" i="29"/>
  <c r="R12" i="17"/>
  <c r="M21" i="17"/>
  <c r="T33" i="8"/>
  <c r="V33" i="8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O33" i="8"/>
  <c r="N33" i="8"/>
  <c r="A190" i="29"/>
  <c r="R33" i="8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L73" i="12"/>
  <c r="AN73" i="12"/>
  <c r="H57" i="28"/>
  <c r="E57" i="28"/>
  <c r="I57" i="28"/>
  <c r="F57" i="28"/>
  <c r="H14" i="28"/>
  <c r="F9" i="29"/>
  <c r="E357" i="29"/>
  <c r="J357" i="29" s="1"/>
  <c r="H18" i="29"/>
  <c r="J59" i="29"/>
  <c r="N94" i="13"/>
  <c r="T94" i="13"/>
  <c r="O94" i="13"/>
  <c r="M94" i="13"/>
  <c r="P94" i="13"/>
  <c r="Q94" i="13"/>
  <c r="F94" i="13"/>
  <c r="R94" i="13"/>
  <c r="X80" i="8"/>
  <c r="E276" i="29"/>
  <c r="J276" i="29" s="1"/>
  <c r="I276" i="29"/>
  <c r="H276" i="29"/>
  <c r="J91" i="28"/>
  <c r="E268" i="29"/>
  <c r="H268" i="29"/>
  <c r="I268" i="29"/>
  <c r="E91" i="29"/>
  <c r="I48" i="28"/>
  <c r="J48" i="28" s="1"/>
  <c r="F48" i="28"/>
  <c r="F8" i="29"/>
  <c r="F42" i="29"/>
  <c r="E42" i="29"/>
  <c r="I42" i="29"/>
  <c r="I137" i="29"/>
  <c r="E137" i="29"/>
  <c r="H137" i="29"/>
  <c r="F137" i="29"/>
  <c r="E340" i="29"/>
  <c r="J340" i="29" s="1"/>
  <c r="F53" i="29"/>
  <c r="H73" i="28"/>
  <c r="I396" i="29"/>
  <c r="E396" i="29"/>
  <c r="H396" i="29"/>
  <c r="J27" i="29"/>
  <c r="J69" i="29"/>
  <c r="J355" i="29"/>
  <c r="J263" i="29"/>
  <c r="F143" i="29"/>
  <c r="F50" i="28"/>
  <c r="P95" i="12"/>
  <c r="P2" i="12" s="1"/>
  <c r="J71" i="28"/>
  <c r="J253" i="29"/>
  <c r="F176" i="29"/>
  <c r="E106" i="28"/>
  <c r="J106" i="28" s="1"/>
  <c r="J82" i="28"/>
  <c r="J64" i="29"/>
  <c r="J339" i="29"/>
  <c r="H67" i="28"/>
  <c r="H225" i="29"/>
  <c r="J205" i="29"/>
  <c r="I457" i="29"/>
  <c r="F457" i="29"/>
  <c r="J25" i="29"/>
  <c r="F383" i="29"/>
  <c r="E249" i="29"/>
  <c r="J249" i="29" s="1"/>
  <c r="J122" i="29"/>
  <c r="J453" i="29"/>
  <c r="J247" i="29"/>
  <c r="M50" i="13"/>
  <c r="D50" i="13"/>
  <c r="AE50" i="13"/>
  <c r="AF50" i="13"/>
  <c r="AK50" i="13"/>
  <c r="AJ50" i="13"/>
  <c r="C50" i="13"/>
  <c r="F50" i="13"/>
  <c r="B50" i="13"/>
  <c r="AS102" i="14"/>
  <c r="M92" i="18"/>
  <c r="AE92" i="18"/>
  <c r="AK92" i="18"/>
  <c r="AJ92" i="18"/>
  <c r="D92" i="18"/>
  <c r="AF92" i="18"/>
  <c r="C92" i="18"/>
  <c r="B92" i="18"/>
  <c r="F92" i="18"/>
  <c r="AF73" i="16"/>
  <c r="D73" i="16"/>
  <c r="M73" i="16"/>
  <c r="AK73" i="16"/>
  <c r="AE73" i="16"/>
  <c r="AJ73" i="16"/>
  <c r="C73" i="16"/>
  <c r="B73" i="16"/>
  <c r="F73" i="16"/>
  <c r="M94" i="18"/>
  <c r="AF94" i="18"/>
  <c r="AE94" i="18"/>
  <c r="D94" i="18"/>
  <c r="AK94" i="18"/>
  <c r="AJ94" i="18"/>
  <c r="B94" i="18"/>
  <c r="C94" i="18"/>
  <c r="F94" i="18"/>
  <c r="W63" i="11"/>
  <c r="W18" i="10" s="1"/>
  <c r="W33" i="10" s="1"/>
  <c r="I292" i="29"/>
  <c r="H292" i="29"/>
  <c r="E292" i="29"/>
  <c r="J292" i="29" s="1"/>
  <c r="I167" i="29"/>
  <c r="E167" i="29"/>
  <c r="J167" i="29" s="1"/>
  <c r="H167" i="29"/>
  <c r="F167" i="29"/>
  <c r="I87" i="28"/>
  <c r="H87" i="28"/>
  <c r="M44" i="19"/>
  <c r="D44" i="19"/>
  <c r="AJ44" i="19"/>
  <c r="AE44" i="19"/>
  <c r="AF44" i="19"/>
  <c r="AK44" i="19"/>
  <c r="B44" i="19"/>
  <c r="C44" i="19"/>
  <c r="F44" i="19"/>
  <c r="M46" i="13"/>
  <c r="D46" i="13"/>
  <c r="AF46" i="13"/>
  <c r="AE46" i="13"/>
  <c r="AK46" i="13"/>
  <c r="AJ46" i="13"/>
  <c r="B46" i="13"/>
  <c r="C46" i="13"/>
  <c r="F46" i="13"/>
  <c r="M87" i="18"/>
  <c r="AJ87" i="18"/>
  <c r="AF87" i="18"/>
  <c r="AK87" i="18"/>
  <c r="D87" i="18"/>
  <c r="AE87" i="18"/>
  <c r="C87" i="18"/>
  <c r="F87" i="18"/>
  <c r="B87" i="18"/>
  <c r="AT102" i="10"/>
  <c r="AT107" i="10" s="1"/>
  <c r="AT105" i="10"/>
  <c r="M17" i="10"/>
  <c r="AJ17" i="10"/>
  <c r="AF17" i="10"/>
  <c r="AK17" i="10"/>
  <c r="AE17" i="10"/>
  <c r="D17" i="10"/>
  <c r="B17" i="10"/>
  <c r="C17" i="10"/>
  <c r="F17" i="10"/>
  <c r="M17" i="19"/>
  <c r="AJ17" i="19"/>
  <c r="AK17" i="19"/>
  <c r="D17" i="19"/>
  <c r="AE17" i="19"/>
  <c r="AF17" i="19"/>
  <c r="B17" i="19"/>
  <c r="C17" i="19"/>
  <c r="F17" i="19"/>
  <c r="M43" i="19"/>
  <c r="AF43" i="19"/>
  <c r="D43" i="19"/>
  <c r="AJ43" i="19"/>
  <c r="AE43" i="19"/>
  <c r="AK43" i="19"/>
  <c r="C43" i="19"/>
  <c r="F43" i="19"/>
  <c r="B43" i="19"/>
  <c r="M33" i="18"/>
  <c r="D33" i="18"/>
  <c r="AJ33" i="18"/>
  <c r="AE33" i="18"/>
  <c r="AF33" i="18"/>
  <c r="AK33" i="18"/>
  <c r="B33" i="18"/>
  <c r="F33" i="18"/>
  <c r="C33" i="18"/>
  <c r="M20" i="18"/>
  <c r="AE20" i="18"/>
  <c r="D20" i="18"/>
  <c r="AJ20" i="18"/>
  <c r="AF20" i="18"/>
  <c r="AK20" i="18"/>
  <c r="C20" i="18"/>
  <c r="B20" i="18"/>
  <c r="F20" i="18"/>
  <c r="M11" i="18"/>
  <c r="AE11" i="18"/>
  <c r="AJ11" i="18"/>
  <c r="D11" i="18"/>
  <c r="AF11" i="18"/>
  <c r="AK11" i="18"/>
  <c r="C11" i="18"/>
  <c r="F11" i="18"/>
  <c r="B11" i="18"/>
  <c r="M27" i="14"/>
  <c r="AE27" i="14"/>
  <c r="AK27" i="14"/>
  <c r="D27" i="14"/>
  <c r="AF27" i="14"/>
  <c r="AJ27" i="14"/>
  <c r="C27" i="14"/>
  <c r="B27" i="14"/>
  <c r="F27" i="14"/>
  <c r="M15" i="14"/>
  <c r="AE15" i="14"/>
  <c r="AJ15" i="14"/>
  <c r="AF15" i="14"/>
  <c r="AK15" i="14"/>
  <c r="D15" i="14"/>
  <c r="B15" i="14"/>
  <c r="C15" i="14"/>
  <c r="F15" i="14"/>
  <c r="M32" i="17"/>
  <c r="AF32" i="17"/>
  <c r="AE32" i="17"/>
  <c r="D32" i="17"/>
  <c r="AJ32" i="17"/>
  <c r="AK32" i="17"/>
  <c r="B32" i="17"/>
  <c r="F32" i="17"/>
  <c r="C32" i="17"/>
  <c r="M32" i="19"/>
  <c r="AF32" i="19"/>
  <c r="AE32" i="19"/>
  <c r="AK32" i="19"/>
  <c r="D32" i="19"/>
  <c r="AJ32" i="19"/>
  <c r="C32" i="19"/>
  <c r="B32" i="19"/>
  <c r="F32" i="19"/>
  <c r="M73" i="15"/>
  <c r="AF73" i="15"/>
  <c r="D73" i="15"/>
  <c r="AE73" i="15"/>
  <c r="AJ73" i="15"/>
  <c r="AK73" i="15"/>
  <c r="B73" i="15"/>
  <c r="C73" i="15"/>
  <c r="F73" i="15"/>
  <c r="M19" i="14"/>
  <c r="D19" i="14"/>
  <c r="AJ19" i="14"/>
  <c r="AE19" i="14"/>
  <c r="AF19" i="14"/>
  <c r="AK19" i="14"/>
  <c r="C19" i="14"/>
  <c r="B19" i="14"/>
  <c r="F19" i="14"/>
  <c r="X89" i="14"/>
  <c r="X74" i="13" s="1"/>
  <c r="X74" i="19" s="1"/>
  <c r="W35" i="11"/>
  <c r="W50" i="11" s="1"/>
  <c r="T36" i="11"/>
  <c r="O61" i="8"/>
  <c r="N61" i="8"/>
  <c r="V61" i="8"/>
  <c r="V16" i="17" s="1"/>
  <c r="V31" i="17" s="1"/>
  <c r="V46" i="17" s="1"/>
  <c r="V61" i="17" s="1"/>
  <c r="V76" i="17" s="1"/>
  <c r="V16" i="16" s="1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T61" i="8"/>
  <c r="A208" i="29"/>
  <c r="M66" i="8"/>
  <c r="R61" i="8"/>
  <c r="T13" i="9"/>
  <c r="T21" i="9" s="1"/>
  <c r="O13" i="9"/>
  <c r="N13" i="9"/>
  <c r="M21" i="9"/>
  <c r="A135" i="29"/>
  <c r="R13" i="9"/>
  <c r="J38" i="28"/>
  <c r="J83" i="28"/>
  <c r="F284" i="29"/>
  <c r="E284" i="29"/>
  <c r="I284" i="29"/>
  <c r="H284" i="29"/>
  <c r="C52" i="28"/>
  <c r="D52" i="28" s="1"/>
  <c r="I368" i="29"/>
  <c r="E368" i="29"/>
  <c r="J368" i="29" s="1"/>
  <c r="I55" i="29"/>
  <c r="E55" i="29"/>
  <c r="J55" i="29" s="1"/>
  <c r="I58" i="28"/>
  <c r="F58" i="28"/>
  <c r="H49" i="29"/>
  <c r="J251" i="29"/>
  <c r="I352" i="29"/>
  <c r="F352" i="29"/>
  <c r="H245" i="29"/>
  <c r="F245" i="29"/>
  <c r="I245" i="29"/>
  <c r="J245" i="29" s="1"/>
  <c r="AT87" i="9"/>
  <c r="AT90" i="9"/>
  <c r="M78" i="18"/>
  <c r="D78" i="18"/>
  <c r="AK78" i="18"/>
  <c r="AE78" i="18"/>
  <c r="AJ78" i="18"/>
  <c r="AF78" i="18"/>
  <c r="C78" i="18"/>
  <c r="F78" i="18"/>
  <c r="B78" i="18"/>
  <c r="M50" i="19"/>
  <c r="D50" i="19"/>
  <c r="AF50" i="19"/>
  <c r="AE50" i="19"/>
  <c r="AK50" i="19"/>
  <c r="AJ50" i="19"/>
  <c r="C50" i="19"/>
  <c r="B50" i="19"/>
  <c r="F50" i="19"/>
  <c r="M61" i="19"/>
  <c r="D61" i="19"/>
  <c r="AF61" i="19"/>
  <c r="AE61" i="19"/>
  <c r="AJ61" i="19"/>
  <c r="AK61" i="19"/>
  <c r="C61" i="19"/>
  <c r="F61" i="19"/>
  <c r="B61" i="19"/>
  <c r="M27" i="18"/>
  <c r="AF27" i="18"/>
  <c r="D27" i="18"/>
  <c r="AK27" i="18"/>
  <c r="AE27" i="18"/>
  <c r="AJ27" i="18"/>
  <c r="B27" i="18"/>
  <c r="C27" i="18"/>
  <c r="F27" i="18"/>
  <c r="M77" i="17"/>
  <c r="AF77" i="17"/>
  <c r="D77" i="17"/>
  <c r="AE77" i="17"/>
  <c r="AK77" i="17"/>
  <c r="AJ77" i="17"/>
  <c r="F77" i="17"/>
  <c r="B77" i="17"/>
  <c r="C77" i="17"/>
  <c r="M32" i="16"/>
  <c r="AF32" i="16"/>
  <c r="D32" i="16"/>
  <c r="AJ32" i="16"/>
  <c r="AE32" i="16"/>
  <c r="AK32" i="16"/>
  <c r="C32" i="16"/>
  <c r="B32" i="16"/>
  <c r="F32" i="16"/>
  <c r="M32" i="18"/>
  <c r="AF32" i="18"/>
  <c r="D32" i="18"/>
  <c r="AJ32" i="18"/>
  <c r="AE32" i="18"/>
  <c r="AK32" i="18"/>
  <c r="B32" i="18"/>
  <c r="F32" i="18"/>
  <c r="C32" i="18"/>
  <c r="M13" i="10"/>
  <c r="AK13" i="10"/>
  <c r="D13" i="10"/>
  <c r="AF13" i="10"/>
  <c r="AJ13" i="10"/>
  <c r="AE13" i="10"/>
  <c r="B13" i="10"/>
  <c r="F13" i="10"/>
  <c r="C13" i="10"/>
  <c r="M88" i="18"/>
  <c r="AJ88" i="18"/>
  <c r="AF88" i="18"/>
  <c r="AE88" i="18"/>
  <c r="AK88" i="18"/>
  <c r="D88" i="18"/>
  <c r="B88" i="18"/>
  <c r="C88" i="18"/>
  <c r="F88" i="18"/>
  <c r="M34" i="18"/>
  <c r="AF34" i="18"/>
  <c r="AK34" i="18"/>
  <c r="D34" i="18"/>
  <c r="AE34" i="18"/>
  <c r="AJ34" i="18"/>
  <c r="C34" i="18"/>
  <c r="B34" i="18"/>
  <c r="F34" i="18"/>
  <c r="AC31" i="11"/>
  <c r="AC46" i="11" s="1"/>
  <c r="O51" i="12"/>
  <c r="X41" i="12"/>
  <c r="X56" i="12" s="1"/>
  <c r="X11" i="11" s="1"/>
  <c r="X26" i="11" s="1"/>
  <c r="X41" i="11" s="1"/>
  <c r="N66" i="8"/>
  <c r="AC58" i="12"/>
  <c r="AC13" i="11" s="1"/>
  <c r="AC28" i="11" s="1"/>
  <c r="AC43" i="11" s="1"/>
  <c r="AC58" i="11" s="1"/>
  <c r="O47" i="10"/>
  <c r="T47" i="10"/>
  <c r="N47" i="10"/>
  <c r="A109" i="29"/>
  <c r="R47" i="10"/>
  <c r="AL31" i="9"/>
  <c r="AN31" i="9"/>
  <c r="AN78" i="12"/>
  <c r="AL78" i="12"/>
  <c r="E56" i="28"/>
  <c r="J56" i="28" s="1"/>
  <c r="E88" i="28"/>
  <c r="J88" i="28" s="1"/>
  <c r="J286" i="29"/>
  <c r="H368" i="29"/>
  <c r="H55" i="29"/>
  <c r="E299" i="29"/>
  <c r="J299" i="29" s="1"/>
  <c r="H299" i="29"/>
  <c r="I299" i="29"/>
  <c r="F299" i="29"/>
  <c r="J267" i="29"/>
  <c r="E296" i="29"/>
  <c r="F296" i="29"/>
  <c r="I296" i="29"/>
  <c r="I58" i="29"/>
  <c r="F58" i="29"/>
  <c r="J173" i="29"/>
  <c r="AS87" i="15"/>
  <c r="AR102" i="14"/>
  <c r="M56" i="18"/>
  <c r="AF56" i="18"/>
  <c r="D56" i="18"/>
  <c r="AE56" i="18"/>
  <c r="AJ56" i="18"/>
  <c r="AK56" i="18"/>
  <c r="C56" i="18"/>
  <c r="F56" i="18"/>
  <c r="B56" i="18"/>
  <c r="M27" i="13"/>
  <c r="AF27" i="13"/>
  <c r="D27" i="13"/>
  <c r="AE27" i="13"/>
  <c r="AJ27" i="13"/>
  <c r="AK27" i="13"/>
  <c r="C27" i="13"/>
  <c r="B27" i="13"/>
  <c r="F27" i="13"/>
  <c r="AS102" i="10"/>
  <c r="AS107" i="10" s="1"/>
  <c r="AS92" i="9" s="1"/>
  <c r="AS105" i="10"/>
  <c r="AS90" i="9" s="1"/>
  <c r="AS90" i="8" s="1"/>
  <c r="AS105" i="17" s="1"/>
  <c r="AS90" i="16" s="1"/>
  <c r="AS90" i="15" s="1"/>
  <c r="AS105" i="14" s="1"/>
  <c r="AS90" i="13" s="1"/>
  <c r="AS90" i="19" s="1"/>
  <c r="AS120" i="18" s="1"/>
  <c r="AR102" i="17"/>
  <c r="M16" i="18"/>
  <c r="D16" i="18"/>
  <c r="AE16" i="18"/>
  <c r="AF16" i="18"/>
  <c r="AK16" i="18"/>
  <c r="AJ16" i="18"/>
  <c r="B16" i="18"/>
  <c r="C16" i="18"/>
  <c r="F16" i="18"/>
  <c r="M42" i="14"/>
  <c r="D42" i="14"/>
  <c r="AE42" i="14"/>
  <c r="AF42" i="14"/>
  <c r="AK42" i="14"/>
  <c r="AJ42" i="14"/>
  <c r="C42" i="14"/>
  <c r="B42" i="14"/>
  <c r="F42" i="14"/>
  <c r="M29" i="19"/>
  <c r="AE29" i="19"/>
  <c r="AF29" i="19"/>
  <c r="AK29" i="19"/>
  <c r="D29" i="19"/>
  <c r="AJ29" i="19"/>
  <c r="B29" i="19"/>
  <c r="C29" i="19"/>
  <c r="F29" i="19"/>
  <c r="AR87" i="11"/>
  <c r="AR92" i="11" s="1"/>
  <c r="AR107" i="10" s="1"/>
  <c r="AR92" i="9" s="1"/>
  <c r="M80" i="18"/>
  <c r="D80" i="18"/>
  <c r="AE80" i="18"/>
  <c r="AJ80" i="18"/>
  <c r="AF80" i="18"/>
  <c r="AK80" i="18"/>
  <c r="C80" i="18"/>
  <c r="B80" i="18"/>
  <c r="F80" i="18"/>
  <c r="M76" i="18"/>
  <c r="D76" i="18"/>
  <c r="AE76" i="18"/>
  <c r="AJ76" i="18"/>
  <c r="AK76" i="18"/>
  <c r="AF76" i="18"/>
  <c r="B76" i="18"/>
  <c r="C76" i="18"/>
  <c r="F76" i="18"/>
  <c r="M106" i="18"/>
  <c r="D106" i="18"/>
  <c r="AF106" i="18"/>
  <c r="AJ106" i="18"/>
  <c r="AE106" i="18"/>
  <c r="AK106" i="18"/>
  <c r="B106" i="18"/>
  <c r="C106" i="18"/>
  <c r="F106" i="18"/>
  <c r="M71" i="19"/>
  <c r="AF71" i="19"/>
  <c r="D71" i="19"/>
  <c r="AE71" i="19"/>
  <c r="AJ71" i="19"/>
  <c r="AK71" i="19"/>
  <c r="C71" i="19"/>
  <c r="B71" i="19"/>
  <c r="F71" i="19"/>
  <c r="M27" i="15"/>
  <c r="AE27" i="15"/>
  <c r="AF27" i="15"/>
  <c r="AK27" i="15"/>
  <c r="AJ27" i="15"/>
  <c r="D27" i="15"/>
  <c r="B27" i="15"/>
  <c r="C27" i="15"/>
  <c r="F27" i="15"/>
  <c r="M12" i="13"/>
  <c r="AF12" i="13"/>
  <c r="AE12" i="13"/>
  <c r="D12" i="13"/>
  <c r="AJ12" i="13"/>
  <c r="AK12" i="13"/>
  <c r="C12" i="13"/>
  <c r="B12" i="13"/>
  <c r="F12" i="13"/>
  <c r="M42" i="19"/>
  <c r="D42" i="19"/>
  <c r="AF42" i="19"/>
  <c r="AE42" i="19"/>
  <c r="AK42" i="19"/>
  <c r="AJ42" i="19"/>
  <c r="C42" i="19"/>
  <c r="B42" i="19"/>
  <c r="F42" i="19"/>
  <c r="AS87" i="19"/>
  <c r="M60" i="14"/>
  <c r="AF60" i="14"/>
  <c r="D60" i="14"/>
  <c r="AE60" i="14"/>
  <c r="AK60" i="14"/>
  <c r="AJ60" i="14"/>
  <c r="B60" i="14"/>
  <c r="C60" i="14"/>
  <c r="F60" i="14"/>
  <c r="M30" i="18"/>
  <c r="AF30" i="18"/>
  <c r="AE30" i="18"/>
  <c r="D30" i="18"/>
  <c r="AK30" i="18"/>
  <c r="AJ30" i="18"/>
  <c r="C30" i="18"/>
  <c r="B30" i="18"/>
  <c r="F30" i="18"/>
  <c r="M17" i="16"/>
  <c r="AK17" i="16"/>
  <c r="D17" i="16"/>
  <c r="AF17" i="16"/>
  <c r="AJ17" i="16"/>
  <c r="AE17" i="16"/>
  <c r="B17" i="16"/>
  <c r="C17" i="16"/>
  <c r="F17" i="16"/>
  <c r="M77" i="14"/>
  <c r="AF77" i="14"/>
  <c r="D77" i="14"/>
  <c r="AK77" i="14"/>
  <c r="AJ77" i="14"/>
  <c r="AE77" i="14"/>
  <c r="B77" i="14"/>
  <c r="C77" i="14"/>
  <c r="F77" i="14"/>
  <c r="M62" i="19"/>
  <c r="AF62" i="19"/>
  <c r="D62" i="19"/>
  <c r="AK62" i="19"/>
  <c r="AE62" i="19"/>
  <c r="AJ62" i="19"/>
  <c r="B62" i="19"/>
  <c r="C62" i="19"/>
  <c r="F62" i="19"/>
  <c r="M62" i="18"/>
  <c r="AF62" i="18"/>
  <c r="D62" i="18"/>
  <c r="AJ62" i="18"/>
  <c r="AE62" i="18"/>
  <c r="AK62" i="18"/>
  <c r="B62" i="18"/>
  <c r="C62" i="18"/>
  <c r="F62" i="18"/>
  <c r="M13" i="16"/>
  <c r="AJ13" i="16"/>
  <c r="AF13" i="16"/>
  <c r="AK13" i="16"/>
  <c r="D13" i="16"/>
  <c r="AE13" i="16"/>
  <c r="B13" i="16"/>
  <c r="F13" i="16"/>
  <c r="C13" i="16"/>
  <c r="M73" i="17"/>
  <c r="AF73" i="17"/>
  <c r="D73" i="17"/>
  <c r="AE73" i="17"/>
  <c r="AK73" i="17"/>
  <c r="AJ73" i="17"/>
  <c r="B73" i="17"/>
  <c r="C73" i="17"/>
  <c r="F73" i="17"/>
  <c r="M28" i="19"/>
  <c r="AF28" i="19"/>
  <c r="AK28" i="19"/>
  <c r="D28" i="19"/>
  <c r="AJ28" i="19"/>
  <c r="AE28" i="19"/>
  <c r="C28" i="19"/>
  <c r="B28" i="19"/>
  <c r="F28" i="19"/>
  <c r="M13" i="19"/>
  <c r="AE13" i="19"/>
  <c r="AJ13" i="19"/>
  <c r="D13" i="19"/>
  <c r="AF13" i="19"/>
  <c r="AK13" i="19"/>
  <c r="B13" i="19"/>
  <c r="F13" i="19"/>
  <c r="C13" i="19"/>
  <c r="M49" i="17"/>
  <c r="AF49" i="17"/>
  <c r="D49" i="17"/>
  <c r="AE49" i="17"/>
  <c r="AJ49" i="17"/>
  <c r="AK49" i="17"/>
  <c r="B49" i="17"/>
  <c r="F49" i="17"/>
  <c r="C49" i="17"/>
  <c r="M79" i="14"/>
  <c r="AF79" i="14"/>
  <c r="D79" i="14"/>
  <c r="AE79" i="14"/>
  <c r="AJ79" i="14"/>
  <c r="AK79" i="14"/>
  <c r="B79" i="14"/>
  <c r="C79" i="14"/>
  <c r="F79" i="14"/>
  <c r="M79" i="13"/>
  <c r="AF79" i="13"/>
  <c r="D79" i="13"/>
  <c r="AE79" i="13"/>
  <c r="AJ79" i="13"/>
  <c r="AK79" i="13"/>
  <c r="B79" i="13"/>
  <c r="C79" i="13"/>
  <c r="F79" i="13"/>
  <c r="W48" i="10"/>
  <c r="W63" i="10" s="1"/>
  <c r="W78" i="10" s="1"/>
  <c r="W18" i="9" s="1"/>
  <c r="W33" i="9" s="1"/>
  <c r="W48" i="9" s="1"/>
  <c r="W63" i="9" s="1"/>
  <c r="W18" i="8" s="1"/>
  <c r="B11" i="30"/>
  <c r="T21" i="11"/>
  <c r="O36" i="12"/>
  <c r="O21" i="12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N51" i="10"/>
  <c r="O89" i="11"/>
  <c r="T89" i="11"/>
  <c r="R89" i="11"/>
  <c r="F89" i="11"/>
  <c r="P89" i="11"/>
  <c r="M89" i="11"/>
  <c r="Q89" i="11"/>
  <c r="N89" i="11"/>
  <c r="W62" i="12"/>
  <c r="W17" i="11" s="1"/>
  <c r="W32" i="11" s="1"/>
  <c r="W47" i="11" s="1"/>
  <c r="W62" i="11" s="1"/>
  <c r="O21" i="9"/>
  <c r="T56" i="16"/>
  <c r="N56" i="16"/>
  <c r="O56" i="16"/>
  <c r="A293" i="29"/>
  <c r="R56" i="16"/>
  <c r="M66" i="16"/>
  <c r="W15" i="11"/>
  <c r="W30" i="11" s="1"/>
  <c r="AI26" i="16"/>
  <c r="AG26" i="16"/>
  <c r="T93" i="17"/>
  <c r="O93" i="17"/>
  <c r="N93" i="17"/>
  <c r="R93" i="17"/>
  <c r="AA93" i="17" s="1"/>
  <c r="AA78" i="16" s="1"/>
  <c r="AA78" i="15" s="1"/>
  <c r="AA93" i="14" s="1"/>
  <c r="AA78" i="13" s="1"/>
  <c r="AA78" i="19" s="1"/>
  <c r="A60" i="28"/>
  <c r="AI45" i="9"/>
  <c r="AG45" i="9"/>
  <c r="AG72" i="16"/>
  <c r="AI72" i="16"/>
  <c r="T78" i="12"/>
  <c r="AC78" i="12" s="1"/>
  <c r="AC78" i="11" s="1"/>
  <c r="AC93" i="10" s="1"/>
  <c r="AC78" i="9" s="1"/>
  <c r="AC78" i="8" s="1"/>
  <c r="O78" i="12"/>
  <c r="X78" i="12" s="1"/>
  <c r="X78" i="11" s="1"/>
  <c r="X93" i="10" s="1"/>
  <c r="X78" i="9" s="1"/>
  <c r="X78" i="8" s="1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N78" i="12"/>
  <c r="W78" i="12" s="1"/>
  <c r="W78" i="11" s="1"/>
  <c r="W93" i="10" s="1"/>
  <c r="W78" i="9" s="1"/>
  <c r="W78" i="8" s="1"/>
  <c r="A10" i="28"/>
  <c r="R78" i="12"/>
  <c r="AA78" i="12" s="1"/>
  <c r="AA78" i="11" s="1"/>
  <c r="AA93" i="10" s="1"/>
  <c r="AA78" i="9" s="1"/>
  <c r="AA78" i="8" s="1"/>
  <c r="W65" i="10"/>
  <c r="W80" i="10" s="1"/>
  <c r="W20" i="9" s="1"/>
  <c r="N36" i="12"/>
  <c r="H38" i="28"/>
  <c r="I38" i="28"/>
  <c r="F38" i="28"/>
  <c r="J96" i="28"/>
  <c r="H109" i="28"/>
  <c r="F292" i="29"/>
  <c r="F20" i="28"/>
  <c r="AL80" i="13"/>
  <c r="AN80" i="13"/>
  <c r="AL29" i="9"/>
  <c r="AN29" i="9"/>
  <c r="F91" i="28"/>
  <c r="I91" i="28"/>
  <c r="F156" i="29"/>
  <c r="H80" i="29"/>
  <c r="H48" i="28"/>
  <c r="F108" i="29"/>
  <c r="H108" i="29"/>
  <c r="I108" i="29"/>
  <c r="E108" i="29"/>
  <c r="J108" i="29" s="1"/>
  <c r="I179" i="29"/>
  <c r="F179" i="29"/>
  <c r="H179" i="29"/>
  <c r="F340" i="29"/>
  <c r="E53" i="29"/>
  <c r="J53" i="29" s="1"/>
  <c r="H28" i="29"/>
  <c r="F73" i="28"/>
  <c r="I151" i="29"/>
  <c r="E151" i="29"/>
  <c r="H151" i="29"/>
  <c r="E87" i="28"/>
  <c r="E23" i="28"/>
  <c r="J23" i="28" s="1"/>
  <c r="F11" i="29"/>
  <c r="H70" i="28"/>
  <c r="F506" i="29"/>
  <c r="H506" i="29"/>
  <c r="I506" i="29"/>
  <c r="E506" i="29"/>
  <c r="J506" i="29" s="1"/>
  <c r="I362" i="29"/>
  <c r="E362" i="29"/>
  <c r="J362" i="29" s="1"/>
  <c r="E61" i="29"/>
  <c r="J61" i="29" s="1"/>
  <c r="E143" i="29"/>
  <c r="J143" i="29" s="1"/>
  <c r="H19" i="28"/>
  <c r="J421" i="29"/>
  <c r="Q95" i="12"/>
  <c r="Q2" i="12" s="1"/>
  <c r="J526" i="29"/>
  <c r="E274" i="29"/>
  <c r="J274" i="29" s="1"/>
  <c r="E252" i="29"/>
  <c r="J252" i="29" s="1"/>
  <c r="J113" i="29"/>
  <c r="I257" i="29"/>
  <c r="F257" i="29"/>
  <c r="H257" i="29"/>
  <c r="E257" i="29"/>
  <c r="J429" i="29"/>
  <c r="I488" i="29"/>
  <c r="E488" i="29"/>
  <c r="J488" i="29" s="1"/>
  <c r="H176" i="29"/>
  <c r="H106" i="28"/>
  <c r="J40" i="29"/>
  <c r="J119" i="29"/>
  <c r="I353" i="29"/>
  <c r="E353" i="29"/>
  <c r="J353" i="29" s="1"/>
  <c r="F353" i="29"/>
  <c r="H353" i="29"/>
  <c r="F67" i="28"/>
  <c r="E82" i="29"/>
  <c r="J82" i="29" s="1"/>
  <c r="E225" i="29"/>
  <c r="J225" i="29" s="1"/>
  <c r="J222" i="29"/>
  <c r="J131" i="29"/>
  <c r="J165" i="29"/>
  <c r="J466" i="29"/>
  <c r="F54" i="29"/>
  <c r="H54" i="29"/>
  <c r="E54" i="29"/>
  <c r="I54" i="29"/>
  <c r="J341" i="29"/>
  <c r="Q5" i="27"/>
  <c r="N5" i="27"/>
  <c r="A6" i="27"/>
  <c r="Z5" i="27"/>
  <c r="X5" i="27"/>
  <c r="L5" i="27"/>
  <c r="O5" i="27"/>
  <c r="AC5" i="27"/>
  <c r="F5" i="27"/>
  <c r="AA5" i="27"/>
  <c r="K5" i="27"/>
  <c r="I5" i="27"/>
  <c r="T5" i="27"/>
  <c r="W5" i="27"/>
  <c r="U5" i="27"/>
  <c r="H5" i="27"/>
  <c r="R5" i="27"/>
  <c r="E5" i="27"/>
  <c r="AD5" i="27"/>
  <c r="B5" i="27"/>
  <c r="C5" i="27"/>
  <c r="J266" i="29"/>
  <c r="J442" i="29"/>
  <c r="E383" i="29"/>
  <c r="J383" i="29" s="1"/>
  <c r="F320" i="29"/>
  <c r="J246" i="29"/>
  <c r="J99" i="29"/>
  <c r="J344" i="29"/>
  <c r="J44" i="29"/>
  <c r="I52" i="28" l="1"/>
  <c r="F52" i="28"/>
  <c r="E52" i="28"/>
  <c r="J52" i="28" s="1"/>
  <c r="H52" i="28"/>
  <c r="T27" i="15"/>
  <c r="N27" i="15"/>
  <c r="O27" i="15"/>
  <c r="V27" i="15"/>
  <c r="V42" i="15" s="1"/>
  <c r="A314" i="29"/>
  <c r="M36" i="15"/>
  <c r="R27" i="15"/>
  <c r="AL76" i="18"/>
  <c r="AN76" i="18"/>
  <c r="T50" i="19"/>
  <c r="N50" i="19"/>
  <c r="A462" i="29"/>
  <c r="O50" i="19"/>
  <c r="R50" i="19"/>
  <c r="AG32" i="19"/>
  <c r="AI32" i="19"/>
  <c r="O11" i="18"/>
  <c r="T11" i="18"/>
  <c r="N11" i="18"/>
  <c r="A473" i="29"/>
  <c r="M21" i="18"/>
  <c r="R11" i="18"/>
  <c r="X33" i="8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T47" i="18"/>
  <c r="O47" i="18"/>
  <c r="N47" i="18"/>
  <c r="A499" i="29"/>
  <c r="R47" i="18"/>
  <c r="AL17" i="17"/>
  <c r="AN17" i="17"/>
  <c r="AI71" i="13"/>
  <c r="AG71" i="13"/>
  <c r="AN14" i="19"/>
  <c r="AL14" i="19"/>
  <c r="AG60" i="19"/>
  <c r="AI60" i="19"/>
  <c r="AG45" i="13"/>
  <c r="AI45" i="13"/>
  <c r="X45" i="9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AL11" i="19"/>
  <c r="AN11" i="19"/>
  <c r="AA29" i="11"/>
  <c r="AA44" i="11" s="1"/>
  <c r="AA59" i="11" s="1"/>
  <c r="AA14" i="10" s="1"/>
  <c r="AA29" i="10" s="1"/>
  <c r="R36" i="11"/>
  <c r="A13" i="30"/>
  <c r="B12" i="30"/>
  <c r="C12" i="30"/>
  <c r="O58" i="19"/>
  <c r="T58" i="19"/>
  <c r="N58" i="19"/>
  <c r="A465" i="29"/>
  <c r="R58" i="19"/>
  <c r="AG43" i="14"/>
  <c r="AI43" i="14"/>
  <c r="O47" i="13"/>
  <c r="T47" i="13"/>
  <c r="N47" i="13"/>
  <c r="A419" i="29"/>
  <c r="R47" i="13"/>
  <c r="AG77" i="16"/>
  <c r="AI77" i="16"/>
  <c r="O15" i="19"/>
  <c r="T15" i="19"/>
  <c r="N15" i="19"/>
  <c r="A437" i="29"/>
  <c r="R15" i="19"/>
  <c r="AL50" i="18"/>
  <c r="AN50" i="18"/>
  <c r="AI64" i="10"/>
  <c r="AG64" i="10"/>
  <c r="P89" i="19"/>
  <c r="O89" i="19"/>
  <c r="T89" i="19"/>
  <c r="Q89" i="19"/>
  <c r="R89" i="19"/>
  <c r="N89" i="19"/>
  <c r="M89" i="19"/>
  <c r="F89" i="19"/>
  <c r="T75" i="19"/>
  <c r="O75" i="19"/>
  <c r="X75" i="19" s="1"/>
  <c r="N75" i="19"/>
  <c r="W75" i="19" s="1"/>
  <c r="A107" i="28"/>
  <c r="R75" i="19"/>
  <c r="AA75" i="19" s="1"/>
  <c r="AG34" i="19"/>
  <c r="AI34" i="19"/>
  <c r="AN28" i="15"/>
  <c r="AL28" i="15"/>
  <c r="O27" i="19"/>
  <c r="T27" i="19"/>
  <c r="N27" i="19"/>
  <c r="R27" i="19"/>
  <c r="A444" i="29"/>
  <c r="AI56" i="13"/>
  <c r="AG56" i="13"/>
  <c r="AG28" i="10"/>
  <c r="AI28" i="10"/>
  <c r="C13" i="28"/>
  <c r="D13" i="28" s="1"/>
  <c r="AL13" i="15"/>
  <c r="AN13" i="15"/>
  <c r="Q91" i="15"/>
  <c r="O91" i="15"/>
  <c r="N91" i="15"/>
  <c r="F91" i="15"/>
  <c r="P91" i="15"/>
  <c r="M91" i="15"/>
  <c r="T91" i="15"/>
  <c r="R91" i="15"/>
  <c r="T75" i="13"/>
  <c r="AC75" i="13" s="1"/>
  <c r="O75" i="13"/>
  <c r="X75" i="13" s="1"/>
  <c r="N75" i="13"/>
  <c r="W75" i="13" s="1"/>
  <c r="V75" i="13"/>
  <c r="V75" i="19" s="1"/>
  <c r="V105" i="18" s="1"/>
  <c r="A97" i="28"/>
  <c r="R75" i="13"/>
  <c r="AA75" i="13" s="1"/>
  <c r="AI16" i="13"/>
  <c r="AG16" i="13"/>
  <c r="AN29" i="18"/>
  <c r="AL29" i="18"/>
  <c r="AA73" i="12"/>
  <c r="AA73" i="11" s="1"/>
  <c r="AA88" i="10" s="1"/>
  <c r="R81" i="12"/>
  <c r="C301" i="29"/>
  <c r="D301" i="29" s="1"/>
  <c r="O49" i="18"/>
  <c r="T49" i="18"/>
  <c r="N49" i="18"/>
  <c r="A501" i="29"/>
  <c r="R49" i="18"/>
  <c r="AG43" i="13"/>
  <c r="AI43" i="13"/>
  <c r="AG13" i="13"/>
  <c r="AI13" i="13"/>
  <c r="AN58" i="15"/>
  <c r="AL58" i="15"/>
  <c r="N106" i="10"/>
  <c r="N110" i="10" s="1"/>
  <c r="N2" i="10" s="1"/>
  <c r="O106" i="10"/>
  <c r="O110" i="10" s="1"/>
  <c r="O2" i="10" s="1"/>
  <c r="T106" i="10"/>
  <c r="T110" i="10" s="1"/>
  <c r="T2" i="10" s="1"/>
  <c r="F106" i="10"/>
  <c r="R106" i="10"/>
  <c r="R110" i="10" s="1"/>
  <c r="R2" i="10" s="1"/>
  <c r="Q106" i="10"/>
  <c r="Q110" i="10" s="1"/>
  <c r="Q2" i="10" s="1"/>
  <c r="P106" i="10"/>
  <c r="P110" i="10" s="1"/>
  <c r="P2" i="10" s="1"/>
  <c r="M106" i="10"/>
  <c r="M110" i="10" s="1"/>
  <c r="M2" i="10" s="1"/>
  <c r="N92" i="10"/>
  <c r="O92" i="10"/>
  <c r="T92" i="10"/>
  <c r="V92" i="10"/>
  <c r="A29" i="28"/>
  <c r="R92" i="10"/>
  <c r="M96" i="10"/>
  <c r="O77" i="9"/>
  <c r="T77" i="9"/>
  <c r="N77" i="9"/>
  <c r="V77" i="9"/>
  <c r="A39" i="28"/>
  <c r="R77" i="9"/>
  <c r="AL28" i="16"/>
  <c r="AN28" i="16"/>
  <c r="AL90" i="18"/>
  <c r="AN90" i="18"/>
  <c r="AL45" i="15"/>
  <c r="AN45" i="15"/>
  <c r="AL72" i="18"/>
  <c r="AN72" i="18"/>
  <c r="AL26" i="18"/>
  <c r="AN26" i="18"/>
  <c r="AL26" i="13"/>
  <c r="AN26" i="13"/>
  <c r="O95" i="18"/>
  <c r="T95" i="18"/>
  <c r="N95" i="18"/>
  <c r="A532" i="29"/>
  <c r="R95" i="18"/>
  <c r="AA20" i="13"/>
  <c r="AA35" i="13" s="1"/>
  <c r="R66" i="9"/>
  <c r="C64" i="28"/>
  <c r="D64" i="28" s="1"/>
  <c r="X61" i="11"/>
  <c r="X16" i="10" s="1"/>
  <c r="X31" i="10" s="1"/>
  <c r="X46" i="10" s="1"/>
  <c r="X61" i="10" s="1"/>
  <c r="X76" i="10" s="1"/>
  <c r="X16" i="9" s="1"/>
  <c r="O66" i="11"/>
  <c r="X56" i="1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AG64" i="18"/>
  <c r="AI64" i="18"/>
  <c r="AN73" i="14"/>
  <c r="AL73" i="14"/>
  <c r="AL73" i="19"/>
  <c r="AN73" i="19"/>
  <c r="AG75" i="18"/>
  <c r="AI75" i="18"/>
  <c r="AN57" i="18"/>
  <c r="AL57" i="18"/>
  <c r="AL42" i="13"/>
  <c r="AN42" i="13"/>
  <c r="C293" i="29"/>
  <c r="D293" i="29" s="1"/>
  <c r="Q93" i="13"/>
  <c r="F93" i="13"/>
  <c r="T93" i="13"/>
  <c r="M93" i="13"/>
  <c r="R93" i="13"/>
  <c r="P93" i="13"/>
  <c r="N93" i="13"/>
  <c r="O93" i="13"/>
  <c r="T49" i="17"/>
  <c r="O49" i="17"/>
  <c r="N49" i="17"/>
  <c r="A241" i="29"/>
  <c r="R49" i="17"/>
  <c r="M51" i="17"/>
  <c r="AN28" i="19"/>
  <c r="AL28" i="19"/>
  <c r="T77" i="14"/>
  <c r="O77" i="14"/>
  <c r="N77" i="14"/>
  <c r="A389" i="29"/>
  <c r="R77" i="14"/>
  <c r="AN17" i="16"/>
  <c r="AL17" i="16"/>
  <c r="O60" i="14"/>
  <c r="T60" i="14"/>
  <c r="N60" i="14"/>
  <c r="A377" i="29"/>
  <c r="R60" i="14"/>
  <c r="AI71" i="19"/>
  <c r="AG71" i="19"/>
  <c r="AG106" i="18"/>
  <c r="AI106" i="18"/>
  <c r="AL80" i="18"/>
  <c r="AN80" i="18"/>
  <c r="O29" i="19"/>
  <c r="T29" i="19"/>
  <c r="N29" i="19"/>
  <c r="V29" i="19"/>
  <c r="V44" i="19" s="1"/>
  <c r="V59" i="19" s="1"/>
  <c r="V14" i="18" s="1"/>
  <c r="V29" i="18" s="1"/>
  <c r="V44" i="18" s="1"/>
  <c r="V59" i="18" s="1"/>
  <c r="V74" i="18" s="1"/>
  <c r="V89" i="18" s="1"/>
  <c r="A446" i="29"/>
  <c r="R29" i="19"/>
  <c r="AL16" i="18"/>
  <c r="AN16" i="18"/>
  <c r="AG27" i="13"/>
  <c r="AI27" i="13"/>
  <c r="C109" i="29"/>
  <c r="D109" i="29" s="1"/>
  <c r="O32" i="16"/>
  <c r="T32" i="16"/>
  <c r="N32" i="16"/>
  <c r="A279" i="29"/>
  <c r="R32" i="16"/>
  <c r="AG77" i="17"/>
  <c r="AI77" i="17"/>
  <c r="T78" i="18"/>
  <c r="O78" i="18"/>
  <c r="X78" i="18" s="1"/>
  <c r="N78" i="18"/>
  <c r="A520" i="29"/>
  <c r="R78" i="18"/>
  <c r="AA78" i="18" s="1"/>
  <c r="J284" i="29"/>
  <c r="T32" i="19"/>
  <c r="O32" i="19"/>
  <c r="N32" i="19"/>
  <c r="R32" i="19"/>
  <c r="A449" i="29"/>
  <c r="AG32" i="17"/>
  <c r="AI32" i="17"/>
  <c r="O20" i="18"/>
  <c r="T20" i="18"/>
  <c r="N20" i="18"/>
  <c r="A482" i="29"/>
  <c r="R20" i="18"/>
  <c r="O87" i="18"/>
  <c r="T87" i="18"/>
  <c r="N87" i="18"/>
  <c r="R87" i="18"/>
  <c r="A524" i="29"/>
  <c r="M96" i="18"/>
  <c r="R87" i="16"/>
  <c r="R95" i="16" s="1"/>
  <c r="R2" i="16" s="1"/>
  <c r="F87" i="16"/>
  <c r="Q87" i="16"/>
  <c r="T87" i="16"/>
  <c r="P87" i="16"/>
  <c r="M87" i="16"/>
  <c r="O87" i="16"/>
  <c r="O95" i="16" s="1"/>
  <c r="O2" i="16" s="1"/>
  <c r="N87" i="16"/>
  <c r="O92" i="18"/>
  <c r="T92" i="18"/>
  <c r="N92" i="18"/>
  <c r="A529" i="29"/>
  <c r="R92" i="18"/>
  <c r="X12" i="17"/>
  <c r="X27" i="17" s="1"/>
  <c r="X42" i="17" s="1"/>
  <c r="X57" i="17" s="1"/>
  <c r="X72" i="17" s="1"/>
  <c r="X12" i="16" s="1"/>
  <c r="X27" i="16" s="1"/>
  <c r="X42" i="16" s="1"/>
  <c r="X57" i="16" s="1"/>
  <c r="X12" i="15" s="1"/>
  <c r="O19" i="15"/>
  <c r="T19" i="15"/>
  <c r="N19" i="15"/>
  <c r="A311" i="29"/>
  <c r="R19" i="15"/>
  <c r="AG13" i="18"/>
  <c r="AI13" i="18"/>
  <c r="T32" i="13"/>
  <c r="O32" i="13"/>
  <c r="N32" i="13"/>
  <c r="A409" i="29"/>
  <c r="R32" i="13"/>
  <c r="AG17" i="17"/>
  <c r="AI17" i="17"/>
  <c r="O71" i="13"/>
  <c r="T71" i="13"/>
  <c r="N71" i="13"/>
  <c r="V71" i="13"/>
  <c r="A93" i="28"/>
  <c r="R71" i="13"/>
  <c r="M81" i="13"/>
  <c r="AN65" i="18"/>
  <c r="AL65" i="18"/>
  <c r="AL64" i="13"/>
  <c r="AN64" i="13"/>
  <c r="AL58" i="13"/>
  <c r="AN58" i="13"/>
  <c r="T58" i="14"/>
  <c r="O58" i="14"/>
  <c r="N58" i="14"/>
  <c r="A375" i="29"/>
  <c r="R58" i="14"/>
  <c r="M66" i="14"/>
  <c r="AL72" i="13"/>
  <c r="AN72" i="13"/>
  <c r="AN56" i="19"/>
  <c r="AL56" i="19"/>
  <c r="AG79" i="18"/>
  <c r="AI79" i="18"/>
  <c r="T60" i="19"/>
  <c r="O60" i="19"/>
  <c r="N60" i="19"/>
  <c r="A467" i="29"/>
  <c r="R60" i="19"/>
  <c r="AG61" i="13"/>
  <c r="AI61" i="13"/>
  <c r="O45" i="13"/>
  <c r="T45" i="13"/>
  <c r="N45" i="13"/>
  <c r="A417" i="29"/>
  <c r="R45" i="13"/>
  <c r="AG49" i="16"/>
  <c r="AI49" i="16"/>
  <c r="T11" i="19"/>
  <c r="O11" i="19"/>
  <c r="N11" i="19"/>
  <c r="A433" i="29"/>
  <c r="R11" i="19"/>
  <c r="M21" i="19"/>
  <c r="D106" i="29"/>
  <c r="I106" i="29" s="1"/>
  <c r="C106" i="29"/>
  <c r="C56" i="29"/>
  <c r="D56" i="29" s="1"/>
  <c r="AG19" i="18"/>
  <c r="AI19" i="18"/>
  <c r="AN64" i="19"/>
  <c r="AL64" i="19"/>
  <c r="AN49" i="14"/>
  <c r="AL49" i="14"/>
  <c r="O43" i="14"/>
  <c r="T43" i="14"/>
  <c r="N43" i="14"/>
  <c r="A365" i="29"/>
  <c r="R43" i="14"/>
  <c r="O73" i="9"/>
  <c r="T73" i="9"/>
  <c r="N73" i="9"/>
  <c r="V73" i="9"/>
  <c r="A35" i="28"/>
  <c r="R73" i="9"/>
  <c r="M81" i="9"/>
  <c r="AL47" i="19"/>
  <c r="AN47" i="19"/>
  <c r="T77" i="16"/>
  <c r="N77" i="16"/>
  <c r="N81" i="16" s="1"/>
  <c r="O77" i="16"/>
  <c r="V77" i="16"/>
  <c r="A69" i="28"/>
  <c r="R77" i="16"/>
  <c r="AG91" i="18"/>
  <c r="AI91" i="18"/>
  <c r="AG93" i="18"/>
  <c r="AI93" i="18"/>
  <c r="F118" i="18"/>
  <c r="Q118" i="18"/>
  <c r="N118" i="18"/>
  <c r="M118" i="18"/>
  <c r="T118" i="18"/>
  <c r="O118" i="18"/>
  <c r="P118" i="18"/>
  <c r="R118" i="18"/>
  <c r="W80" i="13"/>
  <c r="H152" i="29"/>
  <c r="F152" i="29"/>
  <c r="D152" i="29"/>
  <c r="I152" i="29" s="1"/>
  <c r="C152" i="29"/>
  <c r="E152" i="29"/>
  <c r="J152" i="29" s="1"/>
  <c r="O64" i="10"/>
  <c r="N64" i="10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T64" i="10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V64" i="10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A121" i="29"/>
  <c r="R64" i="10"/>
  <c r="AN13" i="14"/>
  <c r="AL13" i="14"/>
  <c r="O34" i="19"/>
  <c r="T34" i="19"/>
  <c r="N34" i="19"/>
  <c r="A451" i="29"/>
  <c r="R34" i="19"/>
  <c r="AG43" i="18"/>
  <c r="AI43" i="18"/>
  <c r="T56" i="13"/>
  <c r="O56" i="13"/>
  <c r="N56" i="13"/>
  <c r="A423" i="29"/>
  <c r="R56" i="13"/>
  <c r="M66" i="13"/>
  <c r="AN77" i="13"/>
  <c r="AL77" i="13"/>
  <c r="J14" i="29"/>
  <c r="AL77" i="15"/>
  <c r="AN77" i="15"/>
  <c r="T42" i="18"/>
  <c r="O42" i="18"/>
  <c r="N42" i="18"/>
  <c r="A494" i="29"/>
  <c r="R42" i="18"/>
  <c r="M51" i="18"/>
  <c r="W44" i="8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T43" i="13"/>
  <c r="O43" i="13"/>
  <c r="N43" i="13"/>
  <c r="A415" i="29"/>
  <c r="R43" i="13"/>
  <c r="M121" i="18"/>
  <c r="R121" i="18"/>
  <c r="O121" i="18"/>
  <c r="N121" i="18"/>
  <c r="T121" i="18"/>
  <c r="Q121" i="18"/>
  <c r="F121" i="18"/>
  <c r="P121" i="18"/>
  <c r="T91" i="9"/>
  <c r="O91" i="9"/>
  <c r="R91" i="9"/>
  <c r="Q91" i="9"/>
  <c r="N91" i="9"/>
  <c r="P91" i="9"/>
  <c r="F91" i="9"/>
  <c r="M91" i="9"/>
  <c r="O90" i="18"/>
  <c r="T90" i="18"/>
  <c r="N90" i="18"/>
  <c r="A527" i="29"/>
  <c r="R90" i="18"/>
  <c r="AG60" i="13"/>
  <c r="AI60" i="13"/>
  <c r="AG26" i="18"/>
  <c r="AI26" i="18"/>
  <c r="O44" i="18"/>
  <c r="T44" i="18"/>
  <c r="N44" i="18"/>
  <c r="A496" i="29"/>
  <c r="R44" i="18"/>
  <c r="C402" i="29"/>
  <c r="D402" i="29" s="1"/>
  <c r="J140" i="29"/>
  <c r="AC61" i="9"/>
  <c r="AC16" i="8" s="1"/>
  <c r="AC31" i="8" s="1"/>
  <c r="AC46" i="8" s="1"/>
  <c r="AC61" i="8" s="1"/>
  <c r="AC16" i="17" s="1"/>
  <c r="AC31" i="17" s="1"/>
  <c r="AC46" i="17" s="1"/>
  <c r="AC61" i="17" s="1"/>
  <c r="AC76" i="17" s="1"/>
  <c r="AC16" i="16" s="1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C183" i="29"/>
  <c r="D183" i="29"/>
  <c r="I183" i="29" s="1"/>
  <c r="E183" i="29"/>
  <c r="J183" i="29" s="1"/>
  <c r="H183" i="29"/>
  <c r="T66" i="11"/>
  <c r="AC56" i="1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O95" i="11"/>
  <c r="O2" i="11" s="1"/>
  <c r="AQ85" i="11" s="1"/>
  <c r="O64" i="18"/>
  <c r="T64" i="18"/>
  <c r="N64" i="18"/>
  <c r="A511" i="29"/>
  <c r="R64" i="18"/>
  <c r="AG49" i="19"/>
  <c r="AI49" i="19"/>
  <c r="AN19" i="13"/>
  <c r="AL19" i="13"/>
  <c r="O75" i="18"/>
  <c r="T75" i="18"/>
  <c r="N75" i="18"/>
  <c r="A517" i="29"/>
  <c r="R75" i="18"/>
  <c r="AN80" i="19"/>
  <c r="AL80" i="19"/>
  <c r="AA31" i="9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AA16" i="16" s="1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M36" i="16"/>
  <c r="AN28" i="13"/>
  <c r="AL28" i="13"/>
  <c r="AN16" i="19"/>
  <c r="AL16" i="19"/>
  <c r="J54" i="29"/>
  <c r="D10" i="28"/>
  <c r="I10" i="28" s="1"/>
  <c r="C10" i="28"/>
  <c r="C60" i="28"/>
  <c r="D60" i="28" s="1"/>
  <c r="O1" i="12"/>
  <c r="AQ85" i="12" s="1"/>
  <c r="AN79" i="13"/>
  <c r="AL79" i="13"/>
  <c r="O13" i="19"/>
  <c r="T13" i="19"/>
  <c r="N13" i="19"/>
  <c r="A435" i="29"/>
  <c r="R13" i="19"/>
  <c r="AG28" i="19"/>
  <c r="AI28" i="19"/>
  <c r="AN13" i="16"/>
  <c r="AL13" i="16"/>
  <c r="AL62" i="18"/>
  <c r="AN62" i="18"/>
  <c r="T17" i="16"/>
  <c r="N17" i="16"/>
  <c r="O17" i="16"/>
  <c r="A269" i="29"/>
  <c r="R17" i="16"/>
  <c r="AN42" i="19"/>
  <c r="AL42" i="19"/>
  <c r="AL12" i="13"/>
  <c r="AN12" i="13"/>
  <c r="O71" i="19"/>
  <c r="N71" i="19"/>
  <c r="V71" i="19"/>
  <c r="V101" i="18" s="1"/>
  <c r="A103" i="28"/>
  <c r="M81" i="19"/>
  <c r="T71" i="19"/>
  <c r="R71" i="19"/>
  <c r="AI80" i="18"/>
  <c r="AG80" i="18"/>
  <c r="AI16" i="18"/>
  <c r="AG16" i="18"/>
  <c r="O27" i="13"/>
  <c r="T27" i="13"/>
  <c r="N27" i="13"/>
  <c r="A404" i="29"/>
  <c r="R27" i="13"/>
  <c r="AI56" i="18"/>
  <c r="AG56" i="18"/>
  <c r="N21" i="9"/>
  <c r="AL88" i="18"/>
  <c r="AN88" i="18"/>
  <c r="T77" i="17"/>
  <c r="O77" i="17"/>
  <c r="N77" i="17"/>
  <c r="A259" i="29"/>
  <c r="R77" i="17"/>
  <c r="AN27" i="18"/>
  <c r="AL27" i="18"/>
  <c r="AL61" i="19"/>
  <c r="AN61" i="19"/>
  <c r="AN19" i="14"/>
  <c r="AL19" i="14"/>
  <c r="M87" i="15"/>
  <c r="M95" i="15" s="1"/>
  <c r="M2" i="15" s="1"/>
  <c r="F87" i="15"/>
  <c r="O87" i="15"/>
  <c r="O95" i="15" s="1"/>
  <c r="O2" i="15" s="1"/>
  <c r="R87" i="15"/>
  <c r="R95" i="15" s="1"/>
  <c r="R2" i="15" s="1"/>
  <c r="Q87" i="15"/>
  <c r="N87" i="15"/>
  <c r="N95" i="15" s="1"/>
  <c r="N2" i="15" s="1"/>
  <c r="P87" i="15"/>
  <c r="T87" i="15"/>
  <c r="T95" i="15" s="1"/>
  <c r="T2" i="15" s="1"/>
  <c r="O32" i="17"/>
  <c r="T32" i="17"/>
  <c r="N32" i="17"/>
  <c r="A229" i="29"/>
  <c r="R32" i="17"/>
  <c r="M36" i="17"/>
  <c r="AN15" i="14"/>
  <c r="AL15" i="14"/>
  <c r="T33" i="18"/>
  <c r="O33" i="18"/>
  <c r="X33" i="18" s="1"/>
  <c r="X48" i="18" s="1"/>
  <c r="X63" i="18" s="1"/>
  <c r="N33" i="18"/>
  <c r="W33" i="18" s="1"/>
  <c r="W48" i="18" s="1"/>
  <c r="W63" i="18" s="1"/>
  <c r="V33" i="18"/>
  <c r="V48" i="18" s="1"/>
  <c r="V63" i="18" s="1"/>
  <c r="V78" i="18" s="1"/>
  <c r="V93" i="18" s="1"/>
  <c r="A490" i="29"/>
  <c r="R33" i="18"/>
  <c r="AA33" i="18" s="1"/>
  <c r="AA48" i="18" s="1"/>
  <c r="AA63" i="18" s="1"/>
  <c r="AG43" i="19"/>
  <c r="AI43" i="19"/>
  <c r="AL17" i="19"/>
  <c r="AN17" i="19"/>
  <c r="AL17" i="10"/>
  <c r="AN17" i="10"/>
  <c r="O46" i="13"/>
  <c r="T46" i="13"/>
  <c r="N46" i="13"/>
  <c r="V46" i="13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A418" i="29"/>
  <c r="R46" i="13"/>
  <c r="J42" i="29"/>
  <c r="J268" i="29"/>
  <c r="AC33" i="8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O66" i="8"/>
  <c r="AA57" i="10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R66" i="10"/>
  <c r="T123" i="18"/>
  <c r="P123" i="18"/>
  <c r="F123" i="18"/>
  <c r="M123" i="18"/>
  <c r="R123" i="18"/>
  <c r="N123" i="18"/>
  <c r="O123" i="18"/>
  <c r="Q123" i="18"/>
  <c r="O13" i="18"/>
  <c r="T13" i="18"/>
  <c r="N13" i="18"/>
  <c r="A475" i="29"/>
  <c r="R13" i="18"/>
  <c r="AG28" i="18"/>
  <c r="AI28" i="18"/>
  <c r="T17" i="15"/>
  <c r="O17" i="15"/>
  <c r="N17" i="15"/>
  <c r="A309" i="29"/>
  <c r="R17" i="15"/>
  <c r="T15" i="13"/>
  <c r="O15" i="13"/>
  <c r="N15" i="13"/>
  <c r="A397" i="29"/>
  <c r="R15" i="13"/>
  <c r="AG45" i="14"/>
  <c r="AI45" i="14"/>
  <c r="AL12" i="18"/>
  <c r="AN12" i="18"/>
  <c r="AL108" i="18"/>
  <c r="AN108" i="18"/>
  <c r="J220" i="29"/>
  <c r="AL32" i="14"/>
  <c r="AN32" i="14"/>
  <c r="O105" i="18"/>
  <c r="T105" i="18"/>
  <c r="N105" i="18"/>
  <c r="A117" i="28"/>
  <c r="R105" i="18"/>
  <c r="AG72" i="13"/>
  <c r="AI72" i="13"/>
  <c r="J70" i="29"/>
  <c r="T79" i="18"/>
  <c r="O79" i="18"/>
  <c r="N79" i="18"/>
  <c r="A521" i="29"/>
  <c r="R79" i="18"/>
  <c r="AI88" i="14"/>
  <c r="AG88" i="14"/>
  <c r="AN17" i="14"/>
  <c r="AL17" i="14"/>
  <c r="J156" i="29"/>
  <c r="T49" i="16"/>
  <c r="N49" i="16"/>
  <c r="O49" i="16"/>
  <c r="A291" i="29"/>
  <c r="R49" i="16"/>
  <c r="AG43" i="15"/>
  <c r="AI43" i="15"/>
  <c r="J116" i="29"/>
  <c r="J30" i="29"/>
  <c r="W64" i="12"/>
  <c r="W19" i="11" s="1"/>
  <c r="W34" i="11" s="1"/>
  <c r="W49" i="11" s="1"/>
  <c r="W64" i="11" s="1"/>
  <c r="W19" i="10" s="1"/>
  <c r="W34" i="10" s="1"/>
  <c r="W49" i="10" s="1"/>
  <c r="N66" i="12"/>
  <c r="N1" i="12" s="1"/>
  <c r="N36" i="9"/>
  <c r="N1" i="11"/>
  <c r="Q117" i="18"/>
  <c r="N117" i="18"/>
  <c r="F117" i="18"/>
  <c r="T117" i="18"/>
  <c r="R117" i="18"/>
  <c r="P117" i="18"/>
  <c r="O117" i="18"/>
  <c r="M117" i="18"/>
  <c r="AG73" i="9"/>
  <c r="AI73" i="9"/>
  <c r="N91" i="16"/>
  <c r="P91" i="16"/>
  <c r="R91" i="16"/>
  <c r="O91" i="16"/>
  <c r="M91" i="16"/>
  <c r="T91" i="16"/>
  <c r="Q91" i="16"/>
  <c r="F91" i="16"/>
  <c r="AN30" i="19"/>
  <c r="AL30" i="19"/>
  <c r="AG50" i="18"/>
  <c r="AI50" i="18"/>
  <c r="J67" i="28"/>
  <c r="AC80" i="13"/>
  <c r="O13" i="14"/>
  <c r="T13" i="14"/>
  <c r="N13" i="14"/>
  <c r="R13" i="14"/>
  <c r="M21" i="14"/>
  <c r="A345" i="29"/>
  <c r="T61" i="18"/>
  <c r="O61" i="18"/>
  <c r="N61" i="18"/>
  <c r="A508" i="29"/>
  <c r="R61" i="18"/>
  <c r="J306" i="29"/>
  <c r="J366" i="29"/>
  <c r="T43" i="18"/>
  <c r="O43" i="18"/>
  <c r="N43" i="18"/>
  <c r="A495" i="29"/>
  <c r="R43" i="18"/>
  <c r="AG28" i="15"/>
  <c r="AI28" i="15"/>
  <c r="AN43" i="16"/>
  <c r="AL43" i="16"/>
  <c r="AN15" i="18"/>
  <c r="AL15" i="18"/>
  <c r="N81" i="11"/>
  <c r="W71" i="11"/>
  <c r="W86" i="10" s="1"/>
  <c r="W71" i="9" s="1"/>
  <c r="W71" i="8" s="1"/>
  <c r="W86" i="17" s="1"/>
  <c r="W71" i="16" s="1"/>
  <c r="W71" i="15" s="1"/>
  <c r="W86" i="14" s="1"/>
  <c r="AI79" i="19"/>
  <c r="AG79" i="19"/>
  <c r="M89" i="13"/>
  <c r="O89" i="13"/>
  <c r="Q89" i="13"/>
  <c r="P89" i="13"/>
  <c r="N89" i="13"/>
  <c r="T89" i="13"/>
  <c r="F89" i="13"/>
  <c r="R89" i="13"/>
  <c r="O87" i="14"/>
  <c r="N87" i="14"/>
  <c r="T87" i="14"/>
  <c r="V87" i="14"/>
  <c r="A84" i="28"/>
  <c r="M96" i="14"/>
  <c r="R87" i="14"/>
  <c r="AL16" i="13"/>
  <c r="AN16" i="13"/>
  <c r="AG29" i="18"/>
  <c r="AI29" i="18"/>
  <c r="J37" i="28"/>
  <c r="D5" i="28"/>
  <c r="I5" i="28" s="1"/>
  <c r="C5" i="28"/>
  <c r="T51" i="9"/>
  <c r="AG19" i="19"/>
  <c r="AI19" i="19"/>
  <c r="T13" i="13"/>
  <c r="O13" i="13"/>
  <c r="N13" i="13"/>
  <c r="A395" i="29"/>
  <c r="R13" i="13"/>
  <c r="AG88" i="17"/>
  <c r="AI88" i="17"/>
  <c r="T60" i="13"/>
  <c r="O60" i="13"/>
  <c r="N60" i="13"/>
  <c r="A427" i="29"/>
  <c r="R60" i="13"/>
  <c r="AG45" i="15"/>
  <c r="AI45" i="15"/>
  <c r="AG72" i="19"/>
  <c r="AI72" i="19"/>
  <c r="O26" i="18"/>
  <c r="T26" i="18"/>
  <c r="N26" i="18"/>
  <c r="A483" i="29"/>
  <c r="R26" i="18"/>
  <c r="M36" i="18"/>
  <c r="AI26" i="13"/>
  <c r="AG26" i="13"/>
  <c r="AG46" i="18"/>
  <c r="AI46" i="18"/>
  <c r="J420" i="29"/>
  <c r="W72" i="16"/>
  <c r="W72" i="15" s="1"/>
  <c r="O49" i="19"/>
  <c r="T49" i="19"/>
  <c r="N49" i="19"/>
  <c r="A461" i="29"/>
  <c r="R49" i="19"/>
  <c r="AN75" i="18"/>
  <c r="AL75" i="18"/>
  <c r="O57" i="18"/>
  <c r="T57" i="18"/>
  <c r="N57" i="18"/>
  <c r="A504" i="29"/>
  <c r="R57" i="18"/>
  <c r="AI26" i="19"/>
  <c r="AG26" i="19"/>
  <c r="J201" i="29"/>
  <c r="D148" i="29"/>
  <c r="I148" i="29" s="1"/>
  <c r="F148" i="29"/>
  <c r="H148" i="29"/>
  <c r="C148" i="29"/>
  <c r="E148" i="29"/>
  <c r="J148" i="29" s="1"/>
  <c r="R36" i="16"/>
  <c r="AG17" i="18"/>
  <c r="AI17" i="18"/>
  <c r="AG16" i="19"/>
  <c r="AI16" i="19"/>
  <c r="J79" i="29"/>
  <c r="J5" i="29"/>
  <c r="J388" i="29"/>
  <c r="J86" i="29"/>
  <c r="O79" i="14"/>
  <c r="T79" i="14"/>
  <c r="N79" i="14"/>
  <c r="A391" i="29"/>
  <c r="R79" i="14"/>
  <c r="AI49" i="17"/>
  <c r="AG49" i="17"/>
  <c r="AN73" i="17"/>
  <c r="AL73" i="17"/>
  <c r="O62" i="19"/>
  <c r="T62" i="19"/>
  <c r="N62" i="19"/>
  <c r="A469" i="29"/>
  <c r="R62" i="19"/>
  <c r="AI60" i="14"/>
  <c r="AG60" i="14"/>
  <c r="AG42" i="14"/>
  <c r="AI42" i="14"/>
  <c r="T32" i="18"/>
  <c r="O32" i="18"/>
  <c r="N32" i="18"/>
  <c r="A489" i="29"/>
  <c r="R32" i="18"/>
  <c r="AI32" i="16"/>
  <c r="AG32" i="16"/>
  <c r="O73" i="15"/>
  <c r="T73" i="15"/>
  <c r="N73" i="15"/>
  <c r="A75" i="28"/>
  <c r="M81" i="15"/>
  <c r="R73" i="15"/>
  <c r="AC12" i="17"/>
  <c r="AC27" i="17" s="1"/>
  <c r="AC42" i="17" s="1"/>
  <c r="AC57" i="17" s="1"/>
  <c r="AC72" i="17" s="1"/>
  <c r="AC12" i="16" s="1"/>
  <c r="AC27" i="16" s="1"/>
  <c r="AC42" i="16" s="1"/>
  <c r="AC57" i="16" s="1"/>
  <c r="AC12" i="15" s="1"/>
  <c r="AC57" i="10"/>
  <c r="AC72" i="10" s="1"/>
  <c r="AC12" i="9" s="1"/>
  <c r="AC27" i="9" s="1"/>
  <c r="AC42" i="9" s="1"/>
  <c r="AC57" i="9" s="1"/>
  <c r="AC12" i="8" s="1"/>
  <c r="AC27" i="8" s="1"/>
  <c r="AC42" i="8" s="1"/>
  <c r="AC57" i="8" s="1"/>
  <c r="O109" i="18"/>
  <c r="T109" i="18"/>
  <c r="N109" i="18"/>
  <c r="W109" i="18" s="1"/>
  <c r="A121" i="28"/>
  <c r="R109" i="18"/>
  <c r="AL28" i="18"/>
  <c r="AN28" i="18"/>
  <c r="AG32" i="13"/>
  <c r="AI32" i="13"/>
  <c r="O66" i="16"/>
  <c r="AG73" i="17"/>
  <c r="AI73" i="17"/>
  <c r="T85" i="19"/>
  <c r="R85" i="19"/>
  <c r="N85" i="19"/>
  <c r="Q85" i="19"/>
  <c r="O85" i="19"/>
  <c r="M85" i="19"/>
  <c r="F85" i="19"/>
  <c r="P85" i="19"/>
  <c r="T106" i="18"/>
  <c r="AC106" i="18" s="1"/>
  <c r="O106" i="18"/>
  <c r="X106" i="18" s="1"/>
  <c r="N106" i="18"/>
  <c r="W106" i="18" s="1"/>
  <c r="V106" i="18"/>
  <c r="A118" i="28"/>
  <c r="R106" i="18"/>
  <c r="AA106" i="18" s="1"/>
  <c r="O56" i="18"/>
  <c r="T56" i="18"/>
  <c r="N56" i="18"/>
  <c r="A503" i="29"/>
  <c r="R56" i="18"/>
  <c r="M66" i="18"/>
  <c r="AL34" i="18"/>
  <c r="AN34" i="18"/>
  <c r="AG27" i="14"/>
  <c r="AI27" i="14"/>
  <c r="AN11" i="18"/>
  <c r="AL11" i="18"/>
  <c r="T43" i="19"/>
  <c r="O43" i="19"/>
  <c r="N43" i="19"/>
  <c r="A455" i="29"/>
  <c r="R43" i="19"/>
  <c r="AG17" i="10"/>
  <c r="AI17" i="10"/>
  <c r="O44" i="19"/>
  <c r="T44" i="19"/>
  <c r="A456" i="29"/>
  <c r="N44" i="19"/>
  <c r="R44" i="19"/>
  <c r="AL94" i="18"/>
  <c r="AN94" i="18"/>
  <c r="AG73" i="13"/>
  <c r="AI73" i="13"/>
  <c r="AI13" i="17"/>
  <c r="AG13" i="17"/>
  <c r="T17" i="17"/>
  <c r="T21" i="17" s="1"/>
  <c r="O17" i="17"/>
  <c r="N17" i="17"/>
  <c r="A219" i="29"/>
  <c r="R17" i="17"/>
  <c r="R21" i="17" s="1"/>
  <c r="AG12" i="18"/>
  <c r="AI12" i="18"/>
  <c r="AR92" i="15"/>
  <c r="AR107" i="14" s="1"/>
  <c r="AR92" i="13" s="1"/>
  <c r="AR92" i="19" s="1"/>
  <c r="AR122" i="18" s="1"/>
  <c r="AI108" i="18"/>
  <c r="AG108" i="18"/>
  <c r="C149" i="29"/>
  <c r="D149" i="29" s="1"/>
  <c r="AI64" i="13"/>
  <c r="AG64" i="13"/>
  <c r="F119" i="18"/>
  <c r="O119" i="18"/>
  <c r="Q119" i="18"/>
  <c r="P119" i="18"/>
  <c r="T119" i="18"/>
  <c r="N119" i="18"/>
  <c r="M119" i="18"/>
  <c r="R119" i="18"/>
  <c r="AG17" i="14"/>
  <c r="AI17" i="14"/>
  <c r="T61" i="13"/>
  <c r="O61" i="13"/>
  <c r="N61" i="13"/>
  <c r="A428" i="29"/>
  <c r="R61" i="13"/>
  <c r="T43" i="15"/>
  <c r="O43" i="15"/>
  <c r="N43" i="15"/>
  <c r="R43" i="15"/>
  <c r="M51" i="15"/>
  <c r="A325" i="29"/>
  <c r="X64" i="12"/>
  <c r="X19" i="11" s="1"/>
  <c r="X34" i="11" s="1"/>
  <c r="X49" i="11" s="1"/>
  <c r="X64" i="11" s="1"/>
  <c r="X19" i="10" s="1"/>
  <c r="X34" i="10" s="1"/>
  <c r="X49" i="10" s="1"/>
  <c r="O66" i="12"/>
  <c r="AC44" i="10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T51" i="10"/>
  <c r="AN91" i="18"/>
  <c r="AL91" i="18"/>
  <c r="AL104" i="18"/>
  <c r="AN104" i="18"/>
  <c r="X80" i="13"/>
  <c r="W35" i="9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T28" i="15"/>
  <c r="O28" i="15"/>
  <c r="N28" i="15"/>
  <c r="A315" i="29"/>
  <c r="R28" i="15"/>
  <c r="AG77" i="8"/>
  <c r="AI77" i="8"/>
  <c r="AL27" i="19"/>
  <c r="AN27" i="19"/>
  <c r="N28" i="10"/>
  <c r="T28" i="10"/>
  <c r="O28" i="10"/>
  <c r="V28" i="10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M36" i="10"/>
  <c r="A95" i="29"/>
  <c r="R28" i="10"/>
  <c r="AG77" i="13"/>
  <c r="AI77" i="13"/>
  <c r="T81" i="11"/>
  <c r="T1" i="11" s="1"/>
  <c r="AC71" i="11"/>
  <c r="AC86" i="10" s="1"/>
  <c r="AC71" i="9" s="1"/>
  <c r="AC71" i="8" s="1"/>
  <c r="AC86" i="17" s="1"/>
  <c r="AC71" i="16" s="1"/>
  <c r="AC71" i="15" s="1"/>
  <c r="AC86" i="14" s="1"/>
  <c r="T79" i="19"/>
  <c r="O79" i="19"/>
  <c r="X79" i="19" s="1"/>
  <c r="N79" i="19"/>
  <c r="W79" i="19" s="1"/>
  <c r="A111" i="28"/>
  <c r="R79" i="19"/>
  <c r="AG58" i="15"/>
  <c r="AI58" i="15"/>
  <c r="AL92" i="10"/>
  <c r="AN92" i="10"/>
  <c r="T45" i="15"/>
  <c r="AC45" i="15" s="1"/>
  <c r="AC60" i="15" s="1"/>
  <c r="O45" i="15"/>
  <c r="X45" i="15" s="1"/>
  <c r="X60" i="15" s="1"/>
  <c r="N45" i="15"/>
  <c r="V45" i="15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A327" i="29"/>
  <c r="R45" i="15"/>
  <c r="AA45" i="15" s="1"/>
  <c r="AA60" i="15" s="1"/>
  <c r="O26" i="13"/>
  <c r="T26" i="13"/>
  <c r="V26" i="13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N26" i="13"/>
  <c r="A403" i="29"/>
  <c r="M36" i="13"/>
  <c r="R26" i="13"/>
  <c r="W20" i="13"/>
  <c r="W35" i="13" s="1"/>
  <c r="C273" i="29"/>
  <c r="D273" i="29" s="1"/>
  <c r="N66" i="16"/>
  <c r="AL49" i="17"/>
  <c r="AN49" i="17"/>
  <c r="T73" i="17"/>
  <c r="O73" i="17"/>
  <c r="V73" i="17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A255" i="29"/>
  <c r="N73" i="17"/>
  <c r="R73" i="17"/>
  <c r="M81" i="17"/>
  <c r="M1" i="17" s="1"/>
  <c r="AL30" i="18"/>
  <c r="AN30" i="18"/>
  <c r="AG42" i="19"/>
  <c r="AI42" i="19"/>
  <c r="T76" i="18"/>
  <c r="O76" i="18"/>
  <c r="N76" i="18"/>
  <c r="A518" i="29"/>
  <c r="R76" i="18"/>
  <c r="AG34" i="18"/>
  <c r="AI34" i="18"/>
  <c r="AG88" i="18"/>
  <c r="AI88" i="18"/>
  <c r="AG13" i="10"/>
  <c r="AI13" i="10"/>
  <c r="AL32" i="16"/>
  <c r="AN32" i="16"/>
  <c r="AG27" i="18"/>
  <c r="AI27" i="18"/>
  <c r="AN50" i="19"/>
  <c r="AL50" i="19"/>
  <c r="AI78" i="18"/>
  <c r="AG78" i="18"/>
  <c r="R66" i="8"/>
  <c r="AI11" i="18"/>
  <c r="AG11" i="18"/>
  <c r="AL20" i="18"/>
  <c r="AN20" i="18"/>
  <c r="O17" i="19"/>
  <c r="T17" i="19"/>
  <c r="N17" i="19"/>
  <c r="A439" i="29"/>
  <c r="R17" i="19"/>
  <c r="AG92" i="18"/>
  <c r="AI92" i="18"/>
  <c r="AL50" i="13"/>
  <c r="AN50" i="13"/>
  <c r="C114" i="29"/>
  <c r="D114" i="29" s="1"/>
  <c r="AN109" i="18"/>
  <c r="AL109" i="18"/>
  <c r="O73" i="13"/>
  <c r="T73" i="13"/>
  <c r="N73" i="13"/>
  <c r="A95" i="28"/>
  <c r="R73" i="13"/>
  <c r="T87" i="8"/>
  <c r="T95" i="8" s="1"/>
  <c r="T2" i="8" s="1"/>
  <c r="O87" i="8"/>
  <c r="O95" i="8" s="1"/>
  <c r="O2" i="8" s="1"/>
  <c r="Q87" i="8"/>
  <c r="P87" i="8"/>
  <c r="N87" i="8"/>
  <c r="M87" i="8"/>
  <c r="F87" i="8"/>
  <c r="R87" i="8"/>
  <c r="AN32" i="13"/>
  <c r="AL32" i="13"/>
  <c r="AN71" i="13"/>
  <c r="AL71" i="13"/>
  <c r="T65" i="18"/>
  <c r="O65" i="18"/>
  <c r="N65" i="18"/>
  <c r="A512" i="29"/>
  <c r="R65" i="18"/>
  <c r="AS92" i="8"/>
  <c r="AS107" i="17" s="1"/>
  <c r="AS92" i="16" s="1"/>
  <c r="AS92" i="15" s="1"/>
  <c r="AS107" i="14" s="1"/>
  <c r="AS92" i="13" s="1"/>
  <c r="AS92" i="19" s="1"/>
  <c r="AS122" i="18" s="1"/>
  <c r="T64" i="13"/>
  <c r="O64" i="13"/>
  <c r="N64" i="13"/>
  <c r="A431" i="29"/>
  <c r="R64" i="13"/>
  <c r="AI58" i="13"/>
  <c r="AG58" i="13"/>
  <c r="AL58" i="14"/>
  <c r="AN58" i="14"/>
  <c r="O72" i="13"/>
  <c r="T72" i="13"/>
  <c r="V72" i="13"/>
  <c r="N72" i="13"/>
  <c r="R72" i="13"/>
  <c r="A94" i="28"/>
  <c r="AI56" i="19"/>
  <c r="AG56" i="19"/>
  <c r="J100" i="29"/>
  <c r="R102" i="14"/>
  <c r="O102" i="14"/>
  <c r="N102" i="14"/>
  <c r="Q102" i="14"/>
  <c r="T102" i="14"/>
  <c r="P102" i="14"/>
  <c r="M102" i="14"/>
  <c r="F102" i="14"/>
  <c r="AN45" i="13"/>
  <c r="AL45" i="13"/>
  <c r="N116" i="18"/>
  <c r="T116" i="18"/>
  <c r="P116" i="18"/>
  <c r="O116" i="18"/>
  <c r="M116" i="18"/>
  <c r="M125" i="18" s="1"/>
  <c r="M2" i="18" s="1"/>
  <c r="R116" i="18"/>
  <c r="Q116" i="18"/>
  <c r="F116" i="18"/>
  <c r="AA45" i="9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R51" i="9"/>
  <c r="AR92" i="8"/>
  <c r="O47" i="15"/>
  <c r="T47" i="15"/>
  <c r="N47" i="15"/>
  <c r="A329" i="29"/>
  <c r="R47" i="15"/>
  <c r="AL60" i="18"/>
  <c r="AN60" i="18"/>
  <c r="J164" i="29"/>
  <c r="X44" i="10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O19" i="18"/>
  <c r="T19" i="18"/>
  <c r="N19" i="18"/>
  <c r="A481" i="29"/>
  <c r="R19" i="18"/>
  <c r="AG64" i="19"/>
  <c r="AI64" i="19"/>
  <c r="AN58" i="19"/>
  <c r="AL58" i="19"/>
  <c r="AG17" i="13"/>
  <c r="AI17" i="13"/>
  <c r="AN47" i="13"/>
  <c r="AL47" i="13"/>
  <c r="T91" i="18"/>
  <c r="O91" i="18"/>
  <c r="N91" i="18"/>
  <c r="A528" i="29"/>
  <c r="R91" i="18"/>
  <c r="AN93" i="18"/>
  <c r="AL93" i="18"/>
  <c r="AC35" i="9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T92" i="8"/>
  <c r="AT107" i="17" s="1"/>
  <c r="AT92" i="16" s="1"/>
  <c r="AT92" i="15" s="1"/>
  <c r="AT107" i="14" s="1"/>
  <c r="AT92" i="13" s="1"/>
  <c r="AT92" i="19" s="1"/>
  <c r="AT122" i="18" s="1"/>
  <c r="T91" i="8"/>
  <c r="O91" i="8"/>
  <c r="N91" i="8"/>
  <c r="R91" i="8"/>
  <c r="M91" i="8"/>
  <c r="F91" i="8"/>
  <c r="Q91" i="8"/>
  <c r="P91" i="8"/>
  <c r="AG15" i="18"/>
  <c r="AI15" i="18"/>
  <c r="O77" i="13"/>
  <c r="T77" i="13"/>
  <c r="V77" i="13"/>
  <c r="V77" i="19" s="1"/>
  <c r="N77" i="13"/>
  <c r="A99" i="28"/>
  <c r="R77" i="13"/>
  <c r="O81" i="11"/>
  <c r="X71" i="11"/>
  <c r="X86" i="10" s="1"/>
  <c r="X71" i="9" s="1"/>
  <c r="X71" i="8" s="1"/>
  <c r="X86" i="17" s="1"/>
  <c r="X71" i="16" s="1"/>
  <c r="X71" i="15" s="1"/>
  <c r="X86" i="14" s="1"/>
  <c r="Q93" i="19"/>
  <c r="N93" i="19"/>
  <c r="P93" i="19"/>
  <c r="O93" i="19"/>
  <c r="R93" i="19"/>
  <c r="F93" i="19"/>
  <c r="T93" i="19"/>
  <c r="M93" i="19"/>
  <c r="O13" i="15"/>
  <c r="T13" i="15"/>
  <c r="N13" i="15"/>
  <c r="R13" i="15"/>
  <c r="M21" i="15"/>
  <c r="A305" i="29"/>
  <c r="AL42" i="18"/>
  <c r="AN42" i="18"/>
  <c r="O101" i="14"/>
  <c r="O110" i="14" s="1"/>
  <c r="O2" i="14" s="1"/>
  <c r="Q101" i="14"/>
  <c r="N101" i="14"/>
  <c r="T101" i="14"/>
  <c r="T110" i="14" s="1"/>
  <c r="T2" i="14" s="1"/>
  <c r="R101" i="14"/>
  <c r="R110" i="14" s="1"/>
  <c r="R2" i="14" s="1"/>
  <c r="F101" i="14"/>
  <c r="M101" i="14"/>
  <c r="P101" i="14"/>
  <c r="P110" i="14" s="1"/>
  <c r="P2" i="14" s="1"/>
  <c r="T29" i="18"/>
  <c r="O29" i="18"/>
  <c r="N29" i="18"/>
  <c r="A486" i="29"/>
  <c r="R29" i="18"/>
  <c r="W73" i="12"/>
  <c r="W73" i="11" s="1"/>
  <c r="W88" i="10" s="1"/>
  <c r="N81" i="12"/>
  <c r="AN34" i="13"/>
  <c r="AL34" i="13"/>
  <c r="T58" i="15"/>
  <c r="N58" i="15"/>
  <c r="O58" i="15"/>
  <c r="A335" i="29"/>
  <c r="R58" i="15"/>
  <c r="AN107" i="18"/>
  <c r="AL107" i="18"/>
  <c r="AL77" i="9"/>
  <c r="AN77" i="9"/>
  <c r="AI28" i="16"/>
  <c r="AG28" i="16"/>
  <c r="AN72" i="19"/>
  <c r="AL72" i="19"/>
  <c r="O46" i="18"/>
  <c r="T46" i="18"/>
  <c r="N46" i="18"/>
  <c r="A498" i="29"/>
  <c r="R46" i="18"/>
  <c r="AC20" i="13"/>
  <c r="AC35" i="13" s="1"/>
  <c r="J62" i="29"/>
  <c r="O36" i="8"/>
  <c r="X26" i="8"/>
  <c r="X41" i="8" s="1"/>
  <c r="X56" i="8" s="1"/>
  <c r="X11" i="17" s="1"/>
  <c r="X26" i="17" s="1"/>
  <c r="X41" i="17" s="1"/>
  <c r="X56" i="17" s="1"/>
  <c r="X71" i="17" s="1"/>
  <c r="X11" i="16" s="1"/>
  <c r="X72" i="16"/>
  <c r="X72" i="15" s="1"/>
  <c r="D78" i="29"/>
  <c r="I78" i="29" s="1"/>
  <c r="F78" i="29"/>
  <c r="C78" i="29"/>
  <c r="R66" i="11"/>
  <c r="AA56" i="1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R95" i="11"/>
  <c r="R2" i="11" s="1"/>
  <c r="T73" i="14"/>
  <c r="O73" i="14"/>
  <c r="N73" i="14"/>
  <c r="A385" i="29"/>
  <c r="M81" i="14"/>
  <c r="R73" i="14"/>
  <c r="AI73" i="19"/>
  <c r="AG73" i="19"/>
  <c r="O80" i="19"/>
  <c r="T80" i="19"/>
  <c r="N80" i="19"/>
  <c r="W80" i="19" s="1"/>
  <c r="W110" i="18" s="1"/>
  <c r="V80" i="19"/>
  <c r="V110" i="18" s="1"/>
  <c r="A112" i="28"/>
  <c r="R80" i="19"/>
  <c r="AA80" i="19" s="1"/>
  <c r="AA110" i="18" s="1"/>
  <c r="X31" i="9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X16" i="16" s="1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AG28" i="13"/>
  <c r="AI28" i="13"/>
  <c r="O16" i="19"/>
  <c r="T16" i="19"/>
  <c r="N16" i="19"/>
  <c r="A438" i="29"/>
  <c r="R16" i="19"/>
  <c r="AD6" i="27"/>
  <c r="C6" i="27"/>
  <c r="AC6" i="27"/>
  <c r="AA6" i="27"/>
  <c r="A7" i="27"/>
  <c r="B6" i="27"/>
  <c r="T6" i="27"/>
  <c r="R6" i="27"/>
  <c r="H6" i="27"/>
  <c r="E6" i="27"/>
  <c r="F6" i="27"/>
  <c r="L6" i="27"/>
  <c r="Z6" i="27"/>
  <c r="K6" i="27"/>
  <c r="I6" i="27"/>
  <c r="X6" i="27"/>
  <c r="Q6" i="27"/>
  <c r="N6" i="27"/>
  <c r="W6" i="27"/>
  <c r="U6" i="27"/>
  <c r="O6" i="27"/>
  <c r="J87" i="28"/>
  <c r="W93" i="17"/>
  <c r="W78" i="16" s="1"/>
  <c r="W78" i="15" s="1"/>
  <c r="W93" i="14" s="1"/>
  <c r="W78" i="13" s="1"/>
  <c r="W78" i="19" s="1"/>
  <c r="T66" i="16"/>
  <c r="AL13" i="19"/>
  <c r="AN13" i="19"/>
  <c r="T13" i="16"/>
  <c r="N13" i="16"/>
  <c r="O13" i="16"/>
  <c r="M21" i="16"/>
  <c r="A265" i="29"/>
  <c r="R13" i="16"/>
  <c r="AN62" i="19"/>
  <c r="AL62" i="19"/>
  <c r="AL60" i="14"/>
  <c r="AN60" i="14"/>
  <c r="AL27" i="15"/>
  <c r="AN27" i="15"/>
  <c r="AL71" i="19"/>
  <c r="AN71" i="19"/>
  <c r="R120" i="18"/>
  <c r="O120" i="18"/>
  <c r="T120" i="18"/>
  <c r="F120" i="18"/>
  <c r="M120" i="18"/>
  <c r="Q120" i="18"/>
  <c r="P120" i="18"/>
  <c r="N120" i="18"/>
  <c r="T16" i="18"/>
  <c r="O16" i="18"/>
  <c r="N16" i="18"/>
  <c r="A478" i="29"/>
  <c r="R16" i="18"/>
  <c r="AL27" i="13"/>
  <c r="AN27" i="13"/>
  <c r="O34" i="18"/>
  <c r="T34" i="18"/>
  <c r="N34" i="18"/>
  <c r="A491" i="29"/>
  <c r="R34" i="18"/>
  <c r="O27" i="18"/>
  <c r="T27" i="18"/>
  <c r="N27" i="18"/>
  <c r="A484" i="29"/>
  <c r="R27" i="18"/>
  <c r="AG61" i="19"/>
  <c r="AI61" i="19"/>
  <c r="R21" i="9"/>
  <c r="O51" i="9"/>
  <c r="AL32" i="17"/>
  <c r="AN32" i="17"/>
  <c r="AN27" i="14"/>
  <c r="AL27" i="14"/>
  <c r="AI20" i="18"/>
  <c r="AG20" i="18"/>
  <c r="AN33" i="18"/>
  <c r="AL33" i="18"/>
  <c r="O17" i="10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N17" i="10"/>
  <c r="W17" i="10" s="1"/>
  <c r="W32" i="10" s="1"/>
  <c r="V17" i="10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T17" i="10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89" i="29"/>
  <c r="R17" i="10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N73" i="16"/>
  <c r="AL73" i="16"/>
  <c r="AI50" i="13"/>
  <c r="AG50" i="13"/>
  <c r="J396" i="29"/>
  <c r="C214" i="29"/>
  <c r="D214" i="29" s="1"/>
  <c r="O87" i="13"/>
  <c r="Q87" i="13"/>
  <c r="M87" i="13"/>
  <c r="N87" i="13"/>
  <c r="T87" i="13"/>
  <c r="R87" i="13"/>
  <c r="P87" i="13"/>
  <c r="F87" i="13"/>
  <c r="O73" i="8"/>
  <c r="N73" i="8"/>
  <c r="T73" i="8"/>
  <c r="V73" i="8"/>
  <c r="A45" i="28"/>
  <c r="M81" i="8"/>
  <c r="M1" i="8" s="1"/>
  <c r="R73" i="8"/>
  <c r="AL13" i="17"/>
  <c r="AN13" i="17"/>
  <c r="AN47" i="18"/>
  <c r="AL47" i="18"/>
  <c r="AG15" i="13"/>
  <c r="AI15" i="13"/>
  <c r="AG65" i="18"/>
  <c r="AI65" i="18"/>
  <c r="O108" i="18"/>
  <c r="X108" i="18" s="1"/>
  <c r="T108" i="18"/>
  <c r="N108" i="18"/>
  <c r="V108" i="18"/>
  <c r="A120" i="28"/>
  <c r="R108" i="18"/>
  <c r="AA108" i="18" s="1"/>
  <c r="AN12" i="19"/>
  <c r="AL12" i="19"/>
  <c r="J9" i="29"/>
  <c r="O58" i="13"/>
  <c r="T58" i="13"/>
  <c r="N58" i="13"/>
  <c r="A425" i="29"/>
  <c r="R58" i="13"/>
  <c r="AG105" i="18"/>
  <c r="AI105" i="18"/>
  <c r="T56" i="19"/>
  <c r="O56" i="19"/>
  <c r="N56" i="19"/>
  <c r="A463" i="29"/>
  <c r="R56" i="19"/>
  <c r="M66" i="19"/>
  <c r="AN79" i="18"/>
  <c r="AL79" i="18"/>
  <c r="T17" i="14"/>
  <c r="O17" i="14"/>
  <c r="N17" i="14"/>
  <c r="A349" i="29"/>
  <c r="R17" i="14"/>
  <c r="AN60" i="19"/>
  <c r="AL60" i="19"/>
  <c r="C157" i="29"/>
  <c r="D157" i="29" s="1"/>
  <c r="AN49" i="16"/>
  <c r="AL49" i="16"/>
  <c r="J58" i="29"/>
  <c r="AA64" i="12"/>
  <c r="AA19" i="11" s="1"/>
  <c r="AA34" i="11" s="1"/>
  <c r="AA49" i="11" s="1"/>
  <c r="AA64" i="11" s="1"/>
  <c r="AA19" i="10" s="1"/>
  <c r="AA34" i="10" s="1"/>
  <c r="AA49" i="10" s="1"/>
  <c r="R66" i="12"/>
  <c r="T64" i="19"/>
  <c r="O64" i="19"/>
  <c r="N64" i="19"/>
  <c r="A471" i="29"/>
  <c r="R64" i="19"/>
  <c r="AG49" i="14"/>
  <c r="AI49" i="14"/>
  <c r="AN43" i="14"/>
  <c r="AL43" i="14"/>
  <c r="T87" i="9"/>
  <c r="T95" i="9" s="1"/>
  <c r="T2" i="9" s="1"/>
  <c r="O87" i="9"/>
  <c r="O95" i="9" s="1"/>
  <c r="O2" i="9" s="1"/>
  <c r="AQ85" i="9" s="1"/>
  <c r="M87" i="9"/>
  <c r="F87" i="9"/>
  <c r="P87" i="9"/>
  <c r="P95" i="9" s="1"/>
  <c r="P2" i="9" s="1"/>
  <c r="N87" i="9"/>
  <c r="N95" i="9" s="1"/>
  <c r="N2" i="9" s="1"/>
  <c r="Q87" i="9"/>
  <c r="Q95" i="9" s="1"/>
  <c r="Q2" i="9" s="1"/>
  <c r="R87" i="9"/>
  <c r="AI47" i="19"/>
  <c r="AG47" i="19"/>
  <c r="AN77" i="16"/>
  <c r="AL77" i="16"/>
  <c r="AL15" i="19"/>
  <c r="AN15" i="19"/>
  <c r="T50" i="18"/>
  <c r="O50" i="18"/>
  <c r="N50" i="18"/>
  <c r="A502" i="29"/>
  <c r="R50" i="18"/>
  <c r="AG104" i="18"/>
  <c r="AI104" i="18"/>
  <c r="X35" i="9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AL64" i="10"/>
  <c r="AN64" i="10"/>
  <c r="AL75" i="19"/>
  <c r="AN75" i="19"/>
  <c r="AG61" i="18"/>
  <c r="AI61" i="18"/>
  <c r="T77" i="8"/>
  <c r="N77" i="8"/>
  <c r="O77" i="8"/>
  <c r="A49" i="28"/>
  <c r="V77" i="8"/>
  <c r="V92" i="17" s="1"/>
  <c r="R77" i="8"/>
  <c r="AG43" i="16"/>
  <c r="AI43" i="16"/>
  <c r="AG27" i="19"/>
  <c r="AI27" i="19"/>
  <c r="AG77" i="15"/>
  <c r="AI77" i="15"/>
  <c r="J352" i="29"/>
  <c r="AA29" i="9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R36" i="9"/>
  <c r="AC73" i="12"/>
  <c r="AC73" i="11" s="1"/>
  <c r="AC88" i="10" s="1"/>
  <c r="T81" i="12"/>
  <c r="AL19" i="19"/>
  <c r="AN19" i="19"/>
  <c r="AN43" i="13"/>
  <c r="AL43" i="13"/>
  <c r="M102" i="17"/>
  <c r="M110" i="17" s="1"/>
  <c r="M2" i="17" s="1"/>
  <c r="O102" i="17"/>
  <c r="O110" i="17" s="1"/>
  <c r="O2" i="17" s="1"/>
  <c r="F102" i="17"/>
  <c r="P102" i="17"/>
  <c r="P110" i="17" s="1"/>
  <c r="P2" i="17" s="1"/>
  <c r="N102" i="17"/>
  <c r="N110" i="17" s="1"/>
  <c r="N2" i="17" s="1"/>
  <c r="R102" i="17"/>
  <c r="R110" i="17" s="1"/>
  <c r="R2" i="17" s="1"/>
  <c r="Q102" i="17"/>
  <c r="Q110" i="17" s="1"/>
  <c r="Q2" i="17" s="1"/>
  <c r="T102" i="17"/>
  <c r="T110" i="17" s="1"/>
  <c r="T2" i="17" s="1"/>
  <c r="AG77" i="18"/>
  <c r="AI77" i="18"/>
  <c r="AG107" i="18"/>
  <c r="AI107" i="18"/>
  <c r="T28" i="16"/>
  <c r="O28" i="16"/>
  <c r="N28" i="16"/>
  <c r="A275" i="29"/>
  <c r="R28" i="16"/>
  <c r="T72" i="18"/>
  <c r="O72" i="18"/>
  <c r="N72" i="18"/>
  <c r="A514" i="29"/>
  <c r="M81" i="18"/>
  <c r="R72" i="18"/>
  <c r="AG57" i="15"/>
  <c r="AI57" i="15"/>
  <c r="AN95" i="18"/>
  <c r="AL95" i="18"/>
  <c r="J500" i="29"/>
  <c r="T36" i="8"/>
  <c r="AC26" i="8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C73" i="29"/>
  <c r="D73" i="29"/>
  <c r="I73" i="29" s="1"/>
  <c r="N95" i="11"/>
  <c r="N2" i="11" s="1"/>
  <c r="AL64" i="18"/>
  <c r="AN64" i="18"/>
  <c r="O73" i="19"/>
  <c r="T73" i="19"/>
  <c r="N73" i="19"/>
  <c r="A105" i="28"/>
  <c r="R73" i="19"/>
  <c r="AG73" i="18"/>
  <c r="AI73" i="18"/>
  <c r="AN26" i="19"/>
  <c r="AL26" i="19"/>
  <c r="R94" i="19"/>
  <c r="Q94" i="19"/>
  <c r="N94" i="19"/>
  <c r="F94" i="19"/>
  <c r="O94" i="19"/>
  <c r="T94" i="19"/>
  <c r="M94" i="19"/>
  <c r="P94" i="19"/>
  <c r="O28" i="13"/>
  <c r="T28" i="13"/>
  <c r="N28" i="13"/>
  <c r="R28" i="13"/>
  <c r="A405" i="29"/>
  <c r="AN17" i="18"/>
  <c r="AL17" i="18"/>
  <c r="J27" i="28"/>
  <c r="J34" i="29"/>
  <c r="J237" i="29"/>
  <c r="R66" i="16"/>
  <c r="AG77" i="14"/>
  <c r="AI77" i="14"/>
  <c r="T30" i="18"/>
  <c r="O30" i="18"/>
  <c r="N30" i="18"/>
  <c r="A487" i="29"/>
  <c r="R30" i="18"/>
  <c r="AI46" i="13"/>
  <c r="AG46" i="13"/>
  <c r="AG73" i="16"/>
  <c r="AI73" i="16"/>
  <c r="T50" i="13"/>
  <c r="O50" i="13"/>
  <c r="V50" i="13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N50" i="13"/>
  <c r="A422" i="29"/>
  <c r="R50" i="13"/>
  <c r="AA50" i="13" s="1"/>
  <c r="AA65" i="13" s="1"/>
  <c r="AA20" i="19" s="1"/>
  <c r="AA35" i="19" s="1"/>
  <c r="AL17" i="15"/>
  <c r="AN17" i="15"/>
  <c r="AG58" i="14"/>
  <c r="AI58" i="14"/>
  <c r="AN79" i="14"/>
  <c r="AL79" i="14"/>
  <c r="O28" i="19"/>
  <c r="T28" i="19"/>
  <c r="N28" i="19"/>
  <c r="R28" i="19"/>
  <c r="A445" i="29"/>
  <c r="AG13" i="16"/>
  <c r="AI13" i="16"/>
  <c r="T42" i="14"/>
  <c r="N42" i="14"/>
  <c r="O42" i="14"/>
  <c r="M51" i="14"/>
  <c r="R42" i="14"/>
  <c r="A364" i="29"/>
  <c r="W47" i="10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AL32" i="18"/>
  <c r="AN32" i="18"/>
  <c r="AT92" i="9"/>
  <c r="AG19" i="14"/>
  <c r="AI19" i="14"/>
  <c r="AL73" i="15"/>
  <c r="AN73" i="15"/>
  <c r="AG15" i="14"/>
  <c r="AI15" i="14"/>
  <c r="AN13" i="18"/>
  <c r="AL13" i="18"/>
  <c r="O28" i="18"/>
  <c r="T28" i="18"/>
  <c r="N28" i="18"/>
  <c r="A485" i="29"/>
  <c r="R28" i="18"/>
  <c r="AG73" i="8"/>
  <c r="AI73" i="8"/>
  <c r="O45" i="14"/>
  <c r="T45" i="14"/>
  <c r="N45" i="14"/>
  <c r="A367" i="29"/>
  <c r="R45" i="14"/>
  <c r="Q85" i="13"/>
  <c r="Q95" i="13" s="1"/>
  <c r="Q2" i="13" s="1"/>
  <c r="F85" i="13"/>
  <c r="P85" i="13"/>
  <c r="R85" i="13"/>
  <c r="O85" i="13"/>
  <c r="M85" i="13"/>
  <c r="N85" i="13"/>
  <c r="T85" i="13"/>
  <c r="AG14" i="19"/>
  <c r="AI14" i="19"/>
  <c r="T88" i="14"/>
  <c r="O88" i="14"/>
  <c r="N88" i="14"/>
  <c r="A85" i="28"/>
  <c r="R88" i="14"/>
  <c r="O102" i="18"/>
  <c r="T102" i="18"/>
  <c r="N102" i="18"/>
  <c r="V102" i="18"/>
  <c r="R102" i="18"/>
  <c r="A114" i="28"/>
  <c r="M111" i="18"/>
  <c r="AG47" i="15"/>
  <c r="AI47" i="15"/>
  <c r="O36" i="11"/>
  <c r="AN103" i="18"/>
  <c r="AL103" i="18"/>
  <c r="AN75" i="13"/>
  <c r="AL75" i="13"/>
  <c r="O16" i="13"/>
  <c r="T16" i="13"/>
  <c r="N16" i="13"/>
  <c r="V16" i="13"/>
  <c r="V31" i="13" s="1"/>
  <c r="A398" i="29"/>
  <c r="R16" i="13"/>
  <c r="AN49" i="18"/>
  <c r="AL49" i="18"/>
  <c r="O88" i="17"/>
  <c r="N88" i="17"/>
  <c r="V88" i="17"/>
  <c r="V73" i="16" s="1"/>
  <c r="V73" i="15" s="1"/>
  <c r="V88" i="14" s="1"/>
  <c r="V73" i="13" s="1"/>
  <c r="V73" i="19" s="1"/>
  <c r="V103" i="18" s="1"/>
  <c r="T88" i="17"/>
  <c r="R88" i="17"/>
  <c r="A55" i="28"/>
  <c r="M96" i="17"/>
  <c r="AN77" i="18"/>
  <c r="AL77" i="18"/>
  <c r="AI72" i="18"/>
  <c r="AG72" i="18"/>
  <c r="AL57" i="15"/>
  <c r="AN57" i="15"/>
  <c r="N36" i="8"/>
  <c r="AC72" i="16"/>
  <c r="AC72" i="15" s="1"/>
  <c r="T19" i="13"/>
  <c r="O19" i="13"/>
  <c r="N19" i="13"/>
  <c r="A401" i="29"/>
  <c r="R19" i="13"/>
  <c r="AG73" i="14"/>
  <c r="AI73" i="14"/>
  <c r="AN73" i="18"/>
  <c r="AL73" i="18"/>
  <c r="AN47" i="14"/>
  <c r="AL47" i="14"/>
  <c r="O26" i="19"/>
  <c r="T26" i="19"/>
  <c r="N26" i="19"/>
  <c r="A443" i="29"/>
  <c r="M36" i="19"/>
  <c r="R26" i="19"/>
  <c r="O42" i="13"/>
  <c r="T42" i="13"/>
  <c r="N42" i="13"/>
  <c r="A414" i="29"/>
  <c r="M51" i="13"/>
  <c r="R42" i="13"/>
  <c r="X93" i="17"/>
  <c r="X78" i="16" s="1"/>
  <c r="X78" i="15" s="1"/>
  <c r="X93" i="14" s="1"/>
  <c r="X78" i="13" s="1"/>
  <c r="X78" i="19" s="1"/>
  <c r="AG79" i="13"/>
  <c r="AI79" i="13"/>
  <c r="AG13" i="19"/>
  <c r="AI13" i="19"/>
  <c r="AI62" i="18"/>
  <c r="AG62" i="18"/>
  <c r="AN77" i="14"/>
  <c r="AL77" i="14"/>
  <c r="O42" i="19"/>
  <c r="T42" i="19"/>
  <c r="N42" i="19"/>
  <c r="A454" i="29"/>
  <c r="M51" i="19"/>
  <c r="R42" i="19"/>
  <c r="AG12" i="13"/>
  <c r="AI12" i="13"/>
  <c r="AG27" i="15"/>
  <c r="AI27" i="15"/>
  <c r="AL106" i="18"/>
  <c r="AN106" i="18"/>
  <c r="T80" i="18"/>
  <c r="O80" i="18"/>
  <c r="N80" i="18"/>
  <c r="A522" i="29"/>
  <c r="R80" i="18"/>
  <c r="AL29" i="19"/>
  <c r="AN29" i="19"/>
  <c r="AL56" i="18"/>
  <c r="AN56" i="18"/>
  <c r="J296" i="29"/>
  <c r="T88" i="18"/>
  <c r="O88" i="18"/>
  <c r="N88" i="18"/>
  <c r="A525" i="29"/>
  <c r="R88" i="18"/>
  <c r="AL13" i="10"/>
  <c r="AN13" i="10"/>
  <c r="AL77" i="17"/>
  <c r="AN77" i="17"/>
  <c r="AG50" i="19"/>
  <c r="AI50" i="19"/>
  <c r="C135" i="29"/>
  <c r="D135" i="29" s="1"/>
  <c r="C208" i="29"/>
  <c r="D208" i="29" s="1"/>
  <c r="AN32" i="19"/>
  <c r="AL32" i="19"/>
  <c r="O15" i="14"/>
  <c r="X15" i="14" s="1"/>
  <c r="X30" i="14" s="1"/>
  <c r="T15" i="14"/>
  <c r="AC15" i="14" s="1"/>
  <c r="AC30" i="14" s="1"/>
  <c r="N15" i="14"/>
  <c r="A347" i="29"/>
  <c r="R15" i="14"/>
  <c r="AG33" i="18"/>
  <c r="AI33" i="18"/>
  <c r="AL43" i="19"/>
  <c r="AN43" i="19"/>
  <c r="AN87" i="18"/>
  <c r="AL87" i="18"/>
  <c r="AL46" i="13"/>
  <c r="AN46" i="13"/>
  <c r="AN44" i="19"/>
  <c r="AL44" i="19"/>
  <c r="AG94" i="18"/>
  <c r="AI94" i="18"/>
  <c r="T73" i="16"/>
  <c r="N73" i="16"/>
  <c r="O73" i="16"/>
  <c r="O81" i="16" s="1"/>
  <c r="A65" i="28"/>
  <c r="R73" i="16"/>
  <c r="D190" i="29"/>
  <c r="I190" i="29" s="1"/>
  <c r="H190" i="29"/>
  <c r="C190" i="29"/>
  <c r="C331" i="29"/>
  <c r="D331" i="29"/>
  <c r="I331" i="29" s="1"/>
  <c r="W57" i="10"/>
  <c r="W72" i="10" s="1"/>
  <c r="W12" i="9" s="1"/>
  <c r="W27" i="9" s="1"/>
  <c r="W42" i="9" s="1"/>
  <c r="W57" i="9" s="1"/>
  <c r="W12" i="8" s="1"/>
  <c r="W27" i="8" s="1"/>
  <c r="W42" i="8" s="1"/>
  <c r="W57" i="8" s="1"/>
  <c r="C17" i="28"/>
  <c r="D17" i="28" s="1"/>
  <c r="O1" i="11"/>
  <c r="AG109" i="18"/>
  <c r="AI109" i="18"/>
  <c r="AL19" i="15"/>
  <c r="AN19" i="15"/>
  <c r="T13" i="17"/>
  <c r="O13" i="17"/>
  <c r="V13" i="17"/>
  <c r="V28" i="17" s="1"/>
  <c r="V43" i="17" s="1"/>
  <c r="V58" i="17" s="1"/>
  <c r="N13" i="17"/>
  <c r="N21" i="17" s="1"/>
  <c r="A215" i="29"/>
  <c r="R13" i="17"/>
  <c r="AN15" i="13"/>
  <c r="AL15" i="13"/>
  <c r="T14" i="19"/>
  <c r="O14" i="19"/>
  <c r="N14" i="19"/>
  <c r="W14" i="19" s="1"/>
  <c r="V14" i="19"/>
  <c r="A436" i="29"/>
  <c r="R14" i="19"/>
  <c r="AG12" i="19"/>
  <c r="AI12" i="19"/>
  <c r="AG32" i="14"/>
  <c r="AI32" i="14"/>
  <c r="AN105" i="18"/>
  <c r="AL105" i="18"/>
  <c r="N86" i="13"/>
  <c r="T86" i="13"/>
  <c r="R86" i="13"/>
  <c r="F86" i="13"/>
  <c r="O86" i="13"/>
  <c r="P86" i="13"/>
  <c r="M86" i="13"/>
  <c r="Q86" i="13"/>
  <c r="AL88" i="14"/>
  <c r="AN88" i="14"/>
  <c r="AL102" i="18"/>
  <c r="AN102" i="18"/>
  <c r="AL43" i="15"/>
  <c r="AN43" i="15"/>
  <c r="AG60" i="18"/>
  <c r="AI60" i="18"/>
  <c r="AI11" i="19"/>
  <c r="AG11" i="19"/>
  <c r="J204" i="29"/>
  <c r="J14" i="28"/>
  <c r="AA44" i="10"/>
  <c r="AA59" i="10" s="1"/>
  <c r="AA74" i="10" s="1"/>
  <c r="AA14" i="9" s="1"/>
  <c r="R51" i="10"/>
  <c r="T49" i="14"/>
  <c r="O49" i="14"/>
  <c r="N49" i="14"/>
  <c r="A371" i="29"/>
  <c r="R49" i="14"/>
  <c r="AG103" i="18"/>
  <c r="AI103" i="18"/>
  <c r="O47" i="19"/>
  <c r="T47" i="19"/>
  <c r="N47" i="19"/>
  <c r="A459" i="29"/>
  <c r="R47" i="19"/>
  <c r="AN17" i="13"/>
  <c r="AL17" i="13"/>
  <c r="AG30" i="19"/>
  <c r="AI30" i="19"/>
  <c r="T93" i="18"/>
  <c r="O93" i="18"/>
  <c r="N93" i="18"/>
  <c r="A530" i="29"/>
  <c r="R93" i="18"/>
  <c r="AN34" i="19"/>
  <c r="AL34" i="19"/>
  <c r="AN43" i="18"/>
  <c r="AL43" i="18"/>
  <c r="O43" i="16"/>
  <c r="T43" i="16"/>
  <c r="N43" i="16"/>
  <c r="A285" i="29"/>
  <c r="R43" i="16"/>
  <c r="M51" i="16"/>
  <c r="AL56" i="13"/>
  <c r="AN56" i="13"/>
  <c r="AN28" i="10"/>
  <c r="AL28" i="10"/>
  <c r="M91" i="13"/>
  <c r="F91" i="13"/>
  <c r="R91" i="13"/>
  <c r="Q91" i="13"/>
  <c r="P91" i="13"/>
  <c r="O91" i="13"/>
  <c r="T91" i="13"/>
  <c r="N91" i="13"/>
  <c r="AA71" i="11"/>
  <c r="AA86" i="10" s="1"/>
  <c r="AA71" i="9" s="1"/>
  <c r="AA71" i="8" s="1"/>
  <c r="AA86" i="17" s="1"/>
  <c r="AA71" i="16" s="1"/>
  <c r="AA71" i="15" s="1"/>
  <c r="AA86" i="14" s="1"/>
  <c r="R81" i="11"/>
  <c r="T77" i="15"/>
  <c r="O77" i="15"/>
  <c r="N77" i="15"/>
  <c r="V77" i="15"/>
  <c r="V92" i="14" s="1"/>
  <c r="A79" i="28"/>
  <c r="R77" i="15"/>
  <c r="AN87" i="14"/>
  <c r="AL87" i="14"/>
  <c r="J348" i="29"/>
  <c r="C146" i="29"/>
  <c r="D146" i="29" s="1"/>
  <c r="X73" i="12"/>
  <c r="X73" i="11" s="1"/>
  <c r="X88" i="10" s="1"/>
  <c r="O81" i="12"/>
  <c r="R51" i="8"/>
  <c r="T19" i="19"/>
  <c r="O19" i="19"/>
  <c r="N19" i="19"/>
  <c r="R19" i="19"/>
  <c r="A441" i="29"/>
  <c r="AG34" i="13"/>
  <c r="AI34" i="13"/>
  <c r="AL88" i="17"/>
  <c r="AN88" i="17"/>
  <c r="O77" i="18"/>
  <c r="T77" i="18"/>
  <c r="N77" i="18"/>
  <c r="A519" i="29"/>
  <c r="R77" i="18"/>
  <c r="AG90" i="18"/>
  <c r="AI90" i="18"/>
  <c r="AL60" i="13"/>
  <c r="AN60" i="13"/>
  <c r="O72" i="19"/>
  <c r="T72" i="19"/>
  <c r="V72" i="19"/>
  <c r="N72" i="19"/>
  <c r="A104" i="28"/>
  <c r="R72" i="19"/>
  <c r="AG95" i="18"/>
  <c r="AI95" i="18"/>
  <c r="AI44" i="18"/>
  <c r="AG44" i="18"/>
  <c r="J41" i="28"/>
  <c r="C168" i="29"/>
  <c r="D168" i="29" s="1"/>
  <c r="M81" i="16"/>
  <c r="AC61" i="11"/>
  <c r="AC16" i="10" s="1"/>
  <c r="AC31" i="10" s="1"/>
  <c r="AC46" i="10" s="1"/>
  <c r="AC61" i="10" s="1"/>
  <c r="AC76" i="10" s="1"/>
  <c r="AC16" i="9" s="1"/>
  <c r="T1" i="12"/>
  <c r="P95" i="11"/>
  <c r="P2" i="11" s="1"/>
  <c r="AG19" i="13"/>
  <c r="AI19" i="13"/>
  <c r="T73" i="18"/>
  <c r="O73" i="18"/>
  <c r="N73" i="18"/>
  <c r="A515" i="29"/>
  <c r="R73" i="18"/>
  <c r="AG47" i="14"/>
  <c r="AI47" i="14"/>
  <c r="AC31" i="9"/>
  <c r="AC46" i="9" s="1"/>
  <c r="T36" i="16"/>
  <c r="T17" i="18"/>
  <c r="O17" i="18"/>
  <c r="N17" i="18"/>
  <c r="A479" i="29"/>
  <c r="R17" i="18"/>
  <c r="J257" i="29"/>
  <c r="J151" i="29"/>
  <c r="AC93" i="17"/>
  <c r="AC78" i="16" s="1"/>
  <c r="AC78" i="15" s="1"/>
  <c r="AC93" i="14" s="1"/>
  <c r="AC78" i="13" s="1"/>
  <c r="AC78" i="19" s="1"/>
  <c r="T36" i="9"/>
  <c r="O79" i="13"/>
  <c r="X79" i="13" s="1"/>
  <c r="T79" i="13"/>
  <c r="AC79" i="13" s="1"/>
  <c r="N79" i="13"/>
  <c r="W79" i="13" s="1"/>
  <c r="V79" i="13"/>
  <c r="V79" i="19" s="1"/>
  <c r="V109" i="18" s="1"/>
  <c r="A101" i="28"/>
  <c r="R79" i="13"/>
  <c r="AA79" i="13" s="1"/>
  <c r="AG79" i="14"/>
  <c r="AI79" i="14"/>
  <c r="O62" i="18"/>
  <c r="T62" i="18"/>
  <c r="N62" i="18"/>
  <c r="A509" i="29"/>
  <c r="R62" i="18"/>
  <c r="AG62" i="19"/>
  <c r="AI62" i="19"/>
  <c r="AG17" i="16"/>
  <c r="AI17" i="16"/>
  <c r="AI30" i="18"/>
  <c r="AG30" i="18"/>
  <c r="O12" i="13"/>
  <c r="T12" i="13"/>
  <c r="N12" i="13"/>
  <c r="A394" i="29"/>
  <c r="M21" i="13"/>
  <c r="M1" i="13" s="1"/>
  <c r="R12" i="13"/>
  <c r="AG76" i="18"/>
  <c r="AI76" i="18"/>
  <c r="AG29" i="19"/>
  <c r="AI29" i="19"/>
  <c r="AL42" i="14"/>
  <c r="AN42" i="14"/>
  <c r="AR107" i="17"/>
  <c r="AR92" i="16" s="1"/>
  <c r="T13" i="10"/>
  <c r="O13" i="10"/>
  <c r="V13" i="10"/>
  <c r="N13" i="10"/>
  <c r="A85" i="29"/>
  <c r="R13" i="10"/>
  <c r="M21" i="10"/>
  <c r="M1" i="10" s="1"/>
  <c r="AG32" i="18"/>
  <c r="AI32" i="18"/>
  <c r="T61" i="19"/>
  <c r="O61" i="19"/>
  <c r="N61" i="19"/>
  <c r="R61" i="19"/>
  <c r="A468" i="29"/>
  <c r="AL78" i="18"/>
  <c r="AN78" i="18"/>
  <c r="M1" i="9"/>
  <c r="O19" i="14"/>
  <c r="T19" i="14"/>
  <c r="N19" i="14"/>
  <c r="A351" i="29"/>
  <c r="R19" i="14"/>
  <c r="AG73" i="15"/>
  <c r="AI73" i="15"/>
  <c r="O27" i="14"/>
  <c r="T27" i="14"/>
  <c r="N27" i="14"/>
  <c r="A354" i="29"/>
  <c r="M36" i="14"/>
  <c r="R27" i="14"/>
  <c r="AG17" i="19"/>
  <c r="AI17" i="19"/>
  <c r="AG87" i="18"/>
  <c r="AI87" i="18"/>
  <c r="AG44" i="19"/>
  <c r="AI44" i="19"/>
  <c r="T94" i="18"/>
  <c r="O94" i="18"/>
  <c r="N94" i="18"/>
  <c r="A531" i="29"/>
  <c r="R94" i="18"/>
  <c r="AL92" i="18"/>
  <c r="AN92" i="18"/>
  <c r="J137" i="29"/>
  <c r="J91" i="29"/>
  <c r="J57" i="28"/>
  <c r="W33" i="8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12" i="17"/>
  <c r="W27" i="17" s="1"/>
  <c r="W42" i="17" s="1"/>
  <c r="W57" i="17" s="1"/>
  <c r="W72" i="17" s="1"/>
  <c r="W12" i="16" s="1"/>
  <c r="W27" i="16" s="1"/>
  <c r="W42" i="16" s="1"/>
  <c r="W57" i="16" s="1"/>
  <c r="W12" i="15" s="1"/>
  <c r="X57" i="10"/>
  <c r="X72" i="10" s="1"/>
  <c r="X12" i="9" s="1"/>
  <c r="X27" i="9" s="1"/>
  <c r="X42" i="9" s="1"/>
  <c r="X57" i="9" s="1"/>
  <c r="X12" i="8" s="1"/>
  <c r="X27" i="8" s="1"/>
  <c r="X42" i="8" s="1"/>
  <c r="X57" i="8" s="1"/>
  <c r="AG19" i="15"/>
  <c r="AI19" i="15"/>
  <c r="AN73" i="13"/>
  <c r="AL73" i="13"/>
  <c r="AL73" i="8"/>
  <c r="AN73" i="8"/>
  <c r="AG47" i="18"/>
  <c r="AI47" i="18"/>
  <c r="AG17" i="15"/>
  <c r="AI17" i="15"/>
  <c r="AN45" i="14"/>
  <c r="AL45" i="14"/>
  <c r="O12" i="18"/>
  <c r="T12" i="18"/>
  <c r="N12" i="18"/>
  <c r="A474" i="29"/>
  <c r="R12" i="18"/>
  <c r="P122" i="18"/>
  <c r="M122" i="18"/>
  <c r="R122" i="18"/>
  <c r="Q122" i="18"/>
  <c r="O122" i="18"/>
  <c r="T122" i="18"/>
  <c r="F122" i="18"/>
  <c r="N122" i="18"/>
  <c r="T12" i="19"/>
  <c r="O12" i="19"/>
  <c r="N12" i="19"/>
  <c r="A434" i="29"/>
  <c r="R12" i="19"/>
  <c r="T32" i="14"/>
  <c r="O32" i="14"/>
  <c r="N32" i="14"/>
  <c r="A359" i="29"/>
  <c r="R32" i="14"/>
  <c r="O51" i="10"/>
  <c r="AN61" i="13"/>
  <c r="AL61" i="13"/>
  <c r="AG102" i="18"/>
  <c r="AI102" i="18"/>
  <c r="J109" i="28"/>
  <c r="W45" i="9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AL47" i="15"/>
  <c r="AN47" i="15"/>
  <c r="T60" i="18"/>
  <c r="O60" i="18"/>
  <c r="N60" i="18"/>
  <c r="A507" i="29"/>
  <c r="R60" i="18"/>
  <c r="J372" i="29"/>
  <c r="J145" i="29"/>
  <c r="H41" i="29"/>
  <c r="C41" i="29"/>
  <c r="D41" i="29"/>
  <c r="I41" i="29" s="1"/>
  <c r="F41" i="29"/>
  <c r="M1" i="11"/>
  <c r="T51" i="8"/>
  <c r="AN19" i="18"/>
  <c r="AL19" i="18"/>
  <c r="O103" i="18"/>
  <c r="T103" i="18"/>
  <c r="N103" i="18"/>
  <c r="A115" i="28"/>
  <c r="R103" i="18"/>
  <c r="AG58" i="19"/>
  <c r="AI58" i="19"/>
  <c r="AL73" i="9"/>
  <c r="AN73" i="9"/>
  <c r="O17" i="13"/>
  <c r="T17" i="13"/>
  <c r="N17" i="13"/>
  <c r="A399" i="29"/>
  <c r="R17" i="13"/>
  <c r="AG47" i="13"/>
  <c r="AI47" i="13"/>
  <c r="O30" i="19"/>
  <c r="T30" i="19"/>
  <c r="N30" i="19"/>
  <c r="A447" i="29"/>
  <c r="R30" i="19"/>
  <c r="AG15" i="19"/>
  <c r="AI15" i="19"/>
  <c r="T104" i="18"/>
  <c r="AC104" i="18" s="1"/>
  <c r="O104" i="18"/>
  <c r="X104" i="18" s="1"/>
  <c r="V104" i="18"/>
  <c r="N104" i="18"/>
  <c r="W104" i="18" s="1"/>
  <c r="A116" i="28"/>
  <c r="R104" i="18"/>
  <c r="AA104" i="18" s="1"/>
  <c r="J308" i="29"/>
  <c r="D102" i="28"/>
  <c r="I102" i="28" s="1"/>
  <c r="H102" i="28"/>
  <c r="C102" i="28"/>
  <c r="AG13" i="14"/>
  <c r="AI13" i="14"/>
  <c r="AG75" i="19"/>
  <c r="AI75" i="19"/>
  <c r="AN61" i="18"/>
  <c r="AL61" i="18"/>
  <c r="AL77" i="8"/>
  <c r="AN77" i="8"/>
  <c r="O15" i="18"/>
  <c r="T15" i="18"/>
  <c r="N15" i="18"/>
  <c r="A477" i="29"/>
  <c r="R15" i="18"/>
  <c r="C8" i="28"/>
  <c r="D8" i="28"/>
  <c r="I8" i="28" s="1"/>
  <c r="AL79" i="19"/>
  <c r="AN79" i="19"/>
  <c r="AG13" i="15"/>
  <c r="AI13" i="15"/>
  <c r="AG75" i="13"/>
  <c r="AI75" i="13"/>
  <c r="AG42" i="18"/>
  <c r="AI42" i="18"/>
  <c r="AG87" i="14"/>
  <c r="AI87" i="14"/>
  <c r="N66" i="9"/>
  <c r="C196" i="29"/>
  <c r="D196" i="29" s="1"/>
  <c r="O34" i="13"/>
  <c r="T34" i="13"/>
  <c r="N34" i="13"/>
  <c r="A411" i="29"/>
  <c r="R34" i="13"/>
  <c r="AG49" i="18"/>
  <c r="AI49" i="18"/>
  <c r="AN13" i="13"/>
  <c r="AL13" i="13"/>
  <c r="O107" i="18"/>
  <c r="T107" i="18"/>
  <c r="N107" i="18"/>
  <c r="V107" i="18"/>
  <c r="A119" i="28"/>
  <c r="R107" i="18"/>
  <c r="AG92" i="10"/>
  <c r="AI92" i="10"/>
  <c r="AI77" i="9"/>
  <c r="AG77" i="9"/>
  <c r="T86" i="19"/>
  <c r="R86" i="19"/>
  <c r="N86" i="19"/>
  <c r="Q86" i="19"/>
  <c r="M86" i="19"/>
  <c r="F86" i="19"/>
  <c r="O86" i="19"/>
  <c r="P86" i="19"/>
  <c r="O57" i="15"/>
  <c r="T57" i="15"/>
  <c r="N57" i="15"/>
  <c r="V57" i="15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A334" i="29"/>
  <c r="M66" i="15"/>
  <c r="R57" i="15"/>
  <c r="AL46" i="18"/>
  <c r="AN46" i="18"/>
  <c r="AL44" i="18"/>
  <c r="AN44" i="18"/>
  <c r="R36" i="8"/>
  <c r="R81" i="16"/>
  <c r="AA72" i="16"/>
  <c r="AA72" i="15" s="1"/>
  <c r="W61" i="1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W16" i="16" s="1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N66" i="11"/>
  <c r="W56" i="1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M95" i="11"/>
  <c r="M2" i="11" s="1"/>
  <c r="AL49" i="19"/>
  <c r="AN49" i="19"/>
  <c r="R87" i="19"/>
  <c r="T87" i="19"/>
  <c r="N87" i="19"/>
  <c r="P87" i="19"/>
  <c r="M87" i="19"/>
  <c r="F87" i="19"/>
  <c r="Q87" i="19"/>
  <c r="O87" i="19"/>
  <c r="O47" i="14"/>
  <c r="T47" i="14"/>
  <c r="N47" i="14"/>
  <c r="A369" i="29"/>
  <c r="R47" i="14"/>
  <c r="AG57" i="18"/>
  <c r="AI57" i="18"/>
  <c r="AG80" i="19"/>
  <c r="AI80" i="19"/>
  <c r="J458" i="29"/>
  <c r="X26" i="16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AG42" i="13"/>
  <c r="AI42" i="13"/>
  <c r="J332" i="29"/>
  <c r="J19" i="29"/>
  <c r="J381" i="29"/>
  <c r="I402" i="29" l="1"/>
  <c r="F402" i="29"/>
  <c r="H402" i="29"/>
  <c r="E402" i="29"/>
  <c r="J402" i="29" s="1"/>
  <c r="I17" i="28"/>
  <c r="H17" i="28"/>
  <c r="E17" i="28"/>
  <c r="F17" i="28"/>
  <c r="I135" i="29"/>
  <c r="E135" i="29"/>
  <c r="H135" i="29"/>
  <c r="F135" i="29"/>
  <c r="I157" i="29"/>
  <c r="H157" i="29"/>
  <c r="F157" i="29"/>
  <c r="E157" i="29"/>
  <c r="J157" i="29" s="1"/>
  <c r="I56" i="29"/>
  <c r="F56" i="29"/>
  <c r="H56" i="29"/>
  <c r="E56" i="29"/>
  <c r="J56" i="29" s="1"/>
  <c r="I293" i="29"/>
  <c r="F293" i="29"/>
  <c r="H293" i="29"/>
  <c r="E293" i="29"/>
  <c r="I64" i="28"/>
  <c r="F64" i="28"/>
  <c r="H64" i="28"/>
  <c r="E64" i="28"/>
  <c r="J64" i="28" s="1"/>
  <c r="I196" i="29"/>
  <c r="E196" i="29"/>
  <c r="J196" i="29" s="1"/>
  <c r="F196" i="29"/>
  <c r="H196" i="29"/>
  <c r="I168" i="29"/>
  <c r="F168" i="29"/>
  <c r="H168" i="29"/>
  <c r="E168" i="29"/>
  <c r="I208" i="29"/>
  <c r="F208" i="29"/>
  <c r="H208" i="29"/>
  <c r="E208" i="29"/>
  <c r="I214" i="29"/>
  <c r="F214" i="29"/>
  <c r="H214" i="29"/>
  <c r="E214" i="29"/>
  <c r="J214" i="29" s="1"/>
  <c r="I146" i="29"/>
  <c r="F146" i="29"/>
  <c r="E146" i="29"/>
  <c r="H146" i="29"/>
  <c r="I149" i="29"/>
  <c r="H149" i="29"/>
  <c r="E149" i="29"/>
  <c r="F149" i="29"/>
  <c r="O1" i="9"/>
  <c r="I109" i="29"/>
  <c r="E109" i="29"/>
  <c r="F109" i="29"/>
  <c r="H109" i="29"/>
  <c r="I13" i="28"/>
  <c r="E13" i="28"/>
  <c r="F13" i="28"/>
  <c r="H13" i="28"/>
  <c r="I60" i="28"/>
  <c r="H60" i="28"/>
  <c r="F60" i="28"/>
  <c r="E60" i="28"/>
  <c r="J60" i="28" s="1"/>
  <c r="I301" i="29"/>
  <c r="H301" i="29"/>
  <c r="E301" i="29"/>
  <c r="J301" i="29" s="1"/>
  <c r="F301" i="29"/>
  <c r="I114" i="29"/>
  <c r="H114" i="29"/>
  <c r="F114" i="29"/>
  <c r="E114" i="29"/>
  <c r="J114" i="29" s="1"/>
  <c r="I273" i="29"/>
  <c r="E273" i="29"/>
  <c r="J273" i="29" s="1"/>
  <c r="F273" i="29"/>
  <c r="H273" i="29"/>
  <c r="O36" i="14"/>
  <c r="X13" i="10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O21" i="10"/>
  <c r="X50" i="13"/>
  <c r="X65" i="13" s="1"/>
  <c r="X20" i="19" s="1"/>
  <c r="X35" i="19" s="1"/>
  <c r="E514" i="29"/>
  <c r="J514" i="29" s="1"/>
  <c r="C514" i="29"/>
  <c r="D514" i="29"/>
  <c r="I514" i="29" s="1"/>
  <c r="T81" i="8"/>
  <c r="T1" i="8" s="1"/>
  <c r="O81" i="14"/>
  <c r="O36" i="13"/>
  <c r="X26" i="13"/>
  <c r="X41" i="13" s="1"/>
  <c r="N51" i="15"/>
  <c r="P95" i="19"/>
  <c r="P2" i="19" s="1"/>
  <c r="C391" i="29"/>
  <c r="D391" i="29" s="1"/>
  <c r="O21" i="14"/>
  <c r="T66" i="13"/>
  <c r="C433" i="29"/>
  <c r="D433" i="29"/>
  <c r="I433" i="29" s="1"/>
  <c r="E433" i="29"/>
  <c r="J433" i="29" s="1"/>
  <c r="T66" i="14"/>
  <c r="N96" i="18"/>
  <c r="W49" i="17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N51" i="17"/>
  <c r="X92" i="10"/>
  <c r="O96" i="10"/>
  <c r="C473" i="29"/>
  <c r="D473" i="29"/>
  <c r="I473" i="29" s="1"/>
  <c r="F473" i="29"/>
  <c r="X93" i="18"/>
  <c r="C436" i="29"/>
  <c r="D436" i="29" s="1"/>
  <c r="H331" i="29"/>
  <c r="C522" i="29"/>
  <c r="D522" i="29"/>
  <c r="I522" i="29" s="1"/>
  <c r="E522" i="29"/>
  <c r="J522" i="29" s="1"/>
  <c r="T51" i="19"/>
  <c r="R36" i="19"/>
  <c r="D55" i="28"/>
  <c r="I55" i="28" s="1"/>
  <c r="E55" i="28"/>
  <c r="J55" i="28" s="1"/>
  <c r="C55" i="28"/>
  <c r="N111" i="18"/>
  <c r="R51" i="14"/>
  <c r="AC50" i="13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C487" i="29"/>
  <c r="D487" i="29" s="1"/>
  <c r="C405" i="29"/>
  <c r="H405" i="29"/>
  <c r="D405" i="29"/>
  <c r="I405" i="29" s="1"/>
  <c r="E73" i="29"/>
  <c r="J73" i="29" s="1"/>
  <c r="N81" i="18"/>
  <c r="N81" i="8"/>
  <c r="N1" i="8" s="1"/>
  <c r="M1" i="16"/>
  <c r="T81" i="14"/>
  <c r="N21" i="15"/>
  <c r="C481" i="29"/>
  <c r="D481" i="29"/>
  <c r="I481" i="29" s="1"/>
  <c r="O125" i="18"/>
  <c r="O2" i="18" s="1"/>
  <c r="H512" i="29"/>
  <c r="D512" i="29"/>
  <c r="I512" i="29" s="1"/>
  <c r="E512" i="29"/>
  <c r="J512" i="29" s="1"/>
  <c r="F512" i="29"/>
  <c r="C512" i="29"/>
  <c r="Q95" i="8"/>
  <c r="Q2" i="8" s="1"/>
  <c r="C518" i="29"/>
  <c r="D518" i="29" s="1"/>
  <c r="O81" i="17"/>
  <c r="R36" i="10"/>
  <c r="AA28" i="10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O51" i="15"/>
  <c r="C456" i="29"/>
  <c r="D456" i="29"/>
  <c r="I456" i="29" s="1"/>
  <c r="E456" i="29"/>
  <c r="J456" i="29" s="1"/>
  <c r="O66" i="18"/>
  <c r="AA109" i="18"/>
  <c r="C395" i="29"/>
  <c r="D395" i="29"/>
  <c r="I395" i="29" s="1"/>
  <c r="C84" i="28"/>
  <c r="D84" i="28" s="1"/>
  <c r="C397" i="29"/>
  <c r="E397" i="29"/>
  <c r="J397" i="29" s="1"/>
  <c r="D397" i="29"/>
  <c r="I397" i="29" s="1"/>
  <c r="F397" i="29"/>
  <c r="C435" i="29"/>
  <c r="D435" i="29"/>
  <c r="I435" i="29" s="1"/>
  <c r="H10" i="28"/>
  <c r="C517" i="29"/>
  <c r="D517" i="29"/>
  <c r="I517" i="29" s="1"/>
  <c r="C35" i="28"/>
  <c r="D35" i="28" s="1"/>
  <c r="E106" i="29"/>
  <c r="J106" i="29" s="1"/>
  <c r="C93" i="28"/>
  <c r="E93" i="28"/>
  <c r="J93" i="28" s="1"/>
  <c r="D93" i="28"/>
  <c r="I93" i="28" s="1"/>
  <c r="T96" i="18"/>
  <c r="AA20" i="18"/>
  <c r="AA35" i="18" s="1"/>
  <c r="AA50" i="18" s="1"/>
  <c r="AA65" i="18" s="1"/>
  <c r="AA80" i="18" s="1"/>
  <c r="AA95" i="18" s="1"/>
  <c r="X49" i="17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O51" i="17"/>
  <c r="C532" i="29"/>
  <c r="D532" i="29" s="1"/>
  <c r="W92" i="10"/>
  <c r="W77" i="9" s="1"/>
  <c r="W77" i="8" s="1"/>
  <c r="W92" i="17" s="1"/>
  <c r="W77" i="16" s="1"/>
  <c r="W77" i="15" s="1"/>
  <c r="W92" i="14" s="1"/>
  <c r="W77" i="13" s="1"/>
  <c r="W77" i="19" s="1"/>
  <c r="W107" i="18" s="1"/>
  <c r="N96" i="10"/>
  <c r="C501" i="29"/>
  <c r="D501" i="29"/>
  <c r="I501" i="29" s="1"/>
  <c r="C107" i="28"/>
  <c r="D107" i="28" s="1"/>
  <c r="R1" i="11"/>
  <c r="C462" i="29"/>
  <c r="D462" i="29" s="1"/>
  <c r="N66" i="10"/>
  <c r="O36" i="16"/>
  <c r="R66" i="15"/>
  <c r="H115" i="28"/>
  <c r="E115" i="28"/>
  <c r="J115" i="28" s="1"/>
  <c r="F115" i="28"/>
  <c r="D115" i="28"/>
  <c r="I115" i="28" s="1"/>
  <c r="C115" i="28"/>
  <c r="C359" i="29"/>
  <c r="D359" i="29"/>
  <c r="I359" i="29" s="1"/>
  <c r="R36" i="14"/>
  <c r="R21" i="13"/>
  <c r="C479" i="29"/>
  <c r="D479" i="29"/>
  <c r="I479" i="29" s="1"/>
  <c r="E479" i="29"/>
  <c r="J479" i="29" s="1"/>
  <c r="N51" i="16"/>
  <c r="F331" i="29"/>
  <c r="O51" i="19"/>
  <c r="C414" i="29"/>
  <c r="D414" i="29" s="1"/>
  <c r="AA88" i="17"/>
  <c r="AA73" i="16" s="1"/>
  <c r="AA73" i="15" s="1"/>
  <c r="AA88" i="14" s="1"/>
  <c r="AA73" i="13" s="1"/>
  <c r="AA73" i="19" s="1"/>
  <c r="AA103" i="18" s="1"/>
  <c r="R96" i="17"/>
  <c r="AA16" i="13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T111" i="18"/>
  <c r="T95" i="13"/>
  <c r="T2" i="13" s="1"/>
  <c r="M95" i="9"/>
  <c r="M2" i="9" s="1"/>
  <c r="C471" i="29"/>
  <c r="D471" i="29"/>
  <c r="I471" i="29" s="1"/>
  <c r="F471" i="29"/>
  <c r="N66" i="19"/>
  <c r="O81" i="8"/>
  <c r="O1" i="8" s="1"/>
  <c r="O21" i="16"/>
  <c r="O21" i="17"/>
  <c r="C112" i="28"/>
  <c r="D112" i="28" s="1"/>
  <c r="M110" i="14"/>
  <c r="M2" i="14" s="1"/>
  <c r="T21" i="15"/>
  <c r="P125" i="18"/>
  <c r="P2" i="18" s="1"/>
  <c r="C94" i="28"/>
  <c r="D94" i="28" s="1"/>
  <c r="AQ85" i="8"/>
  <c r="C439" i="29"/>
  <c r="D439" i="29"/>
  <c r="I439" i="29" s="1"/>
  <c r="T81" i="17"/>
  <c r="R36" i="13"/>
  <c r="AA26" i="13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C327" i="29"/>
  <c r="D327" i="29" s="1"/>
  <c r="C95" i="29"/>
  <c r="D95" i="29" s="1"/>
  <c r="T51" i="15"/>
  <c r="M95" i="19"/>
  <c r="M2" i="19" s="1"/>
  <c r="D121" i="28"/>
  <c r="I121" i="28" s="1"/>
  <c r="H121" i="28"/>
  <c r="E121" i="28"/>
  <c r="J121" i="28" s="1"/>
  <c r="C121" i="28"/>
  <c r="R81" i="15"/>
  <c r="C504" i="29"/>
  <c r="D504" i="29" s="1"/>
  <c r="R36" i="18"/>
  <c r="C345" i="29"/>
  <c r="D345" i="29"/>
  <c r="I345" i="29" s="1"/>
  <c r="X105" i="18"/>
  <c r="F418" i="29"/>
  <c r="C418" i="29"/>
  <c r="D418" i="29"/>
  <c r="I418" i="29" s="1"/>
  <c r="AC33" i="18"/>
  <c r="AC48" i="18" s="1"/>
  <c r="AC63" i="18" s="1"/>
  <c r="AC78" i="18" s="1"/>
  <c r="AC93" i="18" s="1"/>
  <c r="T36" i="17"/>
  <c r="T1" i="17" s="1"/>
  <c r="D404" i="29"/>
  <c r="I404" i="29" s="1"/>
  <c r="C404" i="29"/>
  <c r="F103" i="28"/>
  <c r="C103" i="28"/>
  <c r="D103" i="28"/>
  <c r="I103" i="28" s="1"/>
  <c r="H103" i="28"/>
  <c r="F10" i="28"/>
  <c r="N21" i="19"/>
  <c r="F417" i="29"/>
  <c r="D417" i="29"/>
  <c r="I417" i="29" s="1"/>
  <c r="E417" i="29"/>
  <c r="J417" i="29" s="1"/>
  <c r="C417" i="29"/>
  <c r="C467" i="29"/>
  <c r="D467" i="29" s="1"/>
  <c r="N95" i="16"/>
  <c r="N2" i="16" s="1"/>
  <c r="O96" i="18"/>
  <c r="C482" i="29"/>
  <c r="D482" i="29" s="1"/>
  <c r="W29" i="19"/>
  <c r="W44" i="19" s="1"/>
  <c r="W59" i="19" s="1"/>
  <c r="W14" i="18" s="1"/>
  <c r="W29" i="18" s="1"/>
  <c r="W44" i="18" s="1"/>
  <c r="W59" i="18" s="1"/>
  <c r="W74" i="18" s="1"/>
  <c r="W89" i="18" s="1"/>
  <c r="X77" i="9"/>
  <c r="X77" i="8" s="1"/>
  <c r="X92" i="17" s="1"/>
  <c r="X77" i="16" s="1"/>
  <c r="X77" i="15" s="1"/>
  <c r="X92" i="14" s="1"/>
  <c r="X77" i="13" s="1"/>
  <c r="X77" i="19" s="1"/>
  <c r="X107" i="18" s="1"/>
  <c r="N21" i="18"/>
  <c r="AA27" i="15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R36" i="15"/>
  <c r="AA14" i="19"/>
  <c r="N51" i="19"/>
  <c r="C478" i="29"/>
  <c r="D478" i="29" s="1"/>
  <c r="P95" i="8"/>
  <c r="P2" i="8" s="1"/>
  <c r="C111" i="28"/>
  <c r="D111" i="28" s="1"/>
  <c r="T66" i="18"/>
  <c r="T51" i="18"/>
  <c r="F121" i="29"/>
  <c r="C121" i="29"/>
  <c r="D121" i="29"/>
  <c r="I121" i="29" s="1"/>
  <c r="E121" i="29"/>
  <c r="J121" i="29" s="1"/>
  <c r="AA73" i="9"/>
  <c r="R81" i="9"/>
  <c r="R1" i="9" s="1"/>
  <c r="C499" i="29"/>
  <c r="D499" i="29" s="1"/>
  <c r="E443" i="29"/>
  <c r="J443" i="29" s="1"/>
  <c r="H443" i="29"/>
  <c r="C443" i="29"/>
  <c r="D443" i="29"/>
  <c r="I443" i="29" s="1"/>
  <c r="T96" i="17"/>
  <c r="C367" i="29"/>
  <c r="D367" i="29"/>
  <c r="I367" i="29" s="1"/>
  <c r="H367" i="29"/>
  <c r="O66" i="19"/>
  <c r="T125" i="18"/>
  <c r="T2" i="18" s="1"/>
  <c r="R51" i="18"/>
  <c r="R66" i="13"/>
  <c r="C449" i="29"/>
  <c r="D449" i="29" s="1"/>
  <c r="C334" i="29"/>
  <c r="D334" i="29" s="1"/>
  <c r="E8" i="28"/>
  <c r="J8" i="28" s="1"/>
  <c r="C507" i="29"/>
  <c r="D507" i="29" s="1"/>
  <c r="C65" i="28"/>
  <c r="D65" i="28" s="1"/>
  <c r="R81" i="8"/>
  <c r="AA73" i="8"/>
  <c r="N21" i="16"/>
  <c r="F498" i="29"/>
  <c r="C498" i="29"/>
  <c r="D498" i="29"/>
  <c r="I498" i="29" s="1"/>
  <c r="E498" i="29"/>
  <c r="J498" i="29" s="1"/>
  <c r="W45" i="15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C428" i="29"/>
  <c r="D428" i="29" s="1"/>
  <c r="R66" i="18"/>
  <c r="C461" i="29"/>
  <c r="D461" i="29"/>
  <c r="I461" i="29" s="1"/>
  <c r="F461" i="29"/>
  <c r="N81" i="19"/>
  <c r="C494" i="29"/>
  <c r="D494" i="29" s="1"/>
  <c r="C423" i="29"/>
  <c r="H423" i="29"/>
  <c r="D423" i="29"/>
  <c r="I423" i="29" s="1"/>
  <c r="F423" i="29"/>
  <c r="X64" i="10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O66" i="10"/>
  <c r="M95" i="16"/>
  <c r="M2" i="16" s="1"/>
  <c r="E377" i="29"/>
  <c r="J377" i="29" s="1"/>
  <c r="F377" i="29"/>
  <c r="C377" i="29"/>
  <c r="D377" i="29"/>
  <c r="I377" i="29" s="1"/>
  <c r="AA92" i="10"/>
  <c r="R96" i="10"/>
  <c r="D444" i="29"/>
  <c r="I444" i="29" s="1"/>
  <c r="F444" i="29"/>
  <c r="C444" i="29"/>
  <c r="O21" i="18"/>
  <c r="C314" i="29"/>
  <c r="D314" i="29"/>
  <c r="I314" i="29" s="1"/>
  <c r="C531" i="29"/>
  <c r="D531" i="29"/>
  <c r="I531" i="29" s="1"/>
  <c r="F531" i="29"/>
  <c r="C85" i="29"/>
  <c r="D85" i="29" s="1"/>
  <c r="E515" i="29"/>
  <c r="J515" i="29" s="1"/>
  <c r="C515" i="29"/>
  <c r="D515" i="29"/>
  <c r="I515" i="29" s="1"/>
  <c r="H515" i="29"/>
  <c r="C104" i="28"/>
  <c r="D104" i="28"/>
  <c r="I104" i="28" s="1"/>
  <c r="F104" i="28"/>
  <c r="AA93" i="18"/>
  <c r="AC14" i="19"/>
  <c r="F190" i="29"/>
  <c r="AA15" i="14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T51" i="13"/>
  <c r="N36" i="19"/>
  <c r="N96" i="17"/>
  <c r="W16" i="13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C85" i="28"/>
  <c r="D85" i="28" s="1"/>
  <c r="O95" i="13"/>
  <c r="O2" i="13" s="1"/>
  <c r="N51" i="14"/>
  <c r="C422" i="29"/>
  <c r="D422" i="29" s="1"/>
  <c r="R95" i="9"/>
  <c r="R2" i="9" s="1"/>
  <c r="T21" i="16"/>
  <c r="T1" i="16" s="1"/>
  <c r="D438" i="29"/>
  <c r="I438" i="29" s="1"/>
  <c r="C438" i="29"/>
  <c r="AC80" i="19"/>
  <c r="AC110" i="18" s="1"/>
  <c r="C385" i="29"/>
  <c r="D385" i="29" s="1"/>
  <c r="E78" i="29"/>
  <c r="J78" i="29" s="1"/>
  <c r="C305" i="29"/>
  <c r="D305" i="29"/>
  <c r="I305" i="29" s="1"/>
  <c r="C329" i="29"/>
  <c r="D329" i="29" s="1"/>
  <c r="C431" i="29"/>
  <c r="D431" i="29" s="1"/>
  <c r="D95" i="28"/>
  <c r="I95" i="28" s="1"/>
  <c r="H95" i="28"/>
  <c r="C95" i="28"/>
  <c r="R81" i="17"/>
  <c r="N36" i="13"/>
  <c r="W26" i="13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O36" i="10"/>
  <c r="C315" i="29"/>
  <c r="D315" i="29"/>
  <c r="I315" i="29" s="1"/>
  <c r="W17" i="17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C503" i="29"/>
  <c r="D503" i="29" s="1"/>
  <c r="N95" i="19"/>
  <c r="N2" i="19" s="1"/>
  <c r="AC109" i="18"/>
  <c r="N36" i="18"/>
  <c r="C427" i="29"/>
  <c r="D427" i="29" s="1"/>
  <c r="H5" i="28"/>
  <c r="X87" i="14"/>
  <c r="X72" i="13" s="1"/>
  <c r="X72" i="19" s="1"/>
  <c r="X102" i="18" s="1"/>
  <c r="O96" i="14"/>
  <c r="C495" i="29"/>
  <c r="D495" i="29" s="1"/>
  <c r="C508" i="29"/>
  <c r="D508" i="29" s="1"/>
  <c r="N21" i="14"/>
  <c r="C521" i="29"/>
  <c r="D521" i="29" s="1"/>
  <c r="AA105" i="18"/>
  <c r="P95" i="15"/>
  <c r="P2" i="15" s="1"/>
  <c r="C259" i="29"/>
  <c r="D259" i="29"/>
  <c r="I259" i="29" s="1"/>
  <c r="O81" i="19"/>
  <c r="X71" i="19"/>
  <c r="X101" i="18" s="1"/>
  <c r="N51" i="18"/>
  <c r="X73" i="9"/>
  <c r="X73" i="8" s="1"/>
  <c r="X88" i="17" s="1"/>
  <c r="X73" i="16" s="1"/>
  <c r="X73" i="15" s="1"/>
  <c r="X88" i="14" s="1"/>
  <c r="X73" i="13" s="1"/>
  <c r="X73" i="19" s="1"/>
  <c r="X103" i="18" s="1"/>
  <c r="O81" i="9"/>
  <c r="F106" i="29"/>
  <c r="O81" i="13"/>
  <c r="X71" i="13"/>
  <c r="H409" i="29"/>
  <c r="C409" i="29"/>
  <c r="D409" i="29"/>
  <c r="I409" i="29" s="1"/>
  <c r="E409" i="29"/>
  <c r="J409" i="29" s="1"/>
  <c r="C311" i="29"/>
  <c r="D311" i="29"/>
  <c r="I311" i="29" s="1"/>
  <c r="E311" i="29"/>
  <c r="J311" i="29" s="1"/>
  <c r="D529" i="29"/>
  <c r="I529" i="29" s="1"/>
  <c r="E529" i="29"/>
  <c r="J529" i="29" s="1"/>
  <c r="C529" i="29"/>
  <c r="P95" i="16"/>
  <c r="P2" i="16" s="1"/>
  <c r="C524" i="29"/>
  <c r="D524" i="29" s="1"/>
  <c r="C520" i="29"/>
  <c r="D520" i="29" s="1"/>
  <c r="C279" i="29"/>
  <c r="D279" i="29" s="1"/>
  <c r="AA77" i="9"/>
  <c r="AA77" i="8" s="1"/>
  <c r="AA92" i="17" s="1"/>
  <c r="AA77" i="16" s="1"/>
  <c r="AA77" i="15" s="1"/>
  <c r="AA92" i="14" s="1"/>
  <c r="AA77" i="13" s="1"/>
  <c r="AA77" i="19" s="1"/>
  <c r="AA107" i="18" s="1"/>
  <c r="C29" i="28"/>
  <c r="D29" i="28"/>
  <c r="I29" i="28" s="1"/>
  <c r="AC75" i="19"/>
  <c r="AC105" i="18" s="1"/>
  <c r="C437" i="29"/>
  <c r="D437" i="29"/>
  <c r="I437" i="29" s="1"/>
  <c r="H437" i="29"/>
  <c r="C419" i="29"/>
  <c r="D419" i="29" s="1"/>
  <c r="R51" i="13"/>
  <c r="C425" i="29"/>
  <c r="D425" i="29"/>
  <c r="I425" i="29" s="1"/>
  <c r="F425" i="29"/>
  <c r="E425" i="29"/>
  <c r="J425" i="29" s="1"/>
  <c r="D265" i="29"/>
  <c r="I265" i="29" s="1"/>
  <c r="C265" i="29"/>
  <c r="O81" i="15"/>
  <c r="N36" i="17"/>
  <c r="N1" i="17" s="1"/>
  <c r="AQ90" i="12"/>
  <c r="AQ90" i="11" s="1"/>
  <c r="G1" i="12"/>
  <c r="AC27" i="15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36" i="15"/>
  <c r="D468" i="29"/>
  <c r="I468" i="29" s="1"/>
  <c r="C468" i="29"/>
  <c r="H468" i="29"/>
  <c r="AC13" i="10"/>
  <c r="T21" i="10"/>
  <c r="C369" i="29"/>
  <c r="D369" i="29" s="1"/>
  <c r="D79" i="28"/>
  <c r="I79" i="28" s="1"/>
  <c r="C79" i="28"/>
  <c r="H79" i="28"/>
  <c r="T51" i="16"/>
  <c r="N95" i="13"/>
  <c r="N2" i="13" s="1"/>
  <c r="C485" i="29"/>
  <c r="D485" i="29"/>
  <c r="I485" i="29" s="1"/>
  <c r="O51" i="14"/>
  <c r="O81" i="18"/>
  <c r="O21" i="15"/>
  <c r="AA17" i="17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O95" i="19"/>
  <c r="O2" i="19" s="1"/>
  <c r="AC87" i="14"/>
  <c r="AC72" i="13" s="1"/>
  <c r="AC72" i="19" s="1"/>
  <c r="AC102" i="18" s="1"/>
  <c r="T96" i="14"/>
  <c r="C475" i="29"/>
  <c r="D475" i="29" s="1"/>
  <c r="W73" i="9"/>
  <c r="W73" i="8" s="1"/>
  <c r="W88" i="17" s="1"/>
  <c r="W73" i="16" s="1"/>
  <c r="W73" i="15" s="1"/>
  <c r="W88" i="14" s="1"/>
  <c r="W73" i="13" s="1"/>
  <c r="W73" i="19" s="1"/>
  <c r="W103" i="18" s="1"/>
  <c r="N81" i="9"/>
  <c r="O21" i="19"/>
  <c r="N81" i="13"/>
  <c r="W71" i="13"/>
  <c r="W71" i="19" s="1"/>
  <c r="W101" i="18" s="1"/>
  <c r="AC29" i="19"/>
  <c r="AC44" i="19" s="1"/>
  <c r="AC59" i="19" s="1"/>
  <c r="AC14" i="18" s="1"/>
  <c r="AC29" i="18" s="1"/>
  <c r="AC44" i="18" s="1"/>
  <c r="AC59" i="18" s="1"/>
  <c r="AC74" i="18" s="1"/>
  <c r="AC89" i="18" s="1"/>
  <c r="AC49" i="17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T51" i="17"/>
  <c r="F411" i="29"/>
  <c r="C411" i="29"/>
  <c r="D411" i="29"/>
  <c r="I411" i="29" s="1"/>
  <c r="H411" i="29"/>
  <c r="C116" i="28"/>
  <c r="D116" i="28" s="1"/>
  <c r="F394" i="29"/>
  <c r="C394" i="29"/>
  <c r="D394" i="29"/>
  <c r="I394" i="29" s="1"/>
  <c r="E394" i="29"/>
  <c r="J394" i="29" s="1"/>
  <c r="C509" i="29"/>
  <c r="D509" i="29"/>
  <c r="I509" i="29" s="1"/>
  <c r="O51" i="16"/>
  <c r="E331" i="29"/>
  <c r="J331" i="29" s="1"/>
  <c r="M95" i="13"/>
  <c r="M2" i="13" s="1"/>
  <c r="T81" i="18"/>
  <c r="T66" i="19"/>
  <c r="D120" i="28"/>
  <c r="I120" i="28" s="1"/>
  <c r="C120" i="28"/>
  <c r="C486" i="29"/>
  <c r="D486" i="29" s="1"/>
  <c r="C403" i="29"/>
  <c r="D403" i="29"/>
  <c r="I403" i="29" s="1"/>
  <c r="AC79" i="19"/>
  <c r="T21" i="19"/>
  <c r="T1" i="19" s="1"/>
  <c r="C375" i="29"/>
  <c r="D375" i="29"/>
  <c r="I375" i="29" s="1"/>
  <c r="T81" i="13"/>
  <c r="AC71" i="13"/>
  <c r="AC71" i="19" s="1"/>
  <c r="AC101" i="18" s="1"/>
  <c r="X29" i="19"/>
  <c r="X44" i="19" s="1"/>
  <c r="X59" i="19" s="1"/>
  <c r="X14" i="18" s="1"/>
  <c r="X29" i="18" s="1"/>
  <c r="X44" i="18" s="1"/>
  <c r="X59" i="18" s="1"/>
  <c r="X74" i="18" s="1"/>
  <c r="X89" i="18" s="1"/>
  <c r="C97" i="28"/>
  <c r="D97" i="28" s="1"/>
  <c r="F102" i="28"/>
  <c r="W57" i="15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66" i="15"/>
  <c r="H8" i="28"/>
  <c r="C477" i="29"/>
  <c r="D477" i="29" s="1"/>
  <c r="C399" i="29"/>
  <c r="D399" i="29" s="1"/>
  <c r="E41" i="29"/>
  <c r="J41" i="29" s="1"/>
  <c r="N36" i="14"/>
  <c r="C351" i="29"/>
  <c r="D351" i="29" s="1"/>
  <c r="W13" i="10"/>
  <c r="N21" i="10"/>
  <c r="N21" i="13"/>
  <c r="C441" i="29"/>
  <c r="D441" i="29" s="1"/>
  <c r="F530" i="29"/>
  <c r="C530" i="29"/>
  <c r="D530" i="29"/>
  <c r="I530" i="29" s="1"/>
  <c r="C371" i="29"/>
  <c r="D371" i="29" s="1"/>
  <c r="E190" i="29"/>
  <c r="J190" i="29" s="1"/>
  <c r="C347" i="29"/>
  <c r="D347" i="29" s="1"/>
  <c r="C525" i="29"/>
  <c r="D525" i="29"/>
  <c r="I525" i="29" s="1"/>
  <c r="O51" i="13"/>
  <c r="T36" i="19"/>
  <c r="O96" i="17"/>
  <c r="AC16" i="13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C114" i="28"/>
  <c r="D114" i="28" s="1"/>
  <c r="R95" i="13"/>
  <c r="R2" i="13" s="1"/>
  <c r="AC45" i="14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T51" i="14"/>
  <c r="C445" i="29"/>
  <c r="D445" i="29"/>
  <c r="I445" i="29" s="1"/>
  <c r="W50" i="13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R81" i="18"/>
  <c r="C275" i="29"/>
  <c r="D275" i="29" s="1"/>
  <c r="C49" i="28"/>
  <c r="D49" i="28" s="1"/>
  <c r="C502" i="29"/>
  <c r="D502" i="29" s="1"/>
  <c r="W108" i="18"/>
  <c r="C45" i="28"/>
  <c r="D45" i="28"/>
  <c r="I45" i="28" s="1"/>
  <c r="C484" i="29"/>
  <c r="D484" i="29" s="1"/>
  <c r="C491" i="29"/>
  <c r="D491" i="29" s="1"/>
  <c r="X80" i="19"/>
  <c r="X110" i="18" s="1"/>
  <c r="C335" i="29"/>
  <c r="D335" i="29" s="1"/>
  <c r="N110" i="14"/>
  <c r="N2" i="14" s="1"/>
  <c r="M1" i="15"/>
  <c r="Q125" i="18"/>
  <c r="Q2" i="18" s="1"/>
  <c r="M95" i="8"/>
  <c r="M2" i="8" s="1"/>
  <c r="N81" i="17"/>
  <c r="AC28" i="10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T36" i="10"/>
  <c r="R51" i="15"/>
  <c r="R95" i="19"/>
  <c r="R2" i="19" s="1"/>
  <c r="X109" i="18"/>
  <c r="N81" i="15"/>
  <c r="C489" i="29"/>
  <c r="D489" i="29"/>
  <c r="I489" i="29" s="1"/>
  <c r="F489" i="29"/>
  <c r="C469" i="29"/>
  <c r="D469" i="29"/>
  <c r="I469" i="29" s="1"/>
  <c r="T36" i="18"/>
  <c r="C291" i="29"/>
  <c r="D291" i="29" s="1"/>
  <c r="E117" i="28"/>
  <c r="J117" i="28" s="1"/>
  <c r="C117" i="28"/>
  <c r="D117" i="28"/>
  <c r="I117" i="28" s="1"/>
  <c r="F117" i="28"/>
  <c r="C490" i="29"/>
  <c r="D490" i="29"/>
  <c r="I490" i="29" s="1"/>
  <c r="R36" i="17"/>
  <c r="R1" i="17" s="1"/>
  <c r="N1" i="9"/>
  <c r="F183" i="29"/>
  <c r="C527" i="29"/>
  <c r="D527" i="29"/>
  <c r="I527" i="29" s="1"/>
  <c r="C415" i="29"/>
  <c r="D415" i="29"/>
  <c r="I415" i="29" s="1"/>
  <c r="N66" i="13"/>
  <c r="E451" i="29"/>
  <c r="J451" i="29" s="1"/>
  <c r="D451" i="29"/>
  <c r="I451" i="29" s="1"/>
  <c r="H451" i="29"/>
  <c r="C451" i="29"/>
  <c r="M1" i="19"/>
  <c r="N66" i="14"/>
  <c r="T95" i="16"/>
  <c r="T2" i="16" s="1"/>
  <c r="R96" i="18"/>
  <c r="X20" i="18"/>
  <c r="X35" i="18" s="1"/>
  <c r="X50" i="18" s="1"/>
  <c r="X65" i="18" s="1"/>
  <c r="X80" i="18" s="1"/>
  <c r="X95" i="18" s="1"/>
  <c r="R51" i="17"/>
  <c r="C39" i="28"/>
  <c r="D39" i="28" s="1"/>
  <c r="R21" i="18"/>
  <c r="X27" i="15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36" i="15"/>
  <c r="T66" i="10"/>
  <c r="O66" i="15"/>
  <c r="C119" i="28"/>
  <c r="D119" i="28" s="1"/>
  <c r="O21" i="13"/>
  <c r="C101" i="28"/>
  <c r="D101" i="28" s="1"/>
  <c r="C285" i="29"/>
  <c r="D285" i="29"/>
  <c r="I285" i="29" s="1"/>
  <c r="W13" i="17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D364" i="29"/>
  <c r="I364" i="29" s="1"/>
  <c r="C364" i="29"/>
  <c r="E364" i="29"/>
  <c r="J364" i="29" s="1"/>
  <c r="C463" i="29"/>
  <c r="D463" i="29"/>
  <c r="I463" i="29" s="1"/>
  <c r="AC17" i="17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C455" i="29"/>
  <c r="E455" i="29"/>
  <c r="J455" i="29" s="1"/>
  <c r="D455" i="29"/>
  <c r="I455" i="29" s="1"/>
  <c r="T81" i="19"/>
  <c r="C496" i="29"/>
  <c r="D496" i="29" s="1"/>
  <c r="C69" i="28"/>
  <c r="D69" i="28" s="1"/>
  <c r="R81" i="13"/>
  <c r="AA71" i="13"/>
  <c r="C446" i="29"/>
  <c r="D446" i="29" s="1"/>
  <c r="A14" i="30"/>
  <c r="B13" i="30"/>
  <c r="C13" i="30"/>
  <c r="X50" i="19"/>
  <c r="X65" i="19" s="1"/>
  <c r="C434" i="29"/>
  <c r="D434" i="29" s="1"/>
  <c r="C474" i="29"/>
  <c r="D474" i="29" s="1"/>
  <c r="R1" i="8"/>
  <c r="C519" i="29"/>
  <c r="D519" i="29"/>
  <c r="I519" i="29" s="1"/>
  <c r="F519" i="29"/>
  <c r="N51" i="13"/>
  <c r="C398" i="29"/>
  <c r="D398" i="29" s="1"/>
  <c r="O111" i="18"/>
  <c r="H73" i="29"/>
  <c r="R81" i="14"/>
  <c r="C118" i="28"/>
  <c r="D118" i="28" s="1"/>
  <c r="D483" i="29"/>
  <c r="I483" i="29" s="1"/>
  <c r="C483" i="29"/>
  <c r="H483" i="29"/>
  <c r="M1" i="14"/>
  <c r="O36" i="17"/>
  <c r="C269" i="29"/>
  <c r="E269" i="29"/>
  <c r="J269" i="29" s="1"/>
  <c r="D269" i="29"/>
  <c r="I269" i="29" s="1"/>
  <c r="F269" i="29"/>
  <c r="C511" i="29"/>
  <c r="D511" i="29"/>
  <c r="I511" i="29" s="1"/>
  <c r="E511" i="29"/>
  <c r="J511" i="29" s="1"/>
  <c r="R66" i="14"/>
  <c r="T21" i="18"/>
  <c r="C447" i="29"/>
  <c r="D447" i="29" s="1"/>
  <c r="C354" i="29"/>
  <c r="D354" i="29"/>
  <c r="I354" i="29" s="1"/>
  <c r="AA13" i="10"/>
  <c r="R21" i="10"/>
  <c r="C459" i="29"/>
  <c r="D459" i="29" s="1"/>
  <c r="X14" i="19"/>
  <c r="R51" i="19"/>
  <c r="T81" i="16"/>
  <c r="N125" i="18"/>
  <c r="N2" i="18" s="1"/>
  <c r="R95" i="8"/>
  <c r="R2" i="8" s="1"/>
  <c r="C325" i="29"/>
  <c r="H325" i="29"/>
  <c r="D325" i="29"/>
  <c r="I325" i="29" s="1"/>
  <c r="C219" i="29"/>
  <c r="D219" i="29" s="1"/>
  <c r="Q95" i="19"/>
  <c r="Q2" i="19" s="1"/>
  <c r="C75" i="28"/>
  <c r="D75" i="28" s="1"/>
  <c r="E5" i="28"/>
  <c r="J5" i="28" s="1"/>
  <c r="N96" i="14"/>
  <c r="W87" i="14"/>
  <c r="W72" i="13" s="1"/>
  <c r="W72" i="19" s="1"/>
  <c r="W102" i="18" s="1"/>
  <c r="R21" i="14"/>
  <c r="R1" i="14" s="1"/>
  <c r="AC73" i="9"/>
  <c r="AC73" i="8" s="1"/>
  <c r="AC88" i="17" s="1"/>
  <c r="AC73" i="16" s="1"/>
  <c r="AC73" i="15" s="1"/>
  <c r="AC88" i="14" s="1"/>
  <c r="AC73" i="13" s="1"/>
  <c r="AC73" i="19" s="1"/>
  <c r="AC103" i="18" s="1"/>
  <c r="T81" i="9"/>
  <c r="T1" i="9" s="1"/>
  <c r="H106" i="29"/>
  <c r="C389" i="29"/>
  <c r="D389" i="29"/>
  <c r="I389" i="29" s="1"/>
  <c r="F389" i="29"/>
  <c r="H389" i="29"/>
  <c r="T66" i="15"/>
  <c r="F8" i="28"/>
  <c r="E102" i="28"/>
  <c r="J102" i="28" s="1"/>
  <c r="T36" i="14"/>
  <c r="T21" i="13"/>
  <c r="R51" i="16"/>
  <c r="C215" i="29"/>
  <c r="D215" i="29" s="1"/>
  <c r="C454" i="29"/>
  <c r="D454" i="29" s="1"/>
  <c r="O36" i="19"/>
  <c r="C401" i="29"/>
  <c r="D401" i="29" s="1"/>
  <c r="X16" i="13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R111" i="18"/>
  <c r="P95" i="13"/>
  <c r="P2" i="13" s="1"/>
  <c r="X45" i="14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C105" i="28"/>
  <c r="D105" i="28" s="1"/>
  <c r="F73" i="29"/>
  <c r="R1" i="12"/>
  <c r="C349" i="29"/>
  <c r="D349" i="29" s="1"/>
  <c r="R66" i="19"/>
  <c r="AC108" i="18"/>
  <c r="C89" i="29"/>
  <c r="D89" i="29" s="1"/>
  <c r="R21" i="16"/>
  <c r="R1" i="16" s="1"/>
  <c r="AC7" i="27"/>
  <c r="AA7" i="27"/>
  <c r="B7" i="27"/>
  <c r="Z7" i="27"/>
  <c r="X7" i="27"/>
  <c r="L7" i="27"/>
  <c r="O7" i="27"/>
  <c r="W7" i="27"/>
  <c r="U7" i="27"/>
  <c r="K7" i="27"/>
  <c r="I7" i="27"/>
  <c r="F7" i="27"/>
  <c r="H7" i="27"/>
  <c r="T7" i="27"/>
  <c r="N7" i="27"/>
  <c r="C7" i="27"/>
  <c r="E7" i="27"/>
  <c r="R7" i="27"/>
  <c r="A8" i="27"/>
  <c r="Q7" i="27"/>
  <c r="AD7" i="27"/>
  <c r="N36" i="16"/>
  <c r="N81" i="14"/>
  <c r="H78" i="29"/>
  <c r="Q110" i="14"/>
  <c r="Q2" i="14" s="1"/>
  <c r="R21" i="15"/>
  <c r="D99" i="28"/>
  <c r="I99" i="28" s="1"/>
  <c r="E99" i="28"/>
  <c r="J99" i="28" s="1"/>
  <c r="C99" i="28"/>
  <c r="C528" i="29"/>
  <c r="D528" i="29"/>
  <c r="I528" i="29" s="1"/>
  <c r="F528" i="29"/>
  <c r="R125" i="18"/>
  <c r="R2" i="18" s="1"/>
  <c r="N95" i="8"/>
  <c r="N2" i="8" s="1"/>
  <c r="C255" i="29"/>
  <c r="D255" i="29" s="1"/>
  <c r="T36" i="13"/>
  <c r="AC26" i="13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79" i="19"/>
  <c r="W28" i="10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N36" i="10"/>
  <c r="X17" i="17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N66" i="18"/>
  <c r="T95" i="19"/>
  <c r="T2" i="19" s="1"/>
  <c r="T81" i="15"/>
  <c r="O36" i="18"/>
  <c r="F5" i="28"/>
  <c r="R96" i="14"/>
  <c r="AA87" i="14"/>
  <c r="AA72" i="13" s="1"/>
  <c r="AA72" i="19" s="1"/>
  <c r="AA102" i="18" s="1"/>
  <c r="T21" i="14"/>
  <c r="W105" i="18"/>
  <c r="C309" i="29"/>
  <c r="D309" i="29"/>
  <c r="I309" i="29" s="1"/>
  <c r="F309" i="29"/>
  <c r="H309" i="29"/>
  <c r="C229" i="29"/>
  <c r="D229" i="29" s="1"/>
  <c r="Q95" i="15"/>
  <c r="Q2" i="15" s="1"/>
  <c r="AA71" i="19"/>
  <c r="AA101" i="18" s="1"/>
  <c r="R81" i="19"/>
  <c r="E10" i="28"/>
  <c r="J10" i="28" s="1"/>
  <c r="O51" i="18"/>
  <c r="O66" i="13"/>
  <c r="X56" i="13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64" i="10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C365" i="29"/>
  <c r="D365" i="29"/>
  <c r="I365" i="29" s="1"/>
  <c r="R21" i="19"/>
  <c r="O66" i="14"/>
  <c r="Q95" i="16"/>
  <c r="Q2" i="16" s="1"/>
  <c r="W78" i="18"/>
  <c r="W93" i="18" s="1"/>
  <c r="AA29" i="19"/>
  <c r="AA44" i="19" s="1"/>
  <c r="AA59" i="19" s="1"/>
  <c r="AA14" i="18" s="1"/>
  <c r="AA29" i="18" s="1"/>
  <c r="AA44" i="18" s="1"/>
  <c r="AA59" i="18" s="1"/>
  <c r="AA74" i="18" s="1"/>
  <c r="AA89" i="18" s="1"/>
  <c r="C241" i="29"/>
  <c r="D241" i="29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T96" i="10"/>
  <c r="C465" i="29"/>
  <c r="D465" i="29"/>
  <c r="I465" i="29" s="1"/>
  <c r="M1" i="18"/>
  <c r="AA50" i="19"/>
  <c r="AA65" i="19" s="1"/>
  <c r="N36" i="15"/>
  <c r="W27" i="15"/>
  <c r="W42" i="15" s="1"/>
  <c r="I454" i="29" l="1"/>
  <c r="H454" i="29"/>
  <c r="E454" i="29"/>
  <c r="J454" i="29" s="1"/>
  <c r="F454" i="29"/>
  <c r="I275" i="29"/>
  <c r="F275" i="29"/>
  <c r="E275" i="29"/>
  <c r="H275" i="29"/>
  <c r="I114" i="28"/>
  <c r="F114" i="28"/>
  <c r="H114" i="28"/>
  <c r="E114" i="28"/>
  <c r="J114" i="28" s="1"/>
  <c r="I487" i="29"/>
  <c r="F487" i="29"/>
  <c r="E487" i="29"/>
  <c r="H487" i="29"/>
  <c r="I371" i="29"/>
  <c r="E371" i="29"/>
  <c r="J371" i="29" s="1"/>
  <c r="F371" i="29"/>
  <c r="H371" i="29"/>
  <c r="I351" i="29"/>
  <c r="H351" i="29"/>
  <c r="F351" i="29"/>
  <c r="E351" i="29"/>
  <c r="J351" i="29" s="1"/>
  <c r="I419" i="29"/>
  <c r="F419" i="29"/>
  <c r="E419" i="29"/>
  <c r="J419" i="29" s="1"/>
  <c r="H419" i="29"/>
  <c r="I279" i="29"/>
  <c r="H279" i="29"/>
  <c r="E279" i="29"/>
  <c r="F279" i="29"/>
  <c r="I431" i="29"/>
  <c r="H431" i="29"/>
  <c r="E431" i="29"/>
  <c r="J431" i="29" s="1"/>
  <c r="F431" i="29"/>
  <c r="I449" i="29"/>
  <c r="H449" i="29"/>
  <c r="E449" i="29"/>
  <c r="F449" i="29"/>
  <c r="I478" i="29"/>
  <c r="F478" i="29"/>
  <c r="H478" i="29"/>
  <c r="E478" i="29"/>
  <c r="J478" i="29" s="1"/>
  <c r="I482" i="29"/>
  <c r="E482" i="29"/>
  <c r="F482" i="29"/>
  <c r="H482" i="29"/>
  <c r="I107" i="28"/>
  <c r="F107" i="28"/>
  <c r="H107" i="28"/>
  <c r="E107" i="28"/>
  <c r="J107" i="28" s="1"/>
  <c r="I84" i="28"/>
  <c r="E84" i="28"/>
  <c r="F84" i="28"/>
  <c r="H84" i="28"/>
  <c r="I118" i="28"/>
  <c r="H118" i="28"/>
  <c r="E118" i="28"/>
  <c r="J118" i="28" s="1"/>
  <c r="F118" i="28"/>
  <c r="I446" i="29"/>
  <c r="H446" i="29"/>
  <c r="F446" i="29"/>
  <c r="E446" i="29"/>
  <c r="J446" i="29" s="1"/>
  <c r="I484" i="29"/>
  <c r="E484" i="29"/>
  <c r="J484" i="29" s="1"/>
  <c r="H484" i="29"/>
  <c r="F484" i="29"/>
  <c r="I97" i="28"/>
  <c r="H97" i="28"/>
  <c r="E97" i="28"/>
  <c r="F97" i="28"/>
  <c r="I116" i="28"/>
  <c r="H116" i="28"/>
  <c r="F116" i="28"/>
  <c r="E116" i="28"/>
  <c r="J116" i="28" s="1"/>
  <c r="I520" i="29"/>
  <c r="E520" i="29"/>
  <c r="H520" i="29"/>
  <c r="F520" i="29"/>
  <c r="I427" i="29"/>
  <c r="H427" i="29"/>
  <c r="E427" i="29"/>
  <c r="J427" i="29" s="1"/>
  <c r="F427" i="29"/>
  <c r="I329" i="29"/>
  <c r="H329" i="29"/>
  <c r="F329" i="29"/>
  <c r="E329" i="29"/>
  <c r="J329" i="29" s="1"/>
  <c r="I504" i="29"/>
  <c r="H504" i="29"/>
  <c r="E504" i="29"/>
  <c r="J504" i="29" s="1"/>
  <c r="F504" i="29"/>
  <c r="I95" i="29"/>
  <c r="H95" i="29"/>
  <c r="F95" i="29"/>
  <c r="E95" i="29"/>
  <c r="J95" i="29" s="1"/>
  <c r="I94" i="28"/>
  <c r="E94" i="28"/>
  <c r="J94" i="28" s="1"/>
  <c r="F94" i="28"/>
  <c r="H94" i="28"/>
  <c r="I229" i="29"/>
  <c r="F229" i="29"/>
  <c r="E229" i="29"/>
  <c r="H229" i="29"/>
  <c r="I89" i="29"/>
  <c r="E89" i="29"/>
  <c r="J89" i="29" s="1"/>
  <c r="F89" i="29"/>
  <c r="H89" i="29"/>
  <c r="I75" i="28"/>
  <c r="H75" i="28"/>
  <c r="F75" i="28"/>
  <c r="E75" i="28"/>
  <c r="J75" i="28" s="1"/>
  <c r="I447" i="29"/>
  <c r="E447" i="29"/>
  <c r="J447" i="29" s="1"/>
  <c r="H447" i="29"/>
  <c r="F447" i="29"/>
  <c r="I524" i="29"/>
  <c r="F524" i="29"/>
  <c r="E524" i="29"/>
  <c r="H524" i="29"/>
  <c r="I101" i="28"/>
  <c r="F101" i="28"/>
  <c r="H101" i="28"/>
  <c r="E101" i="28"/>
  <c r="J101" i="28" s="1"/>
  <c r="I399" i="29"/>
  <c r="F399" i="29"/>
  <c r="H399" i="29"/>
  <c r="E399" i="29"/>
  <c r="J399" i="29" s="1"/>
  <c r="I486" i="29"/>
  <c r="E486" i="29"/>
  <c r="J486" i="29" s="1"/>
  <c r="F486" i="29"/>
  <c r="H486" i="29"/>
  <c r="I422" i="29"/>
  <c r="F422" i="29"/>
  <c r="H422" i="29"/>
  <c r="E422" i="29"/>
  <c r="J422" i="29" s="1"/>
  <c r="I428" i="29"/>
  <c r="H428" i="29"/>
  <c r="F428" i="29"/>
  <c r="E428" i="29"/>
  <c r="J428" i="29" s="1"/>
  <c r="I414" i="29"/>
  <c r="E414" i="29"/>
  <c r="H414" i="29"/>
  <c r="F414" i="29"/>
  <c r="I434" i="29"/>
  <c r="H434" i="29"/>
  <c r="E434" i="29"/>
  <c r="J434" i="29" s="1"/>
  <c r="F434" i="29"/>
  <c r="I69" i="28"/>
  <c r="H69" i="28"/>
  <c r="F69" i="28"/>
  <c r="E69" i="28"/>
  <c r="J69" i="28" s="1"/>
  <c r="I291" i="29"/>
  <c r="F291" i="29"/>
  <c r="E291" i="29"/>
  <c r="J291" i="29" s="1"/>
  <c r="H291" i="29"/>
  <c r="I441" i="29"/>
  <c r="F441" i="29"/>
  <c r="H441" i="29"/>
  <c r="E441" i="29"/>
  <c r="J441" i="29" s="1"/>
  <c r="I477" i="29"/>
  <c r="E477" i="29"/>
  <c r="J477" i="29" s="1"/>
  <c r="H477" i="29"/>
  <c r="F477" i="29"/>
  <c r="I518" i="29"/>
  <c r="E518" i="29"/>
  <c r="F518" i="29"/>
  <c r="H518" i="29"/>
  <c r="I436" i="29"/>
  <c r="F436" i="29"/>
  <c r="E436" i="29"/>
  <c r="J436" i="29" s="1"/>
  <c r="H436" i="29"/>
  <c r="I391" i="29"/>
  <c r="H391" i="29"/>
  <c r="F391" i="29"/>
  <c r="E391" i="29"/>
  <c r="J391" i="29" s="1"/>
  <c r="I334" i="29"/>
  <c r="E334" i="29"/>
  <c r="J334" i="29" s="1"/>
  <c r="F334" i="29"/>
  <c r="H334" i="29"/>
  <c r="I491" i="29"/>
  <c r="H491" i="29"/>
  <c r="F491" i="29"/>
  <c r="E491" i="29"/>
  <c r="J491" i="29" s="1"/>
  <c r="I241" i="29"/>
  <c r="H241" i="29"/>
  <c r="E241" i="29"/>
  <c r="J241" i="29" s="1"/>
  <c r="F241" i="29"/>
  <c r="I521" i="29"/>
  <c r="F521" i="29"/>
  <c r="H521" i="29"/>
  <c r="E521" i="29"/>
  <c r="J521" i="29" s="1"/>
  <c r="I467" i="29"/>
  <c r="E467" i="29"/>
  <c r="J467" i="29" s="1"/>
  <c r="F467" i="29"/>
  <c r="H467" i="29"/>
  <c r="I508" i="29"/>
  <c r="F508" i="29"/>
  <c r="E508" i="29"/>
  <c r="H508" i="29"/>
  <c r="I65" i="28"/>
  <c r="H65" i="28"/>
  <c r="E65" i="28"/>
  <c r="J65" i="28" s="1"/>
  <c r="F65" i="28"/>
  <c r="I349" i="29"/>
  <c r="E349" i="29"/>
  <c r="H349" i="29"/>
  <c r="F349" i="29"/>
  <c r="I401" i="29"/>
  <c r="E401" i="29"/>
  <c r="J401" i="29" s="1"/>
  <c r="H401" i="29"/>
  <c r="F401" i="29"/>
  <c r="I496" i="29"/>
  <c r="H496" i="29"/>
  <c r="E496" i="29"/>
  <c r="F496" i="29"/>
  <c r="I119" i="28"/>
  <c r="F119" i="28"/>
  <c r="H119" i="28"/>
  <c r="E119" i="28"/>
  <c r="J119" i="28" s="1"/>
  <c r="I502" i="29"/>
  <c r="E502" i="29"/>
  <c r="F502" i="29"/>
  <c r="H502" i="29"/>
  <c r="I369" i="29"/>
  <c r="E369" i="29"/>
  <c r="J369" i="29" s="1"/>
  <c r="H369" i="29"/>
  <c r="F369" i="29"/>
  <c r="I495" i="29"/>
  <c r="F495" i="29"/>
  <c r="E495" i="29"/>
  <c r="H495" i="29"/>
  <c r="I503" i="29"/>
  <c r="H503" i="29"/>
  <c r="F503" i="29"/>
  <c r="E503" i="29"/>
  <c r="J503" i="29" s="1"/>
  <c r="I385" i="29"/>
  <c r="H385" i="29"/>
  <c r="E385" i="29"/>
  <c r="F385" i="29"/>
  <c r="I494" i="29"/>
  <c r="E494" i="29"/>
  <c r="J494" i="29" s="1"/>
  <c r="F494" i="29"/>
  <c r="H494" i="29"/>
  <c r="I507" i="29"/>
  <c r="E507" i="29"/>
  <c r="F507" i="29"/>
  <c r="H507" i="29"/>
  <c r="I499" i="29"/>
  <c r="F499" i="29"/>
  <c r="E499" i="29"/>
  <c r="J499" i="29" s="1"/>
  <c r="H499" i="29"/>
  <c r="I112" i="28"/>
  <c r="E112" i="28"/>
  <c r="F112" i="28"/>
  <c r="H112" i="28"/>
  <c r="I532" i="29"/>
  <c r="H532" i="29"/>
  <c r="F532" i="29"/>
  <c r="E532" i="29"/>
  <c r="J532" i="29" s="1"/>
  <c r="I105" i="28"/>
  <c r="F105" i="28"/>
  <c r="E105" i="28"/>
  <c r="H105" i="28"/>
  <c r="I215" i="29"/>
  <c r="H215" i="29"/>
  <c r="F215" i="29"/>
  <c r="E215" i="29"/>
  <c r="J215" i="29" s="1"/>
  <c r="I327" i="29"/>
  <c r="E327" i="29"/>
  <c r="H327" i="29"/>
  <c r="F327" i="29"/>
  <c r="I474" i="29"/>
  <c r="F474" i="29"/>
  <c r="H474" i="29"/>
  <c r="E474" i="29"/>
  <c r="J474" i="29" s="1"/>
  <c r="I39" i="28"/>
  <c r="F39" i="28"/>
  <c r="E39" i="28"/>
  <c r="H39" i="28"/>
  <c r="I219" i="29"/>
  <c r="H219" i="29"/>
  <c r="E219" i="29"/>
  <c r="J219" i="29" s="1"/>
  <c r="F219" i="29"/>
  <c r="I459" i="29"/>
  <c r="E459" i="29"/>
  <c r="F459" i="29"/>
  <c r="H459" i="29"/>
  <c r="I398" i="29"/>
  <c r="E398" i="29"/>
  <c r="J398" i="29" s="1"/>
  <c r="H398" i="29"/>
  <c r="F398" i="29"/>
  <c r="I255" i="29"/>
  <c r="E255" i="29"/>
  <c r="H255" i="29"/>
  <c r="F255" i="29"/>
  <c r="I335" i="29"/>
  <c r="H335" i="29"/>
  <c r="F335" i="29"/>
  <c r="E335" i="29"/>
  <c r="J335" i="29" s="1"/>
  <c r="I49" i="28"/>
  <c r="F49" i="28"/>
  <c r="E49" i="28"/>
  <c r="H49" i="28"/>
  <c r="I347" i="29"/>
  <c r="H347" i="29"/>
  <c r="F347" i="29"/>
  <c r="E347" i="29"/>
  <c r="J347" i="29" s="1"/>
  <c r="I475" i="29"/>
  <c r="F475" i="29"/>
  <c r="E475" i="29"/>
  <c r="H475" i="29"/>
  <c r="I85" i="28"/>
  <c r="F85" i="28"/>
  <c r="E85" i="28"/>
  <c r="J85" i="28" s="1"/>
  <c r="H85" i="28"/>
  <c r="I85" i="29"/>
  <c r="F85" i="29"/>
  <c r="H85" i="29"/>
  <c r="E85" i="29"/>
  <c r="J85" i="29" s="1"/>
  <c r="I111" i="28"/>
  <c r="F111" i="28"/>
  <c r="E111" i="28"/>
  <c r="J111" i="28" s="1"/>
  <c r="H111" i="28"/>
  <c r="I462" i="29"/>
  <c r="F462" i="29"/>
  <c r="E462" i="29"/>
  <c r="H462" i="29"/>
  <c r="I35" i="28"/>
  <c r="E35" i="28"/>
  <c r="J35" i="28" s="1"/>
  <c r="F35" i="28"/>
  <c r="H35" i="28"/>
  <c r="H463" i="29"/>
  <c r="H285" i="29"/>
  <c r="E415" i="29"/>
  <c r="J415" i="29" s="1"/>
  <c r="E490" i="29"/>
  <c r="J490" i="29" s="1"/>
  <c r="E469" i="29"/>
  <c r="J469" i="29" s="1"/>
  <c r="H45" i="28"/>
  <c r="H120" i="28"/>
  <c r="H509" i="29"/>
  <c r="E485" i="29"/>
  <c r="J485" i="29" s="1"/>
  <c r="H315" i="29"/>
  <c r="O1" i="18"/>
  <c r="AQ115" i="18" s="1"/>
  <c r="E439" i="29"/>
  <c r="J439" i="29" s="1"/>
  <c r="E471" i="29"/>
  <c r="J471" i="29" s="1"/>
  <c r="H359" i="29"/>
  <c r="F435" i="29"/>
  <c r="F481" i="29"/>
  <c r="J17" i="28"/>
  <c r="H465" i="29"/>
  <c r="R1" i="19"/>
  <c r="T1" i="14"/>
  <c r="R1" i="15"/>
  <c r="F325" i="29"/>
  <c r="E354" i="29"/>
  <c r="J354" i="29" s="1"/>
  <c r="H269" i="29"/>
  <c r="F483" i="29"/>
  <c r="F455" i="29"/>
  <c r="E463" i="29"/>
  <c r="J463" i="29" s="1"/>
  <c r="F364" i="29"/>
  <c r="F285" i="29"/>
  <c r="F451" i="29"/>
  <c r="F525" i="29"/>
  <c r="H403" i="29"/>
  <c r="E120" i="28"/>
  <c r="J120" i="28" s="1"/>
  <c r="E509" i="29"/>
  <c r="J509" i="29" s="1"/>
  <c r="E79" i="28"/>
  <c r="J79" i="28" s="1"/>
  <c r="F468" i="29"/>
  <c r="H425" i="29"/>
  <c r="F529" i="29"/>
  <c r="H259" i="29"/>
  <c r="F315" i="29"/>
  <c r="F95" i="28"/>
  <c r="H305" i="29"/>
  <c r="H104" i="28"/>
  <c r="E423" i="29"/>
  <c r="J423" i="29" s="1"/>
  <c r="H461" i="29"/>
  <c r="N1" i="16"/>
  <c r="H417" i="29"/>
  <c r="H471" i="29"/>
  <c r="E359" i="29"/>
  <c r="J359" i="29" s="1"/>
  <c r="F501" i="29"/>
  <c r="F93" i="28"/>
  <c r="H517" i="29"/>
  <c r="H397" i="29"/>
  <c r="H395" i="29"/>
  <c r="E481" i="29"/>
  <c r="J481" i="29" s="1"/>
  <c r="F405" i="29"/>
  <c r="F433" i="29"/>
  <c r="J13" i="28"/>
  <c r="J149" i="29"/>
  <c r="J168" i="29"/>
  <c r="E528" i="29"/>
  <c r="J528" i="29" s="1"/>
  <c r="E45" i="28"/>
  <c r="J45" i="28" s="1"/>
  <c r="E395" i="29"/>
  <c r="J395" i="29" s="1"/>
  <c r="H528" i="29"/>
  <c r="E325" i="29"/>
  <c r="J325" i="29" s="1"/>
  <c r="T1" i="18"/>
  <c r="F463" i="29"/>
  <c r="E285" i="29"/>
  <c r="J285" i="29" s="1"/>
  <c r="H527" i="29"/>
  <c r="H117" i="28"/>
  <c r="H511" i="29"/>
  <c r="E519" i="29"/>
  <c r="J519" i="29" s="1"/>
  <c r="A15" i="30"/>
  <c r="C14" i="30"/>
  <c r="B14" i="30"/>
  <c r="F527" i="29"/>
  <c r="F445" i="29"/>
  <c r="E525" i="29"/>
  <c r="J525" i="29" s="1"/>
  <c r="F375" i="29"/>
  <c r="T1" i="10"/>
  <c r="E265" i="29"/>
  <c r="J265" i="29" s="1"/>
  <c r="F437" i="29"/>
  <c r="H29" i="28"/>
  <c r="H311" i="29"/>
  <c r="E315" i="29"/>
  <c r="J315" i="29" s="1"/>
  <c r="H438" i="29"/>
  <c r="H444" i="29"/>
  <c r="E461" i="29"/>
  <c r="J461" i="29" s="1"/>
  <c r="N1" i="19"/>
  <c r="H345" i="29"/>
  <c r="O1" i="17"/>
  <c r="AQ100" i="17" s="1"/>
  <c r="E501" i="29"/>
  <c r="J501" i="29" s="1"/>
  <c r="H93" i="28"/>
  <c r="E517" i="29"/>
  <c r="J517" i="29" s="1"/>
  <c r="F456" i="29"/>
  <c r="H55" i="28"/>
  <c r="H473" i="29"/>
  <c r="F514" i="29"/>
  <c r="J208" i="29"/>
  <c r="T1" i="13"/>
  <c r="H354" i="29"/>
  <c r="R1" i="18"/>
  <c r="F305" i="29"/>
  <c r="R1" i="13"/>
  <c r="E483" i="29"/>
  <c r="J483" i="29" s="1"/>
  <c r="H455" i="29"/>
  <c r="O1" i="13"/>
  <c r="F490" i="29"/>
  <c r="H445" i="29"/>
  <c r="H525" i="29"/>
  <c r="N1" i="13"/>
  <c r="E411" i="29"/>
  <c r="J411" i="29" s="1"/>
  <c r="F265" i="29"/>
  <c r="F438" i="29"/>
  <c r="E314" i="29"/>
  <c r="J314" i="29" s="1"/>
  <c r="T1" i="15"/>
  <c r="H501" i="29"/>
  <c r="F517" i="29"/>
  <c r="N1" i="15"/>
  <c r="E405" i="29"/>
  <c r="J405" i="29" s="1"/>
  <c r="F365" i="29"/>
  <c r="F99" i="28"/>
  <c r="W8" i="27"/>
  <c r="U8" i="27"/>
  <c r="K8" i="27"/>
  <c r="I8" i="27"/>
  <c r="O8" i="27"/>
  <c r="T8" i="27"/>
  <c r="R8" i="27"/>
  <c r="H8" i="27"/>
  <c r="Q8" i="27"/>
  <c r="AD8" i="27"/>
  <c r="N8" i="27"/>
  <c r="C8" i="27"/>
  <c r="Z8" i="27"/>
  <c r="A9" i="27"/>
  <c r="X8" i="27"/>
  <c r="B8" i="27"/>
  <c r="AC8" i="27"/>
  <c r="L8" i="27"/>
  <c r="E8" i="27"/>
  <c r="AA8" i="27"/>
  <c r="F8" i="27"/>
  <c r="E365" i="29"/>
  <c r="J365" i="29" s="1"/>
  <c r="E309" i="29"/>
  <c r="J309" i="29" s="1"/>
  <c r="E389" i="29"/>
  <c r="J389" i="29" s="1"/>
  <c r="R1" i="10"/>
  <c r="F511" i="29"/>
  <c r="H519" i="29"/>
  <c r="H415" i="29"/>
  <c r="E527" i="29"/>
  <c r="J527" i="29" s="1"/>
  <c r="H469" i="29"/>
  <c r="E489" i="29"/>
  <c r="J489" i="29" s="1"/>
  <c r="E445" i="29"/>
  <c r="J445" i="29" s="1"/>
  <c r="E530" i="29"/>
  <c r="J530" i="29" s="1"/>
  <c r="N1" i="10"/>
  <c r="H375" i="29"/>
  <c r="F120" i="28"/>
  <c r="O1" i="19"/>
  <c r="AQ85" i="19" s="1"/>
  <c r="H485" i="29"/>
  <c r="E437" i="29"/>
  <c r="J437" i="29" s="1"/>
  <c r="F29" i="28"/>
  <c r="H529" i="29"/>
  <c r="F311" i="29"/>
  <c r="E438" i="29"/>
  <c r="J438" i="29" s="1"/>
  <c r="E104" i="28"/>
  <c r="J104" i="28" s="1"/>
  <c r="H531" i="29"/>
  <c r="H314" i="29"/>
  <c r="E444" i="29"/>
  <c r="J444" i="29" s="1"/>
  <c r="H377" i="29"/>
  <c r="F367" i="29"/>
  <c r="F443" i="29"/>
  <c r="H404" i="29"/>
  <c r="E418" i="29"/>
  <c r="J418" i="29" s="1"/>
  <c r="F345" i="29"/>
  <c r="F121" i="28"/>
  <c r="H439" i="29"/>
  <c r="O1" i="16"/>
  <c r="AQ85" i="16" s="1"/>
  <c r="F479" i="29"/>
  <c r="F55" i="28"/>
  <c r="H522" i="29"/>
  <c r="H433" i="29"/>
  <c r="J109" i="29"/>
  <c r="J146" i="29"/>
  <c r="J135" i="29"/>
  <c r="F465" i="29"/>
  <c r="H490" i="29"/>
  <c r="F403" i="29"/>
  <c r="E259" i="29"/>
  <c r="J259" i="29" s="1"/>
  <c r="H435" i="29"/>
  <c r="O1" i="10"/>
  <c r="AQ100" i="10" s="1"/>
  <c r="H365" i="29"/>
  <c r="F354" i="29"/>
  <c r="E403" i="29"/>
  <c r="J403" i="29" s="1"/>
  <c r="F79" i="28"/>
  <c r="F409" i="29"/>
  <c r="N1" i="18"/>
  <c r="E404" i="29"/>
  <c r="J404" i="29" s="1"/>
  <c r="F359" i="29"/>
  <c r="E435" i="29"/>
  <c r="J435" i="29" s="1"/>
  <c r="O1" i="14"/>
  <c r="H514" i="29"/>
  <c r="E465" i="29"/>
  <c r="J465" i="29" s="1"/>
  <c r="H99" i="28"/>
  <c r="H364" i="29"/>
  <c r="F415" i="29"/>
  <c r="F469" i="29"/>
  <c r="H489" i="29"/>
  <c r="F45" i="28"/>
  <c r="H530" i="29"/>
  <c r="E375" i="29"/>
  <c r="J375" i="29" s="1"/>
  <c r="F509" i="29"/>
  <c r="H394" i="29"/>
  <c r="O1" i="15"/>
  <c r="F485" i="29"/>
  <c r="E468" i="29"/>
  <c r="J468" i="29" s="1"/>
  <c r="H265" i="29"/>
  <c r="E29" i="28"/>
  <c r="J29" i="28" s="1"/>
  <c r="F259" i="29"/>
  <c r="N1" i="14"/>
  <c r="E95" i="28"/>
  <c r="J95" i="28" s="1"/>
  <c r="E305" i="29"/>
  <c r="J305" i="29" s="1"/>
  <c r="F515" i="29"/>
  <c r="E531" i="29"/>
  <c r="J531" i="29" s="1"/>
  <c r="F314" i="29"/>
  <c r="H498" i="29"/>
  <c r="E367" i="29"/>
  <c r="J367" i="29" s="1"/>
  <c r="H121" i="29"/>
  <c r="E103" i="28"/>
  <c r="J103" i="28" s="1"/>
  <c r="F404" i="29"/>
  <c r="H418" i="29"/>
  <c r="E345" i="29"/>
  <c r="J345" i="29" s="1"/>
  <c r="F439" i="29"/>
  <c r="H479" i="29"/>
  <c r="F395" i="29"/>
  <c r="H456" i="29"/>
  <c r="H481" i="29"/>
  <c r="F522" i="29"/>
  <c r="E473" i="29"/>
  <c r="J473" i="29" s="1"/>
  <c r="J293" i="29"/>
  <c r="AQ85" i="13" l="1"/>
  <c r="G1" i="17"/>
  <c r="G1" i="18"/>
  <c r="J462" i="29"/>
  <c r="J475" i="29"/>
  <c r="J49" i="28"/>
  <c r="J39" i="28"/>
  <c r="J105" i="28"/>
  <c r="J385" i="29"/>
  <c r="J495" i="29"/>
  <c r="J496" i="29"/>
  <c r="J508" i="29"/>
  <c r="J524" i="29"/>
  <c r="J229" i="29"/>
  <c r="J97" i="28"/>
  <c r="J449" i="29"/>
  <c r="J279" i="29"/>
  <c r="J487" i="29"/>
  <c r="J275" i="29"/>
  <c r="AQ100" i="14"/>
  <c r="G1" i="16"/>
  <c r="J255" i="29"/>
  <c r="J459" i="29"/>
  <c r="J327" i="29"/>
  <c r="J112" i="28"/>
  <c r="J507" i="29"/>
  <c r="J502" i="29"/>
  <c r="J349" i="29"/>
  <c r="J518" i="29"/>
  <c r="J414" i="29"/>
  <c r="J520" i="29"/>
  <c r="J84" i="28"/>
  <c r="J482" i="29"/>
  <c r="G1" i="19"/>
  <c r="AQ105" i="10"/>
  <c r="AQ90" i="9" s="1"/>
  <c r="AQ90" i="8" s="1"/>
  <c r="AQ105" i="17" s="1"/>
  <c r="AQ90" i="16" s="1"/>
  <c r="G1" i="10"/>
  <c r="A16" i="30"/>
  <c r="B15" i="30"/>
  <c r="O9" i="27"/>
  <c r="Q9" i="27"/>
  <c r="E9" i="27"/>
  <c r="Z9" i="27"/>
  <c r="X9" i="27"/>
  <c r="L9" i="27"/>
  <c r="A10" i="27"/>
  <c r="W9" i="27"/>
  <c r="U9" i="27"/>
  <c r="B9" i="27"/>
  <c r="T9" i="27"/>
  <c r="N9" i="27"/>
  <c r="R9" i="27"/>
  <c r="K9" i="27"/>
  <c r="AC9" i="27"/>
  <c r="C9" i="27"/>
  <c r="I9" i="27"/>
  <c r="AD9" i="27"/>
  <c r="H9" i="27"/>
  <c r="F9" i="27"/>
  <c r="AA9" i="27"/>
  <c r="AQ85" i="15"/>
  <c r="G1" i="14" l="1"/>
  <c r="G1" i="15"/>
  <c r="AQ90" i="15"/>
  <c r="AQ105" i="14" s="1"/>
  <c r="AQ90" i="13" s="1"/>
  <c r="AQ90" i="19" s="1"/>
  <c r="AQ120" i="18" s="1"/>
  <c r="AD10" i="27"/>
  <c r="E10" i="27"/>
  <c r="C10" i="27"/>
  <c r="F10" i="27"/>
  <c r="AC10" i="27"/>
  <c r="AA10" i="27"/>
  <c r="B10" i="27"/>
  <c r="T10" i="27"/>
  <c r="R10" i="27"/>
  <c r="H10" i="27"/>
  <c r="N10" i="27"/>
  <c r="Q10" i="27"/>
  <c r="A11" i="27"/>
  <c r="Z10" i="27"/>
  <c r="K10" i="27"/>
  <c r="I10" i="27"/>
  <c r="O10" i="27"/>
  <c r="X10" i="27"/>
  <c r="W10" i="27"/>
  <c r="U10" i="27"/>
  <c r="L10" i="27"/>
  <c r="A17" i="30"/>
  <c r="B16" i="30"/>
  <c r="G1" i="13"/>
  <c r="A18" i="30" l="1"/>
  <c r="B17" i="30"/>
  <c r="AC11" i="27"/>
  <c r="AA11" i="27"/>
  <c r="E11" i="27"/>
  <c r="B11" i="27"/>
  <c r="F11" i="27"/>
  <c r="Z11" i="27"/>
  <c r="X11" i="27"/>
  <c r="L11" i="27"/>
  <c r="W11" i="27"/>
  <c r="U11" i="27"/>
  <c r="N11" i="27"/>
  <c r="K11" i="27"/>
  <c r="I11" i="27"/>
  <c r="Q11" i="27"/>
  <c r="AD11" i="27"/>
  <c r="A12" i="27"/>
  <c r="O11" i="27"/>
  <c r="H11" i="27"/>
  <c r="C11" i="27"/>
  <c r="T11" i="27"/>
  <c r="R11" i="27"/>
  <c r="F12" i="27" l="1"/>
  <c r="W12" i="27"/>
  <c r="U12" i="27"/>
  <c r="K12" i="27"/>
  <c r="I12" i="27"/>
  <c r="A13" i="27"/>
  <c r="T12" i="27"/>
  <c r="R12" i="27"/>
  <c r="N12" i="27"/>
  <c r="H12" i="27"/>
  <c r="Q12" i="27"/>
  <c r="O12" i="27"/>
  <c r="AD12" i="27"/>
  <c r="C12" i="27"/>
  <c r="AC12" i="27"/>
  <c r="X12" i="27"/>
  <c r="B12" i="27"/>
  <c r="E12" i="27"/>
  <c r="AA12" i="27"/>
  <c r="Z12" i="27"/>
  <c r="L12" i="27"/>
  <c r="A19" i="30"/>
  <c r="B18" i="30"/>
  <c r="A20" i="30" l="1"/>
  <c r="B19" i="30"/>
  <c r="Q13" i="27"/>
  <c r="N13" i="27"/>
  <c r="A14" i="27"/>
  <c r="Z13" i="27"/>
  <c r="X13" i="27"/>
  <c r="L13" i="27"/>
  <c r="AC13" i="27"/>
  <c r="AA13" i="27"/>
  <c r="K13" i="27"/>
  <c r="I13" i="27"/>
  <c r="E13" i="27"/>
  <c r="F13" i="27"/>
  <c r="T13" i="27"/>
  <c r="C13" i="27"/>
  <c r="AD13" i="27"/>
  <c r="B13" i="27"/>
  <c r="O13" i="27"/>
  <c r="R13" i="27"/>
  <c r="U13" i="27"/>
  <c r="H13" i="27"/>
  <c r="W13" i="27"/>
  <c r="AC14" i="27" l="1"/>
  <c r="A15" i="27"/>
  <c r="B14" i="27"/>
  <c r="T14" i="27"/>
  <c r="H14" i="27"/>
  <c r="E14" i="27"/>
  <c r="Z14" i="27"/>
  <c r="K14" i="27"/>
  <c r="Q14" i="27"/>
  <c r="N14" i="27"/>
  <c r="W14" i="27"/>
  <c r="A21" i="30"/>
  <c r="B20" i="30"/>
  <c r="A22" i="30" l="1"/>
  <c r="B21" i="30"/>
  <c r="AC15" i="27"/>
  <c r="B15" i="27"/>
  <c r="Z15" i="27"/>
  <c r="Q15" i="27"/>
  <c r="K15" i="27"/>
  <c r="H15" i="27"/>
  <c r="E15" i="27"/>
  <c r="W15" i="27"/>
  <c r="N15" i="27"/>
  <c r="T15" i="27"/>
  <c r="A16" i="27"/>
  <c r="AC16" i="27" l="1"/>
  <c r="B16" i="27"/>
  <c r="Z16" i="27"/>
  <c r="W16" i="27"/>
  <c r="K16" i="27"/>
  <c r="N16" i="27"/>
  <c r="H16" i="27"/>
  <c r="E16" i="27"/>
  <c r="T16" i="27"/>
  <c r="Q16" i="27"/>
  <c r="A17" i="27"/>
  <c r="A23" i="30"/>
  <c r="B22" i="30"/>
  <c r="A24" i="30" l="1"/>
  <c r="B23" i="30"/>
  <c r="Z17" i="27"/>
  <c r="W17" i="27"/>
  <c r="K17" i="27"/>
  <c r="T17" i="27"/>
  <c r="H17" i="27"/>
  <c r="E17" i="27"/>
  <c r="A18" i="27"/>
  <c r="B17" i="27"/>
  <c r="N17" i="27"/>
  <c r="AC17" i="27"/>
  <c r="Q17" i="27"/>
  <c r="W18" i="27" l="1"/>
  <c r="K18" i="27"/>
  <c r="T18" i="27"/>
  <c r="H18" i="27"/>
  <c r="E18" i="27"/>
  <c r="Q18" i="27"/>
  <c r="Z18" i="27"/>
  <c r="B18" i="27"/>
  <c r="AC18" i="27"/>
  <c r="A19" i="27"/>
  <c r="N18" i="27"/>
  <c r="A25" i="30"/>
  <c r="B24" i="30"/>
  <c r="A26" i="30" l="1"/>
  <c r="B25" i="30"/>
  <c r="T19" i="27"/>
  <c r="H19" i="27"/>
  <c r="E19" i="27"/>
  <c r="Q19" i="27"/>
  <c r="N19" i="27"/>
  <c r="AC19" i="27"/>
  <c r="B19" i="27"/>
  <c r="W19" i="27"/>
  <c r="Z19" i="27"/>
  <c r="K19" i="27"/>
  <c r="A20" i="27"/>
  <c r="Q20" i="27" l="1"/>
  <c r="A21" i="27"/>
  <c r="N20" i="27"/>
  <c r="Z20" i="27"/>
  <c r="W20" i="27"/>
  <c r="B20" i="27"/>
  <c r="T20" i="27"/>
  <c r="H20" i="27"/>
  <c r="K20" i="27"/>
  <c r="AC20" i="27"/>
  <c r="E20" i="27"/>
  <c r="A27" i="30"/>
  <c r="B26" i="30"/>
  <c r="A28" i="30" l="1"/>
  <c r="B27" i="30"/>
  <c r="N21" i="27"/>
  <c r="A22" i="27"/>
  <c r="W21" i="27"/>
  <c r="K21" i="27"/>
  <c r="T21" i="27"/>
  <c r="Q21" i="27"/>
  <c r="Z21" i="27"/>
  <c r="H21" i="27"/>
  <c r="AC21" i="27"/>
  <c r="E21" i="27"/>
  <c r="B21" i="27"/>
  <c r="A29" i="30" l="1"/>
  <c r="B28" i="30"/>
  <c r="AC22" i="27"/>
  <c r="A23" i="27"/>
  <c r="B22" i="27"/>
  <c r="T22" i="27"/>
  <c r="H22" i="27"/>
  <c r="E22" i="27"/>
  <c r="Q22" i="27"/>
  <c r="Z22" i="27"/>
  <c r="K22" i="27"/>
  <c r="W22" i="27"/>
  <c r="N22" i="27"/>
  <c r="AC23" i="27" l="1"/>
  <c r="B23" i="27"/>
  <c r="Z23" i="27"/>
  <c r="Q23" i="27"/>
  <c r="N23" i="27"/>
  <c r="H23" i="27"/>
  <c r="E23" i="27"/>
  <c r="W23" i="27"/>
  <c r="K23" i="27"/>
  <c r="T23" i="27"/>
  <c r="A24" i="27"/>
  <c r="A30" i="30"/>
  <c r="B29" i="30"/>
  <c r="A31" i="30" l="1"/>
  <c r="B30" i="30"/>
  <c r="AC24" i="27"/>
  <c r="B24" i="27"/>
  <c r="Z24" i="27"/>
  <c r="W24" i="27"/>
  <c r="K24" i="27"/>
  <c r="N24" i="27"/>
  <c r="Q24" i="27"/>
  <c r="A25" i="27"/>
  <c r="T24" i="27"/>
  <c r="E24" i="27"/>
  <c r="H24" i="27"/>
  <c r="Z25" i="27" l="1"/>
  <c r="W25" i="27"/>
  <c r="K25" i="27"/>
  <c r="T25" i="27"/>
  <c r="H25" i="27"/>
  <c r="E25" i="27"/>
  <c r="A26" i="27"/>
  <c r="N25" i="27"/>
  <c r="AC25" i="27"/>
  <c r="Q25" i="27"/>
  <c r="B25" i="27"/>
  <c r="A32" i="30"/>
  <c r="B31" i="30"/>
  <c r="W26" i="27" l="1"/>
  <c r="K26" i="27"/>
  <c r="T26" i="27"/>
  <c r="H26" i="27"/>
  <c r="E26" i="27"/>
  <c r="Q26" i="27"/>
  <c r="N26" i="27"/>
  <c r="AC26" i="27"/>
  <c r="A27" i="27"/>
  <c r="B26" i="27"/>
  <c r="Z26" i="27"/>
  <c r="A33" i="30"/>
  <c r="AH92" i="17"/>
  <c r="AH90" i="17"/>
  <c r="AH86" i="17"/>
  <c r="AH94" i="10"/>
  <c r="AH90" i="10"/>
  <c r="AH88" i="10"/>
  <c r="AH86" i="10"/>
  <c r="AH79" i="12"/>
  <c r="AH77" i="12"/>
  <c r="AH75" i="12"/>
  <c r="AH71" i="12"/>
  <c r="AH79" i="11"/>
  <c r="AH77" i="11"/>
  <c r="AH75" i="11"/>
  <c r="AH73" i="11"/>
  <c r="AH71" i="11"/>
  <c r="AH79" i="10"/>
  <c r="AH77" i="10"/>
  <c r="AH75" i="10"/>
  <c r="AH73" i="10"/>
  <c r="AH71" i="10"/>
  <c r="AH79" i="9"/>
  <c r="AH75" i="9"/>
  <c r="AH71" i="9"/>
  <c r="AH79" i="8"/>
  <c r="AH75" i="8"/>
  <c r="AH71" i="8"/>
  <c r="AH79" i="17"/>
  <c r="AH75" i="17"/>
  <c r="AH71" i="17"/>
  <c r="AH79" i="16"/>
  <c r="AH75" i="16"/>
  <c r="AH71" i="16"/>
  <c r="AH79" i="15"/>
  <c r="AH75" i="15"/>
  <c r="AH71" i="15"/>
  <c r="AH77" i="19"/>
  <c r="AH86" i="14"/>
  <c r="AH94" i="17"/>
  <c r="AH60" i="9"/>
  <c r="AH58" i="9"/>
  <c r="AH56" i="9"/>
  <c r="AH62" i="12"/>
  <c r="AH60" i="12"/>
  <c r="AH58" i="12"/>
  <c r="AH56" i="12"/>
  <c r="AH60" i="8"/>
  <c r="AH58" i="8"/>
  <c r="AH56" i="8"/>
  <c r="AH64" i="9"/>
  <c r="AH62" i="9"/>
  <c r="AH47" i="16"/>
  <c r="AH45" i="16"/>
  <c r="AM41" i="19"/>
  <c r="AH76" i="11"/>
  <c r="AH80" i="9"/>
  <c r="AH72" i="9"/>
  <c r="AH74" i="16"/>
  <c r="AH76" i="13"/>
  <c r="AH64" i="17"/>
  <c r="AH62" i="17"/>
  <c r="AH60" i="17"/>
  <c r="AH58" i="17"/>
  <c r="AH56" i="17"/>
  <c r="AH64" i="8"/>
  <c r="AH62" i="8"/>
  <c r="AH63" i="10"/>
  <c r="AH61" i="10"/>
  <c r="AH59" i="10"/>
  <c r="AH30" i="16"/>
  <c r="AH33" i="9"/>
  <c r="AH56" i="10"/>
  <c r="AH64" i="11"/>
  <c r="AH62" i="11"/>
  <c r="AH47" i="17"/>
  <c r="AH45" i="17"/>
  <c r="AH43" i="17"/>
  <c r="AH41" i="17"/>
  <c r="AH49" i="8"/>
  <c r="AH47" i="8"/>
  <c r="AH45" i="8"/>
  <c r="AH43" i="8"/>
  <c r="AH41" i="8"/>
  <c r="AH93" i="10"/>
  <c r="AH78" i="11"/>
  <c r="AH59" i="9"/>
  <c r="AH34" i="16"/>
  <c r="AM74" i="18"/>
  <c r="AM33" i="19"/>
  <c r="AH95" i="10"/>
  <c r="AH80" i="11"/>
  <c r="AH80" i="10"/>
  <c r="AH74" i="17"/>
  <c r="AH49" i="10"/>
  <c r="AH42" i="10"/>
  <c r="AH50" i="11"/>
  <c r="AH48" i="11"/>
  <c r="AH46" i="11"/>
  <c r="AH44" i="11"/>
  <c r="AH42" i="11"/>
  <c r="AH50" i="12"/>
  <c r="AH48" i="12"/>
  <c r="AH46" i="12"/>
  <c r="AH44" i="12"/>
  <c r="AH42" i="12"/>
  <c r="AH30" i="17"/>
  <c r="AH28" i="17"/>
  <c r="AH26" i="17"/>
  <c r="AH34" i="8"/>
  <c r="AM45" i="18"/>
  <c r="AM41" i="18"/>
  <c r="AM48" i="19"/>
  <c r="AM29" i="13"/>
  <c r="AM93" i="14"/>
  <c r="AM80" i="14"/>
  <c r="AM72" i="14"/>
  <c r="AM59" i="14"/>
  <c r="AM46" i="14"/>
  <c r="AM33" i="14"/>
  <c r="AM74" i="15"/>
  <c r="AM61" i="15"/>
  <c r="AM48" i="15"/>
  <c r="AM76" i="16"/>
  <c r="AM63" i="16"/>
  <c r="AM50" i="16"/>
  <c r="AM42" i="16"/>
  <c r="AM29" i="16"/>
  <c r="AH20" i="16"/>
  <c r="AH12" i="16"/>
  <c r="AM80" i="17"/>
  <c r="AM72" i="17"/>
  <c r="AM59" i="17"/>
  <c r="AM46" i="17"/>
  <c r="AH16" i="17"/>
  <c r="AM74" i="8"/>
  <c r="AM48" i="8"/>
  <c r="AM35" i="8"/>
  <c r="AM27" i="8"/>
  <c r="AH18" i="8"/>
  <c r="AM76" i="9"/>
  <c r="AM63" i="9"/>
  <c r="AM50" i="9"/>
  <c r="AH20" i="9"/>
  <c r="AH12" i="9"/>
  <c r="AM93" i="10"/>
  <c r="AM80" i="10"/>
  <c r="AM72" i="10"/>
  <c r="AM59" i="10"/>
  <c r="AM46" i="10"/>
  <c r="AM33" i="10"/>
  <c r="AH16" i="10"/>
  <c r="AM74" i="11"/>
  <c r="AM48" i="11"/>
  <c r="AM35" i="11"/>
  <c r="AM27" i="11"/>
  <c r="AH18" i="11"/>
  <c r="AM63" i="12"/>
  <c r="AM50" i="12"/>
  <c r="AM42" i="12"/>
  <c r="AH89" i="10"/>
  <c r="AH76" i="17"/>
  <c r="AH78" i="16"/>
  <c r="AH76" i="19"/>
  <c r="AH59" i="17"/>
  <c r="AH58" i="11"/>
  <c r="AH65" i="12"/>
  <c r="AH50" i="16"/>
  <c r="AH41" i="16"/>
  <c r="AH41" i="9"/>
  <c r="AH34" i="9"/>
  <c r="AM76" i="19"/>
  <c r="AH92" i="14"/>
  <c r="AH74" i="10"/>
  <c r="AH74" i="8"/>
  <c r="AH58" i="10"/>
  <c r="AH61" i="12"/>
  <c r="AH43" i="10"/>
  <c r="AH41" i="10"/>
  <c r="AH49" i="11"/>
  <c r="AH47" i="11"/>
  <c r="AH45" i="11"/>
  <c r="AH43" i="11"/>
  <c r="AH41" i="11"/>
  <c r="AH49" i="12"/>
  <c r="AH47" i="12"/>
  <c r="AH45" i="12"/>
  <c r="AH43" i="12"/>
  <c r="AH41" i="12"/>
  <c r="AH31" i="17"/>
  <c r="AH29" i="17"/>
  <c r="AH27" i="17"/>
  <c r="AH35" i="8"/>
  <c r="AH74" i="13"/>
  <c r="AH62" i="10"/>
  <c r="AH57" i="12"/>
  <c r="AH31" i="8"/>
  <c r="AH29" i="8"/>
  <c r="AH27" i="8"/>
  <c r="AM46" i="19"/>
  <c r="AM35" i="14"/>
  <c r="AM42" i="15"/>
  <c r="AM31" i="16"/>
  <c r="AM60" i="17"/>
  <c r="AM48" i="17"/>
  <c r="AM76" i="8"/>
  <c r="AM49" i="8"/>
  <c r="AM44" i="9"/>
  <c r="AM95" i="10"/>
  <c r="AM62" i="11"/>
  <c r="AM41" i="11"/>
  <c r="AH110" i="18"/>
  <c r="AH76" i="16"/>
  <c r="AH65" i="10"/>
  <c r="AH59" i="12"/>
  <c r="AH43" i="9"/>
  <c r="AM35" i="18"/>
  <c r="AM59" i="19"/>
  <c r="AM31" i="13"/>
  <c r="AM80" i="15"/>
  <c r="AM76" i="15"/>
  <c r="AM46" i="15"/>
  <c r="AM26" i="15"/>
  <c r="AM71" i="17"/>
  <c r="AM42" i="8"/>
  <c r="AH15" i="8"/>
  <c r="AM65" i="9"/>
  <c r="AM62" i="9"/>
  <c r="AM47" i="10"/>
  <c r="AM44" i="10"/>
  <c r="AM76" i="11"/>
  <c r="AM73" i="11"/>
  <c r="AM50" i="11"/>
  <c r="AM47" i="11"/>
  <c r="AH13" i="11"/>
  <c r="AM61" i="12"/>
  <c r="AM43" i="12"/>
  <c r="AH57" i="9"/>
  <c r="AM63" i="13"/>
  <c r="AM44" i="13"/>
  <c r="AM35" i="13"/>
  <c r="AM94" i="14"/>
  <c r="AM91" i="14"/>
  <c r="AM71" i="14"/>
  <c r="AM31" i="14"/>
  <c r="AM16" i="14"/>
  <c r="AM61" i="16"/>
  <c r="AM12" i="16"/>
  <c r="AM86" i="17"/>
  <c r="AM78" i="17"/>
  <c r="AM74" i="17"/>
  <c r="AM26" i="17"/>
  <c r="AM16" i="17"/>
  <c r="AM72" i="8"/>
  <c r="AM91" i="10"/>
  <c r="AM73" i="10"/>
  <c r="AM65" i="10"/>
  <c r="AM61" i="10"/>
  <c r="AM58" i="10"/>
  <c r="AM35" i="10"/>
  <c r="AM32" i="10"/>
  <c r="AM57" i="12"/>
  <c r="AM49" i="12"/>
  <c r="AH94" i="14"/>
  <c r="AH61" i="17"/>
  <c r="AM74" i="19"/>
  <c r="AM78" i="16"/>
  <c r="AM61" i="17"/>
  <c r="AM50" i="8"/>
  <c r="AM30" i="9"/>
  <c r="AM60" i="10"/>
  <c r="AM27" i="10"/>
  <c r="AM63" i="11"/>
  <c r="AM42" i="11"/>
  <c r="AM56" i="12"/>
  <c r="AH72" i="10"/>
  <c r="AH80" i="16"/>
  <c r="AH78" i="19"/>
  <c r="AM86" i="18"/>
  <c r="AM87" i="17"/>
  <c r="AM56" i="9"/>
  <c r="AM87" i="10"/>
  <c r="AM79" i="10"/>
  <c r="AH28" i="12"/>
  <c r="AH63" i="8"/>
  <c r="AH50" i="17"/>
  <c r="AH46" i="10"/>
  <c r="AM18" i="13"/>
  <c r="AM92" i="14"/>
  <c r="AM34" i="14"/>
  <c r="AM14" i="14"/>
  <c r="AM75" i="16"/>
  <c r="AM94" i="17"/>
  <c r="AM91" i="17"/>
  <c r="AM44" i="17"/>
  <c r="AH17" i="9"/>
  <c r="AM72" i="11"/>
  <c r="AH18" i="12"/>
  <c r="AM11" i="12"/>
  <c r="AH63" i="17"/>
  <c r="AH42" i="16"/>
  <c r="AH33" i="17"/>
  <c r="AH89" i="18"/>
  <c r="AM71" i="18"/>
  <c r="AM63" i="19"/>
  <c r="AM35" i="19"/>
  <c r="AM95" i="14"/>
  <c r="AM86" i="14"/>
  <c r="AM72" i="15"/>
  <c r="AM15" i="15"/>
  <c r="AM62" i="16"/>
  <c r="AM47" i="17"/>
  <c r="AM75" i="9"/>
  <c r="AM94" i="10"/>
  <c r="AH19" i="10"/>
  <c r="AH14" i="10"/>
  <c r="AM75" i="11"/>
  <c r="AM11" i="11"/>
  <c r="AM75" i="12"/>
  <c r="AH32" i="12"/>
  <c r="AM16" i="12"/>
  <c r="AH95" i="17"/>
  <c r="AH78" i="17"/>
  <c r="AH78" i="15"/>
  <c r="AH45" i="10"/>
  <c r="AM75" i="15"/>
  <c r="AM41" i="15"/>
  <c r="AM29" i="15"/>
  <c r="AM57" i="16"/>
  <c r="AM34" i="17"/>
  <c r="AM27" i="17"/>
  <c r="AM18" i="8"/>
  <c r="AM78" i="9"/>
  <c r="AM57" i="9"/>
  <c r="AM48" i="10"/>
  <c r="AM77" i="12"/>
  <c r="AM74" i="12"/>
  <c r="AM41" i="12"/>
  <c r="AM20" i="12"/>
  <c r="AH33" i="16"/>
  <c r="AM63" i="15"/>
  <c r="AM60" i="15"/>
  <c r="AM50" i="15"/>
  <c r="AH13" i="8"/>
  <c r="AM44" i="12"/>
  <c r="AM32" i="12"/>
  <c r="AM33" i="12"/>
  <c r="AH11" i="12"/>
  <c r="AH35" i="16"/>
  <c r="AM41" i="13"/>
  <c r="AM48" i="14"/>
  <c r="AM11" i="8"/>
  <c r="AM64" i="9"/>
  <c r="AM43" i="9"/>
  <c r="AM29" i="12"/>
  <c r="AM30" i="12"/>
  <c r="AH60" i="10"/>
  <c r="AH30" i="8"/>
  <c r="AM48" i="18"/>
  <c r="AM57" i="14"/>
  <c r="AM18" i="15"/>
  <c r="AH18" i="16"/>
  <c r="AH14" i="16"/>
  <c r="AM31" i="17"/>
  <c r="AM17" i="9"/>
  <c r="AM78" i="10"/>
  <c r="AM71" i="10"/>
  <c r="AM45" i="10"/>
  <c r="AM14" i="10"/>
  <c r="AM15" i="11"/>
  <c r="AM61" i="14"/>
  <c r="AM33" i="15"/>
  <c r="AH15" i="11"/>
  <c r="AM62" i="12"/>
  <c r="AM14" i="12"/>
  <c r="AH32" i="8"/>
  <c r="AM62" i="15"/>
  <c r="AM30" i="16"/>
  <c r="AM15" i="8"/>
  <c r="AM74" i="10"/>
  <c r="AM78" i="14"/>
  <c r="AM65" i="16"/>
  <c r="AM95" i="17"/>
  <c r="AM63" i="8"/>
  <c r="AH63" i="12"/>
  <c r="AM14" i="18"/>
  <c r="AM11" i="15"/>
  <c r="AM75" i="8"/>
  <c r="AM62" i="8"/>
  <c r="AM41" i="8"/>
  <c r="AM49" i="11"/>
  <c r="AM17" i="12"/>
  <c r="AM31" i="18"/>
  <c r="AM30" i="13"/>
  <c r="AM44" i="16"/>
  <c r="AH18" i="17"/>
  <c r="AM59" i="15"/>
  <c r="AM18" i="16"/>
  <c r="AM28" i="11"/>
  <c r="AH16" i="11"/>
  <c r="AM74" i="14"/>
  <c r="AM19" i="8"/>
  <c r="AM27" i="9"/>
  <c r="AM18" i="9"/>
  <c r="AM19" i="12"/>
  <c r="AM19" i="11"/>
  <c r="AM16" i="11"/>
  <c r="AH60" i="11"/>
  <c r="AM46" i="11"/>
  <c r="AM29" i="8"/>
  <c r="AM86" i="10"/>
  <c r="AM65" i="12"/>
  <c r="AM92" i="17"/>
  <c r="AM79" i="17"/>
  <c r="AM60" i="16"/>
  <c r="AH15" i="12"/>
  <c r="AM59" i="8"/>
  <c r="AM34" i="8"/>
  <c r="AH14" i="12"/>
  <c r="AH42" i="9"/>
  <c r="AM26" i="12"/>
  <c r="AM16" i="8"/>
  <c r="AM62" i="14"/>
  <c r="AM47" i="12"/>
  <c r="AM28" i="9"/>
  <c r="AM20" i="9"/>
  <c r="AM32" i="11"/>
  <c r="AM79" i="15"/>
  <c r="AM20" i="10"/>
  <c r="AM79" i="9"/>
  <c r="AM41" i="16"/>
  <c r="AM18" i="19"/>
  <c r="AH26" i="10"/>
  <c r="AM90" i="10"/>
  <c r="AM11" i="16"/>
  <c r="AM47" i="9"/>
  <c r="AM18" i="12"/>
  <c r="AM18" i="11"/>
  <c r="AM59" i="9"/>
  <c r="AM57" i="17"/>
  <c r="AM30" i="14"/>
  <c r="AM15" i="10"/>
  <c r="AH11" i="8"/>
  <c r="AM19" i="16"/>
  <c r="AM33" i="16"/>
  <c r="AM56" i="17"/>
  <c r="AM11" i="13"/>
  <c r="AH76" i="15"/>
  <c r="AM14" i="11"/>
  <c r="AH17" i="8"/>
  <c r="AM46" i="16"/>
  <c r="AM78" i="13"/>
  <c r="AM44" i="11"/>
  <c r="AM57" i="8"/>
  <c r="AH57" i="17"/>
  <c r="AH16" i="9"/>
  <c r="AH46" i="8"/>
  <c r="AH89" i="14"/>
  <c r="AH91" i="10"/>
  <c r="AH34" i="11"/>
  <c r="AH49" i="9"/>
  <c r="B32" i="30"/>
  <c r="AH57" i="16" s="1"/>
  <c r="AM31" i="10"/>
  <c r="AH31" i="10"/>
  <c r="AM28" i="12"/>
  <c r="AM41" i="10"/>
  <c r="AH17" i="12"/>
  <c r="AH34" i="12"/>
  <c r="AM43" i="8"/>
  <c r="AM71" i="12"/>
  <c r="AM71" i="9"/>
  <c r="AM76" i="14"/>
  <c r="AM32" i="15"/>
  <c r="AM80" i="9"/>
  <c r="AH48" i="9"/>
  <c r="AM19" i="17"/>
  <c r="AH31" i="16"/>
  <c r="AM18" i="14"/>
  <c r="AH16" i="16"/>
  <c r="AH59" i="8"/>
  <c r="AH93" i="14"/>
  <c r="AM20" i="15"/>
  <c r="AM80" i="12"/>
  <c r="AM89" i="18"/>
  <c r="AM48" i="12"/>
  <c r="AM62" i="10"/>
  <c r="AM15" i="17"/>
  <c r="AM78" i="8"/>
  <c r="AM59" i="12"/>
  <c r="AH57" i="8"/>
  <c r="AM79" i="16"/>
  <c r="AM41" i="17"/>
  <c r="AH28" i="9"/>
  <c r="AH26" i="9"/>
  <c r="AH12" i="8"/>
  <c r="AM19" i="10"/>
  <c r="AM65" i="8"/>
  <c r="AH29" i="16"/>
  <c r="AM48" i="16"/>
  <c r="AH20" i="8"/>
  <c r="AH15" i="10"/>
  <c r="AM33" i="17"/>
  <c r="AH34" i="17"/>
  <c r="AM74" i="9"/>
  <c r="AH20" i="10"/>
  <c r="AH31" i="11"/>
  <c r="AM65" i="13"/>
  <c r="AM33" i="11"/>
  <c r="AH57" i="11"/>
  <c r="AM64" i="14"/>
  <c r="AM80" i="8"/>
  <c r="AM71" i="11"/>
  <c r="AM65" i="15"/>
  <c r="AM12" i="9"/>
  <c r="AH65" i="11"/>
  <c r="AM42" i="9"/>
  <c r="AH35" i="12"/>
  <c r="AM58" i="12"/>
  <c r="AM56" i="10"/>
  <c r="AM47" i="16"/>
  <c r="AH19" i="12"/>
  <c r="AM13" i="12"/>
  <c r="AM60" i="12"/>
  <c r="AM45" i="16"/>
  <c r="AM34" i="9"/>
  <c r="AH27" i="10"/>
  <c r="AM77" i="11"/>
  <c r="AM33" i="9"/>
  <c r="AM42" i="17"/>
  <c r="AM12" i="12"/>
  <c r="AM49" i="10"/>
  <c r="AH11" i="17"/>
  <c r="AM26" i="10"/>
  <c r="AH30" i="12"/>
  <c r="AH19" i="9"/>
  <c r="AM31" i="8"/>
  <c r="AM12" i="14"/>
  <c r="AH42" i="8"/>
  <c r="AM71" i="16"/>
  <c r="AH80" i="12"/>
  <c r="AH19" i="8"/>
  <c r="AM12" i="15"/>
  <c r="AM33" i="13"/>
  <c r="AH44" i="9"/>
  <c r="AH74" i="12"/>
  <c r="AM76" i="10"/>
  <c r="AM62" i="17"/>
  <c r="AM59" i="13"/>
  <c r="AM35" i="15"/>
  <c r="AM11" i="10"/>
  <c r="AM17" i="8"/>
  <c r="AM64" i="15"/>
  <c r="AM65" i="19"/>
  <c r="AH78" i="9"/>
  <c r="AM65" i="11"/>
  <c r="AM64" i="8"/>
  <c r="AM80" i="16"/>
  <c r="AH30" i="10"/>
  <c r="AH14" i="8"/>
  <c r="AH30" i="11"/>
  <c r="AH44" i="17"/>
  <c r="AH29" i="10"/>
  <c r="AH50" i="8"/>
  <c r="AH78" i="13"/>
  <c r="AH72" i="15"/>
  <c r="AM74" i="16"/>
  <c r="AM27" i="16"/>
  <c r="AM75" i="17"/>
  <c r="AH45" i="9"/>
  <c r="AH12" i="12"/>
  <c r="AM65" i="14"/>
  <c r="AM18" i="18"/>
  <c r="AH15" i="17"/>
  <c r="AM34" i="16"/>
  <c r="AH89" i="17"/>
  <c r="AM50" i="10"/>
  <c r="AM90" i="14"/>
  <c r="AM30" i="17"/>
  <c r="AH74" i="11"/>
  <c r="AH59" i="11"/>
  <c r="AH27" i="9"/>
  <c r="AH91" i="17"/>
  <c r="AH95" i="14"/>
  <c r="AH29" i="12"/>
  <c r="AH27" i="12"/>
  <c r="AM41" i="9"/>
  <c r="AH28" i="8"/>
  <c r="AH80" i="15"/>
  <c r="AM59" i="11"/>
  <c r="AM34" i="15"/>
  <c r="AM71" i="15"/>
  <c r="AM43" i="11"/>
  <c r="AH86" i="18"/>
  <c r="AM16" i="9"/>
  <c r="AM20" i="14"/>
  <c r="AH63" i="11"/>
  <c r="AH87" i="17"/>
  <c r="AM15" i="12"/>
  <c r="AM58" i="8"/>
  <c r="AH16" i="8"/>
  <c r="AM32" i="8"/>
  <c r="AH32" i="11"/>
  <c r="AH80" i="8"/>
  <c r="AH11" i="16"/>
  <c r="AM101" i="18"/>
  <c r="AH19" i="16"/>
  <c r="AM29" i="17"/>
  <c r="AH48" i="10"/>
  <c r="AH76" i="10"/>
  <c r="AH44" i="16"/>
  <c r="AM16" i="15"/>
  <c r="AH27" i="16"/>
  <c r="AH18" i="9"/>
  <c r="AM65" i="17"/>
  <c r="AM46" i="8"/>
  <c r="AM45" i="9"/>
  <c r="AM35" i="12"/>
  <c r="AH11" i="9"/>
  <c r="AM59" i="18"/>
  <c r="AM12" i="11"/>
  <c r="AM72" i="9"/>
  <c r="AM14" i="13"/>
  <c r="AM80" i="11"/>
  <c r="AH14" i="17"/>
  <c r="AM14" i="8"/>
  <c r="AM89" i="14"/>
  <c r="AM35" i="16"/>
  <c r="AM89" i="17"/>
  <c r="AM34" i="12"/>
  <c r="AM28" i="17"/>
  <c r="AM30" i="15"/>
  <c r="AM19" i="9"/>
  <c r="AM60" i="8"/>
  <c r="AH15" i="16"/>
  <c r="AH65" i="8"/>
  <c r="AH20" i="11"/>
  <c r="AM44" i="14"/>
  <c r="AM62" i="13"/>
  <c r="AM42" i="10"/>
  <c r="AM20" i="17"/>
  <c r="AM14" i="15"/>
  <c r="AM57" i="13"/>
  <c r="AH48" i="16"/>
  <c r="AH11" i="11"/>
  <c r="AH78" i="10"/>
  <c r="AM29" i="10"/>
  <c r="AM11" i="17"/>
  <c r="AH90" i="14"/>
  <c r="AM77" i="10"/>
  <c r="AM18" i="17"/>
  <c r="AM30" i="10"/>
  <c r="AH20" i="17"/>
  <c r="AH35" i="11"/>
  <c r="AH46" i="16"/>
  <c r="AH32" i="10"/>
  <c r="AH48" i="17"/>
  <c r="AH72" i="11"/>
  <c r="AM45" i="19"/>
  <c r="AH72" i="8"/>
  <c r="AH15" i="9"/>
  <c r="AM11" i="9"/>
  <c r="AM14" i="17"/>
  <c r="AM28" i="8"/>
  <c r="AM34" i="11"/>
  <c r="AH48" i="8"/>
  <c r="AH33" i="12"/>
  <c r="AM43" i="17"/>
  <c r="AH19" i="11"/>
  <c r="AM20" i="19"/>
  <c r="AM56" i="14"/>
  <c r="AM88" i="10"/>
  <c r="AH35" i="10"/>
  <c r="AH33" i="10"/>
  <c r="AH72" i="12"/>
  <c r="AM57" i="19"/>
  <c r="AH17" i="11"/>
  <c r="AH11" i="10"/>
  <c r="AM26" i="16"/>
  <c r="AH27" i="11"/>
  <c r="AM63" i="10"/>
  <c r="AM58" i="18"/>
  <c r="AM45" i="8"/>
  <c r="AH42" i="17"/>
  <c r="AM63" i="14"/>
  <c r="AM63" i="17"/>
  <c r="AH87" i="10"/>
  <c r="AH65" i="9"/>
  <c r="AM74" i="13"/>
  <c r="AM46" i="9"/>
  <c r="AM71" i="8"/>
  <c r="AM47" i="8"/>
  <c r="AH26" i="12"/>
  <c r="AH47" i="9"/>
  <c r="AM43" i="10"/>
  <c r="AH72" i="17"/>
  <c r="AM41" i="14"/>
  <c r="AM79" i="12"/>
  <c r="AM75" i="14"/>
  <c r="AH50" i="9"/>
  <c r="AM31" i="12"/>
  <c r="AM48" i="9"/>
  <c r="AM26" i="14"/>
  <c r="AM48" i="13"/>
  <c r="AH34" i="10"/>
  <c r="AM63" i="18"/>
  <c r="AM49" i="9"/>
  <c r="AH13" i="12"/>
  <c r="AM60" i="11"/>
  <c r="AM27" i="12"/>
  <c r="AM17" i="11"/>
  <c r="AM44" i="15"/>
  <c r="AH16" i="12"/>
  <c r="AM14" i="9"/>
  <c r="AH20" i="12"/>
  <c r="AH26" i="11"/>
  <c r="AH35" i="17"/>
  <c r="AM20" i="11"/>
  <c r="AM18" i="10"/>
  <c r="AM76" i="13"/>
  <c r="AM64" i="17"/>
  <c r="AH65" i="17"/>
  <c r="AH19" i="17"/>
  <c r="AH46" i="17"/>
  <c r="AM31" i="15"/>
  <c r="AM50" i="14"/>
  <c r="AH74" i="19"/>
  <c r="AM13" i="11"/>
  <c r="AM15" i="9"/>
  <c r="AM76" i="17"/>
  <c r="AM78" i="15"/>
  <c r="AM58" i="11"/>
  <c r="AM56" i="8"/>
  <c r="AM46" i="12"/>
  <c r="AM58" i="9"/>
  <c r="AM90" i="17"/>
  <c r="AM14" i="16"/>
  <c r="AM28" i="14"/>
  <c r="AH14" i="11"/>
  <c r="AH74" i="15"/>
  <c r="AM110" i="18"/>
  <c r="AM77" i="19"/>
  <c r="AH31" i="12"/>
  <c r="AM12" i="8"/>
  <c r="AM34" i="10"/>
  <c r="AM31" i="11"/>
  <c r="AM16" i="10"/>
  <c r="AM20" i="16"/>
  <c r="AM45" i="12"/>
  <c r="AM78" i="11"/>
  <c r="AH14" i="9"/>
  <c r="AM45" i="17"/>
  <c r="AM78" i="19"/>
  <c r="AM50" i="17"/>
  <c r="AM26" i="11"/>
  <c r="AM35" i="17"/>
  <c r="AM45" i="11"/>
  <c r="AH18" i="10"/>
  <c r="AH80" i="17"/>
  <c r="AH33" i="11"/>
  <c r="AM30" i="11"/>
  <c r="AM75" i="10"/>
  <c r="AM20" i="8"/>
  <c r="AM56" i="15"/>
  <c r="AM31" i="19"/>
  <c r="AH101" i="18"/>
  <c r="AM12" i="10"/>
  <c r="AM26" i="9"/>
  <c r="AM16" i="16"/>
  <c r="AH30" i="9"/>
  <c r="AM64" i="11"/>
  <c r="AM79" i="8"/>
  <c r="AM11" i="14"/>
  <c r="AM32" i="9"/>
  <c r="AM72" i="12"/>
  <c r="AM15" i="16"/>
  <c r="AM49" i="13"/>
  <c r="AH63" i="9"/>
  <c r="AM13" i="8"/>
  <c r="AM58" i="16"/>
  <c r="AM29" i="14"/>
  <c r="AH12" i="10"/>
  <c r="AH50" i="10"/>
  <c r="AH76" i="8"/>
  <c r="AH78" i="8"/>
  <c r="AH28" i="11"/>
  <c r="AH91" i="14"/>
  <c r="AH12" i="11"/>
  <c r="AH76" i="9"/>
  <c r="AM89" i="10"/>
  <c r="AM58" i="17"/>
  <c r="AM57" i="11"/>
  <c r="AM30" i="8"/>
  <c r="AM59" i="16"/>
  <c r="AM60" i="9"/>
  <c r="AM79" i="11"/>
  <c r="AH74" i="9"/>
  <c r="AH46" i="9"/>
  <c r="AH80" i="13"/>
  <c r="AH33" i="8"/>
  <c r="AM20" i="13"/>
  <c r="AH73" i="12"/>
  <c r="AH76" i="12"/>
  <c r="AM31" i="9"/>
  <c r="AH13" i="9"/>
  <c r="AH26" i="16"/>
  <c r="AH44" i="8"/>
  <c r="AH29" i="9"/>
  <c r="AM80" i="13"/>
  <c r="AM33" i="8"/>
  <c r="AM73" i="12"/>
  <c r="AM12" i="17"/>
  <c r="AM76" i="12"/>
  <c r="AM13" i="9"/>
  <c r="AH61" i="8"/>
  <c r="AH47" i="10"/>
  <c r="AH26" i="8"/>
  <c r="AM44" i="8"/>
  <c r="AM29" i="9"/>
  <c r="AH57" i="10"/>
  <c r="AH12" i="17"/>
  <c r="AH56" i="11"/>
  <c r="AM57" i="10"/>
  <c r="AH93" i="17"/>
  <c r="AH64" i="12"/>
  <c r="AM56" i="11"/>
  <c r="AM64" i="16"/>
  <c r="AM93" i="17"/>
  <c r="AM64" i="12"/>
  <c r="AH31" i="9"/>
  <c r="AM61" i="8"/>
  <c r="AM49" i="15"/>
  <c r="AH61" i="9"/>
  <c r="AM78" i="12"/>
  <c r="AM72" i="16"/>
  <c r="AM26" i="8"/>
  <c r="AH61" i="11"/>
  <c r="AH35" i="9"/>
  <c r="AM61" i="9"/>
  <c r="AH29" i="11"/>
  <c r="AH78" i="12"/>
  <c r="AH72" i="16"/>
  <c r="AH32" i="9"/>
  <c r="AM61" i="11"/>
  <c r="AM35" i="9"/>
  <c r="AM56" i="16"/>
  <c r="AH44" i="10"/>
  <c r="AM29" i="11"/>
  <c r="AM13" i="14"/>
  <c r="AM49" i="19"/>
  <c r="AM15" i="14"/>
  <c r="AM17" i="14"/>
  <c r="AM16" i="13"/>
  <c r="AM57" i="18"/>
  <c r="AH73" i="13"/>
  <c r="AM61" i="13"/>
  <c r="AM71" i="19"/>
  <c r="AM28" i="16"/>
  <c r="AH73" i="19"/>
  <c r="AM16" i="18"/>
  <c r="AM94" i="18"/>
  <c r="AH108" i="18"/>
  <c r="AM43" i="16"/>
  <c r="AM73" i="18"/>
  <c r="AM80" i="18"/>
  <c r="AM32" i="19"/>
  <c r="AM13" i="13"/>
  <c r="AH17" i="10"/>
  <c r="AM76" i="18"/>
  <c r="AM47" i="13"/>
  <c r="AH77" i="9"/>
  <c r="AM77" i="14"/>
  <c r="AM32" i="16"/>
  <c r="AM50" i="19"/>
  <c r="AH71" i="13"/>
  <c r="AM58" i="14"/>
  <c r="AM43" i="13"/>
  <c r="AM17" i="19"/>
  <c r="AH79" i="19"/>
  <c r="AM26" i="19"/>
  <c r="AM73" i="8"/>
  <c r="AM58" i="15"/>
  <c r="AH87" i="18"/>
  <c r="AM27" i="18"/>
  <c r="AM58" i="13"/>
  <c r="AM93" i="18"/>
  <c r="AH104" i="18"/>
  <c r="AH64" i="10"/>
  <c r="AM88" i="18"/>
  <c r="AM46" i="13"/>
  <c r="AM61" i="18"/>
  <c r="AM79" i="19"/>
  <c r="AM56" i="19"/>
  <c r="AM104" i="18"/>
  <c r="AM60" i="14"/>
  <c r="AM32" i="17"/>
  <c r="AH90" i="18"/>
  <c r="AM105" i="18"/>
  <c r="AM77" i="8"/>
  <c r="AH71" i="19"/>
  <c r="AH28" i="16"/>
  <c r="AM47" i="19"/>
  <c r="AM45" i="13"/>
  <c r="AM75" i="18"/>
  <c r="AH77" i="17"/>
  <c r="AM79" i="18"/>
  <c r="AH49" i="16"/>
  <c r="AM60" i="13"/>
  <c r="AM44" i="18"/>
  <c r="AM45" i="14"/>
  <c r="AM43" i="15"/>
  <c r="AH106" i="18"/>
  <c r="AM73" i="13"/>
  <c r="AM91" i="18"/>
  <c r="AM73" i="19"/>
  <c r="AM12" i="13"/>
  <c r="AM108" i="18"/>
  <c r="AH43" i="16"/>
  <c r="AM29" i="19"/>
  <c r="AH109" i="18"/>
  <c r="AM17" i="10"/>
  <c r="AH73" i="15"/>
  <c r="AM77" i="9"/>
  <c r="AM50" i="13"/>
  <c r="AM71" i="13"/>
  <c r="AM43" i="14"/>
  <c r="AM17" i="16"/>
  <c r="AM12" i="19"/>
  <c r="AM49" i="14"/>
  <c r="AH77" i="15"/>
  <c r="AM13" i="10"/>
  <c r="AM27" i="19"/>
  <c r="AM42" i="13"/>
  <c r="AM27" i="13"/>
  <c r="AM27" i="14"/>
  <c r="AM77" i="15"/>
  <c r="AM77" i="18"/>
  <c r="AH13" i="10"/>
  <c r="AM13" i="15"/>
  <c r="AM32" i="13"/>
  <c r="AM49" i="17"/>
  <c r="AM28" i="18"/>
  <c r="AH75" i="13"/>
  <c r="AM33" i="18"/>
  <c r="AM28" i="10"/>
  <c r="AM44" i="19"/>
  <c r="AM64" i="19"/>
  <c r="AM19" i="14"/>
  <c r="AM92" i="10"/>
  <c r="AM20" i="18"/>
  <c r="AM77" i="17"/>
  <c r="AH88" i="14"/>
  <c r="AM49" i="16"/>
  <c r="AM19" i="18"/>
  <c r="AM43" i="18"/>
  <c r="AM43" i="19"/>
  <c r="AH103" i="18"/>
  <c r="AM26" i="13"/>
  <c r="AH73" i="17"/>
  <c r="AM106" i="18"/>
  <c r="AM34" i="18"/>
  <c r="AH73" i="8"/>
  <c r="AM64" i="13"/>
  <c r="AH102" i="18"/>
  <c r="AH91" i="18"/>
  <c r="AM32" i="14"/>
  <c r="AM34" i="13"/>
  <c r="AH80" i="19"/>
  <c r="AM50" i="18"/>
  <c r="AM19" i="19"/>
  <c r="AM62" i="18"/>
  <c r="AM42" i="19"/>
  <c r="AM87" i="18"/>
  <c r="AM109" i="18"/>
  <c r="AM30" i="19"/>
  <c r="AH72" i="19"/>
  <c r="AH93" i="18"/>
  <c r="AM62" i="19"/>
  <c r="AM61" i="19"/>
  <c r="AM73" i="15"/>
  <c r="AM47" i="18"/>
  <c r="AM16" i="19"/>
  <c r="AM88" i="14"/>
  <c r="AM19" i="13"/>
  <c r="AM103" i="18"/>
  <c r="AH88" i="17"/>
  <c r="AM73" i="17"/>
  <c r="AM102" i="18"/>
  <c r="AM80" i="19"/>
  <c r="AM72" i="19"/>
  <c r="AH49" i="17"/>
  <c r="AH73" i="9"/>
  <c r="AM88" i="17"/>
  <c r="AH77" i="13"/>
  <c r="AM107" i="18"/>
  <c r="AH17" i="16"/>
  <c r="AM13" i="17"/>
  <c r="AM72" i="18"/>
  <c r="AM19" i="15"/>
  <c r="AM12" i="18"/>
  <c r="AM72" i="13"/>
  <c r="AM79" i="14"/>
  <c r="AM15" i="19"/>
  <c r="AH73" i="16"/>
  <c r="AM60" i="19"/>
  <c r="AM64" i="10"/>
  <c r="AM13" i="19"/>
  <c r="AH92" i="18"/>
  <c r="AM46" i="18"/>
  <c r="AM75" i="13"/>
  <c r="AH32" i="16"/>
  <c r="AM73" i="9"/>
  <c r="AM42" i="18"/>
  <c r="AH13" i="16"/>
  <c r="AH88" i="18"/>
  <c r="AM77" i="13"/>
  <c r="AH107" i="18"/>
  <c r="AM78" i="18"/>
  <c r="AH13" i="17"/>
  <c r="AH95" i="18"/>
  <c r="AM17" i="18"/>
  <c r="AM60" i="18"/>
  <c r="AM34" i="19"/>
  <c r="AM47" i="14"/>
  <c r="AM13" i="18"/>
  <c r="AM27" i="15"/>
  <c r="AH72" i="13"/>
  <c r="AH75" i="19"/>
  <c r="AM49" i="18"/>
  <c r="AM57" i="15"/>
  <c r="AH32" i="17"/>
  <c r="AM73" i="16"/>
  <c r="AH77" i="16"/>
  <c r="AM90" i="18"/>
  <c r="AM64" i="18"/>
  <c r="AM13" i="16"/>
  <c r="AM56" i="18"/>
  <c r="AM15" i="13"/>
  <c r="AH105" i="18"/>
  <c r="AM28" i="15"/>
  <c r="AH28" i="10"/>
  <c r="AH87" i="14"/>
  <c r="AM45" i="15"/>
  <c r="AM42" i="14"/>
  <c r="AM47" i="15"/>
  <c r="AH77" i="8"/>
  <c r="AM73" i="14"/>
  <c r="AM95" i="18"/>
  <c r="AH79" i="13"/>
  <c r="AM30" i="18"/>
  <c r="AM11" i="18"/>
  <c r="AM92" i="18"/>
  <c r="AM14" i="19"/>
  <c r="AM17" i="13"/>
  <c r="AM15" i="18"/>
  <c r="AM28" i="19"/>
  <c r="AM65" i="18"/>
  <c r="AM32" i="18"/>
  <c r="AM58" i="19"/>
  <c r="AM75" i="19"/>
  <c r="AH92" i="10"/>
  <c r="AH17" i="17"/>
  <c r="AM77" i="16"/>
  <c r="AM56" i="13"/>
  <c r="AM26" i="18"/>
  <c r="AM87" i="14"/>
  <c r="AH94" i="18"/>
  <c r="AM11" i="19"/>
  <c r="AM79" i="13"/>
  <c r="AM28" i="13"/>
  <c r="AM17" i="15"/>
  <c r="AM17" i="17"/>
  <c r="AM29" i="18"/>
  <c r="AH65" i="16" l="1"/>
  <c r="AH60" i="16"/>
  <c r="AH59" i="16"/>
  <c r="AH62" i="16"/>
  <c r="AH56" i="16"/>
  <c r="AH64" i="16"/>
  <c r="A34" i="30"/>
  <c r="B33" i="30"/>
  <c r="AH58" i="16"/>
  <c r="AH63" i="16"/>
  <c r="AH61" i="16"/>
  <c r="T27" i="27"/>
  <c r="H27" i="27"/>
  <c r="E27" i="27"/>
  <c r="Q27" i="27"/>
  <c r="N27" i="27"/>
  <c r="AC27" i="27"/>
  <c r="B27" i="27"/>
  <c r="A28" i="27"/>
  <c r="W27" i="27"/>
  <c r="K27" i="27"/>
  <c r="Z27" i="27"/>
  <c r="A35" i="30" l="1"/>
  <c r="B34" i="30"/>
  <c r="Q28" i="27"/>
  <c r="A29" i="27"/>
  <c r="N28" i="27"/>
  <c r="Z28" i="27"/>
  <c r="AC28" i="27"/>
  <c r="K28" i="27"/>
  <c r="T28" i="27"/>
  <c r="W28" i="27"/>
  <c r="H28" i="27"/>
  <c r="B28" i="27"/>
  <c r="E28" i="27"/>
  <c r="N29" i="27" l="1"/>
  <c r="A30" i="27"/>
  <c r="W29" i="27"/>
  <c r="K29" i="27"/>
  <c r="Z29" i="27"/>
  <c r="H29" i="27"/>
  <c r="E29" i="27"/>
  <c r="T29" i="27"/>
  <c r="Q29" i="27"/>
  <c r="AC29" i="27"/>
  <c r="B29" i="27"/>
  <c r="A36" i="30"/>
  <c r="B35" i="30"/>
  <c r="AC30" i="27" l="1"/>
  <c r="A31" i="27"/>
  <c r="B30" i="27"/>
  <c r="T30" i="27"/>
  <c r="H30" i="27"/>
  <c r="E30" i="27"/>
  <c r="Z30" i="27"/>
  <c r="K30" i="27"/>
  <c r="Q30" i="27"/>
  <c r="N30" i="27"/>
  <c r="W30" i="27"/>
  <c r="A37" i="30"/>
  <c r="B36" i="30"/>
  <c r="A38" i="30" l="1"/>
  <c r="B37" i="30"/>
  <c r="AC31" i="27"/>
  <c r="B31" i="27"/>
  <c r="Z31" i="27"/>
  <c r="Q31" i="27"/>
  <c r="K31" i="27"/>
  <c r="H31" i="27"/>
  <c r="E31" i="27"/>
  <c r="W31" i="27"/>
  <c r="A32" i="27"/>
  <c r="T31" i="27"/>
  <c r="N31" i="27"/>
  <c r="AC32" i="27" l="1"/>
  <c r="B32" i="27"/>
  <c r="Z32" i="27"/>
  <c r="W32" i="27"/>
  <c r="K32" i="27"/>
  <c r="N32" i="27"/>
  <c r="H32" i="27"/>
  <c r="E32" i="27"/>
  <c r="T32" i="27"/>
  <c r="Q32" i="27"/>
  <c r="A33" i="27"/>
  <c r="A39" i="30"/>
  <c r="B38" i="30"/>
  <c r="A40" i="30" l="1"/>
  <c r="B39" i="30"/>
  <c r="Z33" i="27"/>
  <c r="W33" i="27"/>
  <c r="K33" i="27"/>
  <c r="T33" i="27"/>
  <c r="H33" i="27"/>
  <c r="E33" i="27"/>
  <c r="A34" i="27"/>
  <c r="B33" i="27"/>
  <c r="N33" i="27"/>
  <c r="Q33" i="27"/>
  <c r="AC33" i="27"/>
  <c r="W34" i="27" l="1"/>
  <c r="K34" i="27"/>
  <c r="T34" i="27"/>
  <c r="H34" i="27"/>
  <c r="E34" i="27"/>
  <c r="Q34" i="27"/>
  <c r="Z34" i="27"/>
  <c r="B34" i="27"/>
  <c r="AC34" i="27"/>
  <c r="A35" i="27"/>
  <c r="N34" i="27"/>
  <c r="A41" i="30"/>
  <c r="B40" i="30"/>
  <c r="A42" i="30" l="1"/>
  <c r="B41" i="30"/>
  <c r="T35" i="27"/>
  <c r="H35" i="27"/>
  <c r="E35" i="27"/>
  <c r="Q35" i="27"/>
  <c r="N35" i="27"/>
  <c r="AC35" i="27"/>
  <c r="B35" i="27"/>
  <c r="W35" i="27"/>
  <c r="K35" i="27"/>
  <c r="A36" i="27"/>
  <c r="Z35" i="27"/>
  <c r="Q36" i="27" l="1"/>
  <c r="A37" i="27"/>
  <c r="N36" i="27"/>
  <c r="Z36" i="27"/>
  <c r="W36" i="27"/>
  <c r="B36" i="27"/>
  <c r="T36" i="27"/>
  <c r="K36" i="27"/>
  <c r="E36" i="27"/>
  <c r="H36" i="27"/>
  <c r="AC36" i="27"/>
  <c r="A43" i="30"/>
  <c r="B42" i="30"/>
  <c r="N37" i="27" l="1"/>
  <c r="A38" i="27"/>
  <c r="W37" i="27"/>
  <c r="K37" i="27"/>
  <c r="T37" i="27"/>
  <c r="Q37" i="27"/>
  <c r="H37" i="27"/>
  <c r="B37" i="27"/>
  <c r="AC37" i="27"/>
  <c r="E37" i="27"/>
  <c r="Z37" i="27"/>
  <c r="A44" i="30"/>
  <c r="B43" i="30"/>
  <c r="A45" i="30" l="1"/>
  <c r="B44" i="30"/>
  <c r="AC38" i="27"/>
  <c r="A39" i="27"/>
  <c r="B38" i="27"/>
  <c r="T38" i="27"/>
  <c r="H38" i="27"/>
  <c r="E38" i="27"/>
  <c r="Q38" i="27"/>
  <c r="Z38" i="27"/>
  <c r="K38" i="27"/>
  <c r="N38" i="27"/>
  <c r="W38" i="27"/>
  <c r="AC39" i="27" l="1"/>
  <c r="B39" i="27"/>
  <c r="Z39" i="27"/>
  <c r="Q39" i="27"/>
  <c r="N39" i="27"/>
  <c r="H39" i="27"/>
  <c r="E39" i="27"/>
  <c r="A40" i="27"/>
  <c r="W39" i="27"/>
  <c r="T39" i="27"/>
  <c r="K39" i="27"/>
  <c r="A46" i="30"/>
  <c r="B45" i="30"/>
  <c r="A47" i="30" l="1"/>
  <c r="B46" i="30"/>
  <c r="AC40" i="27"/>
  <c r="B40" i="27"/>
  <c r="Z40" i="27"/>
  <c r="W40" i="27"/>
  <c r="K40" i="27"/>
  <c r="N40" i="27"/>
  <c r="Q40" i="27"/>
  <c r="A41" i="27"/>
  <c r="H40" i="27"/>
  <c r="E40" i="27"/>
  <c r="T40" i="27"/>
  <c r="Z41" i="27" l="1"/>
  <c r="W41" i="27"/>
  <c r="K41" i="27"/>
  <c r="T41" i="27"/>
  <c r="H41" i="27"/>
  <c r="E41" i="27"/>
  <c r="A42" i="27"/>
  <c r="N41" i="27"/>
  <c r="AC41" i="27"/>
  <c r="B41" i="27"/>
  <c r="Q41" i="27"/>
  <c r="A48" i="30"/>
  <c r="B47" i="30"/>
  <c r="W42" i="27" l="1"/>
  <c r="K42" i="27"/>
  <c r="T42" i="27"/>
  <c r="H42" i="27"/>
  <c r="E42" i="27"/>
  <c r="Q42" i="27"/>
  <c r="N42" i="27"/>
  <c r="AC42" i="27"/>
  <c r="A43" i="27"/>
  <c r="B42" i="27"/>
  <c r="Z42" i="27"/>
  <c r="A49" i="30"/>
  <c r="AH47" i="19" s="1"/>
  <c r="B48" i="30"/>
  <c r="AH44" i="19" s="1"/>
  <c r="AH75" i="14"/>
  <c r="AH56" i="14"/>
  <c r="AH50" i="15"/>
  <c r="AH15" i="15"/>
  <c r="AH59" i="14"/>
  <c r="AH61" i="14"/>
  <c r="AH18" i="13"/>
  <c r="AH12" i="14"/>
  <c r="AH59" i="13"/>
  <c r="AH12" i="13"/>
  <c r="AH27" i="19"/>
  <c r="AH64" i="13"/>
  <c r="AH30" i="19"/>
  <c r="AH27" i="13"/>
  <c r="AH27" i="15"/>
  <c r="AH61" i="13"/>
  <c r="AH58" i="13"/>
  <c r="AH73" i="14"/>
  <c r="AH32" i="13"/>
  <c r="AH35" i="14"/>
  <c r="AH28" i="14"/>
  <c r="AH33" i="15"/>
  <c r="AH30" i="15"/>
  <c r="AH20" i="14"/>
  <c r="AH49" i="15"/>
  <c r="AH50" i="13"/>
  <c r="AH19" i="19"/>
  <c r="AH19" i="15"/>
  <c r="AH57" i="15"/>
  <c r="AH26" i="19"/>
  <c r="AH58" i="15"/>
  <c r="AH27" i="14"/>
  <c r="AH46" i="13"/>
  <c r="AH29" i="14"/>
  <c r="AH20" i="13"/>
  <c r="AH32" i="19"/>
  <c r="AH16" i="14"/>
  <c r="AH29" i="13"/>
  <c r="AH33" i="13"/>
  <c r="AH49" i="19"/>
  <c r="AH43" i="14"/>
  <c r="AH14" i="19"/>
  <c r="AH71" i="14"/>
  <c r="AH64" i="15"/>
  <c r="AH46" i="15"/>
  <c r="AH42" i="15"/>
  <c r="AH41" i="13"/>
  <c r="AH18" i="19"/>
  <c r="AH44" i="13"/>
  <c r="AH48" i="15"/>
  <c r="AH65" i="13"/>
  <c r="AH60" i="13"/>
  <c r="AH16" i="19"/>
  <c r="AH17" i="13"/>
  <c r="AH12" i="15"/>
  <c r="AH77" i="14"/>
  <c r="AH12" i="19"/>
  <c r="AH28" i="19"/>
  <c r="AH31" i="13"/>
  <c r="AH29" i="15"/>
  <c r="AH48" i="13"/>
  <c r="AH43" i="15"/>
  <c r="AH60" i="14"/>
  <c r="AH58" i="14"/>
  <c r="AH62" i="15"/>
  <c r="AH72" i="14"/>
  <c r="AH44" i="14"/>
  <c r="AH26" i="15"/>
  <c r="AH41" i="15"/>
  <c r="AH48" i="14"/>
  <c r="AH60" i="15"/>
  <c r="AH35" i="19"/>
  <c r="AH18" i="15"/>
  <c r="AH61" i="15"/>
  <c r="AH11" i="14"/>
  <c r="AH34" i="15"/>
  <c r="AH11" i="15"/>
  <c r="AH34" i="14"/>
  <c r="AH74" i="14"/>
  <c r="AH31" i="19"/>
  <c r="AH31" i="14"/>
  <c r="AH28" i="13"/>
  <c r="AH16" i="13"/>
  <c r="AH32" i="14"/>
  <c r="AH79" i="14"/>
  <c r="AH15" i="13"/>
  <c r="AH28" i="15"/>
  <c r="AH56" i="15"/>
  <c r="AH50" i="19"/>
  <c r="AH47" i="15"/>
  <c r="AH46" i="14"/>
  <c r="AH13" i="15"/>
  <c r="AH65" i="14"/>
  <c r="AH41" i="14"/>
  <c r="AH59" i="15"/>
  <c r="AH20" i="15"/>
  <c r="AH14" i="13"/>
  <c r="AH30" i="13"/>
  <c r="AH14" i="15"/>
  <c r="AH76" i="14"/>
  <c r="AH78" i="14"/>
  <c r="AH63" i="15"/>
  <c r="AH33" i="14"/>
  <c r="AH63" i="14"/>
  <c r="AH19" i="14"/>
  <c r="AH13" i="14"/>
  <c r="AH26" i="13"/>
  <c r="AH34" i="13"/>
  <c r="AH29" i="19"/>
  <c r="AH15" i="19"/>
  <c r="AH43" i="13"/>
  <c r="AH45" i="15"/>
  <c r="AH56" i="13"/>
  <c r="AH14" i="14"/>
  <c r="AH62" i="14"/>
  <c r="AH16" i="15"/>
  <c r="AH11" i="13"/>
  <c r="AH50" i="14"/>
  <c r="AH35" i="13"/>
  <c r="AH42" i="13"/>
  <c r="AH47" i="14"/>
  <c r="AH49" i="14"/>
  <c r="AH17" i="19"/>
  <c r="AH62" i="13"/>
  <c r="AH57" i="14"/>
  <c r="AH80" i="14"/>
  <c r="AH30" i="14"/>
  <c r="AH18" i="14"/>
  <c r="AH35" i="15"/>
  <c r="AH26" i="14"/>
  <c r="AH63" i="13"/>
  <c r="AH57" i="13"/>
  <c r="AH31" i="15"/>
  <c r="AH65" i="15"/>
  <c r="AH45" i="13"/>
  <c r="AH15" i="14"/>
  <c r="AH47" i="13"/>
  <c r="AH19" i="13"/>
  <c r="AH13" i="13"/>
  <c r="AH42" i="14"/>
  <c r="AH11" i="19"/>
  <c r="AH17" i="15"/>
  <c r="AH64" i="14"/>
  <c r="AH32" i="15"/>
  <c r="AH49" i="13"/>
  <c r="AH44" i="15"/>
  <c r="AH33" i="19"/>
  <c r="AH20" i="19"/>
  <c r="AH45" i="14"/>
  <c r="AH34" i="19"/>
  <c r="AH13" i="19"/>
  <c r="AH17" i="14"/>
  <c r="AH45" i="19" l="1"/>
  <c r="A50" i="30"/>
  <c r="B49" i="30"/>
  <c r="AH48" i="19"/>
  <c r="AH43" i="19"/>
  <c r="AH46" i="19"/>
  <c r="AH41" i="19"/>
  <c r="AH42" i="19"/>
  <c r="T43" i="27"/>
  <c r="H43" i="27"/>
  <c r="E43" i="27"/>
  <c r="Q43" i="27"/>
  <c r="N43" i="27"/>
  <c r="AC43" i="27"/>
  <c r="B43" i="27"/>
  <c r="A44" i="27"/>
  <c r="W43" i="27"/>
  <c r="Z43" i="27"/>
  <c r="K43" i="27"/>
  <c r="A51" i="30" l="1"/>
  <c r="B50" i="30"/>
  <c r="Q44" i="27"/>
  <c r="A45" i="27"/>
  <c r="N44" i="27"/>
  <c r="Z44" i="27"/>
  <c r="AC44" i="27"/>
  <c r="K44" i="27"/>
  <c r="T44" i="27"/>
  <c r="E44" i="27"/>
  <c r="B44" i="27"/>
  <c r="W44" i="27"/>
  <c r="H44" i="27"/>
  <c r="N45" i="27" l="1"/>
  <c r="A46" i="27"/>
  <c r="W45" i="27"/>
  <c r="K45" i="27"/>
  <c r="Z45" i="27"/>
  <c r="H45" i="27"/>
  <c r="E45" i="27"/>
  <c r="B45" i="27"/>
  <c r="AC45" i="27"/>
  <c r="Q45" i="27"/>
  <c r="T45" i="27"/>
  <c r="A52" i="30"/>
  <c r="B51" i="30"/>
  <c r="A53" i="30" l="1"/>
  <c r="B52" i="30"/>
  <c r="AH50" i="18"/>
  <c r="AH64" i="19"/>
  <c r="AH61" i="19"/>
  <c r="AH35" i="18"/>
  <c r="AH49" i="18"/>
  <c r="AH42" i="18"/>
  <c r="AH20" i="18"/>
  <c r="AH26" i="18"/>
  <c r="AH47" i="18"/>
  <c r="AH41" i="18"/>
  <c r="AH28" i="18"/>
  <c r="AH46" i="18"/>
  <c r="AH17" i="18"/>
  <c r="AH32" i="18"/>
  <c r="AH11" i="18"/>
  <c r="AH15" i="18"/>
  <c r="AH48" i="18"/>
  <c r="AH33" i="18"/>
  <c r="AH63" i="19"/>
  <c r="AH34" i="18"/>
  <c r="AH44" i="18"/>
  <c r="AH65" i="19"/>
  <c r="AH18" i="18"/>
  <c r="AH45" i="18"/>
  <c r="AH62" i="19"/>
  <c r="AH16" i="18"/>
  <c r="AH56" i="19"/>
  <c r="AH59" i="19"/>
  <c r="AH31" i="18"/>
  <c r="AH12" i="18"/>
  <c r="AH19" i="18"/>
  <c r="AH57" i="19"/>
  <c r="AH27" i="18"/>
  <c r="AH29" i="18"/>
  <c r="AH30" i="18"/>
  <c r="AH60" i="19"/>
  <c r="AH14" i="18"/>
  <c r="AH43" i="18"/>
  <c r="AH13" i="18"/>
  <c r="AH58" i="19"/>
  <c r="AC46" i="27"/>
  <c r="A47" i="27"/>
  <c r="B46" i="27"/>
  <c r="T46" i="27"/>
  <c r="H46" i="27"/>
  <c r="E46" i="27"/>
  <c r="Z46" i="27"/>
  <c r="K46" i="27"/>
  <c r="Q46" i="27"/>
  <c r="W46" i="27"/>
  <c r="N46" i="27"/>
  <c r="AC47" i="27" l="1"/>
  <c r="B47" i="27"/>
  <c r="Z47" i="27"/>
  <c r="Q47" i="27"/>
  <c r="K47" i="27"/>
  <c r="H47" i="27"/>
  <c r="E47" i="27"/>
  <c r="W47" i="27"/>
  <c r="N47" i="27"/>
  <c r="T47" i="27"/>
  <c r="A48" i="27"/>
  <c r="A54" i="30"/>
  <c r="B53" i="30"/>
  <c r="B54" i="30" l="1"/>
  <c r="AH57" i="18"/>
  <c r="AH61" i="18"/>
  <c r="AH56" i="18"/>
  <c r="AH76" i="18"/>
  <c r="AH59" i="18"/>
  <c r="AH65" i="18"/>
  <c r="AH64" i="18"/>
  <c r="AH78" i="18"/>
  <c r="AH73" i="18"/>
  <c r="AH77" i="18"/>
  <c r="AH60" i="18"/>
  <c r="AH72" i="18"/>
  <c r="AH75" i="18"/>
  <c r="AH71" i="18"/>
  <c r="AH79" i="18"/>
  <c r="AH58" i="18"/>
  <c r="AH62" i="18"/>
  <c r="AH74" i="18"/>
  <c r="AH80" i="18"/>
  <c r="AH63" i="18"/>
  <c r="AC48" i="27"/>
  <c r="B48" i="27"/>
  <c r="Z48" i="27"/>
  <c r="W48" i="27"/>
  <c r="K48" i="27"/>
  <c r="N48" i="27"/>
  <c r="H48" i="27"/>
  <c r="E48" i="27"/>
  <c r="T48" i="27"/>
  <c r="Q48" i="27"/>
  <c r="A49" i="27"/>
  <c r="Z49" i="27" l="1"/>
  <c r="W49" i="27"/>
  <c r="K49" i="27"/>
  <c r="T49" i="27"/>
  <c r="H49" i="27"/>
  <c r="E49" i="27"/>
  <c r="A50" i="27"/>
  <c r="B49" i="27"/>
  <c r="N49" i="27"/>
  <c r="AC49" i="27"/>
  <c r="Q49" i="27"/>
  <c r="W50" i="27" l="1"/>
  <c r="K50" i="27"/>
  <c r="T50" i="27"/>
  <c r="H50" i="27"/>
  <c r="E50" i="27"/>
  <c r="Q50" i="27"/>
  <c r="Z50" i="27"/>
  <c r="B50" i="27"/>
  <c r="AC50" i="27"/>
  <c r="A51" i="27"/>
  <c r="N50" i="27"/>
  <c r="T51" i="27" l="1"/>
  <c r="H51" i="27"/>
  <c r="E51" i="27"/>
  <c r="Q51" i="27"/>
  <c r="N51" i="27"/>
  <c r="AC51" i="27"/>
  <c r="B51" i="27"/>
  <c r="W51" i="27"/>
  <c r="Z51" i="27"/>
  <c r="K51" i="27"/>
  <c r="A52" i="27"/>
  <c r="Q52" i="27" l="1"/>
  <c r="A53" i="27"/>
  <c r="N52" i="27"/>
  <c r="Z52" i="27"/>
  <c r="W52" i="27"/>
  <c r="B52" i="27"/>
  <c r="T52" i="27"/>
  <c r="H52" i="27"/>
  <c r="E52" i="27"/>
  <c r="K52" i="27"/>
  <c r="AC52" i="27"/>
  <c r="N53" i="27" l="1"/>
  <c r="A54" i="27"/>
  <c r="W53" i="27"/>
  <c r="K53" i="27"/>
  <c r="T53" i="27"/>
  <c r="Q53" i="27"/>
  <c r="Z53" i="27"/>
  <c r="H53" i="27"/>
  <c r="AC53" i="27"/>
  <c r="E53" i="27"/>
  <c r="B53" i="27"/>
  <c r="AC54" i="27" l="1"/>
  <c r="B54" i="27"/>
  <c r="T54" i="27"/>
  <c r="H54" i="27"/>
  <c r="E54" i="27"/>
  <c r="Q54" i="27"/>
  <c r="Z54" i="27"/>
  <c r="K54" i="27"/>
  <c r="W54" i="27"/>
  <c r="N54" i="27"/>
</calcChain>
</file>

<file path=xl/sharedStrings.xml><?xml version="1.0" encoding="utf-8"?>
<sst xmlns="http://schemas.openxmlformats.org/spreadsheetml/2006/main" count="1896" uniqueCount="266">
  <si>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</si>
  <si>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</si>
  <si>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</si>
  <si>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</si>
  <si>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</si>
  <si>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</si>
  <si>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</si>
  <si>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</si>
  <si>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</si>
  <si>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</si>
  <si>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</si>
  <si>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</si>
  <si>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</si>
  <si>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</si>
  <si>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</si>
  <si>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County</t>
  </si>
  <si>
    <t>Post code</t>
  </si>
  <si>
    <t>Date of birth</t>
  </si>
  <si>
    <t>Payroll number</t>
  </si>
  <si>
    <t>National Insurance number</t>
  </si>
  <si>
    <t>BUSINESS DETAILS</t>
  </si>
  <si>
    <t>Business name</t>
  </si>
  <si>
    <t>Revenue Office name</t>
  </si>
  <si>
    <t>NATIONAL INSURANCE</t>
  </si>
  <si>
    <t>Revenue reference number</t>
  </si>
  <si>
    <t>Date applied</t>
  </si>
  <si>
    <t>Code suffix</t>
  </si>
  <si>
    <t>Code number</t>
  </si>
  <si>
    <t>INCOME TAX</t>
  </si>
  <si>
    <t>(dd/mm/yyyy)</t>
  </si>
  <si>
    <t>Paid monthly or weekly?</t>
  </si>
  <si>
    <t>L</t>
  </si>
  <si>
    <t>Student Loan deductions</t>
  </si>
  <si>
    <t>N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</si>
  <si>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</si>
  <si>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</si>
  <si>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</si>
  <si>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</si>
  <si>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</si>
  <si>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</si>
  <si>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>Total pay previous employment</t>
  </si>
  <si>
    <t>Total tax previous employment</t>
  </si>
  <si>
    <t>Tax Code 6 April or starting date</t>
  </si>
  <si>
    <t>Week no</t>
  </si>
  <si>
    <t>Month no</t>
  </si>
  <si>
    <t>P45 NEW STARTERS</t>
  </si>
  <si>
    <t>Is this a secondary employment?</t>
  </si>
  <si>
    <t>Married/widow at reduced NIC?</t>
  </si>
  <si>
    <t>Student loan deductions?</t>
  </si>
  <si>
    <t>Greyed out boxes showing week numbers are automatically generated from dates entered</t>
  </si>
  <si>
    <r>
      <t xml:space="preserve">Amended tax code  </t>
    </r>
    <r>
      <rPr>
        <i/>
        <sz val="9"/>
        <color indexed="23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</si>
  <si>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>Amended tax code</t>
    </r>
    <r>
      <rPr>
        <sz val="9"/>
        <color indexed="48"/>
        <rFont val="Times New Roman"/>
        <family val="1"/>
      </rPr>
      <t xml:space="preserve">  </t>
    </r>
    <r>
      <rPr>
        <i/>
        <sz val="9"/>
        <color indexed="48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</si>
  <si>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</si>
  <si>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</si>
  <si>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Employers must obtain appropriate Inland Revenue certificate when applying reduced rate contributions</t>
  </si>
  <si>
    <t>STUDENT LOANS</t>
  </si>
  <si>
    <t>Wk/Mth no</t>
  </si>
  <si>
    <t>Overtime Bonus Gratuities</t>
  </si>
  <si>
    <t>Month 1</t>
  </si>
  <si>
    <t>Week 1</t>
  </si>
  <si>
    <t>Working sheets</t>
  </si>
  <si>
    <t>Year to date Free Pay</t>
  </si>
  <si>
    <t>Year to date Taxable Pay</t>
  </si>
  <si>
    <t>Week 1 Month 1 Free Pay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</si>
  <si>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</si>
  <si>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</si>
  <si>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</si>
  <si>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</si>
  <si>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</si>
  <si>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</si>
  <si>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</si>
  <si>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</si>
  <si>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</si>
  <si>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</si>
  <si>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Week 1 Month 1 Taxable Pay</t>
  </si>
  <si>
    <t>k codes - calculate tax manually</t>
  </si>
  <si>
    <t>Year to date Tax Payable</t>
  </si>
  <si>
    <t>Week 1 Month 1 Tax Payable</t>
  </si>
  <si>
    <t>Pay No</t>
  </si>
  <si>
    <r>
      <t xml:space="preserve">Week1 or Month1 basis  </t>
    </r>
    <r>
      <rPr>
        <sz val="8"/>
        <rFont val="Times New Roman"/>
        <family val="1"/>
      </rPr>
      <t xml:space="preserve"> </t>
    </r>
    <r>
      <rPr>
        <sz val="8"/>
        <color indexed="23"/>
        <rFont val="Times New Roman"/>
        <family val="1"/>
      </rPr>
      <t>If applicable enter W1 or M1</t>
    </r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</si>
  <si>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</si>
  <si>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</si>
  <si>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</si>
  <si>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</si>
  <si>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</si>
  <si>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</si>
  <si>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</si>
  <si>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</si>
  <si>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</si>
  <si>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</si>
  <si>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</si>
  <si>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</si>
  <si>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week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</si>
  <si>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</si>
  <si>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</si>
  <si>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</si>
  <si>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</si>
  <si>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</si>
  <si>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</si>
  <si>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t>enter Y or N</t>
  </si>
  <si>
    <r>
      <t xml:space="preserve">Sex </t>
    </r>
    <r>
      <rPr>
        <sz val="8"/>
        <color indexed="23"/>
        <rFont val="Times New Roman"/>
        <family val="1"/>
      </rPr>
      <t xml:space="preserve">                          </t>
    </r>
    <r>
      <rPr>
        <i/>
        <sz val="8"/>
        <color indexed="23"/>
        <rFont val="Times New Roman"/>
        <family val="1"/>
      </rPr>
      <t>enter M or F</t>
    </r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</si>
  <si>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</si>
  <si>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</si>
  <si>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Employees not contracted out of state pension</t>
  </si>
  <si>
    <t>NIC Birthday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</si>
  <si>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</si>
  <si>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</si>
  <si>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</si>
  <si>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</si>
  <si>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</si>
  <si>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</si>
  <si>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t>Statutory totals for month</t>
  </si>
  <si>
    <t>Recoverable statutory payments</t>
  </si>
  <si>
    <t>Nic compensation on statutory payments</t>
  </si>
  <si>
    <t>Year to date statutory payments recovered</t>
  </si>
  <si>
    <t>Year to date Nic compensation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</si>
  <si>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</si>
  <si>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</si>
  <si>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</si>
  <si>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Suffix and Prefix tax codes</t>
  </si>
  <si>
    <t>www.diyaccounting.co.uk</t>
  </si>
  <si>
    <t>Note: Code D always W1 or M1</t>
  </si>
  <si>
    <t>Week Table Emplee 01</t>
  </si>
  <si>
    <t>Month Table Emplee 01</t>
  </si>
  <si>
    <t>Week Table Emplee 02</t>
  </si>
  <si>
    <t>Month Table Emplee 02</t>
  </si>
  <si>
    <t>Week Table Emplee 03</t>
  </si>
  <si>
    <t>Month Table Emplee 03</t>
  </si>
  <si>
    <t>Week Table Emplee 04</t>
  </si>
  <si>
    <t>Month Table Emplee 04</t>
  </si>
  <si>
    <t>Week Table Emplee 05</t>
  </si>
  <si>
    <t>Month Table Emplee 05</t>
  </si>
  <si>
    <t>Month Table Emplee 09</t>
  </si>
  <si>
    <t>Week Table Emplee 09</t>
  </si>
  <si>
    <t>Month Table Emplee 08</t>
  </si>
  <si>
    <t>Week Table Emplee 08</t>
  </si>
  <si>
    <t>Month Table Emplee 07</t>
  </si>
  <si>
    <t>Week Table Emplee 07</t>
  </si>
  <si>
    <t>Month Table Emplee 06</t>
  </si>
  <si>
    <t>Week Table Emplee 06</t>
  </si>
  <si>
    <t>Code 1 Emplee 01</t>
  </si>
  <si>
    <t>Code 2 Emplee 02</t>
  </si>
  <si>
    <t>Code 3 Emplee 01</t>
  </si>
  <si>
    <t>Code 2 Emplee 01</t>
  </si>
  <si>
    <t>Code 4 Emplee 01</t>
  </si>
  <si>
    <t>Weeks Tax Code Emplee 01</t>
  </si>
  <si>
    <t>Code 1 Emplee 02</t>
  </si>
  <si>
    <t>Code 3 Emplee 02</t>
  </si>
  <si>
    <t>Code 4 Emplee 02</t>
  </si>
  <si>
    <t>Weeks Tax Code Emplee 02</t>
  </si>
  <si>
    <t>Code 1 Emplee 03</t>
  </si>
  <si>
    <t>Code 2 Emplee 03</t>
  </si>
  <si>
    <t>Code 3 Emplee 03</t>
  </si>
  <si>
    <t>Code 4 Emplee 03</t>
  </si>
  <si>
    <t>Weeks Tax Code Emplee 03</t>
  </si>
  <si>
    <t>Code 1 Emplee 04</t>
  </si>
  <si>
    <t>Code 2 Emplee 04</t>
  </si>
  <si>
    <t>Code 3 Emplee 04</t>
  </si>
  <si>
    <t>Code 4 Emplee 04</t>
  </si>
  <si>
    <t>Weeks Tax Code Emplee 04</t>
  </si>
  <si>
    <t>Code 1 Emplee 05</t>
  </si>
  <si>
    <t>Code 2 Emplee 05</t>
  </si>
  <si>
    <t>Code 3 Emplee 05</t>
  </si>
  <si>
    <t>Code 4 Emplee 05</t>
  </si>
  <si>
    <t>Weeks Tax Code Emplee 05</t>
  </si>
  <si>
    <t>Code 1 Emplee 06</t>
  </si>
  <si>
    <t>Code 2 Emplee 06</t>
  </si>
  <si>
    <t>Code 3 Emplee 06</t>
  </si>
  <si>
    <t>Code 4 Emplee 06</t>
  </si>
  <si>
    <t>Weeks Tax Code Emplee 06</t>
  </si>
  <si>
    <t>Code 1 Emplee 07</t>
  </si>
  <si>
    <t>Code 2 Emplee 07</t>
  </si>
  <si>
    <t>Code 3 Emplee 07</t>
  </si>
  <si>
    <t>Code 4 Emplee 07</t>
  </si>
  <si>
    <t>Weeks Tax Code Emplee 07</t>
  </si>
  <si>
    <t>Code 1 Emplee 08</t>
  </si>
  <si>
    <t>Code 2 Emplee 08</t>
  </si>
  <si>
    <t>Code 3 Emplee 08</t>
  </si>
  <si>
    <t>Code 4 Emplee 08</t>
  </si>
  <si>
    <t>Weeks Tax Code Emplee 08</t>
  </si>
  <si>
    <t>Code 1 Emplee 09</t>
  </si>
  <si>
    <t>Code 2 Emplee 09</t>
  </si>
  <si>
    <t>Code 3 Emplee 09</t>
  </si>
  <si>
    <t>Code 4 Emplee 09</t>
  </si>
  <si>
    <t>Weeks Tax Code Emplee 09</t>
  </si>
  <si>
    <t>Code 1 Emplee 10</t>
  </si>
  <si>
    <t>Code 2 Emplee 10</t>
  </si>
  <si>
    <t>Code 3 Emplee 10</t>
  </si>
  <si>
    <t>Code 4 Emplee 10</t>
  </si>
  <si>
    <t>Weeks Tax Code Emplee 10</t>
  </si>
  <si>
    <t>Week Tale Emplee 10</t>
  </si>
  <si>
    <t>Month Tale Emplee 10</t>
  </si>
  <si>
    <t>Limited Companies Only</t>
  </si>
  <si>
    <t>Enter D for Directors</t>
  </si>
  <si>
    <r>
      <t xml:space="preserve">Sex </t>
    </r>
    <r>
      <rPr>
        <sz val="8"/>
        <color indexed="56"/>
        <rFont val="Times New Roman"/>
        <family val="1"/>
      </rPr>
      <t xml:space="preserve">                          </t>
    </r>
    <r>
      <rPr>
        <i/>
        <sz val="8"/>
        <color indexed="56"/>
        <rFont val="Times New Roman"/>
        <family val="1"/>
      </rPr>
      <t>enter M or F</t>
    </r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</si>
  <si>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</si>
  <si>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</si>
  <si>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</si>
  <si>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</si>
  <si>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</si>
  <si>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</si>
  <si>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NI Table</t>
  </si>
  <si>
    <t>Weekly Wages</t>
  </si>
  <si>
    <t>Monthly Wages</t>
  </si>
  <si>
    <t>Lower earnings limit, primary, Class 1</t>
  </si>
  <si>
    <t>£</t>
  </si>
  <si>
    <t>Upper earnings limit, primary, Class 1</t>
  </si>
  <si>
    <t>Primary threshold</t>
  </si>
  <si>
    <t>Employees Class 1 between primary and upper earnings limit</t>
  </si>
  <si>
    <t>A</t>
  </si>
  <si>
    <t>%</t>
  </si>
  <si>
    <t>Married woman reduced rate between primary and upper earnings limit</t>
  </si>
  <si>
    <t>B</t>
  </si>
  <si>
    <t xml:space="preserve">Employees Class 1 who are over State pension age </t>
  </si>
  <si>
    <t>C</t>
  </si>
  <si>
    <t>Employees with another job paying NICs above upper earnings limit CA2700</t>
  </si>
  <si>
    <t>J</t>
  </si>
  <si>
    <t>Employees Class 1 above upper earnings limit</t>
  </si>
  <si>
    <t>Employers secondary Class 1 rate above secondary threshold</t>
  </si>
  <si>
    <t xml:space="preserve"> Tax Bands </t>
  </si>
  <si>
    <t>Earnings Limits</t>
  </si>
  <si>
    <t>Employee's Earnings up to and including the UEL</t>
  </si>
  <si>
    <t>Earnings at the LEL (where earnings are equal to or exceed the LEL) 1a</t>
  </si>
  <si>
    <t>Earnings above the LEL, up to and including the ET  1b</t>
  </si>
  <si>
    <t>Earnings above the ET, up to and including the UEL  1c</t>
  </si>
  <si>
    <t>TABLE A Employee's contibutions due on all earnings above the ET  1e</t>
  </si>
  <si>
    <t>TABLE B Employee's contibutions due on all earnings above the ET  1e</t>
  </si>
  <si>
    <t>TABLE C Employee's contibutions due on all earnings above the ET  1e</t>
  </si>
  <si>
    <t>TABLE J Employee's contibutions due on all earnings above the ET  1e</t>
  </si>
  <si>
    <t>Employer's contributions</t>
  </si>
  <si>
    <t>TABLE A          Total of employee's and employer's contributions  1d</t>
  </si>
  <si>
    <t>Total of employee's and employer's contributions  1d</t>
  </si>
  <si>
    <t>Taxable Bands Allowances</t>
  </si>
  <si>
    <t>Start Level</t>
  </si>
  <si>
    <t xml:space="preserve"> End Level</t>
  </si>
  <si>
    <t>Basic rate</t>
  </si>
  <si>
    <t>Higher rate</t>
  </si>
  <si>
    <t>Tax code</t>
  </si>
  <si>
    <t>Total Pay 52 week adjustment table</t>
  </si>
  <si>
    <t>Total Pay 12 month adjustment table</t>
  </si>
  <si>
    <t>Weekly Higher tax rate Limits 40% - 20%</t>
  </si>
  <si>
    <t>Monthly Higher tax rate Limits 40% - 20%</t>
  </si>
  <si>
    <t>Year to date Income Tax at BR 20%</t>
  </si>
  <si>
    <t>Year to date Income Tax at 40-20%</t>
  </si>
  <si>
    <t>Week 1 Month 1 Income Tax at 20%</t>
  </si>
  <si>
    <t>Week 1 Month 1 Income Tax at 40-20%</t>
  </si>
  <si>
    <t xml:space="preserve">             Example enter tax code as:-</t>
  </si>
  <si>
    <r>
      <t>Amended tax code</t>
    </r>
    <r>
      <rPr>
        <sz val="9"/>
        <color indexed="8"/>
        <rFont val="Times New Roman"/>
        <family val="1"/>
      </rPr>
      <t xml:space="preserve">  </t>
    </r>
    <r>
      <rPr>
        <i/>
        <sz val="9"/>
        <color indexed="8"/>
        <rFont val="Times New Roman"/>
        <family val="1"/>
      </rPr>
      <t xml:space="preserve"> </t>
    </r>
    <r>
      <rPr>
        <i/>
        <sz val="8"/>
        <color indexed="8"/>
        <rFont val="Times New Roman"/>
        <family val="1"/>
      </rPr>
      <t>eg. 603 1/9/08</t>
    </r>
  </si>
  <si>
    <t>Year to</t>
  </si>
  <si>
    <t>2009-10</t>
  </si>
  <si>
    <t>National Insurance rates</t>
  </si>
  <si>
    <t>Income Tax rates</t>
  </si>
  <si>
    <t>Basic rate applicable on taxable income from</t>
  </si>
  <si>
    <t>Higher rate applicable on taxable income over</t>
  </si>
  <si>
    <t>over</t>
  </si>
  <si>
    <t>Starting date existing = 06/04/2009</t>
  </si>
  <si>
    <t>-</t>
  </si>
  <si>
    <t>Personal allowance</t>
  </si>
  <si>
    <t>M</t>
  </si>
  <si>
    <t>F</t>
  </si>
  <si>
    <t>W</t>
  </si>
  <si>
    <t>D</t>
  </si>
  <si>
    <t>W1</t>
  </si>
  <si>
    <t>M1</t>
  </si>
  <si>
    <r>
      <t xml:space="preserve">Amended tax code  </t>
    </r>
    <r>
      <rPr>
        <i/>
        <sz val="9"/>
        <color indexed="18"/>
        <rFont val="Times New Roman"/>
        <family val="1"/>
      </rPr>
      <t xml:space="preserve"> if applicable</t>
    </r>
  </si>
  <si>
    <t>Leave blank if P45 relates to previous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</si>
</sst>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8" formatCode="00"/>
    <numFmt numFmtId="171" formatCode="dd/mm/yyyy;@"/>
    <numFmt numFmtId="172" formatCode="0.00_ ;[Red]\-0.00\ "/>
    <numFmt numFmtId="180" formatCode="[$-F800]dddd\,\ mmmm\ dd\,\ yyyy"/>
  </numFmts>
  <fonts count="5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color indexed="48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9"/>
      <color indexed="23"/>
      <name val="Times New Roman"/>
      <family val="1"/>
    </font>
    <font>
      <i/>
      <sz val="9"/>
      <color indexed="48"/>
      <name val="Times New Roman"/>
      <family val="1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9"/>
      <color indexed="10"/>
      <name val="Times New Roman"/>
      <family val="1"/>
    </font>
    <font>
      <b/>
      <i/>
      <sz val="10"/>
      <name val="Times New Roman"/>
      <family val="1"/>
    </font>
    <font>
      <b/>
      <i/>
      <sz val="9"/>
      <color indexed="18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i/>
      <sz val="8"/>
      <color indexed="8"/>
      <name val="Times New Roman"/>
      <family val="1"/>
    </font>
    <font>
      <sz val="9"/>
      <color indexed="8"/>
      <name val="Arial"/>
    </font>
    <font>
      <i/>
      <sz val="9"/>
      <color indexed="1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/>
      <top/>
      <bottom/>
      <diagonal style="double">
        <color indexed="64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4">
    <xf numFmtId="0" fontId="0" fillId="0" borderId="0" xfId="0"/>
    <xf numFmtId="0" fontId="2" fillId="0" borderId="0" xfId="0" applyFont="1"/>
    <xf numFmtId="0" fontId="2" fillId="0" borderId="0" xfId="0" applyFont="1" applyAlignment="1"/>
    <xf numFmtId="168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71" fontId="6" fillId="3" borderId="0" xfId="0" applyNumberFormat="1" applyFont="1" applyFill="1" applyBorder="1"/>
    <xf numFmtId="168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8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71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left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20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5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8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6" fillId="0" borderId="18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72" fontId="7" fillId="0" borderId="0" xfId="0" applyNumberFormat="1" applyFont="1" applyFill="1" applyAlignment="1">
      <alignment horizontal="left"/>
    </xf>
    <xf numFmtId="172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2" fillId="4" borderId="0" xfId="0" applyFont="1" applyFill="1"/>
    <xf numFmtId="0" fontId="0" fillId="2" borderId="13" xfId="0" applyFill="1" applyBorder="1" applyAlignment="1"/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5" xfId="0" applyFill="1" applyBorder="1" applyAlignment="1"/>
    <xf numFmtId="0" fontId="0" fillId="2" borderId="21" xfId="0" applyFill="1" applyBorder="1" applyAlignment="1"/>
    <xf numFmtId="0" fontId="8" fillId="3" borderId="0" xfId="0" applyFont="1" applyFill="1" applyBorder="1" applyAlignment="1">
      <alignment horizontal="right" vertical="center"/>
    </xf>
    <xf numFmtId="0" fontId="8" fillId="4" borderId="18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6" fillId="3" borderId="3" xfId="0" applyFont="1" applyFill="1" applyBorder="1"/>
    <xf numFmtId="0" fontId="26" fillId="3" borderId="3" xfId="0" applyFont="1" applyFill="1" applyBorder="1" applyAlignment="1">
      <alignment horizontal="right" indent="1"/>
    </xf>
    <xf numFmtId="172" fontId="2" fillId="0" borderId="0" xfId="0" applyNumberFormat="1" applyFont="1" applyFill="1"/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164" fontId="6" fillId="3" borderId="13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3" xfId="0" applyNumberFormat="1" applyFont="1" applyFill="1" applyBorder="1" applyAlignment="1">
      <alignment wrapText="1"/>
    </xf>
    <xf numFmtId="164" fontId="6" fillId="3" borderId="24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2" xfId="0" applyNumberFormat="1" applyFont="1" applyBorder="1" applyAlignment="1"/>
    <xf numFmtId="2" fontId="6" fillId="3" borderId="13" xfId="0" applyNumberFormat="1" applyFont="1" applyFill="1" applyBorder="1" applyAlignment="1">
      <alignment wrapText="1"/>
    </xf>
    <xf numFmtId="164" fontId="6" fillId="0" borderId="23" xfId="0" applyNumberFormat="1" applyFont="1" applyBorder="1" applyAlignment="1"/>
    <xf numFmtId="2" fontId="6" fillId="3" borderId="0" xfId="0" applyNumberFormat="1" applyFont="1" applyFill="1" applyBorder="1" applyAlignment="1">
      <alignment wrapText="1"/>
    </xf>
    <xf numFmtId="164" fontId="6" fillId="0" borderId="24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2" xfId="0" applyNumberFormat="1" applyFont="1" applyFill="1" applyBorder="1" applyAlignment="1"/>
    <xf numFmtId="164" fontId="6" fillId="3" borderId="23" xfId="0" applyNumberFormat="1" applyFont="1" applyFill="1" applyBorder="1" applyAlignment="1"/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21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8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8" fontId="6" fillId="3" borderId="19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8" fontId="6" fillId="3" borderId="20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8" fontId="6" fillId="3" borderId="21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8" fontId="6" fillId="3" borderId="13" xfId="0" applyNumberFormat="1" applyFont="1" applyFill="1" applyBorder="1" applyAlignment="1">
      <alignment horizontal="center"/>
    </xf>
    <xf numFmtId="168" fontId="6" fillId="3" borderId="15" xfId="0" applyNumberFormat="1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2" fontId="11" fillId="3" borderId="25" xfId="0" applyNumberFormat="1" applyFont="1" applyFill="1" applyBorder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3" borderId="26" xfId="0" applyNumberFormat="1" applyFont="1" applyFill="1" applyBorder="1" applyAlignment="1"/>
    <xf numFmtId="164" fontId="6" fillId="3" borderId="25" xfId="0" applyNumberFormat="1" applyFont="1" applyFill="1" applyBorder="1" applyAlignment="1"/>
    <xf numFmtId="2" fontId="6" fillId="3" borderId="25" xfId="0" applyNumberFormat="1" applyFont="1" applyFill="1" applyBorder="1" applyAlignment="1"/>
    <xf numFmtId="164" fontId="6" fillId="2" borderId="18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2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" fontId="6" fillId="0" borderId="18" xfId="0" applyNumberFormat="1" applyFont="1" applyBorder="1" applyAlignment="1">
      <alignment horizontal="right"/>
    </xf>
    <xf numFmtId="171" fontId="6" fillId="0" borderId="18" xfId="0" applyNumberFormat="1" applyFont="1" applyFill="1" applyBorder="1" applyAlignment="1">
      <alignment horizontal="center"/>
    </xf>
    <xf numFmtId="0" fontId="6" fillId="0" borderId="18" xfId="0" applyFont="1" applyBorder="1" applyAlignment="1"/>
    <xf numFmtId="0" fontId="2" fillId="0" borderId="18" xfId="0" applyFont="1" applyFill="1" applyBorder="1" applyAlignment="1">
      <alignment horizontal="center" vertical="center"/>
    </xf>
    <xf numFmtId="164" fontId="6" fillId="2" borderId="27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8" fontId="8" fillId="3" borderId="0" xfId="0" applyNumberFormat="1" applyFont="1" applyFill="1" applyBorder="1" applyAlignment="1">
      <alignment horizontal="center"/>
    </xf>
    <xf numFmtId="1" fontId="19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8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5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8" fillId="3" borderId="0" xfId="0" applyNumberFormat="1" applyFont="1" applyFill="1" applyBorder="1" applyAlignment="1">
      <alignment horizontal="left" vertical="center"/>
    </xf>
    <xf numFmtId="1" fontId="19" fillId="3" borderId="0" xfId="0" applyNumberFormat="1" applyFont="1" applyFill="1" applyBorder="1"/>
    <xf numFmtId="1" fontId="6" fillId="3" borderId="0" xfId="0" applyNumberFormat="1" applyFont="1" applyFill="1" applyBorder="1" applyAlignment="1">
      <alignment horizontal="left"/>
    </xf>
    <xf numFmtId="1" fontId="20" fillId="3" borderId="0" xfId="0" applyNumberFormat="1" applyFont="1" applyFill="1" applyBorder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6" fillId="0" borderId="18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left"/>
    </xf>
    <xf numFmtId="172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0" fontId="11" fillId="3" borderId="0" xfId="0" applyNumberFormat="1" applyFont="1" applyFill="1" applyBorder="1" applyAlignment="1">
      <alignment horizontal="center"/>
    </xf>
    <xf numFmtId="1" fontId="29" fillId="3" borderId="0" xfId="0" applyNumberFormat="1" applyFont="1" applyFill="1" applyBorder="1"/>
    <xf numFmtId="0" fontId="32" fillId="3" borderId="0" xfId="0" applyFont="1" applyFill="1" applyBorder="1"/>
    <xf numFmtId="168" fontId="2" fillId="2" borderId="18" xfId="0" applyNumberFormat="1" applyFont="1" applyFill="1" applyBorder="1" applyAlignment="1">
      <alignment horizontal="center" vertical="center"/>
    </xf>
    <xf numFmtId="172" fontId="2" fillId="3" borderId="1" xfId="0" applyNumberFormat="1" applyFont="1" applyFill="1" applyBorder="1" applyAlignment="1">
      <alignment vertical="center"/>
    </xf>
    <xf numFmtId="172" fontId="2" fillId="2" borderId="1" xfId="0" applyNumberFormat="1" applyFont="1" applyFill="1" applyBorder="1"/>
    <xf numFmtId="172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vertical="center"/>
    </xf>
    <xf numFmtId="172" fontId="2" fillId="0" borderId="1" xfId="0" applyNumberFormat="1" applyFont="1" applyFill="1" applyBorder="1"/>
    <xf numFmtId="171" fontId="6" fillId="0" borderId="1" xfId="0" applyNumberFormat="1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33" fillId="3" borderId="7" xfId="0" applyFont="1" applyFill="1" applyBorder="1" applyAlignment="1"/>
    <xf numFmtId="0" fontId="33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0" fontId="33" fillId="3" borderId="0" xfId="0" applyFont="1" applyFill="1" applyBorder="1" applyAlignment="1">
      <alignment wrapText="1"/>
    </xf>
    <xf numFmtId="0" fontId="33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2" xfId="0" applyNumberFormat="1" applyFont="1" applyFill="1" applyBorder="1" applyAlignment="1"/>
    <xf numFmtId="164" fontId="6" fillId="3" borderId="19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6" fillId="3" borderId="20" xfId="0" applyNumberFormat="1" applyFont="1" applyFill="1" applyBorder="1" applyAlignment="1"/>
    <xf numFmtId="0" fontId="25" fillId="3" borderId="0" xfId="0" applyFont="1" applyFill="1" applyBorder="1"/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 applyProtection="1">
      <alignment horizontal="center"/>
      <protection hidden="1"/>
    </xf>
    <xf numFmtId="0" fontId="41" fillId="3" borderId="0" xfId="0" applyFont="1" applyFill="1" applyBorder="1"/>
    <xf numFmtId="0" fontId="42" fillId="3" borderId="0" xfId="0" applyFont="1" applyFill="1" applyBorder="1" applyAlignment="1"/>
    <xf numFmtId="0" fontId="43" fillId="3" borderId="0" xfId="0" applyFont="1" applyFill="1" applyBorder="1"/>
    <xf numFmtId="0" fontId="41" fillId="3" borderId="0" xfId="0" applyFont="1" applyFill="1" applyBorder="1" applyAlignment="1"/>
    <xf numFmtId="0" fontId="2" fillId="5" borderId="22" xfId="0" applyFont="1" applyFill="1" applyBorder="1" applyAlignment="1">
      <alignment horizontal="right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3" borderId="30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left" vertical="center" indent="1"/>
    </xf>
    <xf numFmtId="0" fontId="2" fillId="4" borderId="24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8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30" xfId="0" applyNumberFormat="1" applyFont="1" applyFill="1" applyBorder="1" applyAlignment="1">
      <alignment vertical="center"/>
    </xf>
    <xf numFmtId="164" fontId="7" fillId="4" borderId="24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72" fontId="7" fillId="0" borderId="0" xfId="0" applyNumberFormat="1" applyFont="1" applyFill="1" applyAlignment="1">
      <alignment horizontal="center"/>
    </xf>
    <xf numFmtId="1" fontId="6" fillId="0" borderId="0" xfId="0" applyNumberFormat="1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Fill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1" fontId="6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Alignment="1" applyProtection="1">
      <alignment wrapText="1"/>
      <protection hidden="1"/>
    </xf>
    <xf numFmtId="1" fontId="6" fillId="0" borderId="0" xfId="0" applyNumberFormat="1" applyFont="1" applyFill="1" applyAlignment="1" applyProtection="1">
      <alignment horizontal="center" wrapText="1"/>
      <protection hidden="1"/>
    </xf>
    <xf numFmtId="1" fontId="6" fillId="0" borderId="0" xfId="0" applyNumberFormat="1" applyFont="1" applyAlignment="1" applyProtection="1">
      <alignment horizontal="center" wrapText="1"/>
      <protection hidden="1"/>
    </xf>
    <xf numFmtId="0" fontId="5" fillId="0" borderId="0" xfId="0" applyFont="1" applyProtection="1">
      <protection hidden="1"/>
    </xf>
    <xf numFmtId="0" fontId="0" fillId="0" borderId="0" xfId="0" applyProtection="1">
      <protection hidden="1"/>
    </xf>
    <xf numFmtId="0" fontId="45" fillId="3" borderId="0" xfId="0" applyFont="1" applyFill="1" applyProtection="1">
      <protection hidden="1"/>
    </xf>
    <xf numFmtId="15" fontId="45" fillId="3" borderId="0" xfId="0" applyNumberFormat="1" applyFont="1" applyFill="1" applyAlignment="1" applyProtection="1">
      <alignment horizontal="center"/>
      <protection hidden="1"/>
    </xf>
    <xf numFmtId="1" fontId="45" fillId="3" borderId="0" xfId="0" applyNumberFormat="1" applyFont="1" applyFill="1" applyAlignment="1" applyProtection="1">
      <alignment horizontal="center" wrapText="1"/>
      <protection hidden="1"/>
    </xf>
    <xf numFmtId="0" fontId="34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/>
      <protection hidden="1"/>
    </xf>
    <xf numFmtId="0" fontId="46" fillId="0" borderId="31" xfId="0" applyFont="1" applyBorder="1" applyAlignment="1" applyProtection="1">
      <alignment horizontal="center" vertical="center"/>
      <protection hidden="1"/>
    </xf>
    <xf numFmtId="0" fontId="45" fillId="0" borderId="0" xfId="0" applyFont="1" applyProtection="1">
      <protection hidden="1"/>
    </xf>
    <xf numFmtId="15" fontId="45" fillId="0" borderId="0" xfId="0" applyNumberFormat="1" applyFont="1" applyAlignment="1" applyProtection="1">
      <alignment horizontal="center"/>
      <protection hidden="1"/>
    </xf>
    <xf numFmtId="1" fontId="45" fillId="3" borderId="0" xfId="0" applyNumberFormat="1" applyFont="1" applyFill="1" applyAlignment="1" applyProtection="1">
      <alignment horizontal="center"/>
      <protection hidden="1"/>
    </xf>
    <xf numFmtId="0" fontId="34" fillId="3" borderId="0" xfId="0" applyFont="1" applyFill="1" applyAlignment="1" applyProtection="1">
      <alignment horizontal="center" wrapText="1"/>
      <protection hidden="1"/>
    </xf>
    <xf numFmtId="0" fontId="34" fillId="3" borderId="0" xfId="0" applyFont="1" applyFill="1" applyAlignment="1" applyProtection="1">
      <protection hidden="1"/>
    </xf>
    <xf numFmtId="0" fontId="34" fillId="0" borderId="1" xfId="0" applyFont="1" applyBorder="1" applyAlignment="1" applyProtection="1">
      <alignment horizontal="right" indent="1"/>
      <protection hidden="1"/>
    </xf>
    <xf numFmtId="1" fontId="34" fillId="0" borderId="1" xfId="0" applyNumberFormat="1" applyFont="1" applyBorder="1" applyAlignment="1" applyProtection="1">
      <alignment horizontal="right" indent="1"/>
      <protection hidden="1"/>
    </xf>
    <xf numFmtId="2" fontId="34" fillId="0" borderId="1" xfId="0" applyNumberFormat="1" applyFont="1" applyBorder="1" applyAlignment="1" applyProtection="1">
      <alignment horizontal="right" indent="1"/>
      <protection hidden="1"/>
    </xf>
    <xf numFmtId="2" fontId="34" fillId="3" borderId="0" xfId="0" applyNumberFormat="1" applyFont="1" applyFill="1" applyAlignment="1" applyProtection="1">
      <alignment horizontal="right" indent="1"/>
      <protection hidden="1"/>
    </xf>
    <xf numFmtId="1" fontId="34" fillId="0" borderId="1" xfId="0" applyNumberFormat="1" applyFont="1" applyBorder="1" applyAlignment="1" applyProtection="1">
      <alignment horizontal="center"/>
      <protection hidden="1"/>
    </xf>
    <xf numFmtId="2" fontId="34" fillId="0" borderId="1" xfId="0" applyNumberFormat="1" applyFont="1" applyBorder="1" applyAlignment="1" applyProtection="1">
      <alignment horizontal="center"/>
      <protection hidden="1"/>
    </xf>
    <xf numFmtId="0" fontId="47" fillId="3" borderId="0" xfId="0" applyFont="1" applyFill="1" applyProtection="1">
      <protection hidden="1"/>
    </xf>
    <xf numFmtId="0" fontId="34" fillId="3" borderId="0" xfId="0" applyFont="1" applyFill="1" applyAlignment="1" applyProtection="1">
      <alignment horizontal="center" vertical="center" wrapText="1"/>
      <protection hidden="1"/>
    </xf>
    <xf numFmtId="9" fontId="34" fillId="3" borderId="0" xfId="0" applyNumberFormat="1" applyFont="1" applyFill="1" applyProtection="1">
      <protection hidden="1"/>
    </xf>
    <xf numFmtId="0" fontId="34" fillId="0" borderId="1" xfId="0" applyFont="1" applyFill="1" applyBorder="1" applyAlignment="1" applyProtection="1">
      <alignment horizontal="center"/>
      <protection hidden="1"/>
    </xf>
    <xf numFmtId="0" fontId="45" fillId="0" borderId="0" xfId="0" applyFont="1" applyAlignment="1" applyProtection="1">
      <alignment horizontal="center"/>
      <protection hidden="1"/>
    </xf>
    <xf numFmtId="1" fontId="45" fillId="0" borderId="0" xfId="0" applyNumberFormat="1" applyFont="1" applyAlignment="1" applyProtection="1">
      <alignment horizontal="center"/>
      <protection hidden="1"/>
    </xf>
    <xf numFmtId="0" fontId="45" fillId="3" borderId="0" xfId="0" applyFont="1" applyFill="1" applyAlignment="1" applyProtection="1">
      <alignment horizontal="center"/>
      <protection hidden="1"/>
    </xf>
    <xf numFmtId="0" fontId="34" fillId="3" borderId="0" xfId="0" applyFont="1" applyFill="1" applyBorder="1" applyAlignment="1" applyProtection="1">
      <alignment horizontal="center" wrapText="1"/>
      <protection hidden="1"/>
    </xf>
    <xf numFmtId="0" fontId="34" fillId="3" borderId="0" xfId="0" applyFont="1" applyFill="1" applyBorder="1" applyAlignment="1" applyProtection="1">
      <alignment horizontal="center"/>
      <protection hidden="1"/>
    </xf>
    <xf numFmtId="0" fontId="34" fillId="3" borderId="0" xfId="0" applyFont="1" applyFill="1" applyAlignment="1" applyProtection="1">
      <alignment horizontal="right"/>
      <protection hidden="1"/>
    </xf>
    <xf numFmtId="0" fontId="48" fillId="0" borderId="0" xfId="0" applyFont="1" applyProtection="1">
      <protection hidden="1"/>
    </xf>
    <xf numFmtId="2" fontId="51" fillId="0" borderId="0" xfId="0" applyNumberFormat="1" applyFont="1" applyAlignment="1" applyProtection="1">
      <alignment horizontal="center"/>
      <protection hidden="1"/>
    </xf>
    <xf numFmtId="0" fontId="48" fillId="0" borderId="0" xfId="0" applyFont="1" applyAlignment="1" applyProtection="1">
      <alignment horizontal="center" wrapText="1"/>
      <protection hidden="1"/>
    </xf>
    <xf numFmtId="2" fontId="51" fillId="0" borderId="0" xfId="0" applyNumberFormat="1" applyFont="1" applyAlignment="1" applyProtection="1">
      <alignment horizontal="center" vertical="center" wrapText="1"/>
      <protection hidden="1"/>
    </xf>
    <xf numFmtId="15" fontId="7" fillId="2" borderId="32" xfId="0" applyNumberFormat="1" applyFont="1" applyFill="1" applyBorder="1" applyAlignment="1">
      <alignment horizontal="right" vertical="center"/>
    </xf>
    <xf numFmtId="0" fontId="5" fillId="2" borderId="33" xfId="0" applyFont="1" applyFill="1" applyBorder="1" applyAlignment="1">
      <alignment horizontal="center" vertical="center"/>
    </xf>
    <xf numFmtId="15" fontId="5" fillId="2" borderId="34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52" fillId="3" borderId="0" xfId="0" applyFont="1" applyFill="1"/>
    <xf numFmtId="0" fontId="38" fillId="2" borderId="32" xfId="1" applyFont="1" applyFill="1" applyBorder="1" applyAlignment="1" applyProtection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6" fillId="0" borderId="26" xfId="0" applyFont="1" applyBorder="1" applyAlignment="1"/>
    <xf numFmtId="0" fontId="0" fillId="0" borderId="25" xfId="0" applyBorder="1" applyAlignment="1"/>
    <xf numFmtId="0" fontId="0" fillId="0" borderId="35" xfId="0" applyBorder="1" applyAlignment="1"/>
    <xf numFmtId="0" fontId="6" fillId="0" borderId="26" xfId="0" applyFont="1" applyFill="1" applyBorder="1" applyAlignment="1">
      <alignment horizontal="right" wrapText="1"/>
    </xf>
    <xf numFmtId="0" fontId="0" fillId="0" borderId="35" xfId="0" applyFill="1" applyBorder="1" applyAlignment="1">
      <alignment horizontal="right" wrapText="1"/>
    </xf>
    <xf numFmtId="0" fontId="2" fillId="0" borderId="26" xfId="0" applyFont="1" applyFill="1" applyBorder="1" applyAlignment="1">
      <alignment horizontal="left" wrapText="1"/>
    </xf>
    <xf numFmtId="0" fontId="33" fillId="0" borderId="35" xfId="0" applyFont="1" applyFill="1" applyBorder="1" applyAlignment="1">
      <alignment horizontal="left" wrapText="1"/>
    </xf>
    <xf numFmtId="0" fontId="6" fillId="0" borderId="26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6" fillId="0" borderId="39" xfId="0" applyFont="1" applyBorder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6" fillId="0" borderId="38" xfId="0" applyFont="1" applyBorder="1" applyAlignment="1"/>
    <xf numFmtId="0" fontId="6" fillId="0" borderId="0" xfId="0" applyFont="1" applyAlignment="1"/>
    <xf numFmtId="0" fontId="15" fillId="0" borderId="40" xfId="0" applyFont="1" applyBorder="1" applyAlignment="1">
      <alignment horizontal="left" vertical="center" indent="3"/>
    </xf>
    <xf numFmtId="0" fontId="40" fillId="0" borderId="40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1" fillId="2" borderId="0" xfId="0" applyFont="1" applyFill="1" applyBorder="1" applyAlignment="1"/>
    <xf numFmtId="0" fontId="6" fillId="0" borderId="3" xfId="0" applyFont="1" applyBorder="1" applyAlignment="1"/>
    <xf numFmtId="0" fontId="6" fillId="0" borderId="7" xfId="0" applyFont="1" applyBorder="1" applyAlignment="1"/>
    <xf numFmtId="172" fontId="7" fillId="4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2" fontId="7" fillId="3" borderId="13" xfId="0" applyNumberFormat="1" applyFont="1" applyFill="1" applyBorder="1" applyAlignment="1">
      <alignment horizontal="center" vertical="center" wrapText="1"/>
    </xf>
    <xf numFmtId="2" fontId="7" fillId="3" borderId="26" xfId="0" applyNumberFormat="1" applyFont="1" applyFill="1" applyBorder="1" applyAlignment="1">
      <alignment horizontal="center" wrapText="1"/>
    </xf>
    <xf numFmtId="2" fontId="7" fillId="3" borderId="35" xfId="0" applyNumberFormat="1" applyFont="1" applyFill="1" applyBorder="1" applyAlignment="1">
      <alignment horizontal="center" wrapText="1"/>
    </xf>
    <xf numFmtId="0" fontId="7" fillId="4" borderId="25" xfId="0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33" fillId="3" borderId="0" xfId="0" applyFont="1" applyFill="1" applyBorder="1" applyAlignment="1"/>
    <xf numFmtId="164" fontId="7" fillId="3" borderId="24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7" fillId="3" borderId="23" xfId="0" applyNumberFormat="1" applyFont="1" applyFill="1" applyBorder="1" applyAlignment="1">
      <alignment horizontal="center" vertical="center" wrapText="1"/>
    </xf>
    <xf numFmtId="0" fontId="33" fillId="3" borderId="23" xfId="0" applyFont="1" applyFill="1" applyBorder="1" applyAlignment="1">
      <alignment horizontal="center" vertical="center" wrapText="1"/>
    </xf>
    <xf numFmtId="0" fontId="33" fillId="3" borderId="24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72" fontId="7" fillId="0" borderId="0" xfId="0" applyNumberFormat="1" applyFont="1" applyAlignment="1">
      <alignment horizontal="center" vertical="center" wrapText="1"/>
    </xf>
    <xf numFmtId="172" fontId="33" fillId="0" borderId="0" xfId="0" applyNumberFormat="1" applyFont="1" applyAlignment="1">
      <alignment horizontal="center" vertical="center" wrapText="1"/>
    </xf>
    <xf numFmtId="172" fontId="33" fillId="0" borderId="0" xfId="0" applyNumberFormat="1" applyFont="1" applyAlignment="1">
      <alignment wrapText="1"/>
    </xf>
    <xf numFmtId="172" fontId="7" fillId="0" borderId="0" xfId="0" applyNumberFormat="1" applyFont="1" applyFill="1" applyAlignment="1">
      <alignment horizontal="center" vertical="center" wrapText="1"/>
    </xf>
    <xf numFmtId="172" fontId="1" fillId="0" borderId="0" xfId="0" applyNumberFormat="1" applyFont="1" applyFill="1" applyAlignment="1">
      <alignment horizontal="center" vertical="center" wrapText="1"/>
    </xf>
    <xf numFmtId="172" fontId="1" fillId="0" borderId="0" xfId="0" applyNumberFormat="1" applyFont="1" applyAlignment="1">
      <alignment horizontal="center" vertical="center" wrapText="1"/>
    </xf>
    <xf numFmtId="172" fontId="7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2" fontId="2" fillId="2" borderId="26" xfId="0" applyNumberFormat="1" applyFont="1" applyFill="1" applyBorder="1" applyAlignment="1"/>
    <xf numFmtId="172" fontId="2" fillId="2" borderId="25" xfId="0" applyNumberFormat="1" applyFont="1" applyFill="1" applyBorder="1" applyAlignment="1"/>
    <xf numFmtId="172" fontId="2" fillId="2" borderId="35" xfId="0" applyNumberFormat="1" applyFont="1" applyFill="1" applyBorder="1" applyAlignment="1"/>
    <xf numFmtId="0" fontId="33" fillId="0" borderId="0" xfId="0" applyFont="1" applyFill="1" applyAlignment="1"/>
    <xf numFmtId="168" fontId="7" fillId="3" borderId="23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2" fontId="7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2" fontId="5" fillId="3" borderId="24" xfId="0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3" fillId="2" borderId="33" xfId="0" applyFont="1" applyFill="1" applyBorder="1" applyAlignment="1">
      <alignment horizontal="center" vertical="center" wrapText="1"/>
    </xf>
    <xf numFmtId="0" fontId="33" fillId="2" borderId="34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left" vertical="center" wrapText="1" indent="1"/>
    </xf>
    <xf numFmtId="0" fontId="2" fillId="2" borderId="33" xfId="0" applyFont="1" applyFill="1" applyBorder="1" applyAlignment="1">
      <alignment horizontal="left" vertical="center" wrapText="1" indent="1"/>
    </xf>
    <xf numFmtId="0" fontId="33" fillId="2" borderId="34" xfId="0" applyFont="1" applyFill="1" applyBorder="1" applyAlignment="1">
      <alignment horizontal="left" vertical="center" wrapText="1" indent="1"/>
    </xf>
    <xf numFmtId="171" fontId="2" fillId="0" borderId="41" xfId="0" applyNumberFormat="1" applyFont="1" applyFill="1" applyBorder="1" applyAlignment="1">
      <alignment horizontal="center" vertical="center" wrapText="1"/>
    </xf>
    <xf numFmtId="171" fontId="33" fillId="0" borderId="41" xfId="0" applyNumberFormat="1" applyFont="1" applyFill="1" applyBorder="1" applyAlignment="1">
      <alignment horizontal="center" vertical="center" wrapText="1"/>
    </xf>
    <xf numFmtId="172" fontId="2" fillId="3" borderId="26" xfId="0" applyNumberFormat="1" applyFont="1" applyFill="1" applyBorder="1" applyAlignment="1">
      <alignment horizontal="center" vertical="center" wrapText="1"/>
    </xf>
    <xf numFmtId="0" fontId="33" fillId="0" borderId="25" xfId="0" applyFont="1" applyBorder="1" applyAlignment="1">
      <alignment wrapText="1"/>
    </xf>
    <xf numFmtId="0" fontId="33" fillId="0" borderId="35" xfId="0" applyFont="1" applyBorder="1" applyAlignment="1">
      <alignment wrapText="1"/>
    </xf>
    <xf numFmtId="0" fontId="2" fillId="2" borderId="3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0" fontId="17" fillId="2" borderId="34" xfId="0" applyFont="1" applyFill="1" applyBorder="1" applyAlignment="1">
      <alignment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9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9" fillId="2" borderId="42" xfId="1" applyFont="1" applyFill="1" applyBorder="1" applyAlignment="1" applyProtection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33" fillId="3" borderId="20" xfId="0" applyFont="1" applyFill="1" applyBorder="1" applyAlignment="1"/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7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4" fillId="2" borderId="32" xfId="0" applyFont="1" applyFill="1" applyBorder="1" applyAlignment="1">
      <alignment horizontal="center" vertical="center" wrapText="1"/>
    </xf>
    <xf numFmtId="0" fontId="35" fillId="2" borderId="3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172" fontId="1" fillId="0" borderId="0" xfId="0" applyNumberFormat="1" applyFont="1" applyAlignment="1">
      <alignment wrapText="1"/>
    </xf>
    <xf numFmtId="0" fontId="7" fillId="3" borderId="20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vertical="center" wrapText="1"/>
    </xf>
    <xf numFmtId="0" fontId="15" fillId="2" borderId="34" xfId="0" applyFont="1" applyFill="1" applyBorder="1" applyAlignment="1">
      <alignment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25" fillId="3" borderId="48" xfId="0" applyFont="1" applyFill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4" fillId="3" borderId="0" xfId="0" applyFont="1" applyFill="1" applyAlignment="1" applyProtection="1">
      <protection hidden="1"/>
    </xf>
    <xf numFmtId="0" fontId="6" fillId="3" borderId="0" xfId="0" applyFont="1" applyFill="1" applyBorder="1" applyAlignment="1"/>
    <xf numFmtId="0" fontId="46" fillId="3" borderId="49" xfId="0" applyFont="1" applyFill="1" applyBorder="1" applyAlignment="1" applyProtection="1">
      <alignment horizontal="right" vertical="center"/>
      <protection hidden="1"/>
    </xf>
    <xf numFmtId="0" fontId="0" fillId="3" borderId="50" xfId="0" applyFill="1" applyBorder="1" applyAlignment="1">
      <alignment horizontal="right" vertical="center"/>
    </xf>
    <xf numFmtId="180" fontId="46" fillId="3" borderId="50" xfId="0" applyNumberFormat="1" applyFont="1" applyFill="1" applyBorder="1" applyAlignment="1" applyProtection="1">
      <alignment horizontal="left" vertical="center" indent="1"/>
      <protection hidden="1"/>
    </xf>
    <xf numFmtId="180" fontId="0" fillId="3" borderId="51" xfId="0" applyNumberFormat="1" applyFill="1" applyBorder="1" applyAlignment="1">
      <alignment horizontal="left" vertical="center" indent="1"/>
    </xf>
    <xf numFmtId="0" fontId="46" fillId="3" borderId="26" xfId="0" applyFont="1" applyFill="1" applyBorder="1" applyAlignment="1" applyProtection="1">
      <alignment horizontal="right" vertical="center"/>
      <protection hidden="1"/>
    </xf>
    <xf numFmtId="0" fontId="0" fillId="0" borderId="25" xfId="0" applyBorder="1" applyAlignment="1">
      <alignment horizontal="right"/>
    </xf>
    <xf numFmtId="0" fontId="46" fillId="3" borderId="25" xfId="0" applyFont="1" applyFill="1" applyBorder="1" applyAlignment="1" applyProtection="1">
      <alignment horizontal="left" vertical="center" indent="1"/>
      <protection hidden="1"/>
    </xf>
    <xf numFmtId="0" fontId="46" fillId="3" borderId="35" xfId="0" applyFont="1" applyFill="1" applyBorder="1" applyAlignment="1" applyProtection="1">
      <alignment horizontal="left" vertical="center" indent="1"/>
      <protection hidden="1"/>
    </xf>
    <xf numFmtId="0" fontId="34" fillId="3" borderId="0" xfId="0" applyFont="1" applyFill="1" applyAlignment="1" applyProtection="1">
      <alignment horizontal="center"/>
      <protection hidden="1"/>
    </xf>
    <xf numFmtId="0" fontId="0" fillId="0" borderId="25" xfId="0" applyBorder="1" applyAlignment="1">
      <alignment horizontal="right" vertical="center"/>
    </xf>
    <xf numFmtId="0" fontId="46" fillId="3" borderId="1" xfId="0" applyFont="1" applyFill="1" applyBorder="1" applyAlignment="1" applyProtection="1">
      <alignment horizontal="left" vertical="center" inden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B3" sqref="B3"/>
    </sheetView>
  </sheetViews>
  <sheetFormatPr defaultRowHeight="12" x14ac:dyDescent="0.2"/>
  <cols>
    <col min="1" max="1" width="0.85546875" style="7" customWidth="1"/>
    <col min="2" max="2" width="24.7109375" style="7" customWidth="1"/>
    <col min="3" max="3" width="0.85546875" style="7" customWidth="1"/>
    <col min="4" max="4" width="10.7109375" style="7" customWidth="1"/>
    <col min="5" max="5" width="0.85546875" style="7" customWidth="1"/>
    <col min="6" max="6" width="10.7109375" style="7" customWidth="1"/>
    <col min="7" max="7" width="0.85546875" style="7" customWidth="1"/>
    <col min="8" max="8" width="11.7109375" style="7" customWidth="1"/>
    <col min="9" max="10" width="0.85546875" style="7" customWidth="1"/>
    <col min="11" max="11" width="24.7109375" style="7" customWidth="1"/>
    <col min="12" max="12" width="1.28515625" style="7" customWidth="1"/>
    <col min="13" max="13" width="10.7109375" style="7" customWidth="1"/>
    <col min="14" max="14" width="1.28515625" style="7" customWidth="1"/>
    <col min="15" max="15" width="10.7109375" style="7" customWidth="1"/>
    <col min="16" max="16" width="2.7109375" style="204" customWidth="1"/>
    <col min="17" max="17" width="10.7109375" style="7" customWidth="1"/>
    <col min="18" max="18" width="0.85546875" style="5" customWidth="1"/>
    <col min="19" max="19" width="10.7109375" style="7" customWidth="1"/>
    <col min="20" max="20" width="0.85546875" style="7" customWidth="1"/>
    <col min="21" max="21" width="4.28515625" style="7" customWidth="1"/>
    <col min="22" max="25" width="10.5703125" style="7" customWidth="1"/>
    <col min="26" max="16384" width="9.140625" style="7"/>
  </cols>
  <sheetData>
    <row r="1" spans="1:24" ht="6" customHeight="1" x14ac:dyDescent="0.2">
      <c r="A1" s="359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56"/>
    </row>
    <row r="2" spans="1:24" ht="6" customHeight="1" thickBo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91"/>
      <c r="Q2" s="76"/>
      <c r="R2" s="100"/>
      <c r="S2" s="100"/>
      <c r="T2" s="101"/>
      <c r="U2" s="356"/>
      <c r="W2" s="327">
        <f>Admin!B2</f>
        <v>39909</v>
      </c>
      <c r="X2" s="7">
        <v>1</v>
      </c>
    </row>
    <row r="3" spans="1:24" ht="17.25" customHeight="1" thickTop="1" thickBot="1" x14ac:dyDescent="0.3">
      <c r="A3" s="77"/>
      <c r="B3" s="107" t="s">
        <v>20</v>
      </c>
      <c r="C3" s="9"/>
      <c r="D3" s="9"/>
      <c r="E3" s="9"/>
      <c r="F3" s="9"/>
      <c r="G3" s="9"/>
      <c r="H3" s="87"/>
      <c r="I3" s="9"/>
      <c r="J3" s="9"/>
      <c r="K3" s="364" t="s">
        <v>103</v>
      </c>
      <c r="L3" s="337"/>
      <c r="M3" s="337"/>
      <c r="N3" s="11"/>
      <c r="O3" s="80"/>
      <c r="P3" s="192"/>
      <c r="Q3" s="331" t="s">
        <v>120</v>
      </c>
      <c r="R3" s="332"/>
      <c r="S3" s="333"/>
      <c r="T3" s="103"/>
      <c r="U3" s="356"/>
      <c r="W3" s="327">
        <f>Admin!B3</f>
        <v>39910</v>
      </c>
      <c r="X3" s="7">
        <f>X2+1</f>
        <v>2</v>
      </c>
    </row>
    <row r="4" spans="1:24" ht="3.75" customHeight="1" thickTop="1" x14ac:dyDescent="0.2">
      <c r="A4" s="7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93"/>
      <c r="Q4" s="9"/>
      <c r="R4" s="102"/>
      <c r="S4" s="102"/>
      <c r="T4" s="103"/>
      <c r="U4" s="356"/>
      <c r="W4" s="327">
        <f>Admin!B4</f>
        <v>39911</v>
      </c>
      <c r="X4" s="7">
        <f t="shared" ref="X4:X53" si="0">X3+1</f>
        <v>3</v>
      </c>
    </row>
    <row r="5" spans="1:24" ht="12" customHeight="1" x14ac:dyDescent="0.2">
      <c r="A5" s="77"/>
      <c r="B5" s="9" t="s">
        <v>21</v>
      </c>
      <c r="C5" s="10"/>
      <c r="D5" s="342"/>
      <c r="E5" s="343"/>
      <c r="F5" s="344"/>
      <c r="G5" s="10"/>
      <c r="H5" s="86"/>
      <c r="I5" s="9"/>
      <c r="J5" s="9"/>
      <c r="K5" s="9" t="s">
        <v>24</v>
      </c>
      <c r="L5" s="345"/>
      <c r="M5" s="346"/>
      <c r="N5" s="89"/>
      <c r="O5" s="347"/>
      <c r="P5" s="348"/>
      <c r="Q5" s="9"/>
      <c r="R5" s="102"/>
      <c r="S5" s="102"/>
      <c r="T5" s="103"/>
      <c r="U5" s="356"/>
      <c r="V5" s="7" t="s">
        <v>258</v>
      </c>
      <c r="W5" s="327">
        <f>Admin!B5</f>
        <v>39912</v>
      </c>
      <c r="X5" s="7">
        <f t="shared" si="0"/>
        <v>4</v>
      </c>
    </row>
    <row r="6" spans="1:24" ht="12" customHeight="1" x14ac:dyDescent="0.2">
      <c r="A6" s="77"/>
      <c r="B6" s="9" t="s">
        <v>13</v>
      </c>
      <c r="C6" s="10"/>
      <c r="D6" s="342"/>
      <c r="E6" s="343"/>
      <c r="F6" s="344"/>
      <c r="G6" s="10"/>
      <c r="H6" s="9"/>
      <c r="I6" s="9"/>
      <c r="J6" s="9"/>
      <c r="K6" s="9"/>
      <c r="L6" s="9"/>
      <c r="M6" s="9"/>
      <c r="N6" s="9"/>
      <c r="O6" s="9"/>
      <c r="P6" s="193"/>
      <c r="Q6" s="9"/>
      <c r="R6" s="102"/>
      <c r="S6" s="102"/>
      <c r="T6" s="103"/>
      <c r="U6" s="356"/>
      <c r="V6" s="7" t="s">
        <v>259</v>
      </c>
      <c r="W6" s="327">
        <f>Admin!B6</f>
        <v>39913</v>
      </c>
      <c r="X6" s="7">
        <f t="shared" si="0"/>
        <v>5</v>
      </c>
    </row>
    <row r="7" spans="1:24" ht="12" customHeight="1" x14ac:dyDescent="0.2">
      <c r="A7" s="77"/>
      <c r="B7" s="9" t="s">
        <v>14</v>
      </c>
      <c r="C7" s="10"/>
      <c r="D7" s="342"/>
      <c r="E7" s="343"/>
      <c r="F7" s="344"/>
      <c r="G7" s="10"/>
      <c r="H7" s="9"/>
      <c r="I7" s="9"/>
      <c r="J7" s="10"/>
      <c r="K7" s="9" t="s">
        <v>22</v>
      </c>
      <c r="L7" s="349"/>
      <c r="M7" s="350"/>
      <c r="N7" s="350"/>
      <c r="O7" s="350"/>
      <c r="P7" s="351"/>
      <c r="Q7" s="9"/>
      <c r="R7" s="102"/>
      <c r="S7" s="102"/>
      <c r="T7" s="103"/>
      <c r="U7" s="356"/>
      <c r="V7" s="7" t="s">
        <v>260</v>
      </c>
      <c r="W7" s="327">
        <f>Admin!B7</f>
        <v>39914</v>
      </c>
      <c r="X7" s="7">
        <f t="shared" si="0"/>
        <v>6</v>
      </c>
    </row>
    <row r="8" spans="1:24" ht="12" customHeight="1" x14ac:dyDescent="0.2">
      <c r="A8" s="77"/>
      <c r="B8" s="9" t="s">
        <v>15</v>
      </c>
      <c r="C8" s="10"/>
      <c r="D8" s="342"/>
      <c r="E8" s="343"/>
      <c r="F8" s="344"/>
      <c r="G8" s="10"/>
      <c r="H8" s="9"/>
      <c r="I8" s="9"/>
      <c r="J8" s="9"/>
      <c r="K8" s="9"/>
      <c r="L8" s="9"/>
      <c r="M8" s="9"/>
      <c r="N8" s="9"/>
      <c r="O8" s="9"/>
      <c r="P8" s="193"/>
      <c r="Q8" s="9"/>
      <c r="R8" s="102"/>
      <c r="S8" s="102"/>
      <c r="T8" s="103"/>
      <c r="U8" s="356"/>
      <c r="V8" s="7" t="s">
        <v>258</v>
      </c>
      <c r="W8" s="327">
        <f>Admin!B8</f>
        <v>39915</v>
      </c>
      <c r="X8" s="7">
        <f t="shared" si="0"/>
        <v>7</v>
      </c>
    </row>
    <row r="9" spans="1:24" ht="12" customHeight="1" x14ac:dyDescent="0.2">
      <c r="A9" s="77"/>
      <c r="B9" s="9" t="s">
        <v>16</v>
      </c>
      <c r="C9" s="10"/>
      <c r="D9" s="12"/>
      <c r="E9" s="10"/>
      <c r="F9" s="10"/>
      <c r="G9" s="10"/>
      <c r="H9" s="86"/>
      <c r="I9" s="9"/>
      <c r="J9" s="9"/>
      <c r="K9" s="87" t="s">
        <v>102</v>
      </c>
      <c r="L9" s="87"/>
      <c r="M9" s="230">
        <f>Admin!B2</f>
        <v>39909</v>
      </c>
      <c r="N9" s="11"/>
      <c r="O9" s="230">
        <f>Admin!B366</f>
        <v>40273</v>
      </c>
      <c r="P9" s="194"/>
      <c r="Q9" s="189" t="s">
        <v>75</v>
      </c>
      <c r="R9" s="190"/>
      <c r="S9" s="190"/>
      <c r="T9" s="103"/>
      <c r="U9" s="356"/>
      <c r="W9" s="327">
        <f>Admin!B9</f>
        <v>39916</v>
      </c>
      <c r="X9" s="7">
        <f t="shared" si="0"/>
        <v>8</v>
      </c>
    </row>
    <row r="10" spans="1:24" ht="6" customHeight="1" x14ac:dyDescent="0.2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95"/>
      <c r="Q10" s="79"/>
      <c r="R10" s="104"/>
      <c r="S10" s="104"/>
      <c r="T10" s="105"/>
      <c r="U10" s="356"/>
      <c r="V10" s="7" t="s">
        <v>261</v>
      </c>
      <c r="W10" s="327">
        <f>Admin!B10</f>
        <v>39917</v>
      </c>
      <c r="X10" s="7">
        <f t="shared" si="0"/>
        <v>9</v>
      </c>
    </row>
    <row r="11" spans="1:24" ht="15" customHeight="1" thickBot="1" x14ac:dyDescent="0.25">
      <c r="A11" s="357"/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8"/>
      <c r="S11" s="358"/>
      <c r="T11" s="358"/>
      <c r="U11" s="356"/>
      <c r="W11" s="327">
        <f>Admin!B11</f>
        <v>39918</v>
      </c>
      <c r="X11" s="7">
        <f t="shared" si="0"/>
        <v>10</v>
      </c>
    </row>
    <row r="12" spans="1:24" ht="9" customHeight="1" thickBo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81"/>
      <c r="K12" s="17"/>
      <c r="L12" s="17"/>
      <c r="M12" s="17"/>
      <c r="N12" s="17"/>
      <c r="O12" s="17"/>
      <c r="P12" s="196"/>
      <c r="Q12" s="17"/>
      <c r="R12" s="17"/>
      <c r="S12" s="17"/>
      <c r="T12" s="18"/>
      <c r="U12" s="356"/>
      <c r="V12" s="7" t="s">
        <v>262</v>
      </c>
      <c r="W12" s="327">
        <f>Admin!B12</f>
        <v>39919</v>
      </c>
      <c r="X12" s="7">
        <f t="shared" si="0"/>
        <v>11</v>
      </c>
    </row>
    <row r="13" spans="1:24" ht="15" customHeight="1" thickTop="1" thickBot="1" x14ac:dyDescent="0.25">
      <c r="A13" s="19"/>
      <c r="B13" s="107" t="s">
        <v>64</v>
      </c>
      <c r="C13" s="67"/>
      <c r="D13" s="21"/>
      <c r="E13" s="21"/>
      <c r="F13" s="21"/>
      <c r="G13" s="21"/>
      <c r="H13" s="338" t="s">
        <v>94</v>
      </c>
      <c r="I13" s="21"/>
      <c r="J13" s="30"/>
      <c r="K13" s="107" t="s">
        <v>23</v>
      </c>
      <c r="L13" s="67"/>
      <c r="M13" s="88"/>
      <c r="N13" s="20"/>
      <c r="O13" s="340"/>
      <c r="P13" s="341"/>
      <c r="Q13" s="336"/>
      <c r="R13" s="69"/>
      <c r="S13" s="334"/>
      <c r="T13" s="22"/>
      <c r="U13" s="356"/>
      <c r="V13" s="7" t="s">
        <v>263</v>
      </c>
      <c r="W13" s="327">
        <f>Admin!B13</f>
        <v>39920</v>
      </c>
      <c r="X13" s="7">
        <f t="shared" si="0"/>
        <v>12</v>
      </c>
    </row>
    <row r="14" spans="1:24" ht="6" customHeight="1" thickTop="1" thickBot="1" x14ac:dyDescent="0.25">
      <c r="A14" s="19"/>
      <c r="B14" s="67"/>
      <c r="C14" s="67"/>
      <c r="D14" s="21"/>
      <c r="E14" s="21"/>
      <c r="F14" s="21"/>
      <c r="G14" s="21"/>
      <c r="H14" s="338"/>
      <c r="I14" s="21"/>
      <c r="J14" s="30"/>
      <c r="K14" s="67"/>
      <c r="L14" s="67"/>
      <c r="M14" s="88"/>
      <c r="N14" s="20"/>
      <c r="O14" s="21"/>
      <c r="P14" s="197"/>
      <c r="Q14" s="337"/>
      <c r="R14" s="21"/>
      <c r="S14" s="335"/>
      <c r="T14" s="22"/>
      <c r="U14" s="356"/>
      <c r="W14" s="327">
        <f>Admin!B14</f>
        <v>39921</v>
      </c>
      <c r="X14" s="7">
        <f t="shared" si="0"/>
        <v>13</v>
      </c>
    </row>
    <row r="15" spans="1:24" ht="14.25" thickTop="1" thickBot="1" x14ac:dyDescent="0.25">
      <c r="A15" s="19"/>
      <c r="B15" s="21" t="s">
        <v>101</v>
      </c>
      <c r="C15" s="21"/>
      <c r="D15" s="353"/>
      <c r="E15" s="354"/>
      <c r="F15" s="355"/>
      <c r="G15" s="23"/>
      <c r="H15" s="29" t="s">
        <v>95</v>
      </c>
      <c r="I15" s="23"/>
      <c r="J15" s="66"/>
      <c r="K15" s="21" t="s">
        <v>19</v>
      </c>
      <c r="L15" s="21"/>
      <c r="M15" s="361"/>
      <c r="N15" s="362"/>
      <c r="O15" s="363"/>
      <c r="P15" s="198"/>
      <c r="Q15" s="187"/>
      <c r="R15" s="184"/>
      <c r="S15" s="188"/>
      <c r="T15" s="22"/>
      <c r="U15" s="356"/>
      <c r="W15" s="327">
        <f>Admin!B15</f>
        <v>39922</v>
      </c>
      <c r="X15" s="7">
        <f t="shared" si="0"/>
        <v>14</v>
      </c>
    </row>
    <row r="16" spans="1:24" ht="13.5" thickTop="1" thickBot="1" x14ac:dyDescent="0.25">
      <c r="A16" s="19"/>
      <c r="B16" s="21" t="s">
        <v>12</v>
      </c>
      <c r="C16" s="21"/>
      <c r="D16" s="353"/>
      <c r="E16" s="354"/>
      <c r="F16" s="355"/>
      <c r="G16" s="23"/>
      <c r="H16" s="205"/>
      <c r="I16" s="23"/>
      <c r="J16" s="30"/>
      <c r="K16" s="21"/>
      <c r="L16" s="21"/>
      <c r="M16" s="65"/>
      <c r="N16" s="65"/>
      <c r="O16" s="217" t="s">
        <v>104</v>
      </c>
      <c r="P16" s="197"/>
      <c r="Q16" s="38" t="s">
        <v>25</v>
      </c>
      <c r="R16" s="69"/>
      <c r="S16" s="38" t="s">
        <v>56</v>
      </c>
      <c r="T16" s="22"/>
      <c r="U16" s="356"/>
      <c r="W16" s="327">
        <f>Admin!B16</f>
        <v>39923</v>
      </c>
      <c r="X16" s="7">
        <f t="shared" si="0"/>
        <v>15</v>
      </c>
    </row>
    <row r="17" spans="1:24" ht="13.5" customHeight="1" thickTop="1" thickBot="1" x14ac:dyDescent="0.25">
      <c r="A17" s="19"/>
      <c r="B17" s="21" t="s">
        <v>13</v>
      </c>
      <c r="C17" s="21"/>
      <c r="D17" s="353"/>
      <c r="E17" s="354"/>
      <c r="F17" s="355"/>
      <c r="G17" s="23"/>
      <c r="H17" s="35" t="s">
        <v>96</v>
      </c>
      <c r="I17" s="23"/>
      <c r="J17" s="30"/>
      <c r="K17" s="23" t="s">
        <v>17</v>
      </c>
      <c r="L17" s="23"/>
      <c r="M17" s="178"/>
      <c r="N17" s="64"/>
      <c r="O17" s="187" t="str">
        <f>IF(M17=0," ",IF((M17+6208)&lt;O$9," ",M17+5844))</f>
        <v xml:space="preserve"> </v>
      </c>
      <c r="P17" s="186">
        <f>IF(O17=" ",1,IF(O17&gt;O$9,54,IF(D28="W",LOOKUP(O17,Admin!B:B,Admin!C:C),IF(D28="M",(LOOKUP(O17,Admin!B:B,Admin!D:D))))))</f>
        <v>1</v>
      </c>
      <c r="Q17" s="64" t="str">
        <f>IF(M17=" "," ",IF(D22="F",M17+21915,IF(D22="M",M17+23741," ")))</f>
        <v xml:space="preserve"> </v>
      </c>
      <c r="R17" s="21"/>
      <c r="S17" s="109" t="str">
        <f>IF(Q17=" "," ",IF(Q17&lt;Admin!E$2,F24,IF(Q17&gt;Admin!E$366," ",IF(D28="W",LOOKUP(Q17,Admin!B:B,Admin!C:C),IF(D28="M",LOOKUP(Q17,Admin!B:B,Admin!D:D),"Check D28")))))</f>
        <v xml:space="preserve"> </v>
      </c>
      <c r="T17" s="22"/>
      <c r="U17" s="356"/>
      <c r="W17" s="327">
        <f>Admin!B17</f>
        <v>39924</v>
      </c>
      <c r="X17" s="7">
        <f t="shared" si="0"/>
        <v>16</v>
      </c>
    </row>
    <row r="18" spans="1:24" ht="13.5" thickTop="1" thickBot="1" x14ac:dyDescent="0.25">
      <c r="A18" s="19"/>
      <c r="B18" s="21" t="s">
        <v>14</v>
      </c>
      <c r="C18" s="21"/>
      <c r="D18" s="353"/>
      <c r="E18" s="354"/>
      <c r="F18" s="355"/>
      <c r="G18" s="23"/>
      <c r="H18" s="206"/>
      <c r="I18" s="23"/>
      <c r="J18" s="30"/>
      <c r="K18" s="23" t="s">
        <v>46</v>
      </c>
      <c r="L18" s="23"/>
      <c r="M18" s="73" t="s">
        <v>99</v>
      </c>
      <c r="N18" s="21"/>
      <c r="O18" s="209" t="s">
        <v>33</v>
      </c>
      <c r="P18" s="109"/>
      <c r="Q18" s="210" t="str">
        <f>IF(O18="Y","Enter Date"," ")</f>
        <v xml:space="preserve"> </v>
      </c>
      <c r="R18" s="36"/>
      <c r="S18" s="109" t="str">
        <f>IF(O18="N"," ",IF(D28="W",LOOKUP(Q18,Admin!B:B,Admin!C:C),IF(D28="m",LOOKUP(Q18,Admin!B:B,Admin!D:D),"Check D28")))</f>
        <v xml:space="preserve"> </v>
      </c>
      <c r="T18" s="22"/>
      <c r="U18" s="356"/>
      <c r="W18" s="327">
        <f>Admin!B18</f>
        <v>39925</v>
      </c>
      <c r="X18" s="7">
        <f t="shared" si="0"/>
        <v>17</v>
      </c>
    </row>
    <row r="19" spans="1:24" ht="13.5" thickTop="1" thickBot="1" x14ac:dyDescent="0.25">
      <c r="A19" s="19"/>
      <c r="B19" s="21" t="s">
        <v>15</v>
      </c>
      <c r="C19" s="21"/>
      <c r="D19" s="353"/>
      <c r="E19" s="354"/>
      <c r="F19" s="355"/>
      <c r="G19" s="23"/>
      <c r="H19" s="35" t="s">
        <v>97</v>
      </c>
      <c r="I19" s="23"/>
      <c r="J19" s="30"/>
      <c r="K19" s="23" t="s">
        <v>47</v>
      </c>
      <c r="L19" s="23"/>
      <c r="M19" s="73" t="s">
        <v>99</v>
      </c>
      <c r="N19" s="21"/>
      <c r="O19" s="6" t="s">
        <v>33</v>
      </c>
      <c r="P19" s="109"/>
      <c r="Q19" s="210" t="str">
        <f>IF(O19="Y","Enter Date"," ")</f>
        <v xml:space="preserve"> </v>
      </c>
      <c r="R19" s="37"/>
      <c r="S19" s="109" t="str">
        <f>IF(O19="N"," ",IF(D28="W",LOOKUP(Q19,Admin!B:B,Admin!C:C),IF(D28="m",LOOKUP(Q19,Admin!B:B,Admin!D:D),"Check D28")))</f>
        <v xml:space="preserve"> </v>
      </c>
      <c r="T19" s="22"/>
      <c r="U19" s="356"/>
      <c r="W19" s="327">
        <f>Admin!B19</f>
        <v>39926</v>
      </c>
      <c r="X19" s="7">
        <f t="shared" si="0"/>
        <v>18</v>
      </c>
    </row>
    <row r="20" spans="1:24" ht="13.5" thickTop="1" thickBot="1" x14ac:dyDescent="0.25">
      <c r="A20" s="19"/>
      <c r="B20" s="21" t="s">
        <v>16</v>
      </c>
      <c r="C20" s="21"/>
      <c r="D20" s="179"/>
      <c r="E20" s="23"/>
      <c r="F20" s="23"/>
      <c r="G20" s="23"/>
      <c r="H20" s="205"/>
      <c r="I20" s="23"/>
      <c r="J20" s="30"/>
      <c r="K20" s="72" t="s">
        <v>54</v>
      </c>
      <c r="L20" s="72"/>
      <c r="M20" s="21"/>
      <c r="N20" s="21"/>
      <c r="O20" s="21"/>
      <c r="P20" s="197"/>
      <c r="Q20" s="21"/>
      <c r="R20" s="21"/>
      <c r="S20" s="21"/>
      <c r="T20" s="22"/>
      <c r="U20" s="356"/>
      <c r="W20" s="327">
        <f>Admin!B20</f>
        <v>39927</v>
      </c>
      <c r="X20" s="7">
        <f t="shared" si="0"/>
        <v>19</v>
      </c>
    </row>
    <row r="21" spans="1:24" ht="12" customHeight="1" thickTop="1" thickBot="1" x14ac:dyDescent="0.25">
      <c r="A21" s="19"/>
      <c r="B21" s="21"/>
      <c r="C21" s="21"/>
      <c r="D21" s="23"/>
      <c r="E21" s="23"/>
      <c r="F21" s="23"/>
      <c r="G21" s="23"/>
      <c r="H21" s="29" t="s">
        <v>98</v>
      </c>
      <c r="I21" s="23"/>
      <c r="J21" s="30"/>
      <c r="K21" s="21"/>
      <c r="L21" s="21"/>
      <c r="M21" s="21"/>
      <c r="N21" s="21"/>
      <c r="O21" s="21"/>
      <c r="P21" s="197"/>
      <c r="Q21" s="21"/>
      <c r="R21" s="21"/>
      <c r="S21" s="21"/>
      <c r="T21" s="82"/>
      <c r="U21" s="356"/>
      <c r="W21" s="327">
        <f>Admin!B21</f>
        <v>39928</v>
      </c>
      <c r="X21" s="7">
        <f t="shared" si="0"/>
        <v>20</v>
      </c>
    </row>
    <row r="22" spans="1:24" ht="15" customHeight="1" thickTop="1" thickBot="1" x14ac:dyDescent="0.25">
      <c r="A22" s="19"/>
      <c r="B22" s="253" t="s">
        <v>194</v>
      </c>
      <c r="C22" s="21"/>
      <c r="D22" s="90"/>
      <c r="E22" s="21"/>
      <c r="F22" s="21"/>
      <c r="G22" s="21"/>
      <c r="H22" s="207"/>
      <c r="I22" s="21"/>
      <c r="J22" s="30"/>
      <c r="K22" s="107" t="s">
        <v>28</v>
      </c>
      <c r="L22" s="67"/>
      <c r="M22" s="88"/>
      <c r="N22" s="20"/>
      <c r="O22" s="106"/>
      <c r="P22" s="199"/>
      <c r="Q22" s="38"/>
      <c r="R22" s="69"/>
      <c r="S22" s="70"/>
      <c r="T22" s="22"/>
      <c r="U22" s="356"/>
      <c r="W22" s="327">
        <f>Admin!B22</f>
        <v>39929</v>
      </c>
      <c r="X22" s="7">
        <f t="shared" si="0"/>
        <v>21</v>
      </c>
    </row>
    <row r="23" spans="1:24" ht="13.5" thickTop="1" thickBot="1" x14ac:dyDescent="0.25">
      <c r="A23" s="19"/>
      <c r="B23" s="21"/>
      <c r="C23" s="21"/>
      <c r="D23" s="64"/>
      <c r="E23" s="21"/>
      <c r="F23" s="38" t="s">
        <v>56</v>
      </c>
      <c r="G23" s="69"/>
      <c r="H23" s="21"/>
      <c r="I23" s="23"/>
      <c r="J23" s="30"/>
      <c r="K23" s="21"/>
      <c r="L23" s="72"/>
      <c r="M23" s="246" t="s">
        <v>121</v>
      </c>
      <c r="N23" s="21"/>
      <c r="O23" s="37"/>
      <c r="P23" s="200"/>
      <c r="Q23" s="38" t="s">
        <v>25</v>
      </c>
      <c r="R23" s="21"/>
      <c r="S23" s="109"/>
      <c r="T23" s="22"/>
      <c r="U23" s="356"/>
      <c r="W23" s="327">
        <f>Admin!B23</f>
        <v>39930</v>
      </c>
      <c r="X23" s="7">
        <f t="shared" si="0"/>
        <v>22</v>
      </c>
    </row>
    <row r="24" spans="1:24" ht="13.5" thickTop="1" thickBot="1" x14ac:dyDescent="0.25">
      <c r="A24" s="19"/>
      <c r="B24" s="21" t="str">
        <f>Admin!F29</f>
        <v>Starting date existing = 06/04/2009</v>
      </c>
      <c r="C24" s="21"/>
      <c r="D24" s="178"/>
      <c r="E24" s="21"/>
      <c r="F24" s="108" t="str">
        <f>IF(D24=0," ",IF(D28="W",LOOKUP(D24,Admin!B:B,Admin!C:C),IF(D28="M",LOOKUP(D24,Admin!B:B,Admin!D:D),LOOKUP(D24,Admin!B:B,Admin!C:C))))</f>
        <v xml:space="preserve"> </v>
      </c>
      <c r="G24" s="71"/>
      <c r="H24" s="21"/>
      <c r="I24" s="21"/>
      <c r="J24" s="30"/>
      <c r="K24" s="21" t="s">
        <v>79</v>
      </c>
      <c r="L24" s="72"/>
      <c r="M24" s="69"/>
      <c r="N24" s="21"/>
      <c r="O24" s="212"/>
      <c r="P24" s="109"/>
      <c r="Q24" s="211" t="str">
        <f>IF(O24&gt;0,"Enter Date"," ")</f>
        <v xml:space="preserve"> </v>
      </c>
      <c r="R24" s="25"/>
      <c r="S24" s="109" t="str">
        <f>IF(Q24=" "," ",IF(D28="W",LOOKUP(Q24,Admin!B:B,Admin!C:C),IF(D28="m",LOOKUP(Q24,Admin!B:B,Admin!D:D),"Check D28")))</f>
        <v xml:space="preserve"> </v>
      </c>
      <c r="T24" s="22"/>
      <c r="U24" s="356"/>
      <c r="W24" s="327">
        <f>Admin!B24</f>
        <v>39931</v>
      </c>
      <c r="X24" s="7">
        <f t="shared" si="0"/>
        <v>23</v>
      </c>
    </row>
    <row r="25" spans="1:24" ht="6" customHeight="1" thickTop="1" thickBot="1" x14ac:dyDescent="0.25">
      <c r="A25" s="19"/>
      <c r="B25" s="21"/>
      <c r="C25" s="21"/>
      <c r="D25" s="64"/>
      <c r="E25" s="21"/>
      <c r="F25" s="108"/>
      <c r="G25" s="71"/>
      <c r="H25" s="21"/>
      <c r="I25" s="21"/>
      <c r="J25" s="21"/>
      <c r="K25" s="21"/>
      <c r="L25" s="72"/>
      <c r="M25" s="69"/>
      <c r="N25" s="21"/>
      <c r="O25" s="37"/>
      <c r="P25" s="109"/>
      <c r="Q25" s="64"/>
      <c r="R25" s="25"/>
      <c r="S25" s="109"/>
      <c r="T25" s="22"/>
      <c r="U25" s="356"/>
      <c r="W25" s="327">
        <f>Admin!B25</f>
        <v>39932</v>
      </c>
      <c r="X25" s="7">
        <f t="shared" si="0"/>
        <v>24</v>
      </c>
    </row>
    <row r="26" spans="1:24" ht="13.5" thickTop="1" thickBot="1" x14ac:dyDescent="0.25">
      <c r="A26" s="19"/>
      <c r="B26" s="21" t="s">
        <v>195</v>
      </c>
      <c r="C26" s="21"/>
      <c r="D26" s="178"/>
      <c r="E26" s="21"/>
      <c r="F26" s="108" t="str">
        <f>IF(D24=0," ",IF(D26=0," ",IF(D28="W",LOOKUP(D26,Admin!B:B,Admin!C:C),IF(D28="M",LOOKUP(D26,Admin!B:B,Admin!D:D),LOOKUP(D26,Admin!B:B,Admin!C:C)))))</f>
        <v xml:space="preserve"> </v>
      </c>
      <c r="G26" s="71"/>
      <c r="H26" s="21"/>
      <c r="I26" s="21"/>
      <c r="J26" s="30"/>
      <c r="K26" s="219" t="s">
        <v>119</v>
      </c>
      <c r="L26" s="21"/>
      <c r="M26" s="38" t="s">
        <v>27</v>
      </c>
      <c r="N26" s="38"/>
      <c r="O26" s="38" t="s">
        <v>26</v>
      </c>
      <c r="P26" s="24"/>
      <c r="Q26" s="38" t="s">
        <v>25</v>
      </c>
      <c r="R26" s="69"/>
      <c r="S26" s="70"/>
      <c r="T26" s="22"/>
      <c r="U26" s="356"/>
      <c r="W26" s="327">
        <f>Admin!B26</f>
        <v>39933</v>
      </c>
      <c r="X26" s="7">
        <f t="shared" si="0"/>
        <v>25</v>
      </c>
    </row>
    <row r="27" spans="1:24" ht="13.5" thickTop="1" thickBot="1" x14ac:dyDescent="0.25">
      <c r="A27" s="19"/>
      <c r="B27" s="21"/>
      <c r="C27" s="21"/>
      <c r="D27" s="64"/>
      <c r="E27" s="21"/>
      <c r="F27" s="34"/>
      <c r="G27" s="34"/>
      <c r="H27" s="21"/>
      <c r="I27" s="21"/>
      <c r="J27" s="30"/>
      <c r="K27" s="23" t="s">
        <v>42</v>
      </c>
      <c r="L27" s="23"/>
      <c r="M27" s="177"/>
      <c r="N27" s="40"/>
      <c r="O27" s="208"/>
      <c r="P27" s="201"/>
      <c r="Q27" s="178" t="str">
        <f>IF(M27&gt;0,D24," ")</f>
        <v xml:space="preserve"> </v>
      </c>
      <c r="R27" s="25"/>
      <c r="S27" s="109" t="str">
        <f>IF(Q27=" "," ",IF(D28="W",LOOKUP(Q27,Admin!B:B,Admin!C:C),IF(D28="m",LOOKUP(Q27,Admin!B:B,Admin!D:D),"Check D28")))</f>
        <v xml:space="preserve"> </v>
      </c>
      <c r="T27" s="22"/>
      <c r="U27" s="356"/>
      <c r="W27" s="327">
        <f>Admin!B27</f>
        <v>39934</v>
      </c>
      <c r="X27" s="7">
        <f t="shared" si="0"/>
        <v>26</v>
      </c>
    </row>
    <row r="28" spans="1:24" ht="13.5" thickTop="1" thickBot="1" x14ac:dyDescent="0.25">
      <c r="A28" s="19"/>
      <c r="B28" s="23" t="s">
        <v>30</v>
      </c>
      <c r="C28" s="23"/>
      <c r="D28" s="90"/>
      <c r="E28" s="29" t="s">
        <v>53</v>
      </c>
      <c r="F28" s="251" t="str">
        <f>IF(D30="D","Enter M for Director","Enter M or W for Employee")</f>
        <v>Enter M or W for Employee</v>
      </c>
      <c r="G28" s="21"/>
      <c r="H28" s="24"/>
      <c r="I28" s="24"/>
      <c r="J28" s="30"/>
      <c r="K28" s="21" t="s">
        <v>264</v>
      </c>
      <c r="L28" s="21"/>
      <c r="M28" s="213"/>
      <c r="N28" s="40"/>
      <c r="O28" s="214"/>
      <c r="P28" s="201"/>
      <c r="Q28" s="211" t="str">
        <f>IF(M28&gt;0,"Enter Date"," ")</f>
        <v xml:space="preserve"> </v>
      </c>
      <c r="R28" s="25"/>
      <c r="S28" s="109" t="str">
        <f>IF(Q28=" "," ",IF(D28="W",LOOKUP(Q28,Admin!B:B,Admin!C:C),IF(D28="m",LOOKUP(Q28,Admin!B:B,Admin!D:D),"Check D28")))</f>
        <v xml:space="preserve"> </v>
      </c>
      <c r="T28" s="22"/>
      <c r="U28" s="356"/>
      <c r="W28" s="327">
        <f>Admin!B28</f>
        <v>39935</v>
      </c>
      <c r="X28" s="7">
        <f t="shared" si="0"/>
        <v>27</v>
      </c>
    </row>
    <row r="29" spans="1:24" ht="12.75" thickTop="1" x14ac:dyDescent="0.2">
      <c r="A29" s="19"/>
      <c r="B29" s="23" t="s">
        <v>18</v>
      </c>
      <c r="C29" s="23"/>
      <c r="D29" s="185">
        <v>1</v>
      </c>
      <c r="E29" s="26"/>
      <c r="F29" s="252"/>
      <c r="G29" s="35"/>
      <c r="H29" s="21"/>
      <c r="I29" s="21"/>
      <c r="J29" s="30"/>
      <c r="K29" s="21" t="s">
        <v>50</v>
      </c>
      <c r="L29" s="21"/>
      <c r="M29" s="213"/>
      <c r="N29" s="40"/>
      <c r="O29" s="214"/>
      <c r="P29" s="201"/>
      <c r="Q29" s="211" t="str">
        <f>IF(M29&gt;0,"Enter Date"," ")</f>
        <v xml:space="preserve"> </v>
      </c>
      <c r="R29" s="25"/>
      <c r="S29" s="109" t="str">
        <f>IF(Q29=" "," ",IF(D28="W",LOOKUP(Q29,Admin!B:B,Admin!C:C),IF(D28="m",LOOKUP(Q29,Admin!B:B,Admin!D:D),"Check D28")))</f>
        <v xml:space="preserve"> </v>
      </c>
      <c r="T29" s="22"/>
      <c r="U29" s="356"/>
      <c r="W29" s="327">
        <f>Admin!B29</f>
        <v>39936</v>
      </c>
      <c r="X29" s="7">
        <f t="shared" si="0"/>
        <v>28</v>
      </c>
    </row>
    <row r="30" spans="1:24" ht="13.5" customHeight="1" x14ac:dyDescent="0.2">
      <c r="A30" s="19"/>
      <c r="B30" s="23" t="s">
        <v>192</v>
      </c>
      <c r="C30" s="23"/>
      <c r="D30" s="276"/>
      <c r="E30" s="21"/>
      <c r="F30" s="254" t="s">
        <v>193</v>
      </c>
      <c r="G30" s="35"/>
      <c r="H30" s="21"/>
      <c r="I30" s="21"/>
      <c r="J30" s="30"/>
      <c r="K30" s="21" t="s">
        <v>51</v>
      </c>
      <c r="L30" s="21"/>
      <c r="M30" s="213"/>
      <c r="N30" s="40"/>
      <c r="O30" s="214"/>
      <c r="P30" s="201"/>
      <c r="Q30" s="211" t="str">
        <f>IF(M30&gt;0,"Enter Date"," ")</f>
        <v xml:space="preserve"> </v>
      </c>
      <c r="R30" s="25"/>
      <c r="S30" s="109" t="str">
        <f>IF(Q30=" "," ",IF(D28="W",LOOKUP(Q30,Admin!B:B,Admin!C:C),IF(D28="m",LOOKUP(Q30,Admin!B:B,Admin!D:D),"Check D28")))</f>
        <v xml:space="preserve"> </v>
      </c>
      <c r="T30" s="22"/>
      <c r="U30" s="356"/>
      <c r="W30" s="327">
        <f>Admin!B30</f>
        <v>39937</v>
      </c>
      <c r="X30" s="7">
        <f t="shared" si="0"/>
        <v>29</v>
      </c>
    </row>
    <row r="31" spans="1:24" ht="12" customHeight="1" x14ac:dyDescent="0.2">
      <c r="A31" s="19"/>
      <c r="B31" s="21"/>
      <c r="C31" s="21"/>
      <c r="D31" s="21"/>
      <c r="E31" s="21"/>
      <c r="F31" s="328"/>
      <c r="G31" s="328"/>
      <c r="H31" s="328"/>
      <c r="I31" s="21"/>
      <c r="J31" s="30"/>
      <c r="K31" s="72" t="s">
        <v>246</v>
      </c>
      <c r="L31" s="72"/>
      <c r="M31" s="72">
        <f>ROUNDDOWN(Admin!N$19/10,0)</f>
        <v>647</v>
      </c>
      <c r="N31" s="72"/>
      <c r="O31" s="72" t="s">
        <v>31</v>
      </c>
      <c r="P31" s="202"/>
      <c r="Q31" s="72" t="s">
        <v>29</v>
      </c>
      <c r="R31" s="21"/>
      <c r="S31" s="38"/>
      <c r="T31" s="22"/>
      <c r="U31" s="356"/>
      <c r="W31" s="327">
        <f>Admin!B31</f>
        <v>39938</v>
      </c>
      <c r="X31" s="7">
        <f t="shared" si="0"/>
        <v>30</v>
      </c>
    </row>
    <row r="32" spans="1:24" ht="6" customHeight="1" thickBot="1" x14ac:dyDescent="0.25">
      <c r="A32" s="19"/>
      <c r="B32" s="21"/>
      <c r="C32" s="21"/>
      <c r="D32" s="21"/>
      <c r="E32" s="21"/>
      <c r="F32" s="329"/>
      <c r="G32" s="329"/>
      <c r="H32" s="329"/>
      <c r="I32" s="21"/>
      <c r="J32" s="30"/>
      <c r="K32" s="72"/>
      <c r="L32" s="72"/>
      <c r="M32" s="72"/>
      <c r="N32" s="72"/>
      <c r="O32" s="72"/>
      <c r="P32" s="202"/>
      <c r="Q32" s="72"/>
      <c r="R32" s="21"/>
      <c r="S32" s="38"/>
      <c r="T32" s="22"/>
      <c r="U32" s="356"/>
      <c r="W32" s="327">
        <f>Admin!B32</f>
        <v>39939</v>
      </c>
      <c r="X32" s="7">
        <f t="shared" si="0"/>
        <v>31</v>
      </c>
    </row>
    <row r="33" spans="1:24" ht="12" customHeight="1" thickTop="1" thickBot="1" x14ac:dyDescent="0.25">
      <c r="A33" s="19"/>
      <c r="B33" s="107" t="s">
        <v>45</v>
      </c>
      <c r="C33" s="67"/>
      <c r="D33" s="330" t="s">
        <v>265</v>
      </c>
      <c r="E33" s="21"/>
      <c r="F33" s="329"/>
      <c r="G33" s="329"/>
      <c r="H33" s="329"/>
      <c r="I33" s="21"/>
      <c r="J33" s="30"/>
      <c r="K33" s="107" t="s">
        <v>55</v>
      </c>
      <c r="L33" s="67"/>
      <c r="M33" s="21"/>
      <c r="N33" s="21"/>
      <c r="O33" s="21"/>
      <c r="P33" s="197"/>
      <c r="Q33" s="38" t="s">
        <v>25</v>
      </c>
      <c r="R33" s="69"/>
      <c r="S33" s="70"/>
      <c r="T33" s="22"/>
      <c r="U33" s="356"/>
      <c r="W33" s="327">
        <f>Admin!B33</f>
        <v>39940</v>
      </c>
      <c r="X33" s="7">
        <f t="shared" si="0"/>
        <v>32</v>
      </c>
    </row>
    <row r="34" spans="1:24" ht="12.75" thickTop="1" x14ac:dyDescent="0.2">
      <c r="A34" s="19"/>
      <c r="B34" s="21" t="s">
        <v>40</v>
      </c>
      <c r="C34" s="21"/>
      <c r="D34" s="215"/>
      <c r="E34" s="21"/>
      <c r="F34" s="68" t="s">
        <v>43</v>
      </c>
      <c r="G34" s="68"/>
      <c r="H34" s="216"/>
      <c r="I34" s="21"/>
      <c r="J34" s="30"/>
      <c r="K34" s="21" t="s">
        <v>48</v>
      </c>
      <c r="L34" s="21"/>
      <c r="M34" s="73" t="s">
        <v>99</v>
      </c>
      <c r="N34" s="21"/>
      <c r="O34" s="209" t="s">
        <v>33</v>
      </c>
      <c r="P34" s="109"/>
      <c r="Q34" s="210" t="str">
        <f>IF(O34="Y","Enter Date"," ")</f>
        <v xml:space="preserve"> </v>
      </c>
      <c r="R34" s="36"/>
      <c r="S34" s="109" t="str">
        <f>IF(O34="N"," ",IF(D28="W",LOOKUP(Q34,Admin!B:B,Admin!C:C),IF(D28="m",LOOKUP(Q34,Admin!B:B,Admin!D:D),"Check D28")))</f>
        <v xml:space="preserve"> </v>
      </c>
      <c r="T34" s="22"/>
      <c r="U34" s="356"/>
      <c r="W34" s="327">
        <f>Admin!B34</f>
        <v>39941</v>
      </c>
      <c r="X34" s="7">
        <f t="shared" si="0"/>
        <v>33</v>
      </c>
    </row>
    <row r="35" spans="1:24" ht="13.5" customHeight="1" x14ac:dyDescent="0.2">
      <c r="A35" s="19"/>
      <c r="B35" s="21" t="s">
        <v>41</v>
      </c>
      <c r="C35" s="21"/>
      <c r="D35" s="215"/>
      <c r="E35" s="21"/>
      <c r="F35" s="68" t="s">
        <v>44</v>
      </c>
      <c r="G35" s="68"/>
      <c r="H35" s="216"/>
      <c r="I35" s="21"/>
      <c r="J35" s="30"/>
      <c r="K35" s="338" t="s">
        <v>49</v>
      </c>
      <c r="L35" s="338"/>
      <c r="M35" s="339"/>
      <c r="N35" s="339"/>
      <c r="O35" s="339"/>
      <c r="P35" s="339"/>
      <c r="Q35" s="339"/>
      <c r="R35" s="339"/>
      <c r="S35" s="339"/>
      <c r="T35" s="22"/>
      <c r="U35" s="356"/>
      <c r="W35" s="327">
        <f>Admin!B35</f>
        <v>39942</v>
      </c>
      <c r="X35" s="7">
        <f t="shared" si="0"/>
        <v>34</v>
      </c>
    </row>
    <row r="36" spans="1:24" ht="9" customHeight="1" thickBot="1" x14ac:dyDescent="0.25">
      <c r="A36" s="83"/>
      <c r="B36" s="27"/>
      <c r="C36" s="27"/>
      <c r="D36" s="27"/>
      <c r="E36" s="27"/>
      <c r="F36" s="27"/>
      <c r="G36" s="27"/>
      <c r="H36" s="27"/>
      <c r="I36" s="27"/>
      <c r="J36" s="31"/>
      <c r="K36" s="27"/>
      <c r="L36" s="27"/>
      <c r="M36" s="27"/>
      <c r="N36" s="27"/>
      <c r="O36" s="27"/>
      <c r="P36" s="203"/>
      <c r="Q36" s="27"/>
      <c r="R36" s="27"/>
      <c r="S36" s="27"/>
      <c r="T36" s="33"/>
      <c r="U36" s="356"/>
      <c r="W36" s="327">
        <f>Admin!B36</f>
        <v>39943</v>
      </c>
      <c r="X36" s="7">
        <f t="shared" si="0"/>
        <v>35</v>
      </c>
    </row>
    <row r="37" spans="1:24" ht="22.5" customHeight="1" thickBot="1" x14ac:dyDescent="0.25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37"/>
      <c r="W37" s="327">
        <f>Admin!B37</f>
        <v>39944</v>
      </c>
      <c r="X37" s="7">
        <f t="shared" si="0"/>
        <v>36</v>
      </c>
    </row>
    <row r="38" spans="1:24" ht="9" customHeight="1" thickBo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81"/>
      <c r="K38" s="17"/>
      <c r="L38" s="17"/>
      <c r="M38" s="17"/>
      <c r="N38" s="17"/>
      <c r="O38" s="17"/>
      <c r="P38" s="196"/>
      <c r="Q38" s="17"/>
      <c r="R38" s="17"/>
      <c r="S38" s="17"/>
      <c r="T38" s="18"/>
      <c r="U38" s="337"/>
      <c r="W38" s="327">
        <f>Admin!B38</f>
        <v>39945</v>
      </c>
      <c r="X38" s="7">
        <f t="shared" si="0"/>
        <v>37</v>
      </c>
    </row>
    <row r="39" spans="1:24" ht="15" customHeight="1" thickTop="1" thickBot="1" x14ac:dyDescent="0.25">
      <c r="A39" s="19"/>
      <c r="B39" s="107" t="s">
        <v>65</v>
      </c>
      <c r="C39" s="67"/>
      <c r="D39" s="21"/>
      <c r="E39" s="21"/>
      <c r="F39" s="21"/>
      <c r="G39" s="21"/>
      <c r="H39" s="338" t="s">
        <v>94</v>
      </c>
      <c r="I39" s="21"/>
      <c r="J39" s="30"/>
      <c r="K39" s="107" t="s">
        <v>23</v>
      </c>
      <c r="L39" s="67"/>
      <c r="M39" s="88"/>
      <c r="N39" s="20"/>
      <c r="O39" s="340"/>
      <c r="P39" s="341"/>
      <c r="Q39" s="336"/>
      <c r="R39" s="69"/>
      <c r="S39" s="334"/>
      <c r="T39" s="22"/>
      <c r="U39" s="337"/>
      <c r="W39" s="327">
        <f>Admin!B39</f>
        <v>39946</v>
      </c>
      <c r="X39" s="7">
        <f t="shared" si="0"/>
        <v>38</v>
      </c>
    </row>
    <row r="40" spans="1:24" ht="6" customHeight="1" thickTop="1" thickBot="1" x14ac:dyDescent="0.25">
      <c r="A40" s="19"/>
      <c r="B40" s="67"/>
      <c r="C40" s="67"/>
      <c r="D40" s="21"/>
      <c r="E40" s="21"/>
      <c r="F40" s="21"/>
      <c r="G40" s="21"/>
      <c r="H40" s="338"/>
      <c r="I40" s="21"/>
      <c r="J40" s="30"/>
      <c r="K40" s="67"/>
      <c r="L40" s="67"/>
      <c r="M40" s="88"/>
      <c r="N40" s="20"/>
      <c r="O40" s="21"/>
      <c r="P40" s="197"/>
      <c r="Q40" s="337"/>
      <c r="R40" s="21"/>
      <c r="S40" s="335"/>
      <c r="T40" s="22"/>
      <c r="U40" s="337"/>
      <c r="W40" s="327">
        <f>Admin!B40</f>
        <v>39947</v>
      </c>
      <c r="X40" s="7">
        <f t="shared" si="0"/>
        <v>39</v>
      </c>
    </row>
    <row r="41" spans="1:24" ht="14.25" thickTop="1" thickBot="1" x14ac:dyDescent="0.25">
      <c r="A41" s="19"/>
      <c r="B41" s="21" t="s">
        <v>11</v>
      </c>
      <c r="C41" s="21"/>
      <c r="D41" s="353"/>
      <c r="E41" s="354"/>
      <c r="F41" s="355"/>
      <c r="G41" s="23"/>
      <c r="H41" s="29" t="s">
        <v>95</v>
      </c>
      <c r="I41" s="23"/>
      <c r="J41" s="66"/>
      <c r="K41" s="21" t="s">
        <v>19</v>
      </c>
      <c r="L41" s="21"/>
      <c r="M41" s="361"/>
      <c r="N41" s="362"/>
      <c r="O41" s="363"/>
      <c r="P41" s="198"/>
      <c r="Q41" s="187"/>
      <c r="R41" s="184"/>
      <c r="S41" s="188"/>
      <c r="T41" s="22"/>
      <c r="U41" s="337"/>
      <c r="W41" s="327">
        <f>Admin!B41</f>
        <v>39948</v>
      </c>
      <c r="X41" s="7">
        <f t="shared" si="0"/>
        <v>40</v>
      </c>
    </row>
    <row r="42" spans="1:24" ht="13.5" thickTop="1" thickBot="1" x14ac:dyDescent="0.25">
      <c r="A42" s="19"/>
      <c r="B42" s="21" t="s">
        <v>12</v>
      </c>
      <c r="C42" s="21"/>
      <c r="D42" s="353"/>
      <c r="E42" s="354"/>
      <c r="F42" s="355"/>
      <c r="G42" s="23"/>
      <c r="H42" s="205"/>
      <c r="I42" s="23"/>
      <c r="J42" s="30"/>
      <c r="K42" s="21"/>
      <c r="L42" s="21"/>
      <c r="M42" s="65"/>
      <c r="N42" s="65"/>
      <c r="O42" s="217" t="s">
        <v>104</v>
      </c>
      <c r="P42" s="218"/>
      <c r="Q42" s="38" t="s">
        <v>25</v>
      </c>
      <c r="R42" s="29"/>
      <c r="S42" s="38" t="s">
        <v>56</v>
      </c>
      <c r="T42" s="22"/>
      <c r="U42" s="337"/>
      <c r="W42" s="327">
        <f>Admin!B42</f>
        <v>39949</v>
      </c>
      <c r="X42" s="7">
        <f t="shared" si="0"/>
        <v>41</v>
      </c>
    </row>
    <row r="43" spans="1:24" ht="13.5" thickTop="1" thickBot="1" x14ac:dyDescent="0.25">
      <c r="A43" s="19"/>
      <c r="B43" s="21" t="s">
        <v>13</v>
      </c>
      <c r="C43" s="21"/>
      <c r="D43" s="353"/>
      <c r="E43" s="354"/>
      <c r="F43" s="355"/>
      <c r="G43" s="23"/>
      <c r="H43" s="35" t="s">
        <v>96</v>
      </c>
      <c r="I43" s="23"/>
      <c r="J43" s="30"/>
      <c r="K43" s="23" t="s">
        <v>17</v>
      </c>
      <c r="L43" s="23"/>
      <c r="M43" s="178"/>
      <c r="N43" s="64"/>
      <c r="O43" s="187" t="str">
        <f>IF(M43=0," ",IF((M43+6208)&lt;O$9," ",M43+5844))</f>
        <v xml:space="preserve"> </v>
      </c>
      <c r="P43" s="186">
        <f>IF(O43=" ",1,IF(O43&gt;O$9,54,IF(D54="W",LOOKUP(O43,Admin!B:B,Admin!C:C),IF(D54="M",(LOOKUP(O43,Admin!B:B,Admin!D:D))))))</f>
        <v>1</v>
      </c>
      <c r="Q43" s="64" t="str">
        <f>IF(M43=" "," ",IF(D48="F",M43+21915,IF(D48="M",M43+23741," ")))</f>
        <v xml:space="preserve"> </v>
      </c>
      <c r="R43" s="21"/>
      <c r="S43" s="109" t="str">
        <f>IF(Q43=" "," ",IF(Q43&lt;Admin!E$2,F50,IF(Q43&gt;Admin!E$366," ",IF(D54="W",LOOKUP(Q43,Admin!B:B,Admin!C:C),IF(D54="M",LOOKUP(Q43,Admin!B:B,Admin!D:D),"Check D28")))))</f>
        <v xml:space="preserve"> </v>
      </c>
      <c r="T43" s="22"/>
      <c r="U43" s="337"/>
      <c r="W43" s="327">
        <f>Admin!B43</f>
        <v>39950</v>
      </c>
      <c r="X43" s="7">
        <f t="shared" si="0"/>
        <v>42</v>
      </c>
    </row>
    <row r="44" spans="1:24" ht="13.5" thickTop="1" thickBot="1" x14ac:dyDescent="0.25">
      <c r="A44" s="19"/>
      <c r="B44" s="21" t="s">
        <v>14</v>
      </c>
      <c r="C44" s="21"/>
      <c r="D44" s="353"/>
      <c r="E44" s="354"/>
      <c r="F44" s="355"/>
      <c r="G44" s="23"/>
      <c r="H44" s="206"/>
      <c r="I44" s="23"/>
      <c r="J44" s="30"/>
      <c r="K44" s="23" t="s">
        <v>46</v>
      </c>
      <c r="L44" s="23"/>
      <c r="M44" s="73" t="s">
        <v>99</v>
      </c>
      <c r="N44" s="21"/>
      <c r="O44" s="209" t="s">
        <v>33</v>
      </c>
      <c r="P44" s="109"/>
      <c r="Q44" s="210" t="str">
        <f>IF(O44="Y","Enter Date"," ")</f>
        <v xml:space="preserve"> </v>
      </c>
      <c r="R44" s="36"/>
      <c r="S44" s="109" t="str">
        <f>IF(O44="N"," ",IF(D54="W",LOOKUP(Q44,Admin!B:B,Admin!C:C),IF(D54="m",LOOKUP(Q44,Admin!B:B,Admin!D:D),"Check D54")))</f>
        <v xml:space="preserve"> </v>
      </c>
      <c r="T44" s="22"/>
      <c r="U44" s="337"/>
      <c r="W44" s="327">
        <f>Admin!B44</f>
        <v>39951</v>
      </c>
      <c r="X44" s="7">
        <f t="shared" si="0"/>
        <v>43</v>
      </c>
    </row>
    <row r="45" spans="1:24" ht="13.5" thickTop="1" thickBot="1" x14ac:dyDescent="0.25">
      <c r="A45" s="19"/>
      <c r="B45" s="21" t="s">
        <v>15</v>
      </c>
      <c r="C45" s="21"/>
      <c r="D45" s="353"/>
      <c r="E45" s="354"/>
      <c r="F45" s="355"/>
      <c r="G45" s="23"/>
      <c r="H45" s="35" t="s">
        <v>97</v>
      </c>
      <c r="I45" s="23"/>
      <c r="J45" s="30"/>
      <c r="K45" s="23" t="s">
        <v>47</v>
      </c>
      <c r="L45" s="23"/>
      <c r="M45" s="73" t="s">
        <v>99</v>
      </c>
      <c r="N45" s="21"/>
      <c r="O45" s="6" t="s">
        <v>33</v>
      </c>
      <c r="P45" s="109"/>
      <c r="Q45" s="210" t="str">
        <f>IF(O45="Y","Enter Date"," ")</f>
        <v xml:space="preserve"> </v>
      </c>
      <c r="R45" s="37"/>
      <c r="S45" s="109" t="str">
        <f>IF(O45="N"," ",IF(D54="W",LOOKUP(Q45,Admin!B:B,Admin!C:C),IF(D54="m",LOOKUP(Q45,Admin!B:B,Admin!D:D),"Check D54")))</f>
        <v xml:space="preserve"> </v>
      </c>
      <c r="T45" s="22"/>
      <c r="U45" s="337"/>
      <c r="W45" s="327">
        <f>Admin!B45</f>
        <v>39952</v>
      </c>
      <c r="X45" s="7">
        <f t="shared" si="0"/>
        <v>44</v>
      </c>
    </row>
    <row r="46" spans="1:24" ht="13.5" thickTop="1" thickBot="1" x14ac:dyDescent="0.25">
      <c r="A46" s="19"/>
      <c r="B46" s="21" t="s">
        <v>16</v>
      </c>
      <c r="C46" s="21"/>
      <c r="D46" s="179"/>
      <c r="E46" s="23"/>
      <c r="F46" s="23"/>
      <c r="G46" s="23"/>
      <c r="H46" s="205"/>
      <c r="I46" s="23"/>
      <c r="J46" s="30"/>
      <c r="K46" s="72" t="s">
        <v>54</v>
      </c>
      <c r="L46" s="72"/>
      <c r="M46" s="21"/>
      <c r="N46" s="21"/>
      <c r="O46" s="21"/>
      <c r="P46" s="197"/>
      <c r="Q46" s="21"/>
      <c r="R46" s="21"/>
      <c r="S46" s="21"/>
      <c r="T46" s="22"/>
      <c r="U46" s="337"/>
      <c r="W46" s="327">
        <f>Admin!B46</f>
        <v>39953</v>
      </c>
      <c r="X46" s="7">
        <f t="shared" si="0"/>
        <v>45</v>
      </c>
    </row>
    <row r="47" spans="1:24" ht="12" customHeight="1" thickTop="1" thickBot="1" x14ac:dyDescent="0.25">
      <c r="A47" s="19"/>
      <c r="B47" s="21"/>
      <c r="C47" s="21"/>
      <c r="D47" s="23"/>
      <c r="E47" s="23"/>
      <c r="F47" s="23"/>
      <c r="G47" s="23"/>
      <c r="H47" s="29" t="s">
        <v>98</v>
      </c>
      <c r="I47" s="23"/>
      <c r="J47" s="30"/>
      <c r="K47" s="21"/>
      <c r="L47" s="21"/>
      <c r="M47" s="21"/>
      <c r="N47" s="21"/>
      <c r="O47" s="21"/>
      <c r="P47" s="197"/>
      <c r="Q47" s="21"/>
      <c r="R47" s="21"/>
      <c r="S47" s="21"/>
      <c r="T47" s="82"/>
      <c r="U47" s="337"/>
      <c r="W47" s="327">
        <f>Admin!B47</f>
        <v>39954</v>
      </c>
      <c r="X47" s="7">
        <f t="shared" si="0"/>
        <v>46</v>
      </c>
    </row>
    <row r="48" spans="1:24" ht="15" customHeight="1" thickTop="1" thickBot="1" x14ac:dyDescent="0.25">
      <c r="A48" s="19"/>
      <c r="B48" s="21" t="s">
        <v>100</v>
      </c>
      <c r="C48" s="21"/>
      <c r="D48" s="90"/>
      <c r="E48" s="21"/>
      <c r="F48" s="21"/>
      <c r="G48" s="21"/>
      <c r="H48" s="207"/>
      <c r="I48" s="21"/>
      <c r="J48" s="30"/>
      <c r="K48" s="107" t="s">
        <v>28</v>
      </c>
      <c r="L48" s="67"/>
      <c r="M48" s="88"/>
      <c r="N48" s="20"/>
      <c r="O48" s="106"/>
      <c r="P48" s="199"/>
      <c r="Q48" s="38"/>
      <c r="R48" s="69"/>
      <c r="S48" s="70"/>
      <c r="T48" s="22"/>
      <c r="U48" s="337"/>
      <c r="W48" s="327">
        <f>Admin!B48</f>
        <v>39955</v>
      </c>
      <c r="X48" s="7">
        <f t="shared" si="0"/>
        <v>47</v>
      </c>
    </row>
    <row r="49" spans="1:24" ht="13.5" thickTop="1" thickBot="1" x14ac:dyDescent="0.25">
      <c r="A49" s="19"/>
      <c r="B49" s="21"/>
      <c r="C49" s="21"/>
      <c r="D49" s="64"/>
      <c r="E49" s="21"/>
      <c r="F49" s="38" t="s">
        <v>56</v>
      </c>
      <c r="G49" s="69"/>
      <c r="H49" s="21"/>
      <c r="I49" s="23"/>
      <c r="J49" s="30"/>
      <c r="K49" s="21"/>
      <c r="L49" s="72"/>
      <c r="M49" s="246" t="s">
        <v>121</v>
      </c>
      <c r="N49" s="21"/>
      <c r="O49" s="37"/>
      <c r="P49" s="200"/>
      <c r="Q49" s="38" t="s">
        <v>25</v>
      </c>
      <c r="R49" s="21"/>
      <c r="S49" s="109"/>
      <c r="T49" s="22"/>
      <c r="U49" s="337"/>
      <c r="W49" s="327">
        <f>Admin!B49</f>
        <v>39956</v>
      </c>
      <c r="X49" s="7">
        <f t="shared" si="0"/>
        <v>48</v>
      </c>
    </row>
    <row r="50" spans="1:24" ht="13.5" thickTop="1" thickBot="1" x14ac:dyDescent="0.25">
      <c r="A50" s="19"/>
      <c r="B50" s="21" t="str">
        <f>B$24</f>
        <v>Starting date existing = 06/04/2009</v>
      </c>
      <c r="C50" s="21"/>
      <c r="D50" s="178"/>
      <c r="E50" s="21"/>
      <c r="F50" s="108" t="str">
        <f>IF(D50=0," ",IF(D54="W",LOOKUP(D50,Admin!B:B,Admin!C:C),IF(D54="M",LOOKUP(D50,Admin!B:B,Admin!D:D),LOOKUP(D50,Admin!B:B,Admin!C:C))))</f>
        <v xml:space="preserve"> </v>
      </c>
      <c r="G50" s="71"/>
      <c r="H50" s="21"/>
      <c r="I50" s="21"/>
      <c r="J50" s="30"/>
      <c r="K50" s="21" t="s">
        <v>79</v>
      </c>
      <c r="L50" s="72"/>
      <c r="M50" s="69"/>
      <c r="N50" s="21"/>
      <c r="O50" s="212"/>
      <c r="P50" s="109"/>
      <c r="Q50" s="211" t="str">
        <f>IF(O50&gt;0,"Enter Date"," ")</f>
        <v xml:space="preserve"> </v>
      </c>
      <c r="R50" s="25"/>
      <c r="S50" s="109" t="str">
        <f>IF(Q50=" "," ",IF(D54="W",LOOKUP(Q50,Admin!B:B,Admin!C:C),IF(D54="m",LOOKUP(Q50,Admin!B:B,Admin!D:D),"Check D54")))</f>
        <v xml:space="preserve"> </v>
      </c>
      <c r="T50" s="22"/>
      <c r="U50" s="337"/>
      <c r="W50" s="327">
        <f>Admin!B50</f>
        <v>39957</v>
      </c>
      <c r="X50" s="7">
        <f t="shared" si="0"/>
        <v>49</v>
      </c>
    </row>
    <row r="51" spans="1:24" ht="6" customHeight="1" thickTop="1" thickBot="1" x14ac:dyDescent="0.25">
      <c r="A51" s="19"/>
      <c r="B51" s="21"/>
      <c r="C51" s="21"/>
      <c r="D51" s="64"/>
      <c r="E51" s="21"/>
      <c r="F51" s="108"/>
      <c r="G51" s="71"/>
      <c r="H51" s="21"/>
      <c r="I51" s="21"/>
      <c r="J51" s="21"/>
      <c r="K51" s="21"/>
      <c r="L51" s="72"/>
      <c r="M51" s="69"/>
      <c r="N51" s="21"/>
      <c r="O51" s="37"/>
      <c r="P51" s="109"/>
      <c r="Q51" s="64"/>
      <c r="R51" s="25"/>
      <c r="S51" s="109"/>
      <c r="T51" s="22"/>
      <c r="U51" s="337"/>
      <c r="W51" s="327">
        <f>Admin!B51</f>
        <v>39958</v>
      </c>
      <c r="X51" s="7">
        <f t="shared" si="0"/>
        <v>50</v>
      </c>
    </row>
    <row r="52" spans="1:24" ht="14.25" customHeight="1" thickTop="1" thickBot="1" x14ac:dyDescent="0.25">
      <c r="A52" s="19"/>
      <c r="B52" s="21" t="s">
        <v>52</v>
      </c>
      <c r="C52" s="21"/>
      <c r="D52" s="178"/>
      <c r="E52" s="21"/>
      <c r="F52" s="108" t="str">
        <f>IF(D50=0," ",IF(D52=0," ",IF(D54="W",LOOKUP(D52,Admin!B:B,Admin!C:C),IF(D54="M",LOOKUP(D52,Admin!B:B,Admin!D:D),LOOKUP(D52,Admin!B:B,Admin!C:C)))))</f>
        <v xml:space="preserve"> </v>
      </c>
      <c r="G52" s="71"/>
      <c r="H52" s="21"/>
      <c r="I52" s="21"/>
      <c r="J52" s="30"/>
      <c r="K52" s="219" t="s">
        <v>119</v>
      </c>
      <c r="L52" s="21"/>
      <c r="M52" s="38" t="s">
        <v>27</v>
      </c>
      <c r="N52" s="38"/>
      <c r="O52" s="38" t="s">
        <v>26</v>
      </c>
      <c r="P52" s="24"/>
      <c r="Q52" s="38" t="s">
        <v>25</v>
      </c>
      <c r="R52" s="69"/>
      <c r="S52" s="70"/>
      <c r="T52" s="22"/>
      <c r="U52" s="337"/>
      <c r="W52" s="327">
        <f>Admin!B52</f>
        <v>39959</v>
      </c>
      <c r="X52" s="7">
        <f t="shared" si="0"/>
        <v>51</v>
      </c>
    </row>
    <row r="53" spans="1:24" ht="13.5" thickTop="1" thickBot="1" x14ac:dyDescent="0.25">
      <c r="A53" s="19"/>
      <c r="B53" s="21"/>
      <c r="C53" s="21"/>
      <c r="D53" s="64"/>
      <c r="E53" s="21"/>
      <c r="F53" s="34"/>
      <c r="G53" s="34"/>
      <c r="H53" s="21"/>
      <c r="I53" s="21"/>
      <c r="J53" s="30"/>
      <c r="K53" s="23" t="s">
        <v>42</v>
      </c>
      <c r="L53" s="23"/>
      <c r="M53" s="177"/>
      <c r="N53" s="40"/>
      <c r="O53" s="208"/>
      <c r="P53" s="201"/>
      <c r="Q53" s="178" t="str">
        <f>IF(M53&gt;0,D50," ")</f>
        <v xml:space="preserve"> </v>
      </c>
      <c r="R53" s="25"/>
      <c r="S53" s="109" t="str">
        <f>IF(Q53=" "," ",IF(D54="W",LOOKUP(Q53,Admin!B:B,Admin!C:C),IF(D54="m",LOOKUP(Q53,Admin!B:B,Admin!D:D),"Check D54")))</f>
        <v xml:space="preserve"> </v>
      </c>
      <c r="T53" s="22"/>
      <c r="U53" s="337"/>
      <c r="W53" s="327">
        <f>Admin!B53</f>
        <v>39960</v>
      </c>
      <c r="X53" s="7">
        <f t="shared" si="0"/>
        <v>52</v>
      </c>
    </row>
    <row r="54" spans="1:24" ht="13.5" thickTop="1" thickBot="1" x14ac:dyDescent="0.25">
      <c r="A54" s="19"/>
      <c r="B54" s="23" t="s">
        <v>30</v>
      </c>
      <c r="C54" s="23"/>
      <c r="D54" s="90"/>
      <c r="E54" s="29" t="s">
        <v>53</v>
      </c>
      <c r="F54" s="251" t="str">
        <f>IF(D56="D","Enter M for Director","Enter M or W for Employee")</f>
        <v>Enter M or W for Employee</v>
      </c>
      <c r="G54" s="21"/>
      <c r="H54" s="24"/>
      <c r="I54" s="24"/>
      <c r="J54" s="30"/>
      <c r="K54" s="21" t="s">
        <v>247</v>
      </c>
      <c r="L54" s="21"/>
      <c r="M54" s="213"/>
      <c r="N54" s="40"/>
      <c r="O54" s="214"/>
      <c r="P54" s="201"/>
      <c r="Q54" s="211" t="str">
        <f>IF(M54&gt;0,"Enter Date"," ")</f>
        <v xml:space="preserve"> </v>
      </c>
      <c r="R54" s="25"/>
      <c r="S54" s="109" t="str">
        <f>IF(Q54=" "," ",IF(D54="W",LOOKUP(Q54,Admin!B:B,Admin!C:C),IF(D54="m",LOOKUP(Q54,Admin!B:B,Admin!D:D),"Check D54")))</f>
        <v xml:space="preserve"> </v>
      </c>
      <c r="T54" s="22"/>
      <c r="U54" s="337"/>
      <c r="W54" s="327">
        <f>Admin!B54</f>
        <v>39961</v>
      </c>
    </row>
    <row r="55" spans="1:24" ht="12.75" thickTop="1" x14ac:dyDescent="0.2">
      <c r="A55" s="19"/>
      <c r="B55" s="23" t="s">
        <v>18</v>
      </c>
      <c r="C55" s="23"/>
      <c r="D55" s="185">
        <v>2</v>
      </c>
      <c r="E55" s="26"/>
      <c r="F55" s="74"/>
      <c r="G55" s="35"/>
      <c r="H55" s="21"/>
      <c r="I55" s="21"/>
      <c r="J55" s="30"/>
      <c r="K55" s="21" t="s">
        <v>50</v>
      </c>
      <c r="L55" s="21"/>
      <c r="M55" s="213"/>
      <c r="N55" s="40"/>
      <c r="O55" s="214"/>
      <c r="P55" s="201"/>
      <c r="Q55" s="211" t="str">
        <f>IF(M55&gt;0,"Enter Date"," ")</f>
        <v xml:space="preserve"> </v>
      </c>
      <c r="R55" s="25"/>
      <c r="S55" s="109" t="str">
        <f>IF(Q55=" "," ",IF(D54="W",LOOKUP(Q55,Admin!B:B,Admin!C:C),IF(D54="m",LOOKUP(Q55,Admin!B:B,Admin!D:D),"Check D54")))</f>
        <v xml:space="preserve"> </v>
      </c>
      <c r="T55" s="22"/>
      <c r="U55" s="337"/>
      <c r="W55" s="327">
        <f>Admin!B55</f>
        <v>39962</v>
      </c>
    </row>
    <row r="56" spans="1:24" x14ac:dyDescent="0.2">
      <c r="A56" s="19"/>
      <c r="B56" s="23" t="s">
        <v>192</v>
      </c>
      <c r="C56" s="23"/>
      <c r="D56" s="276"/>
      <c r="E56" s="21"/>
      <c r="F56" s="254" t="s">
        <v>193</v>
      </c>
      <c r="G56" s="35"/>
      <c r="H56" s="21"/>
      <c r="I56" s="21"/>
      <c r="J56" s="30"/>
      <c r="K56" s="21" t="s">
        <v>51</v>
      </c>
      <c r="L56" s="21"/>
      <c r="M56" s="213"/>
      <c r="N56" s="40"/>
      <c r="O56" s="214"/>
      <c r="P56" s="201"/>
      <c r="Q56" s="211" t="str">
        <f>IF(M56&gt;0,"Enter Date"," ")</f>
        <v xml:space="preserve"> </v>
      </c>
      <c r="R56" s="25"/>
      <c r="S56" s="109" t="str">
        <f>IF(Q56=" "," ",IF(D54="W",LOOKUP(Q56,Admin!B:B,Admin!C:C),IF(D54="m",LOOKUP(Q56,Admin!B:B,Admin!D:D),"Check D54")))</f>
        <v xml:space="preserve"> </v>
      </c>
      <c r="T56" s="22"/>
      <c r="U56" s="337"/>
      <c r="W56" s="327">
        <f>Admin!B56</f>
        <v>39963</v>
      </c>
    </row>
    <row r="57" spans="1:24" ht="12" customHeight="1" x14ac:dyDescent="0.2">
      <c r="A57" s="19"/>
      <c r="B57" s="21"/>
      <c r="C57" s="21"/>
      <c r="D57" s="21"/>
      <c r="E57" s="21"/>
      <c r="F57" s="328"/>
      <c r="G57" s="328"/>
      <c r="H57" s="328"/>
      <c r="I57" s="21"/>
      <c r="J57" s="30"/>
      <c r="K57" s="72" t="s">
        <v>246</v>
      </c>
      <c r="L57" s="72"/>
      <c r="M57" s="72">
        <f>ROUNDDOWN(Admin!N$19/10,0)</f>
        <v>647</v>
      </c>
      <c r="N57" s="72"/>
      <c r="O57" s="72" t="s">
        <v>31</v>
      </c>
      <c r="P57" s="202"/>
      <c r="Q57" s="72" t="s">
        <v>29</v>
      </c>
      <c r="R57" s="21"/>
      <c r="S57" s="38"/>
      <c r="T57" s="22"/>
      <c r="U57" s="337"/>
      <c r="W57" s="327">
        <f>Admin!B57</f>
        <v>39964</v>
      </c>
    </row>
    <row r="58" spans="1:24" ht="6" customHeight="1" thickBot="1" x14ac:dyDescent="0.25">
      <c r="A58" s="19"/>
      <c r="B58" s="21"/>
      <c r="C58" s="21"/>
      <c r="D58" s="21"/>
      <c r="E58" s="21"/>
      <c r="F58" s="329"/>
      <c r="G58" s="329"/>
      <c r="H58" s="329"/>
      <c r="I58" s="21"/>
      <c r="J58" s="30"/>
      <c r="K58" s="72"/>
      <c r="L58" s="72"/>
      <c r="M58" s="72"/>
      <c r="N58" s="72"/>
      <c r="O58" s="72"/>
      <c r="P58" s="202"/>
      <c r="Q58" s="72"/>
      <c r="R58" s="21"/>
      <c r="S58" s="38"/>
      <c r="T58" s="22"/>
      <c r="U58" s="337"/>
      <c r="W58" s="327">
        <f>Admin!B58</f>
        <v>39965</v>
      </c>
    </row>
    <row r="59" spans="1:24" ht="12" customHeight="1" thickTop="1" thickBot="1" x14ac:dyDescent="0.25">
      <c r="A59" s="19"/>
      <c r="B59" s="107" t="s">
        <v>45</v>
      </c>
      <c r="C59" s="67"/>
      <c r="D59" s="330" t="s">
        <v>265</v>
      </c>
      <c r="E59" s="21"/>
      <c r="F59" s="329"/>
      <c r="G59" s="329"/>
      <c r="H59" s="329"/>
      <c r="I59" s="21"/>
      <c r="J59" s="30"/>
      <c r="K59" s="107" t="s">
        <v>55</v>
      </c>
      <c r="L59" s="67"/>
      <c r="M59" s="21"/>
      <c r="N59" s="21"/>
      <c r="O59" s="21"/>
      <c r="P59" s="197"/>
      <c r="Q59" s="38" t="s">
        <v>25</v>
      </c>
      <c r="R59" s="29"/>
      <c r="S59" s="70"/>
      <c r="T59" s="22"/>
      <c r="U59" s="337"/>
      <c r="W59" s="327">
        <f>Admin!B59</f>
        <v>39966</v>
      </c>
    </row>
    <row r="60" spans="1:24" ht="12.75" thickTop="1" x14ac:dyDescent="0.2">
      <c r="A60" s="19"/>
      <c r="B60" s="21" t="s">
        <v>40</v>
      </c>
      <c r="C60" s="21"/>
      <c r="D60" s="215"/>
      <c r="E60" s="21"/>
      <c r="F60" s="68" t="s">
        <v>43</v>
      </c>
      <c r="G60" s="68"/>
      <c r="H60" s="216"/>
      <c r="I60" s="21"/>
      <c r="J60" s="30"/>
      <c r="K60" s="21" t="s">
        <v>48</v>
      </c>
      <c r="L60" s="21"/>
      <c r="M60" s="73" t="s">
        <v>99</v>
      </c>
      <c r="N60" s="21"/>
      <c r="O60" s="209" t="s">
        <v>33</v>
      </c>
      <c r="P60" s="109"/>
      <c r="Q60" s="210" t="str">
        <f>IF(O60="Y","Enter Date"," ")</f>
        <v xml:space="preserve"> </v>
      </c>
      <c r="R60" s="36"/>
      <c r="S60" s="109" t="str">
        <f>IF(O60="N"," ",IF(D54="W",LOOKUP(Q60,Admin!B:B,Admin!C:C),IF(D54="m",LOOKUP(Q60,Admin!B:B,Admin!D:D),"Check D54")))</f>
        <v xml:space="preserve"> </v>
      </c>
      <c r="T60" s="22"/>
      <c r="U60" s="337"/>
      <c r="W60" s="327">
        <f>Admin!B60</f>
        <v>39967</v>
      </c>
    </row>
    <row r="61" spans="1:24" ht="13.5" customHeight="1" x14ac:dyDescent="0.2">
      <c r="A61" s="19"/>
      <c r="B61" s="21" t="s">
        <v>41</v>
      </c>
      <c r="C61" s="21"/>
      <c r="D61" s="215"/>
      <c r="E61" s="21"/>
      <c r="F61" s="68" t="s">
        <v>44</v>
      </c>
      <c r="G61" s="68"/>
      <c r="H61" s="216"/>
      <c r="I61" s="21"/>
      <c r="J61" s="30"/>
      <c r="K61" s="338" t="s">
        <v>49</v>
      </c>
      <c r="L61" s="338"/>
      <c r="M61" s="339"/>
      <c r="N61" s="339"/>
      <c r="O61" s="339"/>
      <c r="P61" s="339"/>
      <c r="Q61" s="339"/>
      <c r="R61" s="339"/>
      <c r="S61" s="339"/>
      <c r="T61" s="22"/>
      <c r="U61" s="337"/>
      <c r="W61" s="327">
        <f>Admin!B61</f>
        <v>39968</v>
      </c>
    </row>
    <row r="62" spans="1:24" ht="9" customHeight="1" thickBot="1" x14ac:dyDescent="0.25">
      <c r="A62" s="83"/>
      <c r="B62" s="27"/>
      <c r="C62" s="27"/>
      <c r="D62" s="27"/>
      <c r="E62" s="27"/>
      <c r="F62" s="27"/>
      <c r="G62" s="27"/>
      <c r="H62" s="27"/>
      <c r="I62" s="27"/>
      <c r="J62" s="31"/>
      <c r="K62" s="27"/>
      <c r="L62" s="27"/>
      <c r="M62" s="27"/>
      <c r="N62" s="27"/>
      <c r="O62" s="27"/>
      <c r="P62" s="203"/>
      <c r="Q62" s="27"/>
      <c r="R62" s="27"/>
      <c r="S62" s="27"/>
      <c r="T62" s="33"/>
      <c r="U62" s="337"/>
      <c r="W62" s="327">
        <f>Admin!B62</f>
        <v>39969</v>
      </c>
    </row>
    <row r="63" spans="1:24" ht="22.5" customHeight="1" thickBot="1" x14ac:dyDescent="0.25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37"/>
      <c r="W63" s="327">
        <f>Admin!B63</f>
        <v>39970</v>
      </c>
    </row>
    <row r="64" spans="1:24" ht="9" customHeight="1" thickBo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81"/>
      <c r="K64" s="17"/>
      <c r="L64" s="17"/>
      <c r="M64" s="17"/>
      <c r="N64" s="17"/>
      <c r="O64" s="17"/>
      <c r="P64" s="196"/>
      <c r="Q64" s="17"/>
      <c r="R64" s="17"/>
      <c r="S64" s="17"/>
      <c r="T64" s="18"/>
      <c r="U64" s="337"/>
      <c r="W64" s="327">
        <f>Admin!B64</f>
        <v>39971</v>
      </c>
    </row>
    <row r="65" spans="1:23" ht="15" customHeight="1" thickTop="1" thickBot="1" x14ac:dyDescent="0.25">
      <c r="A65" s="19"/>
      <c r="B65" s="107" t="s">
        <v>66</v>
      </c>
      <c r="C65" s="67"/>
      <c r="D65" s="21"/>
      <c r="E65" s="21"/>
      <c r="F65" s="21"/>
      <c r="G65" s="21"/>
      <c r="H65" s="338" t="s">
        <v>94</v>
      </c>
      <c r="I65" s="21"/>
      <c r="J65" s="30"/>
      <c r="K65" s="107" t="s">
        <v>23</v>
      </c>
      <c r="L65" s="67"/>
      <c r="M65" s="88"/>
      <c r="N65" s="20"/>
      <c r="O65" s="340"/>
      <c r="P65" s="341"/>
      <c r="Q65" s="336"/>
      <c r="R65" s="69"/>
      <c r="S65" s="334"/>
      <c r="T65" s="22"/>
      <c r="U65" s="337"/>
      <c r="W65" s="327">
        <f>Admin!B65</f>
        <v>39972</v>
      </c>
    </row>
    <row r="66" spans="1:23" ht="6" customHeight="1" thickTop="1" thickBot="1" x14ac:dyDescent="0.25">
      <c r="A66" s="19"/>
      <c r="B66" s="67"/>
      <c r="C66" s="67"/>
      <c r="D66" s="21"/>
      <c r="E66" s="21"/>
      <c r="F66" s="21"/>
      <c r="G66" s="21"/>
      <c r="H66" s="338"/>
      <c r="I66" s="21"/>
      <c r="J66" s="30"/>
      <c r="K66" s="67"/>
      <c r="L66" s="67"/>
      <c r="M66" s="88"/>
      <c r="N66" s="20"/>
      <c r="O66" s="21"/>
      <c r="P66" s="197"/>
      <c r="Q66" s="337"/>
      <c r="R66" s="21"/>
      <c r="S66" s="335"/>
      <c r="T66" s="22"/>
      <c r="U66" s="337"/>
      <c r="W66" s="327">
        <f>Admin!B66</f>
        <v>39973</v>
      </c>
    </row>
    <row r="67" spans="1:23" ht="14.25" thickTop="1" thickBot="1" x14ac:dyDescent="0.25">
      <c r="A67" s="19"/>
      <c r="B67" s="21" t="s">
        <v>11</v>
      </c>
      <c r="C67" s="21"/>
      <c r="D67" s="353"/>
      <c r="E67" s="354"/>
      <c r="F67" s="355"/>
      <c r="G67" s="23"/>
      <c r="H67" s="29" t="s">
        <v>95</v>
      </c>
      <c r="I67" s="23"/>
      <c r="J67" s="66"/>
      <c r="K67" s="21" t="s">
        <v>19</v>
      </c>
      <c r="L67" s="21"/>
      <c r="M67" s="361"/>
      <c r="N67" s="362"/>
      <c r="O67" s="363"/>
      <c r="P67" s="198"/>
      <c r="Q67" s="187"/>
      <c r="R67" s="184"/>
      <c r="S67" s="188"/>
      <c r="T67" s="22"/>
      <c r="U67" s="337"/>
      <c r="W67" s="327">
        <f>Admin!B67</f>
        <v>39974</v>
      </c>
    </row>
    <row r="68" spans="1:23" ht="13.5" thickTop="1" thickBot="1" x14ac:dyDescent="0.25">
      <c r="A68" s="19"/>
      <c r="B68" s="21" t="s">
        <v>12</v>
      </c>
      <c r="C68" s="21"/>
      <c r="D68" s="353"/>
      <c r="E68" s="354"/>
      <c r="F68" s="355"/>
      <c r="G68" s="23"/>
      <c r="H68" s="205"/>
      <c r="I68" s="23"/>
      <c r="J68" s="30"/>
      <c r="K68" s="21"/>
      <c r="L68" s="21"/>
      <c r="M68" s="65"/>
      <c r="N68" s="65"/>
      <c r="O68" s="217" t="s">
        <v>104</v>
      </c>
      <c r="P68" s="218"/>
      <c r="Q68" s="38" t="s">
        <v>25</v>
      </c>
      <c r="R68" s="29"/>
      <c r="S68" s="38" t="s">
        <v>56</v>
      </c>
      <c r="T68" s="22"/>
      <c r="U68" s="337"/>
      <c r="W68" s="327">
        <f>Admin!B68</f>
        <v>39975</v>
      </c>
    </row>
    <row r="69" spans="1:23" ht="13.5" thickTop="1" thickBot="1" x14ac:dyDescent="0.25">
      <c r="A69" s="19"/>
      <c r="B69" s="21" t="s">
        <v>13</v>
      </c>
      <c r="C69" s="21"/>
      <c r="D69" s="353"/>
      <c r="E69" s="354"/>
      <c r="F69" s="355"/>
      <c r="G69" s="23"/>
      <c r="H69" s="35" t="s">
        <v>96</v>
      </c>
      <c r="I69" s="23"/>
      <c r="J69" s="30"/>
      <c r="K69" s="23" t="s">
        <v>17</v>
      </c>
      <c r="L69" s="23"/>
      <c r="M69" s="178"/>
      <c r="N69" s="64"/>
      <c r="O69" s="187" t="str">
        <f>IF(M69=0," ",IF((M69+6208)&lt;O$9," ",M69+5844))</f>
        <v xml:space="preserve"> </v>
      </c>
      <c r="P69" s="186">
        <f>IF(O69=" ",1,IF(O69&gt;O$9,54,IF(D80="W",LOOKUP(O69,Admin!B:B,Admin!C:C),IF(D80="M",(LOOKUP(O69,Admin!B:B,Admin!D:D))))))</f>
        <v>1</v>
      </c>
      <c r="Q69" s="64" t="str">
        <f>IF(M69=" "," ",IF(D74="F",M69+21915,IF(D74="M",M69+23741," ")))</f>
        <v xml:space="preserve"> </v>
      </c>
      <c r="R69" s="21"/>
      <c r="S69" s="109" t="str">
        <f>IF(Q69=" "," ",IF(Q69&lt;Admin!E$2,F76,IF(Q69&gt;Admin!E$366," ",IF(D80="W",LOOKUP(Q69,Admin!B:B,Admin!C:C),IF(D80="M",LOOKUP(Q69,Admin!B:B,Admin!D:D),"Check D28")))))</f>
        <v xml:space="preserve"> </v>
      </c>
      <c r="T69" s="22"/>
      <c r="U69" s="337"/>
      <c r="W69" s="327">
        <f>Admin!B69</f>
        <v>39976</v>
      </c>
    </row>
    <row r="70" spans="1:23" ht="13.5" thickTop="1" thickBot="1" x14ac:dyDescent="0.25">
      <c r="A70" s="19"/>
      <c r="B70" s="21" t="s">
        <v>14</v>
      </c>
      <c r="C70" s="21"/>
      <c r="D70" s="353"/>
      <c r="E70" s="354"/>
      <c r="F70" s="355"/>
      <c r="G70" s="23"/>
      <c r="H70" s="206"/>
      <c r="I70" s="23"/>
      <c r="J70" s="30"/>
      <c r="K70" s="23" t="s">
        <v>46</v>
      </c>
      <c r="L70" s="23"/>
      <c r="M70" s="73" t="s">
        <v>99</v>
      </c>
      <c r="N70" s="21"/>
      <c r="O70" s="209" t="s">
        <v>33</v>
      </c>
      <c r="P70" s="109"/>
      <c r="Q70" s="210" t="str">
        <f>IF(O70="Y","Enter Date"," ")</f>
        <v xml:space="preserve"> </v>
      </c>
      <c r="R70" s="36"/>
      <c r="S70" s="109" t="str">
        <f>IF(O70="N"," ",IF(D80="W",LOOKUP(Q70,Admin!B:B,Admin!C:C),IF(D80="m",LOOKUP(Q70,Admin!B:B,Admin!D:D),"Check D80")))</f>
        <v xml:space="preserve"> </v>
      </c>
      <c r="T70" s="22"/>
      <c r="U70" s="337"/>
      <c r="W70" s="327">
        <f>Admin!B70</f>
        <v>39977</v>
      </c>
    </row>
    <row r="71" spans="1:23" ht="13.5" thickTop="1" thickBot="1" x14ac:dyDescent="0.25">
      <c r="A71" s="19"/>
      <c r="B71" s="21" t="s">
        <v>15</v>
      </c>
      <c r="C71" s="21"/>
      <c r="D71" s="353"/>
      <c r="E71" s="354"/>
      <c r="F71" s="355"/>
      <c r="G71" s="23"/>
      <c r="H71" s="35" t="s">
        <v>97</v>
      </c>
      <c r="I71" s="23"/>
      <c r="J71" s="30"/>
      <c r="K71" s="23" t="s">
        <v>47</v>
      </c>
      <c r="L71" s="23"/>
      <c r="M71" s="73" t="s">
        <v>99</v>
      </c>
      <c r="N71" s="21"/>
      <c r="O71" s="6" t="s">
        <v>33</v>
      </c>
      <c r="P71" s="109"/>
      <c r="Q71" s="210" t="str">
        <f>IF(O71="Y","Enter Date"," ")</f>
        <v xml:space="preserve"> </v>
      </c>
      <c r="R71" s="37"/>
      <c r="S71" s="109" t="str">
        <f>IF(O71="N"," ",IF(D80="W",LOOKUP(Q71,Admin!B:B,Admin!C:C),IF(D80="m",LOOKUP(Q71,Admin!B:B,Admin!D:D),"Check D80")))</f>
        <v xml:space="preserve"> </v>
      </c>
      <c r="T71" s="22"/>
      <c r="U71" s="337"/>
      <c r="W71" s="327">
        <f>Admin!B71</f>
        <v>39978</v>
      </c>
    </row>
    <row r="72" spans="1:23" ht="13.5" thickTop="1" thickBot="1" x14ac:dyDescent="0.25">
      <c r="A72" s="19"/>
      <c r="B72" s="21" t="s">
        <v>16</v>
      </c>
      <c r="C72" s="21"/>
      <c r="D72" s="179"/>
      <c r="E72" s="23"/>
      <c r="F72" s="23"/>
      <c r="G72" s="23"/>
      <c r="H72" s="205"/>
      <c r="I72" s="23"/>
      <c r="J72" s="30"/>
      <c r="K72" s="72" t="s">
        <v>54</v>
      </c>
      <c r="L72" s="72"/>
      <c r="M72" s="21"/>
      <c r="N72" s="21"/>
      <c r="O72" s="21"/>
      <c r="P72" s="197"/>
      <c r="Q72" s="21"/>
      <c r="R72" s="21"/>
      <c r="S72" s="21"/>
      <c r="T72" s="22"/>
      <c r="U72" s="337"/>
      <c r="W72" s="327">
        <f>Admin!B72</f>
        <v>39979</v>
      </c>
    </row>
    <row r="73" spans="1:23" ht="12" customHeight="1" thickTop="1" thickBot="1" x14ac:dyDescent="0.25">
      <c r="A73" s="19"/>
      <c r="B73" s="21"/>
      <c r="C73" s="21"/>
      <c r="D73" s="23"/>
      <c r="E73" s="23"/>
      <c r="F73" s="23"/>
      <c r="G73" s="23"/>
      <c r="H73" s="29" t="s">
        <v>98</v>
      </c>
      <c r="I73" s="23"/>
      <c r="J73" s="30"/>
      <c r="K73" s="21"/>
      <c r="L73" s="21"/>
      <c r="M73" s="21"/>
      <c r="N73" s="21"/>
      <c r="O73" s="21"/>
      <c r="P73" s="197"/>
      <c r="Q73" s="21"/>
      <c r="R73" s="21"/>
      <c r="S73" s="21"/>
      <c r="T73" s="82"/>
      <c r="U73" s="337"/>
      <c r="W73" s="327">
        <f>Admin!B73</f>
        <v>39980</v>
      </c>
    </row>
    <row r="74" spans="1:23" ht="15" customHeight="1" thickTop="1" thickBot="1" x14ac:dyDescent="0.25">
      <c r="A74" s="19"/>
      <c r="B74" s="21" t="s">
        <v>100</v>
      </c>
      <c r="C74" s="21"/>
      <c r="D74" s="90"/>
      <c r="E74" s="21"/>
      <c r="F74" s="21"/>
      <c r="G74" s="21"/>
      <c r="H74" s="207"/>
      <c r="I74" s="21"/>
      <c r="J74" s="30"/>
      <c r="K74" s="107" t="s">
        <v>28</v>
      </c>
      <c r="L74" s="67"/>
      <c r="M74" s="88"/>
      <c r="N74" s="20"/>
      <c r="O74" s="106"/>
      <c r="P74" s="199"/>
      <c r="Q74" s="38"/>
      <c r="R74" s="69"/>
      <c r="S74" s="70"/>
      <c r="T74" s="22"/>
      <c r="U74" s="337"/>
      <c r="W74" s="327">
        <f>Admin!B74</f>
        <v>39981</v>
      </c>
    </row>
    <row r="75" spans="1:23" ht="13.5" thickTop="1" thickBot="1" x14ac:dyDescent="0.25">
      <c r="A75" s="19"/>
      <c r="B75" s="21"/>
      <c r="C75" s="21"/>
      <c r="D75" s="64"/>
      <c r="E75" s="21"/>
      <c r="F75" s="38" t="s">
        <v>56</v>
      </c>
      <c r="G75" s="69"/>
      <c r="H75" s="21"/>
      <c r="I75" s="23"/>
      <c r="J75" s="30"/>
      <c r="K75" s="21"/>
      <c r="L75" s="72"/>
      <c r="M75" s="246" t="s">
        <v>121</v>
      </c>
      <c r="N75" s="21"/>
      <c r="O75" s="37"/>
      <c r="P75" s="200"/>
      <c r="Q75" s="38" t="s">
        <v>25</v>
      </c>
      <c r="R75" s="21"/>
      <c r="S75" s="109"/>
      <c r="T75" s="22"/>
      <c r="U75" s="337"/>
      <c r="W75" s="327">
        <f>Admin!B75</f>
        <v>39982</v>
      </c>
    </row>
    <row r="76" spans="1:23" ht="13.5" thickTop="1" thickBot="1" x14ac:dyDescent="0.25">
      <c r="A76" s="19"/>
      <c r="B76" s="21" t="str">
        <f>B$24</f>
        <v>Starting date existing = 06/04/2009</v>
      </c>
      <c r="C76" s="21"/>
      <c r="D76" s="178"/>
      <c r="E76" s="21"/>
      <c r="F76" s="108" t="str">
        <f>IF(D76=0," ",IF(D80="W",LOOKUP(D76,Admin!B:B,Admin!C:C),IF(D80="M",LOOKUP(D76,Admin!B:B,Admin!D:D),LOOKUP(D76,Admin!B:B,Admin!C:C))))</f>
        <v xml:space="preserve"> </v>
      </c>
      <c r="G76" s="71"/>
      <c r="H76" s="21"/>
      <c r="I76" s="21"/>
      <c r="J76" s="30"/>
      <c r="K76" s="21" t="s">
        <v>79</v>
      </c>
      <c r="L76" s="72"/>
      <c r="M76" s="69"/>
      <c r="N76" s="21"/>
      <c r="O76" s="212"/>
      <c r="P76" s="109"/>
      <c r="Q76" s="211" t="str">
        <f>IF(O76&gt;0,"Enter Date"," ")</f>
        <v xml:space="preserve"> </v>
      </c>
      <c r="R76" s="25"/>
      <c r="S76" s="109" t="str">
        <f>IF(Q76=" "," ",IF(D80="W",LOOKUP(Q76,Admin!B:B,Admin!C:C),IF(D80="m",LOOKUP(Q76,Admin!B:B,Admin!D:D),"Check D80")))</f>
        <v xml:space="preserve"> </v>
      </c>
      <c r="T76" s="22"/>
      <c r="U76" s="337"/>
      <c r="W76" s="327">
        <f>Admin!B76</f>
        <v>39983</v>
      </c>
    </row>
    <row r="77" spans="1:23" ht="6" customHeight="1" thickTop="1" thickBot="1" x14ac:dyDescent="0.25">
      <c r="A77" s="19"/>
      <c r="B77" s="21"/>
      <c r="C77" s="21"/>
      <c r="D77" s="64"/>
      <c r="E77" s="21"/>
      <c r="F77" s="108"/>
      <c r="G77" s="71"/>
      <c r="H77" s="21"/>
      <c r="I77" s="21"/>
      <c r="J77" s="21"/>
      <c r="K77" s="21"/>
      <c r="L77" s="72"/>
      <c r="M77" s="69"/>
      <c r="N77" s="21"/>
      <c r="O77" s="37"/>
      <c r="P77" s="109"/>
      <c r="Q77" s="64"/>
      <c r="R77" s="25"/>
      <c r="S77" s="109"/>
      <c r="T77" s="22"/>
      <c r="U77" s="337"/>
      <c r="W77" s="327">
        <f>Admin!B77</f>
        <v>39984</v>
      </c>
    </row>
    <row r="78" spans="1:23" ht="13.5" customHeight="1" thickTop="1" thickBot="1" x14ac:dyDescent="0.25">
      <c r="A78" s="19"/>
      <c r="B78" s="21" t="s">
        <v>52</v>
      </c>
      <c r="C78" s="21"/>
      <c r="D78" s="178"/>
      <c r="E78" s="21"/>
      <c r="F78" s="108" t="str">
        <f>IF(D76=0," ",IF(D78=0," ",IF(D80="W",LOOKUP(D78,Admin!B:B,Admin!C:C),IF(D80="M",LOOKUP(D78,Admin!B:B,Admin!D:D),LOOKUP(D78,Admin!B:B,Admin!C:C)))))</f>
        <v xml:space="preserve"> </v>
      </c>
      <c r="G78" s="71"/>
      <c r="H78" s="21"/>
      <c r="I78" s="21"/>
      <c r="J78" s="30"/>
      <c r="K78" s="219" t="s">
        <v>119</v>
      </c>
      <c r="L78" s="21"/>
      <c r="M78" s="38" t="s">
        <v>27</v>
      </c>
      <c r="N78" s="38"/>
      <c r="O78" s="38" t="s">
        <v>26</v>
      </c>
      <c r="P78" s="24"/>
      <c r="Q78" s="38" t="s">
        <v>25</v>
      </c>
      <c r="R78" s="69"/>
      <c r="S78" s="70"/>
      <c r="T78" s="22"/>
      <c r="U78" s="337"/>
      <c r="W78" s="327">
        <f>Admin!B78</f>
        <v>39985</v>
      </c>
    </row>
    <row r="79" spans="1:23" ht="13.5" thickTop="1" thickBot="1" x14ac:dyDescent="0.25">
      <c r="A79" s="19"/>
      <c r="B79" s="21"/>
      <c r="C79" s="21"/>
      <c r="D79" s="64"/>
      <c r="E79" s="21"/>
      <c r="F79" s="34"/>
      <c r="G79" s="34"/>
      <c r="H79" s="21"/>
      <c r="I79" s="21"/>
      <c r="J79" s="30"/>
      <c r="K79" s="23" t="s">
        <v>42</v>
      </c>
      <c r="L79" s="23"/>
      <c r="M79" s="177"/>
      <c r="N79" s="40"/>
      <c r="O79" s="208"/>
      <c r="P79" s="201"/>
      <c r="Q79" s="178" t="str">
        <f>IF(M79&gt;0,D76," ")</f>
        <v xml:space="preserve"> </v>
      </c>
      <c r="R79" s="25"/>
      <c r="S79" s="109" t="str">
        <f>IF(Q79=" "," ",IF(D80="W",LOOKUP(Q79,Admin!B:B,Admin!C:C),IF(D80="m",LOOKUP(Q79,Admin!B:B,Admin!D:D),"Check D80")))</f>
        <v xml:space="preserve"> </v>
      </c>
      <c r="T79" s="22"/>
      <c r="U79" s="337"/>
      <c r="W79" s="327">
        <f>Admin!B79</f>
        <v>39986</v>
      </c>
    </row>
    <row r="80" spans="1:23" ht="13.5" thickTop="1" thickBot="1" x14ac:dyDescent="0.25">
      <c r="A80" s="19"/>
      <c r="B80" s="23" t="s">
        <v>30</v>
      </c>
      <c r="C80" s="23"/>
      <c r="D80" s="90"/>
      <c r="E80" s="29" t="s">
        <v>53</v>
      </c>
      <c r="F80" s="251" t="str">
        <f>IF(D82="D","Enter M for Director","Enter M or W for Employee")</f>
        <v>Enter M or W for Employee</v>
      </c>
      <c r="G80" s="21"/>
      <c r="H80" s="24"/>
      <c r="I80" s="24"/>
      <c r="J80" s="30"/>
      <c r="K80" s="21" t="s">
        <v>247</v>
      </c>
      <c r="L80" s="21"/>
      <c r="M80" s="213"/>
      <c r="N80" s="40"/>
      <c r="O80" s="214"/>
      <c r="P80" s="201"/>
      <c r="Q80" s="211" t="str">
        <f>IF(M80&gt;0,"Enter Date"," ")</f>
        <v xml:space="preserve"> </v>
      </c>
      <c r="R80" s="25"/>
      <c r="S80" s="109" t="str">
        <f>IF(Q80=" "," ",IF(D80="W",LOOKUP(Q80,Admin!B:B,Admin!C:C),IF(D80="m",LOOKUP(Q80,Admin!B:B,Admin!D:D),"Check D80")))</f>
        <v xml:space="preserve"> </v>
      </c>
      <c r="T80" s="22"/>
      <c r="U80" s="337"/>
      <c r="W80" s="327">
        <f>Admin!B80</f>
        <v>39987</v>
      </c>
    </row>
    <row r="81" spans="1:23" ht="12.75" thickTop="1" x14ac:dyDescent="0.2">
      <c r="A81" s="19"/>
      <c r="B81" s="23" t="s">
        <v>18</v>
      </c>
      <c r="C81" s="23"/>
      <c r="D81" s="185">
        <v>3</v>
      </c>
      <c r="E81" s="26"/>
      <c r="F81" s="74"/>
      <c r="G81" s="35"/>
      <c r="H81" s="21"/>
      <c r="I81" s="21"/>
      <c r="J81" s="30"/>
      <c r="K81" s="21" t="s">
        <v>50</v>
      </c>
      <c r="L81" s="21"/>
      <c r="M81" s="213"/>
      <c r="N81" s="40"/>
      <c r="O81" s="214"/>
      <c r="P81" s="201"/>
      <c r="Q81" s="211" t="str">
        <f>IF(M81&gt;0,"Enter Date"," ")</f>
        <v xml:space="preserve"> </v>
      </c>
      <c r="R81" s="25"/>
      <c r="S81" s="109" t="str">
        <f>IF(Q81=" "," ",IF(D80="W",LOOKUP(Q81,Admin!B:B,Admin!C:C),IF(D80="m",LOOKUP(Q81,Admin!B:B,Admin!D:D),"Check D80")))</f>
        <v xml:space="preserve"> </v>
      </c>
      <c r="T81" s="22"/>
      <c r="U81" s="337"/>
      <c r="W81" s="327">
        <f>Admin!B81</f>
        <v>39988</v>
      </c>
    </row>
    <row r="82" spans="1:23" x14ac:dyDescent="0.2">
      <c r="A82" s="19"/>
      <c r="B82" s="23" t="s">
        <v>192</v>
      </c>
      <c r="C82" s="23"/>
      <c r="D82" s="276"/>
      <c r="E82" s="21"/>
      <c r="F82" s="254" t="s">
        <v>193</v>
      </c>
      <c r="G82" s="35"/>
      <c r="H82" s="21"/>
      <c r="I82" s="21"/>
      <c r="J82" s="30"/>
      <c r="K82" s="21" t="s">
        <v>51</v>
      </c>
      <c r="L82" s="21"/>
      <c r="M82" s="213"/>
      <c r="N82" s="40"/>
      <c r="O82" s="214"/>
      <c r="P82" s="201"/>
      <c r="Q82" s="211" t="str">
        <f>IF(M82&gt;0,"Enter Date"," ")</f>
        <v xml:space="preserve"> </v>
      </c>
      <c r="R82" s="25"/>
      <c r="S82" s="109" t="str">
        <f>IF(Q82=" "," ",IF(D80="W",LOOKUP(Q82,Admin!B:B,Admin!C:C),IF(D80="m",LOOKUP(Q82,Admin!B:B,Admin!D:D),"Check D80")))</f>
        <v xml:space="preserve"> </v>
      </c>
      <c r="T82" s="22"/>
      <c r="U82" s="337"/>
      <c r="W82" s="327">
        <f>Admin!B82</f>
        <v>39989</v>
      </c>
    </row>
    <row r="83" spans="1:23" ht="12" customHeight="1" x14ac:dyDescent="0.2">
      <c r="A83" s="19"/>
      <c r="B83" s="21"/>
      <c r="C83" s="21"/>
      <c r="D83" s="21"/>
      <c r="E83" s="21"/>
      <c r="F83" s="328"/>
      <c r="G83" s="328"/>
      <c r="H83" s="328"/>
      <c r="I83" s="21"/>
      <c r="J83" s="30"/>
      <c r="K83" s="72" t="s">
        <v>246</v>
      </c>
      <c r="L83" s="72"/>
      <c r="M83" s="72">
        <f>ROUNDDOWN(Admin!N$19/10,0)</f>
        <v>647</v>
      </c>
      <c r="N83" s="72"/>
      <c r="O83" s="72" t="s">
        <v>31</v>
      </c>
      <c r="P83" s="202"/>
      <c r="Q83" s="72" t="s">
        <v>29</v>
      </c>
      <c r="R83" s="21"/>
      <c r="S83" s="38"/>
      <c r="T83" s="22"/>
      <c r="U83" s="337"/>
      <c r="W83" s="327">
        <f>Admin!B83</f>
        <v>39990</v>
      </c>
    </row>
    <row r="84" spans="1:23" ht="6" customHeight="1" thickBot="1" x14ac:dyDescent="0.25">
      <c r="A84" s="19"/>
      <c r="B84" s="21"/>
      <c r="C84" s="21"/>
      <c r="D84" s="21"/>
      <c r="E84" s="21"/>
      <c r="F84" s="329"/>
      <c r="G84" s="329"/>
      <c r="H84" s="329"/>
      <c r="I84" s="21"/>
      <c r="J84" s="30"/>
      <c r="K84" s="72"/>
      <c r="L84" s="72"/>
      <c r="M84" s="72"/>
      <c r="N84" s="72"/>
      <c r="O84" s="72"/>
      <c r="P84" s="202"/>
      <c r="Q84" s="72"/>
      <c r="R84" s="21"/>
      <c r="S84" s="38"/>
      <c r="T84" s="22"/>
      <c r="U84" s="337"/>
      <c r="W84" s="327">
        <f>Admin!B84</f>
        <v>39991</v>
      </c>
    </row>
    <row r="85" spans="1:23" ht="12" customHeight="1" thickTop="1" thickBot="1" x14ac:dyDescent="0.25">
      <c r="A85" s="19"/>
      <c r="B85" s="107" t="s">
        <v>45</v>
      </c>
      <c r="C85" s="67"/>
      <c r="D85" s="330" t="s">
        <v>265</v>
      </c>
      <c r="E85" s="21"/>
      <c r="F85" s="329"/>
      <c r="G85" s="329"/>
      <c r="H85" s="329"/>
      <c r="I85" s="21"/>
      <c r="J85" s="30"/>
      <c r="K85" s="107" t="s">
        <v>55</v>
      </c>
      <c r="L85" s="67"/>
      <c r="M85" s="21"/>
      <c r="N85" s="21"/>
      <c r="O85" s="21"/>
      <c r="P85" s="197"/>
      <c r="Q85" s="38" t="s">
        <v>25</v>
      </c>
      <c r="R85" s="69"/>
      <c r="S85" s="70"/>
      <c r="T85" s="22"/>
      <c r="U85" s="337"/>
      <c r="W85" s="327">
        <f>Admin!B85</f>
        <v>39992</v>
      </c>
    </row>
    <row r="86" spans="1:23" ht="12.75" thickTop="1" x14ac:dyDescent="0.2">
      <c r="A86" s="19"/>
      <c r="B86" s="21" t="s">
        <v>40</v>
      </c>
      <c r="C86" s="21"/>
      <c r="D86" s="215"/>
      <c r="E86" s="21"/>
      <c r="F86" s="68" t="s">
        <v>43</v>
      </c>
      <c r="G86" s="68"/>
      <c r="H86" s="216"/>
      <c r="I86" s="21"/>
      <c r="J86" s="30"/>
      <c r="K86" s="21" t="s">
        <v>48</v>
      </c>
      <c r="L86" s="21"/>
      <c r="M86" s="73" t="s">
        <v>99</v>
      </c>
      <c r="N86" s="21"/>
      <c r="O86" s="209" t="s">
        <v>33</v>
      </c>
      <c r="P86" s="109"/>
      <c r="Q86" s="210" t="str">
        <f>IF(O86="Y","Enter Date"," ")</f>
        <v xml:space="preserve"> </v>
      </c>
      <c r="R86" s="36"/>
      <c r="S86" s="109" t="str">
        <f>IF(O86="N"," ",IF(D80="W",LOOKUP(Q86,Admin!B:B,Admin!C:C),IF(D80="m",LOOKUP(Q86,Admin!B:B,Admin!D:D),"Check D80")))</f>
        <v xml:space="preserve"> </v>
      </c>
      <c r="T86" s="22"/>
      <c r="U86" s="337"/>
      <c r="W86" s="327">
        <f>Admin!B86</f>
        <v>39993</v>
      </c>
    </row>
    <row r="87" spans="1:23" ht="13.5" customHeight="1" x14ac:dyDescent="0.2">
      <c r="A87" s="19"/>
      <c r="B87" s="21" t="s">
        <v>41</v>
      </c>
      <c r="C87" s="21"/>
      <c r="D87" s="215"/>
      <c r="E87" s="21"/>
      <c r="F87" s="68" t="s">
        <v>44</v>
      </c>
      <c r="G87" s="68"/>
      <c r="H87" s="216"/>
      <c r="I87" s="21"/>
      <c r="J87" s="30"/>
      <c r="K87" s="338" t="s">
        <v>49</v>
      </c>
      <c r="L87" s="338"/>
      <c r="M87" s="339"/>
      <c r="N87" s="339"/>
      <c r="O87" s="339"/>
      <c r="P87" s="339"/>
      <c r="Q87" s="339"/>
      <c r="R87" s="339"/>
      <c r="S87" s="339"/>
      <c r="T87" s="22"/>
      <c r="U87" s="337"/>
      <c r="W87" s="327">
        <f>Admin!B87</f>
        <v>39994</v>
      </c>
    </row>
    <row r="88" spans="1:23" ht="9" customHeight="1" thickBot="1" x14ac:dyDescent="0.25">
      <c r="A88" s="83"/>
      <c r="B88" s="27"/>
      <c r="C88" s="27"/>
      <c r="D88" s="27"/>
      <c r="E88" s="27"/>
      <c r="F88" s="27"/>
      <c r="G88" s="27"/>
      <c r="H88" s="27"/>
      <c r="I88" s="27"/>
      <c r="J88" s="31"/>
      <c r="K88" s="27"/>
      <c r="L88" s="27"/>
      <c r="M88" s="27"/>
      <c r="N88" s="27"/>
      <c r="O88" s="27"/>
      <c r="P88" s="203"/>
      <c r="Q88" s="27"/>
      <c r="R88" s="27"/>
      <c r="S88" s="27"/>
      <c r="T88" s="33"/>
      <c r="U88" s="337"/>
      <c r="W88" s="327">
        <f>Admin!B88</f>
        <v>39995</v>
      </c>
    </row>
    <row r="89" spans="1:23" ht="22.5" customHeight="1" thickBot="1" x14ac:dyDescent="0.25">
      <c r="A89" s="352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37"/>
      <c r="W89" s="327">
        <f>Admin!B89</f>
        <v>39996</v>
      </c>
    </row>
    <row r="90" spans="1:23" ht="9" customHeight="1" thickBo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81"/>
      <c r="K90" s="17"/>
      <c r="L90" s="17"/>
      <c r="M90" s="17"/>
      <c r="N90" s="17"/>
      <c r="O90" s="17"/>
      <c r="P90" s="196"/>
      <c r="Q90" s="17"/>
      <c r="R90" s="17"/>
      <c r="S90" s="17"/>
      <c r="T90" s="18"/>
      <c r="U90" s="337"/>
      <c r="W90" s="327">
        <f>Admin!B90</f>
        <v>39997</v>
      </c>
    </row>
    <row r="91" spans="1:23" ht="15" customHeight="1" thickTop="1" thickBot="1" x14ac:dyDescent="0.25">
      <c r="A91" s="19"/>
      <c r="B91" s="107" t="s">
        <v>67</v>
      </c>
      <c r="C91" s="67"/>
      <c r="D91" s="21"/>
      <c r="E91" s="21"/>
      <c r="F91" s="21"/>
      <c r="G91" s="21"/>
      <c r="H91" s="338" t="s">
        <v>94</v>
      </c>
      <c r="I91" s="21"/>
      <c r="J91" s="30"/>
      <c r="K91" s="107" t="s">
        <v>23</v>
      </c>
      <c r="L91" s="67"/>
      <c r="M91" s="88"/>
      <c r="N91" s="20"/>
      <c r="O91" s="340"/>
      <c r="P91" s="341"/>
      <c r="Q91" s="336"/>
      <c r="R91" s="69"/>
      <c r="S91" s="334"/>
      <c r="T91" s="22"/>
      <c r="U91" s="337"/>
      <c r="W91" s="327">
        <f>Admin!B91</f>
        <v>39998</v>
      </c>
    </row>
    <row r="92" spans="1:23" ht="6" customHeight="1" thickTop="1" thickBot="1" x14ac:dyDescent="0.25">
      <c r="A92" s="19"/>
      <c r="B92" s="67"/>
      <c r="C92" s="67"/>
      <c r="D92" s="21"/>
      <c r="E92" s="21"/>
      <c r="F92" s="21"/>
      <c r="G92" s="21"/>
      <c r="H92" s="338"/>
      <c r="I92" s="21"/>
      <c r="J92" s="30"/>
      <c r="K92" s="67"/>
      <c r="L92" s="67"/>
      <c r="M92" s="88"/>
      <c r="N92" s="20"/>
      <c r="O92" s="21"/>
      <c r="P92" s="197"/>
      <c r="Q92" s="337"/>
      <c r="R92" s="21"/>
      <c r="S92" s="335"/>
      <c r="T92" s="22"/>
      <c r="U92" s="337"/>
      <c r="W92" s="327">
        <f>Admin!B92</f>
        <v>39999</v>
      </c>
    </row>
    <row r="93" spans="1:23" ht="14.25" thickTop="1" thickBot="1" x14ac:dyDescent="0.25">
      <c r="A93" s="19"/>
      <c r="B93" s="21" t="s">
        <v>11</v>
      </c>
      <c r="C93" s="21"/>
      <c r="D93" s="353"/>
      <c r="E93" s="354"/>
      <c r="F93" s="355"/>
      <c r="G93" s="23"/>
      <c r="H93" s="29" t="s">
        <v>95</v>
      </c>
      <c r="I93" s="23"/>
      <c r="J93" s="66"/>
      <c r="K93" s="21" t="s">
        <v>19</v>
      </c>
      <c r="L93" s="21"/>
      <c r="M93" s="361"/>
      <c r="N93" s="362"/>
      <c r="O93" s="363"/>
      <c r="P93" s="198"/>
      <c r="Q93" s="187"/>
      <c r="R93" s="184"/>
      <c r="S93" s="188"/>
      <c r="T93" s="22"/>
      <c r="U93" s="337"/>
      <c r="W93" s="327">
        <f>Admin!B93</f>
        <v>40000</v>
      </c>
    </row>
    <row r="94" spans="1:23" ht="13.5" thickTop="1" thickBot="1" x14ac:dyDescent="0.25">
      <c r="A94" s="19"/>
      <c r="B94" s="21" t="s">
        <v>12</v>
      </c>
      <c r="C94" s="21"/>
      <c r="D94" s="353"/>
      <c r="E94" s="354"/>
      <c r="F94" s="355"/>
      <c r="G94" s="23"/>
      <c r="H94" s="205"/>
      <c r="I94" s="23"/>
      <c r="J94" s="30"/>
      <c r="K94" s="21"/>
      <c r="L94" s="21"/>
      <c r="M94" s="65"/>
      <c r="N94" s="65"/>
      <c r="O94" s="217" t="s">
        <v>104</v>
      </c>
      <c r="P94" s="218"/>
      <c r="Q94" s="38" t="s">
        <v>25</v>
      </c>
      <c r="R94" s="29"/>
      <c r="S94" s="38" t="s">
        <v>56</v>
      </c>
      <c r="T94" s="22"/>
      <c r="U94" s="337"/>
      <c r="W94" s="327">
        <f>Admin!B94</f>
        <v>40001</v>
      </c>
    </row>
    <row r="95" spans="1:23" ht="13.5" thickTop="1" thickBot="1" x14ac:dyDescent="0.25">
      <c r="A95" s="19"/>
      <c r="B95" s="21" t="s">
        <v>13</v>
      </c>
      <c r="C95" s="21"/>
      <c r="D95" s="353"/>
      <c r="E95" s="354"/>
      <c r="F95" s="355"/>
      <c r="G95" s="23"/>
      <c r="H95" s="35" t="s">
        <v>96</v>
      </c>
      <c r="I95" s="23"/>
      <c r="J95" s="30"/>
      <c r="K95" s="23" t="s">
        <v>17</v>
      </c>
      <c r="L95" s="23"/>
      <c r="M95" s="178"/>
      <c r="N95" s="64"/>
      <c r="O95" s="187" t="str">
        <f>IF(M95=0," ",IF((M95+6208)&lt;O$9," ",M95+5844))</f>
        <v xml:space="preserve"> </v>
      </c>
      <c r="P95" s="186">
        <f>IF(O95=" ",1,IF(O95&gt;O$9,54,IF(D106="W",LOOKUP(O95,Admin!B:B,Admin!C:C),IF(D106="M",(LOOKUP(O95,Admin!B:B,Admin!D:D))))))</f>
        <v>1</v>
      </c>
      <c r="Q95" s="64" t="str">
        <f>IF(M95=" "," ",IF(D100="F",M95+21915,IF(D100="M",M95+23741," ")))</f>
        <v xml:space="preserve"> </v>
      </c>
      <c r="R95" s="21"/>
      <c r="S95" s="109" t="str">
        <f>IF(Q95=" "," ",IF(Q95&lt;Admin!E$2,F102,IF(Q95&gt;Admin!E$366," ",IF(D106="W",LOOKUP(Q95,Admin!B:B,Admin!C:C),IF(D106="M",LOOKUP(Q95,Admin!B:B,Admin!D:D),"Check D28")))))</f>
        <v xml:space="preserve"> </v>
      </c>
      <c r="T95" s="22"/>
      <c r="U95" s="337"/>
      <c r="W95" s="327">
        <f>Admin!B95</f>
        <v>40002</v>
      </c>
    </row>
    <row r="96" spans="1:23" ht="13.5" thickTop="1" thickBot="1" x14ac:dyDescent="0.25">
      <c r="A96" s="19"/>
      <c r="B96" s="21" t="s">
        <v>14</v>
      </c>
      <c r="C96" s="21"/>
      <c r="D96" s="353"/>
      <c r="E96" s="354"/>
      <c r="F96" s="355"/>
      <c r="G96" s="23"/>
      <c r="H96" s="206"/>
      <c r="I96" s="23"/>
      <c r="J96" s="30"/>
      <c r="K96" s="23" t="s">
        <v>46</v>
      </c>
      <c r="L96" s="23"/>
      <c r="M96" s="73" t="s">
        <v>99</v>
      </c>
      <c r="N96" s="21"/>
      <c r="O96" s="209" t="s">
        <v>33</v>
      </c>
      <c r="P96" s="109"/>
      <c r="Q96" s="210" t="str">
        <f>IF(O96="Y","Enter Date"," ")</f>
        <v xml:space="preserve"> </v>
      </c>
      <c r="R96" s="36"/>
      <c r="S96" s="109" t="str">
        <f>IF(O96="N"," ",IF(D106="W",LOOKUP(Q96,Admin!B:B,Admin!C:C),IF(D106="m",LOOKUP(Q96,Admin!B:B,Admin!D:D),"Check D106")))</f>
        <v xml:space="preserve"> </v>
      </c>
      <c r="T96" s="22"/>
      <c r="U96" s="337"/>
      <c r="W96" s="327">
        <f>Admin!B96</f>
        <v>40003</v>
      </c>
    </row>
    <row r="97" spans="1:23" ht="13.5" thickTop="1" thickBot="1" x14ac:dyDescent="0.25">
      <c r="A97" s="19"/>
      <c r="B97" s="21" t="s">
        <v>15</v>
      </c>
      <c r="C97" s="21"/>
      <c r="D97" s="353"/>
      <c r="E97" s="354"/>
      <c r="F97" s="355"/>
      <c r="G97" s="23"/>
      <c r="H97" s="35" t="s">
        <v>97</v>
      </c>
      <c r="I97" s="23"/>
      <c r="J97" s="30"/>
      <c r="K97" s="23" t="s">
        <v>47</v>
      </c>
      <c r="L97" s="23"/>
      <c r="M97" s="73" t="s">
        <v>99</v>
      </c>
      <c r="N97" s="21"/>
      <c r="O97" s="6" t="s">
        <v>33</v>
      </c>
      <c r="P97" s="109"/>
      <c r="Q97" s="210" t="str">
        <f>IF(O97="Y","Enter Date"," ")</f>
        <v xml:space="preserve"> </v>
      </c>
      <c r="R97" s="37"/>
      <c r="S97" s="109" t="str">
        <f>IF(O97="N"," ",IF(D106="W",LOOKUP(Q97,Admin!B:B,Admin!C:C),IF(D106="m",LOOKUP(Q97,Admin!B:B,Admin!D:D),"Check D106")))</f>
        <v xml:space="preserve"> </v>
      </c>
      <c r="T97" s="22"/>
      <c r="U97" s="337"/>
      <c r="W97" s="327">
        <f>Admin!B97</f>
        <v>40004</v>
      </c>
    </row>
    <row r="98" spans="1:23" ht="13.5" thickTop="1" thickBot="1" x14ac:dyDescent="0.25">
      <c r="A98" s="19"/>
      <c r="B98" s="21" t="s">
        <v>16</v>
      </c>
      <c r="C98" s="21"/>
      <c r="D98" s="179"/>
      <c r="E98" s="23"/>
      <c r="F98" s="23"/>
      <c r="G98" s="23"/>
      <c r="H98" s="205"/>
      <c r="I98" s="23"/>
      <c r="J98" s="30"/>
      <c r="K98" s="72" t="s">
        <v>54</v>
      </c>
      <c r="L98" s="72"/>
      <c r="M98" s="21"/>
      <c r="N98" s="21"/>
      <c r="O98" s="21"/>
      <c r="P98" s="197"/>
      <c r="Q98" s="21"/>
      <c r="R98" s="21"/>
      <c r="S98" s="21"/>
      <c r="T98" s="22"/>
      <c r="U98" s="337"/>
      <c r="W98" s="327">
        <f>Admin!B98</f>
        <v>40005</v>
      </c>
    </row>
    <row r="99" spans="1:23" ht="12" customHeight="1" thickTop="1" thickBot="1" x14ac:dyDescent="0.25">
      <c r="A99" s="19"/>
      <c r="B99" s="21"/>
      <c r="C99" s="21"/>
      <c r="D99" s="23"/>
      <c r="E99" s="23"/>
      <c r="F99" s="23"/>
      <c r="G99" s="23"/>
      <c r="H99" s="29" t="s">
        <v>98</v>
      </c>
      <c r="I99" s="23"/>
      <c r="J99" s="30"/>
      <c r="K99" s="21"/>
      <c r="L99" s="21"/>
      <c r="M99" s="21"/>
      <c r="N99" s="21"/>
      <c r="O99" s="21"/>
      <c r="P99" s="197"/>
      <c r="Q99" s="21"/>
      <c r="R99" s="21"/>
      <c r="S99" s="21"/>
      <c r="T99" s="82"/>
      <c r="U99" s="337"/>
      <c r="W99" s="327">
        <f>Admin!B99</f>
        <v>40006</v>
      </c>
    </row>
    <row r="100" spans="1:23" ht="15" customHeight="1" thickTop="1" thickBot="1" x14ac:dyDescent="0.25">
      <c r="A100" s="19"/>
      <c r="B100" s="21" t="s">
        <v>100</v>
      </c>
      <c r="C100" s="21"/>
      <c r="D100" s="90"/>
      <c r="E100" s="21"/>
      <c r="F100" s="21"/>
      <c r="G100" s="21"/>
      <c r="H100" s="207"/>
      <c r="I100" s="21"/>
      <c r="J100" s="30"/>
      <c r="K100" s="107" t="s">
        <v>28</v>
      </c>
      <c r="L100" s="67"/>
      <c r="M100" s="88"/>
      <c r="N100" s="20"/>
      <c r="O100" s="106"/>
      <c r="P100" s="199"/>
      <c r="Q100" s="38"/>
      <c r="R100" s="69"/>
      <c r="S100" s="70"/>
      <c r="T100" s="22"/>
      <c r="U100" s="337"/>
      <c r="W100" s="327">
        <f>Admin!B100</f>
        <v>40007</v>
      </c>
    </row>
    <row r="101" spans="1:23" ht="13.5" thickTop="1" thickBot="1" x14ac:dyDescent="0.25">
      <c r="A101" s="19"/>
      <c r="B101" s="21"/>
      <c r="C101" s="21"/>
      <c r="D101" s="64"/>
      <c r="E101" s="21"/>
      <c r="F101" s="38" t="s">
        <v>56</v>
      </c>
      <c r="G101" s="69"/>
      <c r="H101" s="21"/>
      <c r="I101" s="23"/>
      <c r="J101" s="30"/>
      <c r="K101" s="21"/>
      <c r="L101" s="72"/>
      <c r="M101" s="246" t="s">
        <v>121</v>
      </c>
      <c r="N101" s="21"/>
      <c r="O101" s="37"/>
      <c r="P101" s="200"/>
      <c r="Q101" s="38" t="s">
        <v>25</v>
      </c>
      <c r="R101" s="21"/>
      <c r="S101" s="109"/>
      <c r="T101" s="22"/>
      <c r="U101" s="337"/>
      <c r="W101" s="327">
        <f>Admin!B101</f>
        <v>40008</v>
      </c>
    </row>
    <row r="102" spans="1:23" ht="13.5" thickTop="1" thickBot="1" x14ac:dyDescent="0.25">
      <c r="A102" s="19"/>
      <c r="B102" s="21" t="str">
        <f>B$24</f>
        <v>Starting date existing = 06/04/2009</v>
      </c>
      <c r="C102" s="21"/>
      <c r="D102" s="178"/>
      <c r="E102" s="21"/>
      <c r="F102" s="108" t="str">
        <f>IF(D102=0," ",IF(D106="W",LOOKUP(D102,Admin!B:B,Admin!C:C),IF(D106="M",LOOKUP(D102,Admin!B:B,Admin!D:D),LOOKUP(D102,Admin!B:B,Admin!C:C))))</f>
        <v xml:space="preserve"> </v>
      </c>
      <c r="G102" s="71"/>
      <c r="H102" s="21"/>
      <c r="I102" s="21"/>
      <c r="J102" s="30"/>
      <c r="K102" s="21" t="s">
        <v>79</v>
      </c>
      <c r="L102" s="72"/>
      <c r="M102" s="69"/>
      <c r="N102" s="21"/>
      <c r="O102" s="212"/>
      <c r="P102" s="109"/>
      <c r="Q102" s="211" t="str">
        <f>IF(O102&gt;0,"Enter Date"," ")</f>
        <v xml:space="preserve"> </v>
      </c>
      <c r="R102" s="25"/>
      <c r="S102" s="109" t="str">
        <f>IF(Q102=" "," ",IF(D106="W",LOOKUP(Q102,Admin!B:B,Admin!C:C),IF(D106="m",LOOKUP(Q102,Admin!B:B,Admin!D:D),"Check D106")))</f>
        <v xml:space="preserve"> </v>
      </c>
      <c r="T102" s="22"/>
      <c r="U102" s="337"/>
      <c r="W102" s="327">
        <f>Admin!B102</f>
        <v>40009</v>
      </c>
    </row>
    <row r="103" spans="1:23" ht="6" customHeight="1" thickTop="1" thickBot="1" x14ac:dyDescent="0.25">
      <c r="A103" s="19"/>
      <c r="B103" s="21"/>
      <c r="C103" s="21"/>
      <c r="D103" s="64"/>
      <c r="E103" s="21"/>
      <c r="F103" s="108"/>
      <c r="G103" s="71"/>
      <c r="H103" s="21"/>
      <c r="I103" s="21"/>
      <c r="J103" s="21"/>
      <c r="K103" s="21"/>
      <c r="L103" s="72"/>
      <c r="M103" s="69"/>
      <c r="N103" s="21"/>
      <c r="O103" s="37"/>
      <c r="P103" s="109"/>
      <c r="Q103" s="64"/>
      <c r="R103" s="25"/>
      <c r="S103" s="109"/>
      <c r="T103" s="22"/>
      <c r="U103" s="337"/>
      <c r="W103" s="327">
        <f>Admin!B103</f>
        <v>40010</v>
      </c>
    </row>
    <row r="104" spans="1:23" ht="13.5" customHeight="1" thickTop="1" thickBot="1" x14ac:dyDescent="0.25">
      <c r="A104" s="19"/>
      <c r="B104" s="21" t="s">
        <v>52</v>
      </c>
      <c r="C104" s="21"/>
      <c r="D104" s="178"/>
      <c r="E104" s="21"/>
      <c r="F104" s="108" t="str">
        <f>IF(D102=0," ",IF(D104=0," ",IF(D106="W",LOOKUP(D104,Admin!B:B,Admin!C:C),IF(D106="M",LOOKUP(D104,Admin!B:B,Admin!D:D),LOOKUP(D104,Admin!B:B,Admin!C:C)))))</f>
        <v xml:space="preserve"> </v>
      </c>
      <c r="G104" s="71"/>
      <c r="H104" s="21"/>
      <c r="I104" s="21"/>
      <c r="J104" s="30"/>
      <c r="K104" s="219" t="s">
        <v>119</v>
      </c>
      <c r="L104" s="21"/>
      <c r="M104" s="38" t="s">
        <v>27</v>
      </c>
      <c r="N104" s="38"/>
      <c r="O104" s="38" t="s">
        <v>26</v>
      </c>
      <c r="P104" s="24"/>
      <c r="Q104" s="38" t="s">
        <v>25</v>
      </c>
      <c r="R104" s="69"/>
      <c r="S104" s="70"/>
      <c r="T104" s="22"/>
      <c r="U104" s="337"/>
      <c r="W104" s="327">
        <f>Admin!B104</f>
        <v>40011</v>
      </c>
    </row>
    <row r="105" spans="1:23" ht="13.5" thickTop="1" thickBot="1" x14ac:dyDescent="0.25">
      <c r="A105" s="19"/>
      <c r="B105" s="21"/>
      <c r="C105" s="21"/>
      <c r="D105" s="64"/>
      <c r="E105" s="21"/>
      <c r="F105" s="34"/>
      <c r="G105" s="34"/>
      <c r="H105" s="21"/>
      <c r="I105" s="21"/>
      <c r="J105" s="30"/>
      <c r="K105" s="23" t="s">
        <v>42</v>
      </c>
      <c r="L105" s="23"/>
      <c r="M105" s="177"/>
      <c r="N105" s="40"/>
      <c r="O105" s="208"/>
      <c r="P105" s="201"/>
      <c r="Q105" s="178" t="str">
        <f>IF(M105&gt;0,D102," ")</f>
        <v xml:space="preserve"> </v>
      </c>
      <c r="R105" s="25"/>
      <c r="S105" s="109" t="str">
        <f>IF(Q105=" "," ",IF(D106="W",LOOKUP(Q105,Admin!B:B,Admin!C:C),IF(D106="m",LOOKUP(Q105,Admin!B:B,Admin!D:D),"Check D106")))</f>
        <v xml:space="preserve"> </v>
      </c>
      <c r="T105" s="22"/>
      <c r="U105" s="337"/>
      <c r="W105" s="327">
        <f>Admin!B105</f>
        <v>40012</v>
      </c>
    </row>
    <row r="106" spans="1:23" ht="13.5" thickTop="1" thickBot="1" x14ac:dyDescent="0.25">
      <c r="A106" s="19"/>
      <c r="B106" s="23" t="s">
        <v>30</v>
      </c>
      <c r="C106" s="23"/>
      <c r="D106" s="90"/>
      <c r="E106" s="29" t="s">
        <v>53</v>
      </c>
      <c r="F106" s="251" t="str">
        <f>IF(D108="D","Enter M for Director","Enter M or W for Employee")</f>
        <v>Enter M or W for Employee</v>
      </c>
      <c r="G106" s="21"/>
      <c r="H106" s="24"/>
      <c r="I106" s="24"/>
      <c r="J106" s="30"/>
      <c r="K106" s="21" t="s">
        <v>247</v>
      </c>
      <c r="L106" s="21"/>
      <c r="M106" s="213"/>
      <c r="N106" s="40"/>
      <c r="O106" s="214"/>
      <c r="P106" s="201"/>
      <c r="Q106" s="211" t="str">
        <f>IF(M106&gt;0,"Enter Date"," ")</f>
        <v xml:space="preserve"> </v>
      </c>
      <c r="R106" s="25"/>
      <c r="S106" s="109" t="str">
        <f>IF(Q106=" "," ",IF(D106="W",LOOKUP(Q106,Admin!B:B,Admin!C:C),IF(D106="m",LOOKUP(Q106,Admin!B:B,Admin!D:D),"Check D106")))</f>
        <v xml:space="preserve"> </v>
      </c>
      <c r="T106" s="22"/>
      <c r="U106" s="337"/>
      <c r="W106" s="327">
        <f>Admin!B106</f>
        <v>40013</v>
      </c>
    </row>
    <row r="107" spans="1:23" ht="12.75" thickTop="1" x14ac:dyDescent="0.2">
      <c r="A107" s="19"/>
      <c r="B107" s="23" t="s">
        <v>18</v>
      </c>
      <c r="C107" s="23"/>
      <c r="D107" s="185">
        <v>4</v>
      </c>
      <c r="E107" s="26"/>
      <c r="F107" s="74"/>
      <c r="G107" s="35"/>
      <c r="H107" s="21"/>
      <c r="I107" s="21"/>
      <c r="J107" s="30"/>
      <c r="K107" s="21" t="s">
        <v>50</v>
      </c>
      <c r="L107" s="21"/>
      <c r="M107" s="213"/>
      <c r="N107" s="40"/>
      <c r="O107" s="214"/>
      <c r="P107" s="201"/>
      <c r="Q107" s="211" t="str">
        <f>IF(M107&gt;0,"Enter Date"," ")</f>
        <v xml:space="preserve"> </v>
      </c>
      <c r="R107" s="25"/>
      <c r="S107" s="109" t="str">
        <f>IF(Q107=" "," ",IF(D106="W",LOOKUP(Q107,Admin!B:B,Admin!C:C),IF(D106="m",LOOKUP(Q107,Admin!B:B,Admin!D:D),"Check D106")))</f>
        <v xml:space="preserve"> </v>
      </c>
      <c r="T107" s="22"/>
      <c r="U107" s="337"/>
      <c r="W107" s="327">
        <f>Admin!B107</f>
        <v>40014</v>
      </c>
    </row>
    <row r="108" spans="1:23" x14ac:dyDescent="0.2">
      <c r="A108" s="19"/>
      <c r="B108" s="23" t="s">
        <v>192</v>
      </c>
      <c r="C108" s="23"/>
      <c r="D108" s="276"/>
      <c r="E108" s="21"/>
      <c r="F108" s="254" t="s">
        <v>193</v>
      </c>
      <c r="G108" s="35"/>
      <c r="H108" s="21"/>
      <c r="I108" s="21"/>
      <c r="J108" s="30"/>
      <c r="K108" s="21" t="s">
        <v>51</v>
      </c>
      <c r="L108" s="21"/>
      <c r="M108" s="213"/>
      <c r="N108" s="40"/>
      <c r="O108" s="214"/>
      <c r="P108" s="201"/>
      <c r="Q108" s="211" t="str">
        <f>IF(M108&gt;0,"Enter Date"," ")</f>
        <v xml:space="preserve"> </v>
      </c>
      <c r="R108" s="25"/>
      <c r="S108" s="109" t="str">
        <f>IF(Q108=" "," ",IF(D106="W",LOOKUP(Q108,Admin!B:B,Admin!C:C),IF(D106="m",LOOKUP(Q108,Admin!B:B,Admin!D:D),"Check D106")))</f>
        <v xml:space="preserve"> </v>
      </c>
      <c r="T108" s="22"/>
      <c r="U108" s="337"/>
      <c r="W108" s="327">
        <f>Admin!B108</f>
        <v>40015</v>
      </c>
    </row>
    <row r="109" spans="1:23" ht="12" customHeight="1" x14ac:dyDescent="0.2">
      <c r="A109" s="19"/>
      <c r="B109" s="21"/>
      <c r="C109" s="21"/>
      <c r="D109" s="21"/>
      <c r="E109" s="21"/>
      <c r="F109" s="328"/>
      <c r="G109" s="328"/>
      <c r="H109" s="328"/>
      <c r="I109" s="21"/>
      <c r="J109" s="30"/>
      <c r="K109" s="72" t="s">
        <v>246</v>
      </c>
      <c r="L109" s="72"/>
      <c r="M109" s="72">
        <f>ROUNDDOWN(Admin!N$19/10,0)</f>
        <v>647</v>
      </c>
      <c r="N109" s="72"/>
      <c r="O109" s="72" t="s">
        <v>31</v>
      </c>
      <c r="P109" s="202"/>
      <c r="Q109" s="72" t="s">
        <v>29</v>
      </c>
      <c r="R109" s="21"/>
      <c r="S109" s="38"/>
      <c r="T109" s="22"/>
      <c r="U109" s="337"/>
      <c r="W109" s="327">
        <f>Admin!B109</f>
        <v>40016</v>
      </c>
    </row>
    <row r="110" spans="1:23" ht="6" customHeight="1" thickBot="1" x14ac:dyDescent="0.25">
      <c r="A110" s="19"/>
      <c r="B110" s="21"/>
      <c r="C110" s="21"/>
      <c r="D110" s="21"/>
      <c r="E110" s="21"/>
      <c r="F110" s="329"/>
      <c r="G110" s="329"/>
      <c r="H110" s="329"/>
      <c r="I110" s="21"/>
      <c r="J110" s="30"/>
      <c r="K110" s="72"/>
      <c r="L110" s="72"/>
      <c r="M110" s="72"/>
      <c r="N110" s="72"/>
      <c r="O110" s="72"/>
      <c r="P110" s="202"/>
      <c r="Q110" s="72"/>
      <c r="R110" s="21"/>
      <c r="S110" s="38"/>
      <c r="T110" s="22"/>
      <c r="U110" s="337"/>
      <c r="W110" s="327">
        <f>Admin!B110</f>
        <v>40017</v>
      </c>
    </row>
    <row r="111" spans="1:23" ht="12" customHeight="1" thickTop="1" thickBot="1" x14ac:dyDescent="0.25">
      <c r="A111" s="19"/>
      <c r="B111" s="107" t="s">
        <v>45</v>
      </c>
      <c r="C111" s="67"/>
      <c r="D111" s="330" t="s">
        <v>265</v>
      </c>
      <c r="E111" s="21"/>
      <c r="F111" s="329"/>
      <c r="G111" s="329"/>
      <c r="H111" s="329"/>
      <c r="I111" s="21"/>
      <c r="J111" s="30"/>
      <c r="K111" s="107" t="s">
        <v>55</v>
      </c>
      <c r="L111" s="67"/>
      <c r="M111" s="21"/>
      <c r="N111" s="21"/>
      <c r="O111" s="21"/>
      <c r="P111" s="197"/>
      <c r="Q111" s="38" t="s">
        <v>25</v>
      </c>
      <c r="R111" s="69"/>
      <c r="S111" s="70"/>
      <c r="T111" s="22"/>
      <c r="U111" s="337"/>
      <c r="W111" s="327">
        <f>Admin!B111</f>
        <v>40018</v>
      </c>
    </row>
    <row r="112" spans="1:23" ht="12.75" thickTop="1" x14ac:dyDescent="0.2">
      <c r="A112" s="19"/>
      <c r="B112" s="21" t="s">
        <v>40</v>
      </c>
      <c r="C112" s="21"/>
      <c r="D112" s="215"/>
      <c r="E112" s="21"/>
      <c r="F112" s="68" t="s">
        <v>43</v>
      </c>
      <c r="G112" s="68"/>
      <c r="H112" s="216"/>
      <c r="I112" s="21"/>
      <c r="J112" s="30"/>
      <c r="K112" s="21" t="s">
        <v>48</v>
      </c>
      <c r="L112" s="21"/>
      <c r="M112" s="73" t="s">
        <v>99</v>
      </c>
      <c r="N112" s="21"/>
      <c r="O112" s="209" t="s">
        <v>33</v>
      </c>
      <c r="P112" s="109"/>
      <c r="Q112" s="210" t="str">
        <f>IF(O112="Y","Enter Date"," ")</f>
        <v xml:space="preserve"> </v>
      </c>
      <c r="R112" s="36"/>
      <c r="S112" s="109" t="str">
        <f>IF(O112="N"," ",IF(D106="W",LOOKUP(Q112,Admin!B:B,Admin!C:C),IF(D106="m",LOOKUP(Q112,Admin!B:B,Admin!D:D),"Check D106")))</f>
        <v xml:space="preserve"> </v>
      </c>
      <c r="T112" s="22"/>
      <c r="U112" s="337"/>
      <c r="W112" s="327">
        <f>Admin!B112</f>
        <v>40019</v>
      </c>
    </row>
    <row r="113" spans="1:23" ht="13.5" customHeight="1" x14ac:dyDescent="0.2">
      <c r="A113" s="19"/>
      <c r="B113" s="21" t="s">
        <v>41</v>
      </c>
      <c r="C113" s="21"/>
      <c r="D113" s="215"/>
      <c r="E113" s="21"/>
      <c r="F113" s="68" t="s">
        <v>44</v>
      </c>
      <c r="G113" s="68"/>
      <c r="H113" s="216"/>
      <c r="I113" s="21"/>
      <c r="J113" s="30"/>
      <c r="K113" s="338" t="s">
        <v>49</v>
      </c>
      <c r="L113" s="338"/>
      <c r="M113" s="339"/>
      <c r="N113" s="339"/>
      <c r="O113" s="339"/>
      <c r="P113" s="339"/>
      <c r="Q113" s="339"/>
      <c r="R113" s="339"/>
      <c r="S113" s="339"/>
      <c r="T113" s="22"/>
      <c r="U113" s="337"/>
      <c r="W113" s="327">
        <f>Admin!B113</f>
        <v>40020</v>
      </c>
    </row>
    <row r="114" spans="1:23" ht="9" customHeight="1" thickBot="1" x14ac:dyDescent="0.25">
      <c r="A114" s="83"/>
      <c r="B114" s="27"/>
      <c r="C114" s="27"/>
      <c r="D114" s="27"/>
      <c r="E114" s="27"/>
      <c r="F114" s="27"/>
      <c r="G114" s="27"/>
      <c r="H114" s="27"/>
      <c r="I114" s="27"/>
      <c r="J114" s="31"/>
      <c r="K114" s="27"/>
      <c r="L114" s="27"/>
      <c r="M114" s="27"/>
      <c r="N114" s="27"/>
      <c r="O114" s="27"/>
      <c r="P114" s="203"/>
      <c r="Q114" s="27"/>
      <c r="R114" s="27"/>
      <c r="S114" s="27"/>
      <c r="T114" s="33"/>
      <c r="U114" s="337"/>
      <c r="W114" s="327">
        <f>Admin!B114</f>
        <v>40021</v>
      </c>
    </row>
    <row r="115" spans="1:23" ht="22.5" customHeight="1" thickBot="1" x14ac:dyDescent="0.25">
      <c r="A115" s="352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37"/>
      <c r="W115" s="327">
        <f>Admin!B115</f>
        <v>40022</v>
      </c>
    </row>
    <row r="116" spans="1:23" ht="9" customHeight="1" thickBo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81"/>
      <c r="K116" s="17"/>
      <c r="L116" s="17"/>
      <c r="M116" s="17"/>
      <c r="N116" s="17"/>
      <c r="O116" s="17"/>
      <c r="P116" s="196"/>
      <c r="Q116" s="17"/>
      <c r="R116" s="17"/>
      <c r="S116" s="17"/>
      <c r="T116" s="18"/>
      <c r="U116" s="337"/>
      <c r="W116" s="327">
        <f>Admin!B116</f>
        <v>40023</v>
      </c>
    </row>
    <row r="117" spans="1:23" ht="15" customHeight="1" thickTop="1" thickBot="1" x14ac:dyDescent="0.25">
      <c r="A117" s="19"/>
      <c r="B117" s="107" t="s">
        <v>68</v>
      </c>
      <c r="C117" s="67"/>
      <c r="D117" s="21"/>
      <c r="E117" s="21"/>
      <c r="F117" s="21"/>
      <c r="G117" s="21"/>
      <c r="H117" s="338" t="s">
        <v>94</v>
      </c>
      <c r="I117" s="21"/>
      <c r="J117" s="30"/>
      <c r="K117" s="107" t="s">
        <v>23</v>
      </c>
      <c r="L117" s="67"/>
      <c r="M117" s="88"/>
      <c r="N117" s="20"/>
      <c r="O117" s="340"/>
      <c r="P117" s="341"/>
      <c r="Q117" s="336"/>
      <c r="R117" s="69"/>
      <c r="S117" s="334"/>
      <c r="T117" s="22"/>
      <c r="U117" s="337"/>
      <c r="W117" s="327">
        <f>Admin!B117</f>
        <v>40024</v>
      </c>
    </row>
    <row r="118" spans="1:23" ht="6" customHeight="1" thickTop="1" thickBot="1" x14ac:dyDescent="0.25">
      <c r="A118" s="19"/>
      <c r="B118" s="67"/>
      <c r="C118" s="67"/>
      <c r="D118" s="21"/>
      <c r="E118" s="21"/>
      <c r="F118" s="21"/>
      <c r="G118" s="21"/>
      <c r="H118" s="338"/>
      <c r="I118" s="21"/>
      <c r="J118" s="30"/>
      <c r="K118" s="67"/>
      <c r="L118" s="67"/>
      <c r="M118" s="88"/>
      <c r="N118" s="20"/>
      <c r="O118" s="21"/>
      <c r="P118" s="197"/>
      <c r="Q118" s="337"/>
      <c r="R118" s="21"/>
      <c r="S118" s="335"/>
      <c r="T118" s="22"/>
      <c r="U118" s="337"/>
      <c r="W118" s="327">
        <f>Admin!B118</f>
        <v>40025</v>
      </c>
    </row>
    <row r="119" spans="1:23" ht="14.25" thickTop="1" thickBot="1" x14ac:dyDescent="0.25">
      <c r="A119" s="19"/>
      <c r="B119" s="21" t="s">
        <v>11</v>
      </c>
      <c r="C119" s="21"/>
      <c r="D119" s="353"/>
      <c r="E119" s="354"/>
      <c r="F119" s="355"/>
      <c r="G119" s="23"/>
      <c r="H119" s="29" t="s">
        <v>95</v>
      </c>
      <c r="I119" s="23"/>
      <c r="J119" s="66"/>
      <c r="K119" s="21" t="s">
        <v>19</v>
      </c>
      <c r="L119" s="21"/>
      <c r="M119" s="361"/>
      <c r="N119" s="362"/>
      <c r="O119" s="363"/>
      <c r="P119" s="198"/>
      <c r="Q119" s="187"/>
      <c r="R119" s="184"/>
      <c r="S119" s="188"/>
      <c r="T119" s="22"/>
      <c r="U119" s="337"/>
      <c r="W119" s="327">
        <f>Admin!B119</f>
        <v>40026</v>
      </c>
    </row>
    <row r="120" spans="1:23" ht="13.5" thickTop="1" thickBot="1" x14ac:dyDescent="0.25">
      <c r="A120" s="19"/>
      <c r="B120" s="21" t="s">
        <v>12</v>
      </c>
      <c r="C120" s="21"/>
      <c r="D120" s="353"/>
      <c r="E120" s="354"/>
      <c r="F120" s="355"/>
      <c r="G120" s="23"/>
      <c r="H120" s="205"/>
      <c r="I120" s="23"/>
      <c r="J120" s="30"/>
      <c r="K120" s="21"/>
      <c r="L120" s="21"/>
      <c r="M120" s="65"/>
      <c r="N120" s="65"/>
      <c r="O120" s="217" t="s">
        <v>104</v>
      </c>
      <c r="P120" s="218"/>
      <c r="Q120" s="38" t="s">
        <v>25</v>
      </c>
      <c r="R120" s="29"/>
      <c r="S120" s="38" t="s">
        <v>56</v>
      </c>
      <c r="T120" s="22"/>
      <c r="U120" s="337"/>
      <c r="W120" s="327">
        <f>Admin!B120</f>
        <v>40027</v>
      </c>
    </row>
    <row r="121" spans="1:23" ht="13.5" thickTop="1" thickBot="1" x14ac:dyDescent="0.25">
      <c r="A121" s="19"/>
      <c r="B121" s="21" t="s">
        <v>13</v>
      </c>
      <c r="C121" s="21"/>
      <c r="D121" s="353"/>
      <c r="E121" s="354"/>
      <c r="F121" s="355"/>
      <c r="G121" s="23"/>
      <c r="H121" s="35" t="s">
        <v>96</v>
      </c>
      <c r="I121" s="23"/>
      <c r="J121" s="30"/>
      <c r="K121" s="23" t="s">
        <v>17</v>
      </c>
      <c r="L121" s="23"/>
      <c r="M121" s="178"/>
      <c r="N121" s="64"/>
      <c r="O121" s="187" t="str">
        <f>IF(M121=0," ",IF((M121+6208)&lt;O$9," ",M121+5844))</f>
        <v xml:space="preserve"> </v>
      </c>
      <c r="P121" s="186">
        <f>IF(O121=" ",1,IF(O121&gt;O$9,54,IF(D132="W",LOOKUP(O121,Admin!B:B,Admin!C:C),IF(D132="M",(LOOKUP(O121,Admin!B:B,Admin!D:D))))))</f>
        <v>1</v>
      </c>
      <c r="Q121" s="64" t="str">
        <f>IF(M121=" "," ",IF(D126="F",M121+21915,IF(D126="M",M121+23741," ")))</f>
        <v xml:space="preserve"> </v>
      </c>
      <c r="R121" s="21"/>
      <c r="S121" s="109" t="str">
        <f>IF(Q121=" "," ",IF(Q121&lt;Admin!E$2,F128,IF(Q121&gt;Admin!E$366," ",IF(D132="W",LOOKUP(Q121,Admin!B:B,Admin!C:C),IF(D132="M",LOOKUP(Q121,Admin!B:B,Admin!D:D),"Check D28")))))</f>
        <v xml:space="preserve"> </v>
      </c>
      <c r="T121" s="22"/>
      <c r="U121" s="337"/>
      <c r="W121" s="327">
        <f>Admin!B121</f>
        <v>40028</v>
      </c>
    </row>
    <row r="122" spans="1:23" ht="13.5" thickTop="1" thickBot="1" x14ac:dyDescent="0.25">
      <c r="A122" s="19"/>
      <c r="B122" s="21" t="s">
        <v>14</v>
      </c>
      <c r="C122" s="21"/>
      <c r="D122" s="353"/>
      <c r="E122" s="354"/>
      <c r="F122" s="355"/>
      <c r="G122" s="23"/>
      <c r="H122" s="206"/>
      <c r="I122" s="23"/>
      <c r="J122" s="30"/>
      <c r="K122" s="23" t="s">
        <v>46</v>
      </c>
      <c r="L122" s="23"/>
      <c r="M122" s="73" t="s">
        <v>99</v>
      </c>
      <c r="N122" s="21"/>
      <c r="O122" s="209" t="s">
        <v>33</v>
      </c>
      <c r="P122" s="109"/>
      <c r="Q122" s="210" t="str">
        <f>IF(O122="Y","Enter Date"," ")</f>
        <v xml:space="preserve"> </v>
      </c>
      <c r="R122" s="36"/>
      <c r="S122" s="109" t="str">
        <f>IF(O122="N"," ",IF(D132="W",LOOKUP(Q122,Admin!B:B,Admin!C:C),IF(D132="m",LOOKUP(Q122,Admin!B:B,Admin!D:D),"Check D132")))</f>
        <v xml:space="preserve"> </v>
      </c>
      <c r="T122" s="22"/>
      <c r="U122" s="337"/>
      <c r="W122" s="327">
        <f>Admin!B122</f>
        <v>40029</v>
      </c>
    </row>
    <row r="123" spans="1:23" ht="13.5" thickTop="1" thickBot="1" x14ac:dyDescent="0.25">
      <c r="A123" s="19"/>
      <c r="B123" s="21" t="s">
        <v>15</v>
      </c>
      <c r="C123" s="21"/>
      <c r="D123" s="353"/>
      <c r="E123" s="354"/>
      <c r="F123" s="355"/>
      <c r="G123" s="23"/>
      <c r="H123" s="35" t="s">
        <v>97</v>
      </c>
      <c r="I123" s="23"/>
      <c r="J123" s="30"/>
      <c r="K123" s="23" t="s">
        <v>47</v>
      </c>
      <c r="L123" s="23"/>
      <c r="M123" s="73" t="s">
        <v>99</v>
      </c>
      <c r="N123" s="21"/>
      <c r="O123" s="6" t="s">
        <v>33</v>
      </c>
      <c r="P123" s="109"/>
      <c r="Q123" s="210" t="str">
        <f>IF(O123="Y","Enter Date"," ")</f>
        <v xml:space="preserve"> </v>
      </c>
      <c r="R123" s="37"/>
      <c r="S123" s="109" t="str">
        <f>IF(O123="N"," ",IF(D132="W",LOOKUP(Q123,Admin!B:B,Admin!C:C),IF(D132="m",LOOKUP(Q123,Admin!B:B,Admin!D:D),"Check D132")))</f>
        <v xml:space="preserve"> </v>
      </c>
      <c r="T123" s="22"/>
      <c r="U123" s="337"/>
      <c r="W123" s="327">
        <f>Admin!B123</f>
        <v>40030</v>
      </c>
    </row>
    <row r="124" spans="1:23" ht="13.5" thickTop="1" thickBot="1" x14ac:dyDescent="0.25">
      <c r="A124" s="19"/>
      <c r="B124" s="21" t="s">
        <v>16</v>
      </c>
      <c r="C124" s="21"/>
      <c r="D124" s="179"/>
      <c r="E124" s="23"/>
      <c r="F124" s="23"/>
      <c r="G124" s="23"/>
      <c r="H124" s="205"/>
      <c r="I124" s="23"/>
      <c r="J124" s="30"/>
      <c r="K124" s="72" t="s">
        <v>54</v>
      </c>
      <c r="L124" s="72"/>
      <c r="M124" s="21"/>
      <c r="N124" s="21"/>
      <c r="O124" s="21"/>
      <c r="P124" s="197"/>
      <c r="Q124" s="21"/>
      <c r="R124" s="21"/>
      <c r="S124" s="21"/>
      <c r="T124" s="22"/>
      <c r="U124" s="337"/>
      <c r="W124" s="327">
        <f>Admin!B124</f>
        <v>40031</v>
      </c>
    </row>
    <row r="125" spans="1:23" ht="12" customHeight="1" thickTop="1" thickBot="1" x14ac:dyDescent="0.25">
      <c r="A125" s="19"/>
      <c r="B125" s="21"/>
      <c r="C125" s="21"/>
      <c r="D125" s="23"/>
      <c r="E125" s="23"/>
      <c r="F125" s="23"/>
      <c r="G125" s="23"/>
      <c r="H125" s="29" t="s">
        <v>98</v>
      </c>
      <c r="I125" s="23"/>
      <c r="J125" s="30"/>
      <c r="K125" s="21"/>
      <c r="L125" s="21"/>
      <c r="M125" s="21"/>
      <c r="N125" s="21"/>
      <c r="O125" s="21"/>
      <c r="P125" s="197"/>
      <c r="Q125" s="21"/>
      <c r="R125" s="21"/>
      <c r="S125" s="21"/>
      <c r="T125" s="82"/>
      <c r="U125" s="337"/>
      <c r="W125" s="327">
        <f>Admin!B125</f>
        <v>40032</v>
      </c>
    </row>
    <row r="126" spans="1:23" ht="14.25" customHeight="1" thickTop="1" thickBot="1" x14ac:dyDescent="0.25">
      <c r="A126" s="19"/>
      <c r="B126" s="21" t="s">
        <v>100</v>
      </c>
      <c r="C126" s="21"/>
      <c r="D126" s="90"/>
      <c r="E126" s="21"/>
      <c r="F126" s="21"/>
      <c r="G126" s="21"/>
      <c r="H126" s="207"/>
      <c r="I126" s="21"/>
      <c r="J126" s="30"/>
      <c r="K126" s="107" t="s">
        <v>28</v>
      </c>
      <c r="L126" s="67"/>
      <c r="M126" s="88"/>
      <c r="N126" s="20"/>
      <c r="O126" s="106"/>
      <c r="P126" s="199"/>
      <c r="Q126" s="38"/>
      <c r="R126" s="69"/>
      <c r="S126" s="70"/>
      <c r="T126" s="22"/>
      <c r="U126" s="337"/>
      <c r="W126" s="327">
        <f>Admin!B126</f>
        <v>40033</v>
      </c>
    </row>
    <row r="127" spans="1:23" ht="13.5" thickTop="1" thickBot="1" x14ac:dyDescent="0.25">
      <c r="A127" s="19"/>
      <c r="B127" s="21"/>
      <c r="C127" s="21"/>
      <c r="D127" s="64"/>
      <c r="E127" s="21"/>
      <c r="F127" s="38" t="s">
        <v>56</v>
      </c>
      <c r="G127" s="69"/>
      <c r="H127" s="21"/>
      <c r="I127" s="23"/>
      <c r="J127" s="30"/>
      <c r="K127" s="21"/>
      <c r="L127" s="72"/>
      <c r="M127" s="246" t="s">
        <v>121</v>
      </c>
      <c r="N127" s="21"/>
      <c r="O127" s="37"/>
      <c r="P127" s="200"/>
      <c r="Q127" s="38" t="s">
        <v>25</v>
      </c>
      <c r="R127" s="21"/>
      <c r="S127" s="109"/>
      <c r="T127" s="22"/>
      <c r="U127" s="337"/>
      <c r="W127" s="327">
        <f>Admin!B127</f>
        <v>40034</v>
      </c>
    </row>
    <row r="128" spans="1:23" ht="13.5" thickTop="1" thickBot="1" x14ac:dyDescent="0.25">
      <c r="A128" s="19"/>
      <c r="B128" s="21" t="str">
        <f>B$24</f>
        <v>Starting date existing = 06/04/2009</v>
      </c>
      <c r="C128" s="21"/>
      <c r="D128" s="178"/>
      <c r="E128" s="21"/>
      <c r="F128" s="108" t="str">
        <f>IF(D128=0," ",IF(D132="W",LOOKUP(D128,Admin!B:B,Admin!C:C),IF(D132="M",LOOKUP(D128,Admin!B:B,Admin!D:D),LOOKUP(D128,Admin!B:B,Admin!C:C))))</f>
        <v xml:space="preserve"> </v>
      </c>
      <c r="G128" s="71"/>
      <c r="H128" s="21"/>
      <c r="I128" s="21"/>
      <c r="J128" s="30"/>
      <c r="K128" s="21" t="s">
        <v>79</v>
      </c>
      <c r="L128" s="72"/>
      <c r="M128" s="69"/>
      <c r="N128" s="21"/>
      <c r="O128" s="212"/>
      <c r="P128" s="109"/>
      <c r="Q128" s="211" t="str">
        <f>IF(O128&gt;0,"Enter Date"," ")</f>
        <v xml:space="preserve"> </v>
      </c>
      <c r="R128" s="25"/>
      <c r="S128" s="109" t="str">
        <f>IF(Q128=" "," ",IF(D132="W",LOOKUP(Q128,Admin!B:B,Admin!C:C),IF(D132="m",LOOKUP(Q128,Admin!B:B,Admin!D:D),"Check D132")))</f>
        <v xml:space="preserve"> </v>
      </c>
      <c r="T128" s="22"/>
      <c r="U128" s="337"/>
      <c r="W128" s="327">
        <f>Admin!B128</f>
        <v>40035</v>
      </c>
    </row>
    <row r="129" spans="1:23" ht="6" customHeight="1" thickTop="1" thickBot="1" x14ac:dyDescent="0.25">
      <c r="A129" s="19"/>
      <c r="B129" s="21"/>
      <c r="C129" s="21"/>
      <c r="D129" s="64"/>
      <c r="E129" s="21"/>
      <c r="F129" s="108"/>
      <c r="G129" s="71"/>
      <c r="H129" s="21"/>
      <c r="I129" s="21"/>
      <c r="J129" s="21"/>
      <c r="K129" s="21"/>
      <c r="L129" s="72"/>
      <c r="M129" s="69"/>
      <c r="N129" s="21"/>
      <c r="O129" s="37"/>
      <c r="P129" s="109"/>
      <c r="Q129" s="64"/>
      <c r="R129" s="25"/>
      <c r="S129" s="109"/>
      <c r="T129" s="22"/>
      <c r="U129" s="337"/>
      <c r="W129" s="327">
        <f>Admin!B129</f>
        <v>40036</v>
      </c>
    </row>
    <row r="130" spans="1:23" ht="13.5" customHeight="1" thickTop="1" thickBot="1" x14ac:dyDescent="0.25">
      <c r="A130" s="19"/>
      <c r="B130" s="21" t="s">
        <v>52</v>
      </c>
      <c r="C130" s="21"/>
      <c r="D130" s="178"/>
      <c r="E130" s="21"/>
      <c r="F130" s="108" t="str">
        <f>IF(D128=0," ",IF(D130=0," ",IF(D132="W",LOOKUP(D130,Admin!B:B,Admin!C:C),IF(D132="M",LOOKUP(D130,Admin!B:B,Admin!D:D),LOOKUP(D130,Admin!B:B,Admin!C:C)))))</f>
        <v xml:space="preserve"> </v>
      </c>
      <c r="G130" s="71"/>
      <c r="H130" s="21"/>
      <c r="I130" s="21"/>
      <c r="J130" s="30"/>
      <c r="K130" s="219" t="s">
        <v>119</v>
      </c>
      <c r="L130" s="21"/>
      <c r="M130" s="38" t="s">
        <v>27</v>
      </c>
      <c r="N130" s="38"/>
      <c r="O130" s="38" t="s">
        <v>26</v>
      </c>
      <c r="P130" s="24"/>
      <c r="Q130" s="38" t="s">
        <v>25</v>
      </c>
      <c r="R130" s="69"/>
      <c r="S130" s="70"/>
      <c r="T130" s="22"/>
      <c r="U130" s="337"/>
      <c r="W130" s="327">
        <f>Admin!B130</f>
        <v>40037</v>
      </c>
    </row>
    <row r="131" spans="1:23" ht="13.5" thickTop="1" thickBot="1" x14ac:dyDescent="0.25">
      <c r="A131" s="19"/>
      <c r="B131" s="21"/>
      <c r="C131" s="21"/>
      <c r="D131" s="64"/>
      <c r="E131" s="21"/>
      <c r="F131" s="34"/>
      <c r="G131" s="34"/>
      <c r="H131" s="21"/>
      <c r="I131" s="21"/>
      <c r="J131" s="30"/>
      <c r="K131" s="23" t="s">
        <v>42</v>
      </c>
      <c r="L131" s="23"/>
      <c r="M131" s="177"/>
      <c r="N131" s="40"/>
      <c r="O131" s="208"/>
      <c r="P131" s="201"/>
      <c r="Q131" s="178" t="str">
        <f>IF(M131&gt;0,D128," ")</f>
        <v xml:space="preserve"> </v>
      </c>
      <c r="R131" s="25"/>
      <c r="S131" s="109" t="str">
        <f>IF(Q131=" "," ",IF(D132="W",LOOKUP(Q131,Admin!B:B,Admin!C:C),IF(D132="m",LOOKUP(Q131,Admin!B:B,Admin!D:D),"Check D132")))</f>
        <v xml:space="preserve"> </v>
      </c>
      <c r="T131" s="22"/>
      <c r="U131" s="337"/>
      <c r="W131" s="327">
        <f>Admin!B131</f>
        <v>40038</v>
      </c>
    </row>
    <row r="132" spans="1:23" ht="13.5" thickTop="1" thickBot="1" x14ac:dyDescent="0.25">
      <c r="A132" s="19"/>
      <c r="B132" s="23" t="s">
        <v>30</v>
      </c>
      <c r="C132" s="23"/>
      <c r="D132" s="90"/>
      <c r="E132" s="29" t="s">
        <v>53</v>
      </c>
      <c r="F132" s="251" t="str">
        <f>IF(D134="D","Enter M for Director","Enter M or W for Employee")</f>
        <v>Enter M or W for Employee</v>
      </c>
      <c r="G132" s="21"/>
      <c r="H132" s="24"/>
      <c r="I132" s="24"/>
      <c r="J132" s="30"/>
      <c r="K132" s="21" t="s">
        <v>247</v>
      </c>
      <c r="L132" s="21"/>
      <c r="M132" s="213"/>
      <c r="N132" s="40"/>
      <c r="O132" s="214"/>
      <c r="P132" s="201"/>
      <c r="Q132" s="211" t="str">
        <f>IF(M132&gt;0,"Enter Date"," ")</f>
        <v xml:space="preserve"> </v>
      </c>
      <c r="R132" s="25"/>
      <c r="S132" s="109" t="str">
        <f>IF(Q132=" "," ",IF(D132="W",LOOKUP(Q132,Admin!B:B,Admin!C:C),IF(D132="m",LOOKUP(Q132,Admin!B:B,Admin!D:D),"Check D132")))</f>
        <v xml:space="preserve"> </v>
      </c>
      <c r="T132" s="22"/>
      <c r="U132" s="337"/>
      <c r="W132" s="327">
        <f>Admin!B132</f>
        <v>40039</v>
      </c>
    </row>
    <row r="133" spans="1:23" ht="12.75" thickTop="1" x14ac:dyDescent="0.2">
      <c r="A133" s="19"/>
      <c r="B133" s="23" t="s">
        <v>18</v>
      </c>
      <c r="C133" s="23"/>
      <c r="D133" s="185">
        <v>5</v>
      </c>
      <c r="E133" s="26"/>
      <c r="F133" s="74"/>
      <c r="G133" s="35"/>
      <c r="H133" s="21"/>
      <c r="I133" s="21"/>
      <c r="J133" s="30"/>
      <c r="K133" s="21" t="s">
        <v>50</v>
      </c>
      <c r="L133" s="21"/>
      <c r="M133" s="213"/>
      <c r="N133" s="40"/>
      <c r="O133" s="214"/>
      <c r="P133" s="201"/>
      <c r="Q133" s="211" t="str">
        <f>IF(M133&gt;0,"Enter Date"," ")</f>
        <v xml:space="preserve"> </v>
      </c>
      <c r="R133" s="25"/>
      <c r="S133" s="109" t="str">
        <f>IF(Q133=" "," ",IF(D132="W",LOOKUP(Q133,Admin!B:B,Admin!C:C),IF(D132="m",LOOKUP(Q133,Admin!B:B,Admin!D:D),"Check D132")))</f>
        <v xml:space="preserve"> </v>
      </c>
      <c r="T133" s="22"/>
      <c r="U133" s="337"/>
      <c r="W133" s="327">
        <f>Admin!B133</f>
        <v>40040</v>
      </c>
    </row>
    <row r="134" spans="1:23" x14ac:dyDescent="0.2">
      <c r="A134" s="19"/>
      <c r="B134" s="23" t="s">
        <v>192</v>
      </c>
      <c r="C134" s="23"/>
      <c r="D134" s="276"/>
      <c r="E134" s="21"/>
      <c r="F134" s="254" t="s">
        <v>193</v>
      </c>
      <c r="G134" s="35"/>
      <c r="H134" s="21"/>
      <c r="I134" s="21"/>
      <c r="J134" s="30"/>
      <c r="K134" s="21" t="s">
        <v>51</v>
      </c>
      <c r="L134" s="21"/>
      <c r="M134" s="213"/>
      <c r="N134" s="40"/>
      <c r="O134" s="214"/>
      <c r="P134" s="201"/>
      <c r="Q134" s="211" t="str">
        <f>IF(M134&gt;0,"Enter Date"," ")</f>
        <v xml:space="preserve"> </v>
      </c>
      <c r="R134" s="25"/>
      <c r="S134" s="109" t="str">
        <f>IF(Q134=" "," ",IF(D132="W",LOOKUP(Q134,Admin!B:B,Admin!C:C),IF(D132="m",LOOKUP(Q134,Admin!B:B,Admin!D:D),"Check D132")))</f>
        <v xml:space="preserve"> </v>
      </c>
      <c r="T134" s="22"/>
      <c r="U134" s="337"/>
      <c r="W134" s="327">
        <f>Admin!B134</f>
        <v>40041</v>
      </c>
    </row>
    <row r="135" spans="1:23" ht="12" customHeight="1" x14ac:dyDescent="0.2">
      <c r="A135" s="19"/>
      <c r="B135" s="21"/>
      <c r="C135" s="21"/>
      <c r="D135" s="21"/>
      <c r="E135" s="21"/>
      <c r="F135" s="328"/>
      <c r="G135" s="328"/>
      <c r="H135" s="328"/>
      <c r="I135" s="21"/>
      <c r="J135" s="30"/>
      <c r="K135" s="72" t="s">
        <v>246</v>
      </c>
      <c r="L135" s="72"/>
      <c r="M135" s="72">
        <f>ROUNDDOWN(Admin!N$19/10,0)</f>
        <v>647</v>
      </c>
      <c r="N135" s="72"/>
      <c r="O135" s="72" t="s">
        <v>31</v>
      </c>
      <c r="P135" s="202"/>
      <c r="Q135" s="72" t="s">
        <v>29</v>
      </c>
      <c r="R135" s="21"/>
      <c r="S135" s="38"/>
      <c r="T135" s="22"/>
      <c r="U135" s="337"/>
      <c r="W135" s="327">
        <f>Admin!B135</f>
        <v>40042</v>
      </c>
    </row>
    <row r="136" spans="1:23" ht="6" customHeight="1" thickBot="1" x14ac:dyDescent="0.25">
      <c r="A136" s="19"/>
      <c r="B136" s="21"/>
      <c r="C136" s="21"/>
      <c r="D136" s="21"/>
      <c r="E136" s="21"/>
      <c r="F136" s="329"/>
      <c r="G136" s="329"/>
      <c r="H136" s="329"/>
      <c r="I136" s="21"/>
      <c r="J136" s="30"/>
      <c r="K136" s="72"/>
      <c r="L136" s="72"/>
      <c r="M136" s="72"/>
      <c r="N136" s="72"/>
      <c r="O136" s="72"/>
      <c r="P136" s="202"/>
      <c r="Q136" s="72"/>
      <c r="R136" s="21"/>
      <c r="S136" s="38"/>
      <c r="T136" s="22"/>
      <c r="U136" s="337"/>
      <c r="W136" s="327">
        <f>Admin!B136</f>
        <v>40043</v>
      </c>
    </row>
    <row r="137" spans="1:23" ht="12" customHeight="1" thickTop="1" thickBot="1" x14ac:dyDescent="0.25">
      <c r="A137" s="19"/>
      <c r="B137" s="107" t="s">
        <v>45</v>
      </c>
      <c r="C137" s="67"/>
      <c r="D137" s="330" t="s">
        <v>265</v>
      </c>
      <c r="E137" s="21"/>
      <c r="F137" s="329"/>
      <c r="G137" s="329"/>
      <c r="H137" s="329"/>
      <c r="I137" s="21"/>
      <c r="J137" s="30"/>
      <c r="K137" s="107" t="s">
        <v>55</v>
      </c>
      <c r="L137" s="67"/>
      <c r="M137" s="21"/>
      <c r="N137" s="21"/>
      <c r="O137" s="21"/>
      <c r="P137" s="197"/>
      <c r="Q137" s="38" t="s">
        <v>25</v>
      </c>
      <c r="R137" s="69"/>
      <c r="S137" s="70"/>
      <c r="T137" s="22"/>
      <c r="U137" s="337"/>
      <c r="W137" s="327">
        <f>Admin!B137</f>
        <v>40044</v>
      </c>
    </row>
    <row r="138" spans="1:23" ht="12.75" thickTop="1" x14ac:dyDescent="0.2">
      <c r="A138" s="19"/>
      <c r="B138" s="21" t="s">
        <v>40</v>
      </c>
      <c r="C138" s="21"/>
      <c r="D138" s="215"/>
      <c r="E138" s="21"/>
      <c r="F138" s="68" t="s">
        <v>43</v>
      </c>
      <c r="G138" s="68"/>
      <c r="H138" s="216"/>
      <c r="I138" s="21"/>
      <c r="J138" s="30"/>
      <c r="K138" s="21" t="s">
        <v>48</v>
      </c>
      <c r="L138" s="21"/>
      <c r="M138" s="73" t="s">
        <v>99</v>
      </c>
      <c r="N138" s="21"/>
      <c r="O138" s="209" t="s">
        <v>33</v>
      </c>
      <c r="P138" s="109"/>
      <c r="Q138" s="210" t="str">
        <f>IF(O138="Y","Enter Date"," ")</f>
        <v xml:space="preserve"> </v>
      </c>
      <c r="R138" s="36"/>
      <c r="S138" s="109" t="str">
        <f>IF(O138="N"," ",IF(D132="W",LOOKUP(Q138,Admin!B:B,Admin!C:C),IF(D132="m",LOOKUP(Q138,Admin!B:B,Admin!D:D),"Check D132")))</f>
        <v xml:space="preserve"> </v>
      </c>
      <c r="T138" s="22"/>
      <c r="U138" s="337"/>
      <c r="W138" s="327">
        <f>Admin!B138</f>
        <v>40045</v>
      </c>
    </row>
    <row r="139" spans="1:23" ht="13.5" customHeight="1" x14ac:dyDescent="0.2">
      <c r="A139" s="19"/>
      <c r="B139" s="21" t="s">
        <v>41</v>
      </c>
      <c r="C139" s="21"/>
      <c r="D139" s="215"/>
      <c r="E139" s="21"/>
      <c r="F139" s="68" t="s">
        <v>44</v>
      </c>
      <c r="G139" s="68"/>
      <c r="H139" s="216"/>
      <c r="I139" s="21"/>
      <c r="J139" s="30"/>
      <c r="K139" s="338" t="s">
        <v>49</v>
      </c>
      <c r="L139" s="338"/>
      <c r="M139" s="339"/>
      <c r="N139" s="339"/>
      <c r="O139" s="339"/>
      <c r="P139" s="339"/>
      <c r="Q139" s="339"/>
      <c r="R139" s="339"/>
      <c r="S139" s="339"/>
      <c r="T139" s="22"/>
      <c r="U139" s="337"/>
      <c r="W139" s="327">
        <f>Admin!B139</f>
        <v>40046</v>
      </c>
    </row>
    <row r="140" spans="1:23" ht="9" customHeight="1" thickBot="1" x14ac:dyDescent="0.25">
      <c r="A140" s="83"/>
      <c r="B140" s="27"/>
      <c r="C140" s="27"/>
      <c r="D140" s="27"/>
      <c r="E140" s="27"/>
      <c r="F140" s="27"/>
      <c r="G140" s="27"/>
      <c r="H140" s="27"/>
      <c r="I140" s="27"/>
      <c r="J140" s="31"/>
      <c r="K140" s="27"/>
      <c r="L140" s="27"/>
      <c r="M140" s="27"/>
      <c r="N140" s="27"/>
      <c r="O140" s="27"/>
      <c r="P140" s="203"/>
      <c r="Q140" s="27"/>
      <c r="R140" s="27"/>
      <c r="S140" s="27"/>
      <c r="T140" s="33"/>
      <c r="U140" s="337"/>
      <c r="W140" s="327">
        <f>Admin!B140</f>
        <v>40047</v>
      </c>
    </row>
    <row r="141" spans="1:23" ht="22.5" customHeight="1" thickBot="1" x14ac:dyDescent="0.25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37"/>
      <c r="W141" s="327">
        <f>Admin!B141</f>
        <v>40048</v>
      </c>
    </row>
    <row r="142" spans="1:23" ht="9" customHeight="1" thickBot="1" x14ac:dyDescent="0.25">
      <c r="A142" s="16"/>
      <c r="B142" s="17"/>
      <c r="C142" s="17"/>
      <c r="D142" s="17"/>
      <c r="E142" s="17"/>
      <c r="F142" s="17"/>
      <c r="G142" s="17"/>
      <c r="H142" s="17"/>
      <c r="I142" s="17"/>
      <c r="J142" s="81"/>
      <c r="K142" s="17"/>
      <c r="L142" s="17"/>
      <c r="M142" s="17"/>
      <c r="N142" s="17"/>
      <c r="O142" s="17"/>
      <c r="P142" s="196"/>
      <c r="Q142" s="17"/>
      <c r="R142" s="17"/>
      <c r="S142" s="17"/>
      <c r="T142" s="18"/>
      <c r="U142" s="337"/>
      <c r="W142" s="327">
        <f>Admin!B142</f>
        <v>40049</v>
      </c>
    </row>
    <row r="143" spans="1:23" ht="15" customHeight="1" thickTop="1" thickBot="1" x14ac:dyDescent="0.25">
      <c r="A143" s="19"/>
      <c r="B143" s="107" t="s">
        <v>69</v>
      </c>
      <c r="C143" s="67"/>
      <c r="D143" s="21"/>
      <c r="E143" s="21"/>
      <c r="F143" s="21"/>
      <c r="G143" s="21"/>
      <c r="H143" s="338" t="s">
        <v>94</v>
      </c>
      <c r="I143" s="21"/>
      <c r="J143" s="30"/>
      <c r="K143" s="107" t="s">
        <v>23</v>
      </c>
      <c r="L143" s="67"/>
      <c r="M143" s="88"/>
      <c r="N143" s="20"/>
      <c r="O143" s="340"/>
      <c r="P143" s="341"/>
      <c r="Q143" s="336"/>
      <c r="R143" s="69"/>
      <c r="S143" s="334"/>
      <c r="T143" s="22"/>
      <c r="U143" s="337"/>
      <c r="W143" s="327">
        <f>Admin!B143</f>
        <v>40050</v>
      </c>
    </row>
    <row r="144" spans="1:23" ht="6" customHeight="1" thickTop="1" thickBot="1" x14ac:dyDescent="0.25">
      <c r="A144" s="19"/>
      <c r="B144" s="67"/>
      <c r="C144" s="67"/>
      <c r="D144" s="21"/>
      <c r="E144" s="21"/>
      <c r="F144" s="21"/>
      <c r="G144" s="21"/>
      <c r="H144" s="338"/>
      <c r="I144" s="21"/>
      <c r="J144" s="30"/>
      <c r="K144" s="67"/>
      <c r="L144" s="67"/>
      <c r="M144" s="88"/>
      <c r="N144" s="20"/>
      <c r="O144" s="21"/>
      <c r="P144" s="197"/>
      <c r="Q144" s="337"/>
      <c r="R144" s="21"/>
      <c r="S144" s="335"/>
      <c r="T144" s="22"/>
      <c r="U144" s="337"/>
      <c r="W144" s="327">
        <f>Admin!B144</f>
        <v>40051</v>
      </c>
    </row>
    <row r="145" spans="1:23" ht="14.25" thickTop="1" thickBot="1" x14ac:dyDescent="0.25">
      <c r="A145" s="19"/>
      <c r="B145" s="21" t="s">
        <v>11</v>
      </c>
      <c r="C145" s="21"/>
      <c r="D145" s="353"/>
      <c r="E145" s="354"/>
      <c r="F145" s="355"/>
      <c r="G145" s="23"/>
      <c r="H145" s="29" t="s">
        <v>95</v>
      </c>
      <c r="I145" s="23"/>
      <c r="J145" s="66"/>
      <c r="K145" s="21" t="s">
        <v>19</v>
      </c>
      <c r="L145" s="21"/>
      <c r="M145" s="361"/>
      <c r="N145" s="362"/>
      <c r="O145" s="363"/>
      <c r="P145" s="198"/>
      <c r="Q145" s="187"/>
      <c r="R145" s="184"/>
      <c r="S145" s="188"/>
      <c r="T145" s="22"/>
      <c r="U145" s="337"/>
      <c r="W145" s="327">
        <f>Admin!B145</f>
        <v>40052</v>
      </c>
    </row>
    <row r="146" spans="1:23" ht="13.5" thickTop="1" thickBot="1" x14ac:dyDescent="0.25">
      <c r="A146" s="19"/>
      <c r="B146" s="21" t="s">
        <v>12</v>
      </c>
      <c r="C146" s="21"/>
      <c r="D146" s="353"/>
      <c r="E146" s="354"/>
      <c r="F146" s="355"/>
      <c r="G146" s="23"/>
      <c r="H146" s="205"/>
      <c r="I146" s="23"/>
      <c r="J146" s="30"/>
      <c r="K146" s="21"/>
      <c r="L146" s="21"/>
      <c r="M146" s="65"/>
      <c r="N146" s="65"/>
      <c r="O146" s="217" t="s">
        <v>104</v>
      </c>
      <c r="P146" s="218"/>
      <c r="Q146" s="38" t="s">
        <v>25</v>
      </c>
      <c r="R146" s="29"/>
      <c r="S146" s="38" t="s">
        <v>56</v>
      </c>
      <c r="T146" s="22"/>
      <c r="U146" s="337"/>
      <c r="W146" s="327">
        <f>Admin!B146</f>
        <v>40053</v>
      </c>
    </row>
    <row r="147" spans="1:23" ht="13.5" thickTop="1" thickBot="1" x14ac:dyDescent="0.25">
      <c r="A147" s="19"/>
      <c r="B147" s="21" t="s">
        <v>13</v>
      </c>
      <c r="C147" s="21"/>
      <c r="D147" s="353"/>
      <c r="E147" s="354"/>
      <c r="F147" s="355"/>
      <c r="G147" s="23"/>
      <c r="H147" s="35" t="s">
        <v>96</v>
      </c>
      <c r="I147" s="23"/>
      <c r="J147" s="30"/>
      <c r="K147" s="23" t="s">
        <v>17</v>
      </c>
      <c r="L147" s="23"/>
      <c r="M147" s="178"/>
      <c r="N147" s="64"/>
      <c r="O147" s="187" t="str">
        <f>IF(M147=0," ",IF((M147+6208)&lt;O$9," ",M147+5844))</f>
        <v xml:space="preserve"> </v>
      </c>
      <c r="P147" s="186">
        <f>IF(O147=" ",1,IF(O147&gt;O$9,54,IF(D158="W",LOOKUP(O147,Admin!B:B,Admin!C:C),IF(D158="M",(LOOKUP(O147,Admin!B:B,Admin!D:D))))))</f>
        <v>1</v>
      </c>
      <c r="Q147" s="64" t="str">
        <f>IF(M147=" "," ",IF(D152="F",M147+21915,IF(D152="M",M147+23741," ")))</f>
        <v xml:space="preserve"> </v>
      </c>
      <c r="R147" s="21"/>
      <c r="S147" s="109" t="str">
        <f>IF(Q147=" "," ",IF(Q147&lt;Admin!E$2,F154,IF(Q147&gt;Admin!E$366," ",IF(D158="W",LOOKUP(Q147,Admin!B:B,Admin!C:C),IF(D158="M",LOOKUP(Q147,Admin!B:B,Admin!D:D),"Check D28")))))</f>
        <v xml:space="preserve"> </v>
      </c>
      <c r="T147" s="22"/>
      <c r="U147" s="337"/>
      <c r="W147" s="327">
        <f>Admin!B147</f>
        <v>40054</v>
      </c>
    </row>
    <row r="148" spans="1:23" ht="13.5" thickTop="1" thickBot="1" x14ac:dyDescent="0.25">
      <c r="A148" s="19"/>
      <c r="B148" s="21" t="s">
        <v>14</v>
      </c>
      <c r="C148" s="21"/>
      <c r="D148" s="353"/>
      <c r="E148" s="354"/>
      <c r="F148" s="355"/>
      <c r="G148" s="23"/>
      <c r="H148" s="206"/>
      <c r="I148" s="23"/>
      <c r="J148" s="30"/>
      <c r="K148" s="23" t="s">
        <v>46</v>
      </c>
      <c r="L148" s="23"/>
      <c r="M148" s="73" t="s">
        <v>99</v>
      </c>
      <c r="N148" s="21"/>
      <c r="O148" s="209" t="s">
        <v>33</v>
      </c>
      <c r="P148" s="109"/>
      <c r="Q148" s="210" t="str">
        <f>IF(O148="Y","Enter Date"," ")</f>
        <v xml:space="preserve"> </v>
      </c>
      <c r="R148" s="36"/>
      <c r="S148" s="109" t="str">
        <f>IF(O148="N"," ",IF(D158="W",LOOKUP(Q148,Admin!B:B,Admin!C:C),IF(D158="m",LOOKUP(Q148,Admin!B:B,Admin!D:D),"Check D158")))</f>
        <v xml:space="preserve"> </v>
      </c>
      <c r="T148" s="22"/>
      <c r="U148" s="337"/>
      <c r="W148" s="327">
        <f>Admin!B148</f>
        <v>40055</v>
      </c>
    </row>
    <row r="149" spans="1:23" ht="13.5" thickTop="1" thickBot="1" x14ac:dyDescent="0.25">
      <c r="A149" s="19"/>
      <c r="B149" s="21" t="s">
        <v>15</v>
      </c>
      <c r="C149" s="21"/>
      <c r="D149" s="353"/>
      <c r="E149" s="354"/>
      <c r="F149" s="355"/>
      <c r="G149" s="23"/>
      <c r="H149" s="35" t="s">
        <v>97</v>
      </c>
      <c r="I149" s="23"/>
      <c r="J149" s="30"/>
      <c r="K149" s="23" t="s">
        <v>47</v>
      </c>
      <c r="L149" s="23"/>
      <c r="M149" s="73" t="s">
        <v>99</v>
      </c>
      <c r="N149" s="21"/>
      <c r="O149" s="6" t="s">
        <v>33</v>
      </c>
      <c r="P149" s="109"/>
      <c r="Q149" s="210" t="str">
        <f>IF(O149="Y","Enter Date"," ")</f>
        <v xml:space="preserve"> </v>
      </c>
      <c r="R149" s="37"/>
      <c r="S149" s="109" t="str">
        <f>IF(O149="N"," ",IF(D158="W",LOOKUP(Q149,Admin!B:B,Admin!C:C),IF(D158="m",LOOKUP(Q149,Admin!B:B,Admin!D:D),"Check D158")))</f>
        <v xml:space="preserve"> </v>
      </c>
      <c r="T149" s="22"/>
      <c r="U149" s="337"/>
      <c r="W149" s="327">
        <f>Admin!B149</f>
        <v>40056</v>
      </c>
    </row>
    <row r="150" spans="1:23" ht="13.5" thickTop="1" thickBot="1" x14ac:dyDescent="0.25">
      <c r="A150" s="19"/>
      <c r="B150" s="21" t="s">
        <v>16</v>
      </c>
      <c r="C150" s="21"/>
      <c r="D150" s="179"/>
      <c r="E150" s="23"/>
      <c r="F150" s="23"/>
      <c r="G150" s="23"/>
      <c r="H150" s="205"/>
      <c r="I150" s="23"/>
      <c r="J150" s="30"/>
      <c r="K150" s="72" t="s">
        <v>54</v>
      </c>
      <c r="L150" s="72"/>
      <c r="M150" s="21"/>
      <c r="N150" s="21"/>
      <c r="O150" s="21"/>
      <c r="P150" s="197"/>
      <c r="Q150" s="21"/>
      <c r="R150" s="21"/>
      <c r="S150" s="21"/>
      <c r="T150" s="22"/>
      <c r="U150" s="337"/>
      <c r="W150" s="327">
        <f>Admin!B150</f>
        <v>40057</v>
      </c>
    </row>
    <row r="151" spans="1:23" ht="12" customHeight="1" thickTop="1" thickBot="1" x14ac:dyDescent="0.25">
      <c r="A151" s="19"/>
      <c r="B151" s="21"/>
      <c r="C151" s="21"/>
      <c r="D151" s="23"/>
      <c r="E151" s="23"/>
      <c r="F151" s="23"/>
      <c r="G151" s="23"/>
      <c r="H151" s="29" t="s">
        <v>98</v>
      </c>
      <c r="I151" s="23"/>
      <c r="J151" s="30"/>
      <c r="K151" s="21"/>
      <c r="L151" s="21"/>
      <c r="M151" s="21"/>
      <c r="N151" s="21"/>
      <c r="O151" s="21"/>
      <c r="P151" s="197"/>
      <c r="Q151" s="21"/>
      <c r="R151" s="21"/>
      <c r="S151" s="21"/>
      <c r="T151" s="82"/>
      <c r="U151" s="337"/>
      <c r="W151" s="327">
        <f>Admin!B151</f>
        <v>40058</v>
      </c>
    </row>
    <row r="152" spans="1:23" ht="15" customHeight="1" thickTop="1" thickBot="1" x14ac:dyDescent="0.25">
      <c r="A152" s="19"/>
      <c r="B152" s="21" t="s">
        <v>100</v>
      </c>
      <c r="C152" s="21"/>
      <c r="D152" s="90"/>
      <c r="E152" s="21"/>
      <c r="F152" s="21"/>
      <c r="G152" s="21"/>
      <c r="H152" s="207"/>
      <c r="I152" s="21"/>
      <c r="J152" s="30"/>
      <c r="K152" s="107" t="s">
        <v>28</v>
      </c>
      <c r="L152" s="67"/>
      <c r="M152" s="88"/>
      <c r="N152" s="20"/>
      <c r="O152" s="106"/>
      <c r="P152" s="199"/>
      <c r="Q152" s="38"/>
      <c r="R152" s="69"/>
      <c r="S152" s="70"/>
      <c r="T152" s="22"/>
      <c r="U152" s="337"/>
      <c r="W152" s="327">
        <f>Admin!B152</f>
        <v>40059</v>
      </c>
    </row>
    <row r="153" spans="1:23" ht="13.5" thickTop="1" thickBot="1" x14ac:dyDescent="0.25">
      <c r="A153" s="19"/>
      <c r="B153" s="21"/>
      <c r="C153" s="21"/>
      <c r="D153" s="64"/>
      <c r="E153" s="21"/>
      <c r="F153" s="38" t="s">
        <v>56</v>
      </c>
      <c r="G153" s="69"/>
      <c r="H153" s="21"/>
      <c r="I153" s="23"/>
      <c r="J153" s="30"/>
      <c r="K153" s="21"/>
      <c r="L153" s="72"/>
      <c r="M153" s="246" t="s">
        <v>121</v>
      </c>
      <c r="N153" s="21"/>
      <c r="O153" s="37"/>
      <c r="P153" s="200"/>
      <c r="Q153" s="38" t="s">
        <v>25</v>
      </c>
      <c r="R153" s="21"/>
      <c r="S153" s="109"/>
      <c r="T153" s="22"/>
      <c r="U153" s="337"/>
      <c r="W153" s="327">
        <f>Admin!B153</f>
        <v>40060</v>
      </c>
    </row>
    <row r="154" spans="1:23" ht="13.5" thickTop="1" thickBot="1" x14ac:dyDescent="0.25">
      <c r="A154" s="19"/>
      <c r="B154" s="21" t="str">
        <f>B$24</f>
        <v>Starting date existing = 06/04/2009</v>
      </c>
      <c r="C154" s="21"/>
      <c r="D154" s="178"/>
      <c r="E154" s="21"/>
      <c r="F154" s="108" t="str">
        <f>IF(D154=0," ",IF(D158="W",LOOKUP(D154,Admin!B:B,Admin!C:C),IF(D158="M",LOOKUP(D154,Admin!B:B,Admin!D:D),LOOKUP(D154,Admin!B:B,Admin!C:C))))</f>
        <v xml:space="preserve"> </v>
      </c>
      <c r="G154" s="71"/>
      <c r="H154" s="21"/>
      <c r="I154" s="21"/>
      <c r="J154" s="30"/>
      <c r="K154" s="21" t="s">
        <v>79</v>
      </c>
      <c r="L154" s="72"/>
      <c r="M154" s="69"/>
      <c r="N154" s="21"/>
      <c r="O154" s="212"/>
      <c r="P154" s="109"/>
      <c r="Q154" s="211" t="str">
        <f>IF(O154&gt;0,"Enter Date"," ")</f>
        <v xml:space="preserve"> </v>
      </c>
      <c r="R154" s="25"/>
      <c r="S154" s="109" t="str">
        <f>IF(Q154=" "," ",IF(D158="W",LOOKUP(Q154,Admin!B:B,Admin!C:C),IF(D158="m",LOOKUP(Q154,Admin!B:B,Admin!D:D),"Check D158")))</f>
        <v xml:space="preserve"> </v>
      </c>
      <c r="T154" s="22"/>
      <c r="U154" s="337"/>
      <c r="W154" s="327">
        <f>Admin!B154</f>
        <v>40061</v>
      </c>
    </row>
    <row r="155" spans="1:23" ht="6" customHeight="1" thickTop="1" thickBot="1" x14ac:dyDescent="0.25">
      <c r="A155" s="19"/>
      <c r="B155" s="21"/>
      <c r="C155" s="21"/>
      <c r="D155" s="64"/>
      <c r="E155" s="21"/>
      <c r="F155" s="108"/>
      <c r="G155" s="71"/>
      <c r="H155" s="21"/>
      <c r="I155" s="21"/>
      <c r="J155" s="21"/>
      <c r="K155" s="21"/>
      <c r="L155" s="72"/>
      <c r="M155" s="69"/>
      <c r="N155" s="21"/>
      <c r="O155" s="37"/>
      <c r="P155" s="109"/>
      <c r="Q155" s="64"/>
      <c r="R155" s="25"/>
      <c r="S155" s="109"/>
      <c r="T155" s="22"/>
      <c r="U155" s="337"/>
      <c r="W155" s="327">
        <f>Admin!B155</f>
        <v>40062</v>
      </c>
    </row>
    <row r="156" spans="1:23" ht="13.5" customHeight="1" thickTop="1" thickBot="1" x14ac:dyDescent="0.25">
      <c r="A156" s="19"/>
      <c r="B156" s="21" t="s">
        <v>52</v>
      </c>
      <c r="C156" s="21"/>
      <c r="D156" s="178"/>
      <c r="E156" s="21"/>
      <c r="F156" s="108" t="str">
        <f>IF(D154=0," ",IF(D156=0," ",IF(D158="W",LOOKUP(D156,Admin!B:B,Admin!C:C),IF(D158="M",LOOKUP(D156,Admin!B:B,Admin!D:D),LOOKUP(D156,Admin!B:B,Admin!C:C)))))</f>
        <v xml:space="preserve"> </v>
      </c>
      <c r="G156" s="71"/>
      <c r="H156" s="21"/>
      <c r="I156" s="21"/>
      <c r="J156" s="30"/>
      <c r="K156" s="219" t="s">
        <v>119</v>
      </c>
      <c r="L156" s="21"/>
      <c r="M156" s="38" t="s">
        <v>27</v>
      </c>
      <c r="N156" s="38"/>
      <c r="O156" s="38" t="s">
        <v>26</v>
      </c>
      <c r="P156" s="24"/>
      <c r="Q156" s="38" t="s">
        <v>25</v>
      </c>
      <c r="R156" s="69"/>
      <c r="S156" s="70"/>
      <c r="T156" s="22"/>
      <c r="U156" s="337"/>
      <c r="W156" s="327">
        <f>Admin!B156</f>
        <v>40063</v>
      </c>
    </row>
    <row r="157" spans="1:23" ht="13.5" thickTop="1" thickBot="1" x14ac:dyDescent="0.25">
      <c r="A157" s="19"/>
      <c r="B157" s="21"/>
      <c r="C157" s="21"/>
      <c r="D157" s="64"/>
      <c r="E157" s="21"/>
      <c r="F157" s="34"/>
      <c r="G157" s="34"/>
      <c r="H157" s="21"/>
      <c r="I157" s="21"/>
      <c r="J157" s="30"/>
      <c r="K157" s="23" t="s">
        <v>42</v>
      </c>
      <c r="L157" s="23"/>
      <c r="M157" s="177"/>
      <c r="N157" s="40"/>
      <c r="O157" s="208"/>
      <c r="P157" s="201"/>
      <c r="Q157" s="178" t="str">
        <f>IF(M157&gt;0,D154," ")</f>
        <v xml:space="preserve"> </v>
      </c>
      <c r="R157" s="25"/>
      <c r="S157" s="109" t="str">
        <f>IF(Q157=" "," ",IF(D158="W",LOOKUP(Q157,Admin!B:B,Admin!C:C),IF(D158="m",LOOKUP(Q157,Admin!B:B,Admin!D:D),"Check D158")))</f>
        <v xml:space="preserve"> </v>
      </c>
      <c r="T157" s="22"/>
      <c r="U157" s="337"/>
      <c r="W157" s="327">
        <f>Admin!B157</f>
        <v>40064</v>
      </c>
    </row>
    <row r="158" spans="1:23" ht="13.5" thickTop="1" thickBot="1" x14ac:dyDescent="0.25">
      <c r="A158" s="19"/>
      <c r="B158" s="23" t="s">
        <v>30</v>
      </c>
      <c r="C158" s="23"/>
      <c r="D158" s="90"/>
      <c r="E158" s="29" t="s">
        <v>53</v>
      </c>
      <c r="F158" s="251" t="str">
        <f>IF(D160="D","Enter M for Director","Enter M or W for Employee")</f>
        <v>Enter M or W for Employee</v>
      </c>
      <c r="G158" s="21"/>
      <c r="H158" s="24"/>
      <c r="I158" s="24"/>
      <c r="J158" s="30"/>
      <c r="K158" s="21" t="s">
        <v>247</v>
      </c>
      <c r="L158" s="21"/>
      <c r="M158" s="213"/>
      <c r="N158" s="40"/>
      <c r="O158" s="214"/>
      <c r="P158" s="201"/>
      <c r="Q158" s="211" t="str">
        <f>IF(M158&gt;0,"Enter Date"," ")</f>
        <v xml:space="preserve"> </v>
      </c>
      <c r="R158" s="25"/>
      <c r="S158" s="109" t="str">
        <f>IF(Q158=" "," ",IF(D158="W",LOOKUP(Q158,Admin!B:B,Admin!C:C),IF(D158="m",LOOKUP(Q158,Admin!B:B,Admin!D:D),"Check D158")))</f>
        <v xml:space="preserve"> </v>
      </c>
      <c r="T158" s="22"/>
      <c r="U158" s="337"/>
      <c r="W158" s="327">
        <f>Admin!B158</f>
        <v>40065</v>
      </c>
    </row>
    <row r="159" spans="1:23" ht="12.75" thickTop="1" x14ac:dyDescent="0.2">
      <c r="A159" s="19"/>
      <c r="B159" s="23" t="s">
        <v>18</v>
      </c>
      <c r="C159" s="23"/>
      <c r="D159" s="185">
        <v>6</v>
      </c>
      <c r="E159" s="26"/>
      <c r="F159" s="74"/>
      <c r="G159" s="35"/>
      <c r="H159" s="21"/>
      <c r="I159" s="21"/>
      <c r="J159" s="30"/>
      <c r="K159" s="21" t="s">
        <v>50</v>
      </c>
      <c r="L159" s="21"/>
      <c r="M159" s="213"/>
      <c r="N159" s="40"/>
      <c r="O159" s="214"/>
      <c r="P159" s="201"/>
      <c r="Q159" s="211" t="str">
        <f>IF(M159&gt;0,"Enter Date"," ")</f>
        <v xml:space="preserve"> </v>
      </c>
      <c r="R159" s="25"/>
      <c r="S159" s="109" t="str">
        <f>IF(Q159=" "," ",IF(D158="W",LOOKUP(Q159,Admin!B:B,Admin!C:C),IF(D158="m",LOOKUP(Q159,Admin!B:B,Admin!D:D),"Check D158")))</f>
        <v xml:space="preserve"> </v>
      </c>
      <c r="T159" s="22"/>
      <c r="U159" s="337"/>
      <c r="W159" s="327">
        <f>Admin!B159</f>
        <v>40066</v>
      </c>
    </row>
    <row r="160" spans="1:23" x14ac:dyDescent="0.2">
      <c r="A160" s="19"/>
      <c r="B160" s="23" t="s">
        <v>192</v>
      </c>
      <c r="C160" s="23"/>
      <c r="D160" s="276"/>
      <c r="E160" s="21"/>
      <c r="F160" s="254" t="s">
        <v>193</v>
      </c>
      <c r="G160" s="35"/>
      <c r="H160" s="21"/>
      <c r="I160" s="21"/>
      <c r="J160" s="30"/>
      <c r="K160" s="21" t="s">
        <v>51</v>
      </c>
      <c r="L160" s="21"/>
      <c r="M160" s="213"/>
      <c r="N160" s="40"/>
      <c r="O160" s="214"/>
      <c r="P160" s="201"/>
      <c r="Q160" s="211" t="str">
        <f>IF(M160&gt;0,"Enter Date"," ")</f>
        <v xml:space="preserve"> </v>
      </c>
      <c r="R160" s="25"/>
      <c r="S160" s="109" t="str">
        <f>IF(Q160=" "," ",IF(D158="W",LOOKUP(Q160,Admin!B:B,Admin!C:C),IF(D158="m",LOOKUP(Q160,Admin!B:B,Admin!D:D),"Check D158")))</f>
        <v xml:space="preserve"> </v>
      </c>
      <c r="T160" s="22"/>
      <c r="U160" s="337"/>
      <c r="W160" s="327">
        <f>Admin!B160</f>
        <v>40067</v>
      </c>
    </row>
    <row r="161" spans="1:23" ht="12" customHeight="1" x14ac:dyDescent="0.2">
      <c r="A161" s="19"/>
      <c r="B161" s="21"/>
      <c r="C161" s="21"/>
      <c r="D161" s="21"/>
      <c r="E161" s="21"/>
      <c r="F161" s="328"/>
      <c r="G161" s="328"/>
      <c r="H161" s="328"/>
      <c r="I161" s="21"/>
      <c r="J161" s="30"/>
      <c r="K161" s="72" t="s">
        <v>246</v>
      </c>
      <c r="L161" s="72"/>
      <c r="M161" s="72">
        <f>ROUNDDOWN(Admin!N$19/10,0)</f>
        <v>647</v>
      </c>
      <c r="N161" s="72"/>
      <c r="O161" s="72" t="s">
        <v>31</v>
      </c>
      <c r="P161" s="202"/>
      <c r="Q161" s="72" t="s">
        <v>29</v>
      </c>
      <c r="R161" s="21"/>
      <c r="S161" s="38"/>
      <c r="T161" s="22"/>
      <c r="U161" s="337"/>
      <c r="W161" s="327">
        <f>Admin!B161</f>
        <v>40068</v>
      </c>
    </row>
    <row r="162" spans="1:23" ht="6" customHeight="1" thickBot="1" x14ac:dyDescent="0.25">
      <c r="A162" s="19"/>
      <c r="B162" s="21"/>
      <c r="C162" s="21"/>
      <c r="D162" s="21"/>
      <c r="E162" s="21"/>
      <c r="F162" s="329"/>
      <c r="G162" s="329"/>
      <c r="H162" s="329"/>
      <c r="I162" s="21"/>
      <c r="J162" s="30"/>
      <c r="K162" s="72"/>
      <c r="L162" s="72"/>
      <c r="M162" s="72"/>
      <c r="N162" s="72"/>
      <c r="O162" s="72"/>
      <c r="P162" s="202"/>
      <c r="Q162" s="72"/>
      <c r="R162" s="21"/>
      <c r="S162" s="38"/>
      <c r="T162" s="22"/>
      <c r="U162" s="337"/>
      <c r="W162" s="327">
        <f>Admin!B162</f>
        <v>40069</v>
      </c>
    </row>
    <row r="163" spans="1:23" ht="12" customHeight="1" thickTop="1" thickBot="1" x14ac:dyDescent="0.25">
      <c r="A163" s="19"/>
      <c r="B163" s="107" t="s">
        <v>45</v>
      </c>
      <c r="C163" s="67"/>
      <c r="D163" s="330" t="s">
        <v>265</v>
      </c>
      <c r="E163" s="21"/>
      <c r="F163" s="329"/>
      <c r="G163" s="329"/>
      <c r="H163" s="329"/>
      <c r="I163" s="21"/>
      <c r="J163" s="30"/>
      <c r="K163" s="107" t="s">
        <v>55</v>
      </c>
      <c r="L163" s="67"/>
      <c r="M163" s="21"/>
      <c r="N163" s="21"/>
      <c r="O163" s="21"/>
      <c r="P163" s="197"/>
      <c r="Q163" s="38" t="s">
        <v>25</v>
      </c>
      <c r="R163" s="69"/>
      <c r="S163" s="70"/>
      <c r="T163" s="22"/>
      <c r="U163" s="337"/>
      <c r="W163" s="327">
        <f>Admin!B163</f>
        <v>40070</v>
      </c>
    </row>
    <row r="164" spans="1:23" ht="12.75" thickTop="1" x14ac:dyDescent="0.2">
      <c r="A164" s="19"/>
      <c r="B164" s="21" t="s">
        <v>40</v>
      </c>
      <c r="C164" s="21"/>
      <c r="D164" s="215"/>
      <c r="E164" s="21"/>
      <c r="F164" s="68" t="s">
        <v>43</v>
      </c>
      <c r="G164" s="68"/>
      <c r="H164" s="216"/>
      <c r="I164" s="21"/>
      <c r="J164" s="30"/>
      <c r="K164" s="21" t="s">
        <v>48</v>
      </c>
      <c r="L164" s="21"/>
      <c r="M164" s="73" t="s">
        <v>99</v>
      </c>
      <c r="N164" s="21"/>
      <c r="O164" s="209" t="s">
        <v>33</v>
      </c>
      <c r="P164" s="109"/>
      <c r="Q164" s="210" t="str">
        <f>IF(O164="Y","Enter Date"," ")</f>
        <v xml:space="preserve"> </v>
      </c>
      <c r="R164" s="36"/>
      <c r="S164" s="109" t="str">
        <f>IF(O164="N"," ",IF(D158="W",LOOKUP(Q164,Admin!B:B,Admin!C:C),IF(D158="m",LOOKUP(Q164,Admin!B:B,Admin!D:D),"Check D158")))</f>
        <v xml:space="preserve"> </v>
      </c>
      <c r="T164" s="22"/>
      <c r="U164" s="337"/>
      <c r="W164" s="327">
        <f>Admin!B164</f>
        <v>40071</v>
      </c>
    </row>
    <row r="165" spans="1:23" ht="14.25" customHeight="1" x14ac:dyDescent="0.2">
      <c r="A165" s="19"/>
      <c r="B165" s="21" t="s">
        <v>41</v>
      </c>
      <c r="C165" s="21"/>
      <c r="D165" s="215"/>
      <c r="E165" s="21"/>
      <c r="F165" s="68" t="s">
        <v>44</v>
      </c>
      <c r="G165" s="68"/>
      <c r="H165" s="216"/>
      <c r="I165" s="21"/>
      <c r="J165" s="30"/>
      <c r="K165" s="338" t="s">
        <v>49</v>
      </c>
      <c r="L165" s="338"/>
      <c r="M165" s="339"/>
      <c r="N165" s="339"/>
      <c r="O165" s="339"/>
      <c r="P165" s="339"/>
      <c r="Q165" s="339"/>
      <c r="R165" s="339"/>
      <c r="S165" s="339"/>
      <c r="T165" s="22"/>
      <c r="U165" s="337"/>
      <c r="W165" s="327">
        <f>Admin!B165</f>
        <v>40072</v>
      </c>
    </row>
    <row r="166" spans="1:23" ht="9" customHeight="1" thickBot="1" x14ac:dyDescent="0.25">
      <c r="A166" s="83"/>
      <c r="B166" s="27"/>
      <c r="C166" s="27"/>
      <c r="D166" s="27"/>
      <c r="E166" s="27"/>
      <c r="F166" s="27"/>
      <c r="G166" s="27"/>
      <c r="H166" s="27"/>
      <c r="I166" s="27"/>
      <c r="J166" s="31"/>
      <c r="K166" s="27"/>
      <c r="L166" s="27"/>
      <c r="M166" s="27"/>
      <c r="N166" s="27"/>
      <c r="O166" s="27"/>
      <c r="P166" s="203"/>
      <c r="Q166" s="27"/>
      <c r="R166" s="27"/>
      <c r="S166" s="27"/>
      <c r="T166" s="33"/>
      <c r="U166" s="337"/>
      <c r="W166" s="327">
        <f>Admin!B166</f>
        <v>40073</v>
      </c>
    </row>
    <row r="167" spans="1:23" ht="22.5" customHeight="1" thickBot="1" x14ac:dyDescent="0.25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37"/>
      <c r="W167" s="327">
        <f>Admin!B167</f>
        <v>40074</v>
      </c>
    </row>
    <row r="168" spans="1:23" ht="8.25" customHeight="1" thickBot="1" x14ac:dyDescent="0.25">
      <c r="A168" s="16"/>
      <c r="B168" s="17"/>
      <c r="C168" s="17"/>
      <c r="D168" s="17"/>
      <c r="E168" s="17"/>
      <c r="F168" s="17"/>
      <c r="G168" s="17"/>
      <c r="H168" s="17"/>
      <c r="I168" s="17"/>
      <c r="J168" s="81"/>
      <c r="K168" s="17"/>
      <c r="L168" s="17"/>
      <c r="M168" s="17"/>
      <c r="N168" s="17"/>
      <c r="O168" s="17"/>
      <c r="P168" s="196"/>
      <c r="Q168" s="17"/>
      <c r="R168" s="17"/>
      <c r="S168" s="17"/>
      <c r="T168" s="18"/>
      <c r="U168" s="337"/>
      <c r="W168" s="327">
        <f>Admin!B168</f>
        <v>40075</v>
      </c>
    </row>
    <row r="169" spans="1:23" ht="15" customHeight="1" thickTop="1" thickBot="1" x14ac:dyDescent="0.25">
      <c r="A169" s="19"/>
      <c r="B169" s="107" t="s">
        <v>70</v>
      </c>
      <c r="C169" s="67"/>
      <c r="D169" s="21"/>
      <c r="E169" s="21"/>
      <c r="F169" s="21"/>
      <c r="G169" s="21"/>
      <c r="H169" s="338" t="s">
        <v>94</v>
      </c>
      <c r="I169" s="21"/>
      <c r="J169" s="30"/>
      <c r="K169" s="107" t="s">
        <v>23</v>
      </c>
      <c r="L169" s="67"/>
      <c r="M169" s="88"/>
      <c r="N169" s="20"/>
      <c r="O169" s="340"/>
      <c r="P169" s="341"/>
      <c r="Q169" s="336"/>
      <c r="R169" s="69"/>
      <c r="S169" s="334"/>
      <c r="T169" s="22"/>
      <c r="U169" s="337"/>
      <c r="W169" s="327">
        <f>Admin!B169</f>
        <v>40076</v>
      </c>
    </row>
    <row r="170" spans="1:23" ht="6" customHeight="1" thickTop="1" thickBot="1" x14ac:dyDescent="0.25">
      <c r="A170" s="19"/>
      <c r="B170" s="67"/>
      <c r="C170" s="67"/>
      <c r="D170" s="21"/>
      <c r="E170" s="21"/>
      <c r="F170" s="21"/>
      <c r="G170" s="21"/>
      <c r="H170" s="338"/>
      <c r="I170" s="21"/>
      <c r="J170" s="30"/>
      <c r="K170" s="67"/>
      <c r="L170" s="67"/>
      <c r="M170" s="88"/>
      <c r="N170" s="20"/>
      <c r="O170" s="21"/>
      <c r="P170" s="197"/>
      <c r="Q170" s="337"/>
      <c r="R170" s="21"/>
      <c r="S170" s="335"/>
      <c r="T170" s="22"/>
      <c r="U170" s="337"/>
      <c r="W170" s="327">
        <f>Admin!B170</f>
        <v>40077</v>
      </c>
    </row>
    <row r="171" spans="1:23" ht="14.25" thickTop="1" thickBot="1" x14ac:dyDescent="0.25">
      <c r="A171" s="19"/>
      <c r="B171" s="21" t="s">
        <v>11</v>
      </c>
      <c r="C171" s="21"/>
      <c r="D171" s="353"/>
      <c r="E171" s="354"/>
      <c r="F171" s="355"/>
      <c r="G171" s="23"/>
      <c r="H171" s="29" t="s">
        <v>95</v>
      </c>
      <c r="I171" s="23"/>
      <c r="J171" s="66"/>
      <c r="K171" s="21" t="s">
        <v>19</v>
      </c>
      <c r="L171" s="21"/>
      <c r="M171" s="361"/>
      <c r="N171" s="362"/>
      <c r="O171" s="363"/>
      <c r="P171" s="198"/>
      <c r="Q171" s="187"/>
      <c r="R171" s="184"/>
      <c r="S171" s="188"/>
      <c r="T171" s="22"/>
      <c r="U171" s="337"/>
      <c r="W171" s="327">
        <f>Admin!B171</f>
        <v>40078</v>
      </c>
    </row>
    <row r="172" spans="1:23" ht="13.5" thickTop="1" thickBot="1" x14ac:dyDescent="0.25">
      <c r="A172" s="19"/>
      <c r="B172" s="21" t="s">
        <v>12</v>
      </c>
      <c r="C172" s="21"/>
      <c r="D172" s="353"/>
      <c r="E172" s="354"/>
      <c r="F172" s="355"/>
      <c r="G172" s="23"/>
      <c r="H172" s="205"/>
      <c r="I172" s="23"/>
      <c r="J172" s="30"/>
      <c r="K172" s="21"/>
      <c r="L172" s="21"/>
      <c r="M172" s="65"/>
      <c r="N172" s="65"/>
      <c r="O172" s="217" t="s">
        <v>104</v>
      </c>
      <c r="P172" s="218"/>
      <c r="Q172" s="38" t="s">
        <v>25</v>
      </c>
      <c r="R172" s="29"/>
      <c r="S172" s="38" t="s">
        <v>56</v>
      </c>
      <c r="T172" s="22"/>
      <c r="U172" s="337"/>
      <c r="W172" s="327">
        <f>Admin!B172</f>
        <v>40079</v>
      </c>
    </row>
    <row r="173" spans="1:23" ht="13.5" thickTop="1" thickBot="1" x14ac:dyDescent="0.25">
      <c r="A173" s="19"/>
      <c r="B173" s="21" t="s">
        <v>13</v>
      </c>
      <c r="C173" s="21"/>
      <c r="D173" s="353"/>
      <c r="E173" s="354"/>
      <c r="F173" s="355"/>
      <c r="G173" s="23"/>
      <c r="H173" s="35" t="s">
        <v>96</v>
      </c>
      <c r="I173" s="23"/>
      <c r="J173" s="30"/>
      <c r="K173" s="23" t="s">
        <v>17</v>
      </c>
      <c r="L173" s="23"/>
      <c r="M173" s="178"/>
      <c r="N173" s="64"/>
      <c r="O173" s="187" t="str">
        <f>IF(M173=0," ",IF((M173+6208)&lt;O$9," ",M173+5844))</f>
        <v xml:space="preserve"> </v>
      </c>
      <c r="P173" s="186">
        <f>IF(O173=" ",1,IF(O173&gt;O$9,54,IF(D184="W",LOOKUP(O173,Admin!B:B,Admin!C:C),IF(D184="M",(LOOKUP(O173,Admin!B:B,Admin!D:D))))))</f>
        <v>1</v>
      </c>
      <c r="Q173" s="64" t="str">
        <f>IF(M173=" "," ",IF(D178="F",M173+21915,IF(D178="M",M173+23741," ")))</f>
        <v xml:space="preserve"> </v>
      </c>
      <c r="R173" s="21"/>
      <c r="S173" s="109" t="str">
        <f>IF(Q173=" "," ",IF(Q173&lt;Admin!E$2,F180,IF(Q173&gt;Admin!E$366," ",IF(D184="W",LOOKUP(Q173,Admin!B:B,Admin!C:C),IF(D184="M",LOOKUP(Q173,Admin!B:B,Admin!D:D),"Check D28")))))</f>
        <v xml:space="preserve"> </v>
      </c>
      <c r="T173" s="22"/>
      <c r="U173" s="337"/>
      <c r="W173" s="327">
        <f>Admin!B173</f>
        <v>40080</v>
      </c>
    </row>
    <row r="174" spans="1:23" ht="13.5" thickTop="1" thickBot="1" x14ac:dyDescent="0.25">
      <c r="A174" s="19"/>
      <c r="B174" s="21" t="s">
        <v>14</v>
      </c>
      <c r="C174" s="21"/>
      <c r="D174" s="353"/>
      <c r="E174" s="354"/>
      <c r="F174" s="355"/>
      <c r="G174" s="23"/>
      <c r="H174" s="206"/>
      <c r="I174" s="23"/>
      <c r="J174" s="30"/>
      <c r="K174" s="23" t="s">
        <v>46</v>
      </c>
      <c r="L174" s="23"/>
      <c r="M174" s="73" t="s">
        <v>99</v>
      </c>
      <c r="N174" s="21"/>
      <c r="O174" s="209" t="s">
        <v>33</v>
      </c>
      <c r="P174" s="109"/>
      <c r="Q174" s="210" t="str">
        <f>IF(O174="Y","Enter Date"," ")</f>
        <v xml:space="preserve"> </v>
      </c>
      <c r="R174" s="36"/>
      <c r="S174" s="109" t="str">
        <f>IF(O174="N"," ",IF(D184="W",LOOKUP(Q174,Admin!B:B,Admin!C:C),IF(D184="m",LOOKUP(Q174,Admin!B:B,Admin!D:D),"Check D184")))</f>
        <v xml:space="preserve"> </v>
      </c>
      <c r="T174" s="22"/>
      <c r="U174" s="337"/>
      <c r="W174" s="327">
        <f>Admin!B174</f>
        <v>40081</v>
      </c>
    </row>
    <row r="175" spans="1:23" ht="13.5" thickTop="1" thickBot="1" x14ac:dyDescent="0.25">
      <c r="A175" s="19"/>
      <c r="B175" s="21" t="s">
        <v>15</v>
      </c>
      <c r="C175" s="21"/>
      <c r="D175" s="353"/>
      <c r="E175" s="354"/>
      <c r="F175" s="355"/>
      <c r="G175" s="23"/>
      <c r="H175" s="35" t="s">
        <v>97</v>
      </c>
      <c r="I175" s="23"/>
      <c r="J175" s="30"/>
      <c r="K175" s="23" t="s">
        <v>47</v>
      </c>
      <c r="L175" s="23"/>
      <c r="M175" s="73" t="s">
        <v>99</v>
      </c>
      <c r="N175" s="21"/>
      <c r="O175" s="6" t="s">
        <v>33</v>
      </c>
      <c r="P175" s="109"/>
      <c r="Q175" s="210" t="str">
        <f>IF(O175="Y","Enter Date"," ")</f>
        <v xml:space="preserve"> </v>
      </c>
      <c r="R175" s="37"/>
      <c r="S175" s="109" t="str">
        <f>IF(O175="N"," ",IF(D184="W",LOOKUP(Q175,Admin!B:B,Admin!C:C),IF(D184="m",LOOKUP(Q175,Admin!B:B,Admin!D:D),"Check D184")))</f>
        <v xml:space="preserve"> </v>
      </c>
      <c r="T175" s="22"/>
      <c r="U175" s="337"/>
      <c r="W175" s="327">
        <f>Admin!B175</f>
        <v>40082</v>
      </c>
    </row>
    <row r="176" spans="1:23" ht="13.5" thickTop="1" thickBot="1" x14ac:dyDescent="0.25">
      <c r="A176" s="19"/>
      <c r="B176" s="21" t="s">
        <v>16</v>
      </c>
      <c r="C176" s="21"/>
      <c r="D176" s="179"/>
      <c r="E176" s="23"/>
      <c r="F176" s="23"/>
      <c r="G176" s="23"/>
      <c r="H176" s="205"/>
      <c r="I176" s="23"/>
      <c r="J176" s="30"/>
      <c r="K176" s="72" t="s">
        <v>54</v>
      </c>
      <c r="L176" s="72"/>
      <c r="M176" s="21"/>
      <c r="N176" s="21"/>
      <c r="O176" s="21"/>
      <c r="P176" s="197"/>
      <c r="Q176" s="21"/>
      <c r="R176" s="21"/>
      <c r="S176" s="21"/>
      <c r="T176" s="22"/>
      <c r="U176" s="337"/>
      <c r="W176" s="327">
        <f>Admin!B176</f>
        <v>40083</v>
      </c>
    </row>
    <row r="177" spans="1:23" ht="12" customHeight="1" thickTop="1" thickBot="1" x14ac:dyDescent="0.25">
      <c r="A177" s="19"/>
      <c r="B177" s="21"/>
      <c r="C177" s="21"/>
      <c r="D177" s="23"/>
      <c r="E177" s="23"/>
      <c r="F177" s="23"/>
      <c r="G177" s="23"/>
      <c r="H177" s="29" t="s">
        <v>98</v>
      </c>
      <c r="I177" s="23"/>
      <c r="J177" s="30"/>
      <c r="K177" s="21"/>
      <c r="L177" s="21"/>
      <c r="M177" s="21"/>
      <c r="N177" s="21"/>
      <c r="O177" s="21"/>
      <c r="P177" s="197"/>
      <c r="Q177" s="21"/>
      <c r="R177" s="21"/>
      <c r="S177" s="21"/>
      <c r="T177" s="82"/>
      <c r="U177" s="337"/>
      <c r="W177" s="327">
        <f>Admin!B177</f>
        <v>40084</v>
      </c>
    </row>
    <row r="178" spans="1:23" ht="15" customHeight="1" thickTop="1" thickBot="1" x14ac:dyDescent="0.25">
      <c r="A178" s="19"/>
      <c r="B178" s="21" t="s">
        <v>100</v>
      </c>
      <c r="C178" s="21"/>
      <c r="D178" s="90"/>
      <c r="E178" s="21"/>
      <c r="F178" s="21"/>
      <c r="G178" s="21"/>
      <c r="H178" s="207"/>
      <c r="I178" s="21"/>
      <c r="J178" s="30"/>
      <c r="K178" s="107" t="s">
        <v>28</v>
      </c>
      <c r="L178" s="67"/>
      <c r="M178" s="88"/>
      <c r="N178" s="20"/>
      <c r="O178" s="106"/>
      <c r="P178" s="199"/>
      <c r="Q178" s="38"/>
      <c r="R178" s="69"/>
      <c r="S178" s="70"/>
      <c r="T178" s="22"/>
      <c r="U178" s="337"/>
      <c r="W178" s="327">
        <f>Admin!B178</f>
        <v>40085</v>
      </c>
    </row>
    <row r="179" spans="1:23" ht="13.5" thickTop="1" thickBot="1" x14ac:dyDescent="0.25">
      <c r="A179" s="19"/>
      <c r="B179" s="21"/>
      <c r="C179" s="21"/>
      <c r="D179" s="64"/>
      <c r="E179" s="21"/>
      <c r="F179" s="38" t="s">
        <v>56</v>
      </c>
      <c r="G179" s="69"/>
      <c r="H179" s="21"/>
      <c r="I179" s="23"/>
      <c r="J179" s="30"/>
      <c r="K179" s="21"/>
      <c r="L179" s="72"/>
      <c r="M179" s="246" t="s">
        <v>121</v>
      </c>
      <c r="N179" s="21"/>
      <c r="O179" s="37"/>
      <c r="P179" s="200"/>
      <c r="Q179" s="38" t="s">
        <v>25</v>
      </c>
      <c r="R179" s="21"/>
      <c r="S179" s="109"/>
      <c r="T179" s="22"/>
      <c r="U179" s="337"/>
      <c r="W179" s="327">
        <f>Admin!B179</f>
        <v>40086</v>
      </c>
    </row>
    <row r="180" spans="1:23" ht="13.5" thickTop="1" thickBot="1" x14ac:dyDescent="0.25">
      <c r="A180" s="19"/>
      <c r="B180" s="21" t="str">
        <f>B$24</f>
        <v>Starting date existing = 06/04/2009</v>
      </c>
      <c r="C180" s="21"/>
      <c r="D180" s="178"/>
      <c r="E180" s="21"/>
      <c r="F180" s="108" t="str">
        <f>IF(D180=0," ",IF(D184="W",LOOKUP(D180,Admin!B:B,Admin!C:C),IF(D184="M",LOOKUP(D180,Admin!B:B,Admin!D:D),LOOKUP(D180,Admin!B:B,Admin!C:C))))</f>
        <v xml:space="preserve"> </v>
      </c>
      <c r="G180" s="71"/>
      <c r="H180" s="21"/>
      <c r="I180" s="21"/>
      <c r="J180" s="30"/>
      <c r="K180" s="21" t="s">
        <v>79</v>
      </c>
      <c r="L180" s="72"/>
      <c r="M180" s="69"/>
      <c r="N180" s="21"/>
      <c r="O180" s="212"/>
      <c r="P180" s="109"/>
      <c r="Q180" s="211" t="str">
        <f>IF(O180&gt;0,"Enter Date"," ")</f>
        <v xml:space="preserve"> </v>
      </c>
      <c r="R180" s="25"/>
      <c r="S180" s="109" t="str">
        <f>IF(Q180=" "," ",IF(D184="W",LOOKUP(Q180,Admin!B:B,Admin!C:C),IF(D184="m",LOOKUP(Q180,Admin!B:B,Admin!D:D),"Check D184")))</f>
        <v xml:space="preserve"> </v>
      </c>
      <c r="T180" s="22"/>
      <c r="U180" s="337"/>
      <c r="W180" s="327">
        <f>Admin!B180</f>
        <v>40087</v>
      </c>
    </row>
    <row r="181" spans="1:23" ht="6" customHeight="1" thickTop="1" thickBot="1" x14ac:dyDescent="0.25">
      <c r="A181" s="19"/>
      <c r="B181" s="21"/>
      <c r="C181" s="21"/>
      <c r="D181" s="64"/>
      <c r="E181" s="21"/>
      <c r="F181" s="108"/>
      <c r="G181" s="71"/>
      <c r="H181" s="21"/>
      <c r="I181" s="21"/>
      <c r="J181" s="21"/>
      <c r="K181" s="21"/>
      <c r="L181" s="72"/>
      <c r="M181" s="69"/>
      <c r="N181" s="21"/>
      <c r="O181" s="37"/>
      <c r="P181" s="109"/>
      <c r="Q181" s="64"/>
      <c r="R181" s="25"/>
      <c r="S181" s="109"/>
      <c r="T181" s="22"/>
      <c r="U181" s="337"/>
      <c r="W181" s="327">
        <f>Admin!B181</f>
        <v>40088</v>
      </c>
    </row>
    <row r="182" spans="1:23" ht="14.25" customHeight="1" thickTop="1" thickBot="1" x14ac:dyDescent="0.25">
      <c r="A182" s="19"/>
      <c r="B182" s="21" t="s">
        <v>52</v>
      </c>
      <c r="C182" s="21"/>
      <c r="D182" s="178"/>
      <c r="E182" s="21"/>
      <c r="F182" s="108" t="str">
        <f>IF(D180=0," ",IF(D182=0," ",IF(D184="W",LOOKUP(D182,Admin!B:B,Admin!C:C),IF(D184="M",LOOKUP(D182,Admin!B:B,Admin!D:D),LOOKUP(D182,Admin!B:B,Admin!C:C)))))</f>
        <v xml:space="preserve"> </v>
      </c>
      <c r="G182" s="71"/>
      <c r="H182" s="21"/>
      <c r="I182" s="21"/>
      <c r="J182" s="30"/>
      <c r="K182" s="219" t="s">
        <v>119</v>
      </c>
      <c r="L182" s="21"/>
      <c r="M182" s="38" t="s">
        <v>27</v>
      </c>
      <c r="N182" s="38"/>
      <c r="O182" s="38" t="s">
        <v>26</v>
      </c>
      <c r="P182" s="24"/>
      <c r="Q182" s="38" t="s">
        <v>25</v>
      </c>
      <c r="R182" s="69"/>
      <c r="S182" s="70"/>
      <c r="T182" s="22"/>
      <c r="U182" s="337"/>
      <c r="W182" s="327">
        <f>Admin!B182</f>
        <v>40089</v>
      </c>
    </row>
    <row r="183" spans="1:23" ht="13.5" thickTop="1" thickBot="1" x14ac:dyDescent="0.25">
      <c r="A183" s="19"/>
      <c r="B183" s="21"/>
      <c r="C183" s="21"/>
      <c r="D183" s="64"/>
      <c r="E183" s="21"/>
      <c r="F183" s="34"/>
      <c r="G183" s="34"/>
      <c r="H183" s="21"/>
      <c r="I183" s="21"/>
      <c r="J183" s="30"/>
      <c r="K183" s="23" t="s">
        <v>42</v>
      </c>
      <c r="L183" s="23"/>
      <c r="M183" s="177"/>
      <c r="N183" s="40"/>
      <c r="O183" s="208"/>
      <c r="P183" s="201"/>
      <c r="Q183" s="178" t="str">
        <f>IF(M183&gt;0,D180," ")</f>
        <v xml:space="preserve"> </v>
      </c>
      <c r="R183" s="25"/>
      <c r="S183" s="109" t="str">
        <f>IF(Q183=" "," ",IF(D184="W",LOOKUP(Q183,Admin!B:B,Admin!C:C),IF(D184="m",LOOKUP(Q183,Admin!B:B,Admin!D:D),"Check D184")))</f>
        <v xml:space="preserve"> </v>
      </c>
      <c r="T183" s="22"/>
      <c r="U183" s="337"/>
      <c r="W183" s="327">
        <f>Admin!B183</f>
        <v>40090</v>
      </c>
    </row>
    <row r="184" spans="1:23" ht="13.5" thickTop="1" thickBot="1" x14ac:dyDescent="0.25">
      <c r="A184" s="19"/>
      <c r="B184" s="23" t="s">
        <v>30</v>
      </c>
      <c r="C184" s="23"/>
      <c r="D184" s="90"/>
      <c r="E184" s="29" t="s">
        <v>53</v>
      </c>
      <c r="F184" s="251" t="str">
        <f>IF(D186="D","Enter M for Director","Enter M or W for Employee")</f>
        <v>Enter M or W for Employee</v>
      </c>
      <c r="G184" s="21"/>
      <c r="H184" s="24"/>
      <c r="I184" s="24"/>
      <c r="J184" s="30"/>
      <c r="K184" s="21" t="s">
        <v>247</v>
      </c>
      <c r="L184" s="21"/>
      <c r="M184" s="213"/>
      <c r="N184" s="40"/>
      <c r="O184" s="214"/>
      <c r="P184" s="201"/>
      <c r="Q184" s="211" t="str">
        <f>IF(M184&gt;0,"Enter Date"," ")</f>
        <v xml:space="preserve"> </v>
      </c>
      <c r="R184" s="25"/>
      <c r="S184" s="109" t="str">
        <f>IF(Q184=" "," ",IF(D184="W",LOOKUP(Q184,Admin!B:B,Admin!C:C),IF(D184="m",LOOKUP(Q184,Admin!B:B,Admin!D:D),"Check D184")))</f>
        <v xml:space="preserve"> </v>
      </c>
      <c r="T184" s="22"/>
      <c r="U184" s="337"/>
      <c r="W184" s="327">
        <f>Admin!B184</f>
        <v>40091</v>
      </c>
    </row>
    <row r="185" spans="1:23" ht="12.75" thickTop="1" x14ac:dyDescent="0.2">
      <c r="A185" s="19"/>
      <c r="B185" s="23" t="s">
        <v>18</v>
      </c>
      <c r="C185" s="23"/>
      <c r="D185" s="185">
        <v>7</v>
      </c>
      <c r="E185" s="26"/>
      <c r="F185" s="74"/>
      <c r="G185" s="35"/>
      <c r="H185" s="21"/>
      <c r="I185" s="21"/>
      <c r="J185" s="30"/>
      <c r="K185" s="21" t="s">
        <v>50</v>
      </c>
      <c r="L185" s="21"/>
      <c r="M185" s="213"/>
      <c r="N185" s="40"/>
      <c r="O185" s="214"/>
      <c r="P185" s="201"/>
      <c r="Q185" s="211" t="str">
        <f>IF(M185&gt;0,"Enter Date"," ")</f>
        <v xml:space="preserve"> </v>
      </c>
      <c r="R185" s="25"/>
      <c r="S185" s="109" t="str">
        <f>IF(Q185=" "," ",IF(D184="W",LOOKUP(Q185,Admin!B:B,Admin!C:C),IF(D184="m",LOOKUP(Q185,Admin!B:B,Admin!D:D),"Check D184")))</f>
        <v xml:space="preserve"> </v>
      </c>
      <c r="T185" s="22"/>
      <c r="U185" s="337"/>
      <c r="W185" s="327">
        <f>Admin!B185</f>
        <v>40092</v>
      </c>
    </row>
    <row r="186" spans="1:23" x14ac:dyDescent="0.2">
      <c r="A186" s="19"/>
      <c r="B186" s="23" t="s">
        <v>192</v>
      </c>
      <c r="C186" s="23"/>
      <c r="D186" s="276"/>
      <c r="E186" s="21"/>
      <c r="F186" s="254" t="s">
        <v>193</v>
      </c>
      <c r="G186" s="35"/>
      <c r="H186" s="21"/>
      <c r="I186" s="21"/>
      <c r="J186" s="30"/>
      <c r="K186" s="21" t="s">
        <v>51</v>
      </c>
      <c r="L186" s="21"/>
      <c r="M186" s="213"/>
      <c r="N186" s="40"/>
      <c r="O186" s="214"/>
      <c r="P186" s="201"/>
      <c r="Q186" s="211" t="str">
        <f>IF(M186&gt;0,"Enter Date"," ")</f>
        <v xml:space="preserve"> </v>
      </c>
      <c r="R186" s="25"/>
      <c r="S186" s="109" t="str">
        <f>IF(Q186=" "," ",IF(D184="W",LOOKUP(Q186,Admin!B:B,Admin!C:C),IF(D184="m",LOOKUP(Q186,Admin!B:B,Admin!D:D),"Check D184")))</f>
        <v xml:space="preserve"> </v>
      </c>
      <c r="T186" s="22"/>
      <c r="U186" s="337"/>
      <c r="W186" s="327">
        <f>Admin!B186</f>
        <v>40093</v>
      </c>
    </row>
    <row r="187" spans="1:23" ht="12" customHeight="1" x14ac:dyDescent="0.2">
      <c r="A187" s="19"/>
      <c r="B187" s="21"/>
      <c r="C187" s="21"/>
      <c r="D187" s="21"/>
      <c r="E187" s="21"/>
      <c r="F187" s="328"/>
      <c r="G187" s="328"/>
      <c r="H187" s="328"/>
      <c r="I187" s="21"/>
      <c r="J187" s="30"/>
      <c r="K187" s="72" t="s">
        <v>246</v>
      </c>
      <c r="L187" s="72"/>
      <c r="M187" s="72">
        <f>ROUNDDOWN(Admin!N$19/10,0)</f>
        <v>647</v>
      </c>
      <c r="N187" s="72"/>
      <c r="O187" s="72" t="s">
        <v>31</v>
      </c>
      <c r="P187" s="202"/>
      <c r="Q187" s="72" t="s">
        <v>29</v>
      </c>
      <c r="R187" s="21"/>
      <c r="S187" s="38"/>
      <c r="T187" s="22"/>
      <c r="U187" s="337"/>
      <c r="W187" s="327">
        <f>Admin!B187</f>
        <v>40094</v>
      </c>
    </row>
    <row r="188" spans="1:23" ht="6" customHeight="1" thickBot="1" x14ac:dyDescent="0.25">
      <c r="A188" s="19"/>
      <c r="B188" s="21"/>
      <c r="C188" s="21"/>
      <c r="D188" s="21"/>
      <c r="E188" s="21"/>
      <c r="F188" s="329"/>
      <c r="G188" s="329"/>
      <c r="H188" s="329"/>
      <c r="I188" s="21"/>
      <c r="J188" s="30"/>
      <c r="K188" s="72"/>
      <c r="L188" s="72"/>
      <c r="M188" s="72"/>
      <c r="N188" s="72"/>
      <c r="O188" s="72"/>
      <c r="P188" s="202"/>
      <c r="Q188" s="72"/>
      <c r="R188" s="21"/>
      <c r="S188" s="38"/>
      <c r="T188" s="22"/>
      <c r="U188" s="337"/>
      <c r="W188" s="327">
        <f>Admin!B188</f>
        <v>40095</v>
      </c>
    </row>
    <row r="189" spans="1:23" ht="12" customHeight="1" thickTop="1" thickBot="1" x14ac:dyDescent="0.25">
      <c r="A189" s="19"/>
      <c r="B189" s="107" t="s">
        <v>45</v>
      </c>
      <c r="C189" s="67"/>
      <c r="D189" s="330" t="s">
        <v>265</v>
      </c>
      <c r="E189" s="21"/>
      <c r="F189" s="329"/>
      <c r="G189" s="329"/>
      <c r="H189" s="329"/>
      <c r="I189" s="21"/>
      <c r="J189" s="30"/>
      <c r="K189" s="107" t="s">
        <v>55</v>
      </c>
      <c r="L189" s="67"/>
      <c r="M189" s="21"/>
      <c r="N189" s="21"/>
      <c r="O189" s="21"/>
      <c r="P189" s="197"/>
      <c r="Q189" s="38" t="s">
        <v>25</v>
      </c>
      <c r="R189" s="69"/>
      <c r="S189" s="70"/>
      <c r="T189" s="22"/>
      <c r="U189" s="337"/>
      <c r="W189" s="327">
        <f>Admin!B189</f>
        <v>40096</v>
      </c>
    </row>
    <row r="190" spans="1:23" ht="12.75" thickTop="1" x14ac:dyDescent="0.2">
      <c r="A190" s="19"/>
      <c r="B190" s="21" t="s">
        <v>40</v>
      </c>
      <c r="C190" s="21"/>
      <c r="D190" s="215"/>
      <c r="E190" s="21"/>
      <c r="F190" s="68" t="s">
        <v>43</v>
      </c>
      <c r="G190" s="68"/>
      <c r="H190" s="216"/>
      <c r="I190" s="21"/>
      <c r="J190" s="30"/>
      <c r="K190" s="21" t="s">
        <v>48</v>
      </c>
      <c r="L190" s="21"/>
      <c r="M190" s="73" t="s">
        <v>99</v>
      </c>
      <c r="N190" s="21"/>
      <c r="O190" s="209" t="s">
        <v>33</v>
      </c>
      <c r="P190" s="109"/>
      <c r="Q190" s="210" t="str">
        <f>IF(O190="Y","Enter Date"," ")</f>
        <v xml:space="preserve"> </v>
      </c>
      <c r="R190" s="36"/>
      <c r="S190" s="109" t="str">
        <f>IF(O190="N"," ",IF(D184="W",LOOKUP(Q190,Admin!B:B,Admin!C:C),IF(D184="m",LOOKUP(Q190,Admin!B:B,Admin!D:D),"Check D184")))</f>
        <v xml:space="preserve"> </v>
      </c>
      <c r="T190" s="22"/>
      <c r="U190" s="337"/>
      <c r="W190" s="327">
        <f>Admin!B190</f>
        <v>40097</v>
      </c>
    </row>
    <row r="191" spans="1:23" ht="14.25" customHeight="1" x14ac:dyDescent="0.2">
      <c r="A191" s="19"/>
      <c r="B191" s="21" t="s">
        <v>41</v>
      </c>
      <c r="C191" s="21"/>
      <c r="D191" s="215"/>
      <c r="E191" s="21"/>
      <c r="F191" s="68" t="s">
        <v>44</v>
      </c>
      <c r="G191" s="68"/>
      <c r="H191" s="216"/>
      <c r="I191" s="21"/>
      <c r="J191" s="30"/>
      <c r="K191" s="338" t="s">
        <v>49</v>
      </c>
      <c r="L191" s="338"/>
      <c r="M191" s="339"/>
      <c r="N191" s="339"/>
      <c r="O191" s="339"/>
      <c r="P191" s="339"/>
      <c r="Q191" s="339"/>
      <c r="R191" s="339"/>
      <c r="S191" s="339"/>
      <c r="T191" s="22"/>
      <c r="U191" s="337"/>
      <c r="W191" s="327">
        <f>Admin!B191</f>
        <v>40098</v>
      </c>
    </row>
    <row r="192" spans="1:23" ht="9" customHeight="1" thickBot="1" x14ac:dyDescent="0.25">
      <c r="A192" s="83"/>
      <c r="B192" s="27"/>
      <c r="C192" s="27"/>
      <c r="D192" s="27"/>
      <c r="E192" s="27"/>
      <c r="F192" s="27"/>
      <c r="G192" s="27"/>
      <c r="H192" s="27"/>
      <c r="I192" s="27"/>
      <c r="J192" s="31"/>
      <c r="K192" s="27"/>
      <c r="L192" s="27"/>
      <c r="M192" s="27"/>
      <c r="N192" s="27"/>
      <c r="O192" s="27"/>
      <c r="P192" s="203"/>
      <c r="Q192" s="27"/>
      <c r="R192" s="27"/>
      <c r="S192" s="27"/>
      <c r="T192" s="33"/>
      <c r="U192" s="337"/>
      <c r="W192" s="327">
        <f>Admin!B192</f>
        <v>40099</v>
      </c>
    </row>
    <row r="193" spans="1:23" ht="22.5" customHeight="1" thickBot="1" x14ac:dyDescent="0.25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2"/>
      <c r="P193" s="352"/>
      <c r="Q193" s="352"/>
      <c r="R193" s="352"/>
      <c r="S193" s="352"/>
      <c r="T193" s="352"/>
      <c r="U193" s="337"/>
      <c r="W193" s="327">
        <f>Admin!B193</f>
        <v>40100</v>
      </c>
    </row>
    <row r="194" spans="1:23" ht="9" customHeight="1" thickBot="1" x14ac:dyDescent="0.25">
      <c r="A194" s="16"/>
      <c r="B194" s="17"/>
      <c r="C194" s="17"/>
      <c r="D194" s="17"/>
      <c r="E194" s="17"/>
      <c r="F194" s="17"/>
      <c r="G194" s="17"/>
      <c r="H194" s="17"/>
      <c r="I194" s="17"/>
      <c r="J194" s="81"/>
      <c r="K194" s="17"/>
      <c r="L194" s="17"/>
      <c r="M194" s="17"/>
      <c r="N194" s="17"/>
      <c r="O194" s="17"/>
      <c r="P194" s="196"/>
      <c r="Q194" s="17"/>
      <c r="R194" s="17"/>
      <c r="S194" s="17"/>
      <c r="T194" s="18"/>
      <c r="U194" s="337"/>
      <c r="W194" s="327">
        <f>Admin!B194</f>
        <v>40101</v>
      </c>
    </row>
    <row r="195" spans="1:23" ht="15" customHeight="1" thickTop="1" thickBot="1" x14ac:dyDescent="0.25">
      <c r="A195" s="19"/>
      <c r="B195" s="107" t="s">
        <v>71</v>
      </c>
      <c r="C195" s="67"/>
      <c r="D195" s="21"/>
      <c r="E195" s="21"/>
      <c r="F195" s="21"/>
      <c r="G195" s="21"/>
      <c r="H195" s="338" t="s">
        <v>94</v>
      </c>
      <c r="I195" s="21"/>
      <c r="J195" s="30"/>
      <c r="K195" s="107" t="s">
        <v>23</v>
      </c>
      <c r="L195" s="67"/>
      <c r="M195" s="88"/>
      <c r="N195" s="20"/>
      <c r="O195" s="340"/>
      <c r="P195" s="341"/>
      <c r="Q195" s="336"/>
      <c r="R195" s="69"/>
      <c r="S195" s="334"/>
      <c r="T195" s="22"/>
      <c r="U195" s="337"/>
      <c r="W195" s="327">
        <f>Admin!B195</f>
        <v>40102</v>
      </c>
    </row>
    <row r="196" spans="1:23" ht="6" customHeight="1" thickTop="1" thickBot="1" x14ac:dyDescent="0.25">
      <c r="A196" s="19"/>
      <c r="B196" s="67"/>
      <c r="C196" s="67"/>
      <c r="D196" s="21"/>
      <c r="E196" s="21"/>
      <c r="F196" s="21"/>
      <c r="G196" s="21"/>
      <c r="H196" s="338"/>
      <c r="I196" s="21"/>
      <c r="J196" s="30"/>
      <c r="K196" s="67"/>
      <c r="L196" s="67"/>
      <c r="M196" s="88"/>
      <c r="N196" s="20"/>
      <c r="O196" s="21"/>
      <c r="P196" s="197"/>
      <c r="Q196" s="337"/>
      <c r="R196" s="21"/>
      <c r="S196" s="335"/>
      <c r="T196" s="22"/>
      <c r="U196" s="337"/>
      <c r="W196" s="327">
        <f>Admin!B196</f>
        <v>40103</v>
      </c>
    </row>
    <row r="197" spans="1:23" ht="14.25" thickTop="1" thickBot="1" x14ac:dyDescent="0.25">
      <c r="A197" s="19"/>
      <c r="B197" s="21" t="s">
        <v>11</v>
      </c>
      <c r="C197" s="21"/>
      <c r="D197" s="353"/>
      <c r="E197" s="354"/>
      <c r="F197" s="355"/>
      <c r="G197" s="23"/>
      <c r="H197" s="29" t="s">
        <v>95</v>
      </c>
      <c r="I197" s="23"/>
      <c r="J197" s="66"/>
      <c r="K197" s="21" t="s">
        <v>19</v>
      </c>
      <c r="L197" s="21"/>
      <c r="M197" s="361"/>
      <c r="N197" s="362"/>
      <c r="O197" s="363"/>
      <c r="P197" s="198"/>
      <c r="Q197" s="187"/>
      <c r="R197" s="184"/>
      <c r="S197" s="188"/>
      <c r="T197" s="22"/>
      <c r="U197" s="337"/>
      <c r="W197" s="327">
        <f>Admin!B197</f>
        <v>40104</v>
      </c>
    </row>
    <row r="198" spans="1:23" ht="13.5" thickTop="1" thickBot="1" x14ac:dyDescent="0.25">
      <c r="A198" s="19"/>
      <c r="B198" s="21" t="s">
        <v>12</v>
      </c>
      <c r="C198" s="21"/>
      <c r="D198" s="353"/>
      <c r="E198" s="354"/>
      <c r="F198" s="355"/>
      <c r="G198" s="23"/>
      <c r="H198" s="205"/>
      <c r="I198" s="23"/>
      <c r="J198" s="30"/>
      <c r="K198" s="21"/>
      <c r="L198" s="21"/>
      <c r="M198" s="65"/>
      <c r="N198" s="65"/>
      <c r="O198" s="217" t="s">
        <v>104</v>
      </c>
      <c r="P198" s="218"/>
      <c r="Q198" s="38" t="s">
        <v>25</v>
      </c>
      <c r="R198" s="29"/>
      <c r="S198" s="38" t="s">
        <v>56</v>
      </c>
      <c r="T198" s="22"/>
      <c r="U198" s="337"/>
      <c r="W198" s="327">
        <f>Admin!B198</f>
        <v>40105</v>
      </c>
    </row>
    <row r="199" spans="1:23" ht="13.5" thickTop="1" thickBot="1" x14ac:dyDescent="0.25">
      <c r="A199" s="19"/>
      <c r="B199" s="21" t="s">
        <v>13</v>
      </c>
      <c r="C199" s="21"/>
      <c r="D199" s="353"/>
      <c r="E199" s="354"/>
      <c r="F199" s="355"/>
      <c r="G199" s="23"/>
      <c r="H199" s="35" t="s">
        <v>96</v>
      </c>
      <c r="I199" s="23"/>
      <c r="J199" s="30"/>
      <c r="K199" s="23" t="s">
        <v>17</v>
      </c>
      <c r="L199" s="23"/>
      <c r="M199" s="178"/>
      <c r="N199" s="64"/>
      <c r="O199" s="187" t="str">
        <f>IF(M199=0," ",IF((M199+6208)&lt;O$9," ",M199+5844))</f>
        <v xml:space="preserve"> </v>
      </c>
      <c r="P199" s="186">
        <f>IF(O199=" ",1,IF(O199&gt;O$9,54,IF(D210="W",LOOKUP(O199,Admin!B:B,Admin!C:C),IF(D210="M",(LOOKUP(O199,Admin!B:B,Admin!D:D))))))</f>
        <v>1</v>
      </c>
      <c r="Q199" s="64" t="str">
        <f>IF(M199=" "," ",IF(D204="F",M199+21915,IF(D204="M",M199+23741," ")))</f>
        <v xml:space="preserve"> </v>
      </c>
      <c r="R199" s="21"/>
      <c r="S199" s="109" t="str">
        <f>IF(Q199=" "," ",IF(Q199&lt;Admin!E$2,F206,IF(Q199&gt;Admin!E$366," ",IF(D210="W",LOOKUP(Q199,Admin!B:B,Admin!C:C),IF(D210="M",LOOKUP(Q199,Admin!B:B,Admin!D:D),"Check D28")))))</f>
        <v xml:space="preserve"> </v>
      </c>
      <c r="T199" s="22"/>
      <c r="U199" s="337"/>
      <c r="W199" s="327">
        <f>Admin!B199</f>
        <v>40106</v>
      </c>
    </row>
    <row r="200" spans="1:23" ht="13.5" thickTop="1" thickBot="1" x14ac:dyDescent="0.25">
      <c r="A200" s="19"/>
      <c r="B200" s="21" t="s">
        <v>14</v>
      </c>
      <c r="C200" s="21"/>
      <c r="D200" s="353"/>
      <c r="E200" s="354"/>
      <c r="F200" s="355"/>
      <c r="G200" s="23"/>
      <c r="H200" s="206"/>
      <c r="I200" s="23"/>
      <c r="J200" s="30"/>
      <c r="K200" s="23" t="s">
        <v>46</v>
      </c>
      <c r="L200" s="23"/>
      <c r="M200" s="73" t="s">
        <v>99</v>
      </c>
      <c r="N200" s="21"/>
      <c r="O200" s="209" t="s">
        <v>33</v>
      </c>
      <c r="P200" s="109"/>
      <c r="Q200" s="210" t="str">
        <f>IF(O200="Y","Enter Date"," ")</f>
        <v xml:space="preserve"> </v>
      </c>
      <c r="R200" s="36"/>
      <c r="S200" s="109" t="str">
        <f>IF(O200="N"," ",IF(D210="W",LOOKUP(Q200,Admin!B:B,Admin!C:C),IF(D210="m",LOOKUP(Q200,Admin!B:B,Admin!D:D),"Check D210")))</f>
        <v xml:space="preserve"> </v>
      </c>
      <c r="T200" s="22"/>
      <c r="U200" s="337"/>
      <c r="W200" s="327">
        <f>Admin!B200</f>
        <v>40107</v>
      </c>
    </row>
    <row r="201" spans="1:23" ht="13.5" thickTop="1" thickBot="1" x14ac:dyDescent="0.25">
      <c r="A201" s="19"/>
      <c r="B201" s="21" t="s">
        <v>15</v>
      </c>
      <c r="C201" s="21"/>
      <c r="D201" s="353"/>
      <c r="E201" s="354"/>
      <c r="F201" s="355"/>
      <c r="G201" s="23"/>
      <c r="H201" s="35" t="s">
        <v>97</v>
      </c>
      <c r="I201" s="23"/>
      <c r="J201" s="30"/>
      <c r="K201" s="23" t="s">
        <v>47</v>
      </c>
      <c r="L201" s="23"/>
      <c r="M201" s="73" t="s">
        <v>99</v>
      </c>
      <c r="N201" s="21"/>
      <c r="O201" s="6" t="s">
        <v>33</v>
      </c>
      <c r="P201" s="109"/>
      <c r="Q201" s="210" t="str">
        <f>IF(O201="Y","Enter Date"," ")</f>
        <v xml:space="preserve"> </v>
      </c>
      <c r="R201" s="37"/>
      <c r="S201" s="109" t="str">
        <f>IF(O201="N"," ",IF(D210="W",LOOKUP(Q201,Admin!B:B,Admin!C:C),IF(D210="m",LOOKUP(Q201,Admin!B:B,Admin!D:D),"Check D210")))</f>
        <v xml:space="preserve"> </v>
      </c>
      <c r="T201" s="22"/>
      <c r="U201" s="337"/>
      <c r="W201" s="327">
        <f>Admin!B201</f>
        <v>40108</v>
      </c>
    </row>
    <row r="202" spans="1:23" ht="13.5" thickTop="1" thickBot="1" x14ac:dyDescent="0.25">
      <c r="A202" s="19"/>
      <c r="B202" s="21" t="s">
        <v>16</v>
      </c>
      <c r="C202" s="21"/>
      <c r="D202" s="179"/>
      <c r="E202" s="23"/>
      <c r="F202" s="23"/>
      <c r="G202" s="23"/>
      <c r="H202" s="205"/>
      <c r="I202" s="23"/>
      <c r="J202" s="30"/>
      <c r="K202" s="72" t="s">
        <v>54</v>
      </c>
      <c r="L202" s="72"/>
      <c r="M202" s="21"/>
      <c r="N202" s="21"/>
      <c r="O202" s="21"/>
      <c r="P202" s="197"/>
      <c r="Q202" s="21"/>
      <c r="R202" s="21"/>
      <c r="S202" s="21"/>
      <c r="T202" s="22"/>
      <c r="U202" s="337"/>
      <c r="W202" s="327">
        <f>Admin!B202</f>
        <v>40109</v>
      </c>
    </row>
    <row r="203" spans="1:23" ht="12" customHeight="1" thickTop="1" thickBot="1" x14ac:dyDescent="0.25">
      <c r="A203" s="19"/>
      <c r="B203" s="21"/>
      <c r="C203" s="21"/>
      <c r="D203" s="23"/>
      <c r="E203" s="23"/>
      <c r="F203" s="23"/>
      <c r="G203" s="23"/>
      <c r="H203" s="29" t="s">
        <v>98</v>
      </c>
      <c r="I203" s="23"/>
      <c r="J203" s="30"/>
      <c r="K203" s="21"/>
      <c r="L203" s="21"/>
      <c r="M203" s="21"/>
      <c r="N203" s="21"/>
      <c r="O203" s="21"/>
      <c r="P203" s="197"/>
      <c r="Q203" s="21"/>
      <c r="R203" s="21"/>
      <c r="S203" s="21"/>
      <c r="T203" s="82"/>
      <c r="U203" s="337"/>
      <c r="W203" s="327">
        <f>Admin!B203</f>
        <v>40110</v>
      </c>
    </row>
    <row r="204" spans="1:23" ht="15" customHeight="1" thickTop="1" thickBot="1" x14ac:dyDescent="0.25">
      <c r="A204" s="19"/>
      <c r="B204" s="21" t="s">
        <v>100</v>
      </c>
      <c r="C204" s="21"/>
      <c r="D204" s="90"/>
      <c r="E204" s="21"/>
      <c r="F204" s="21"/>
      <c r="G204" s="21"/>
      <c r="H204" s="207"/>
      <c r="I204" s="21"/>
      <c r="J204" s="30"/>
      <c r="K204" s="107" t="s">
        <v>28</v>
      </c>
      <c r="L204" s="67"/>
      <c r="M204" s="88"/>
      <c r="N204" s="20"/>
      <c r="O204" s="106"/>
      <c r="P204" s="199"/>
      <c r="Q204" s="38"/>
      <c r="R204" s="69"/>
      <c r="S204" s="70"/>
      <c r="T204" s="22"/>
      <c r="U204" s="337"/>
      <c r="W204" s="327">
        <f>Admin!B204</f>
        <v>40111</v>
      </c>
    </row>
    <row r="205" spans="1:23" ht="13.5" thickTop="1" thickBot="1" x14ac:dyDescent="0.25">
      <c r="A205" s="19"/>
      <c r="B205" s="21"/>
      <c r="C205" s="21"/>
      <c r="D205" s="64"/>
      <c r="E205" s="21"/>
      <c r="F205" s="38" t="s">
        <v>56</v>
      </c>
      <c r="G205" s="69"/>
      <c r="H205" s="21"/>
      <c r="I205" s="23"/>
      <c r="J205" s="30"/>
      <c r="K205" s="21"/>
      <c r="L205" s="72"/>
      <c r="M205" s="246" t="s">
        <v>121</v>
      </c>
      <c r="N205" s="21"/>
      <c r="O205" s="37"/>
      <c r="P205" s="200"/>
      <c r="Q205" s="38" t="s">
        <v>25</v>
      </c>
      <c r="R205" s="21"/>
      <c r="S205" s="109"/>
      <c r="T205" s="22"/>
      <c r="U205" s="337"/>
      <c r="W205" s="327">
        <f>Admin!B205</f>
        <v>40112</v>
      </c>
    </row>
    <row r="206" spans="1:23" ht="13.5" thickTop="1" thickBot="1" x14ac:dyDescent="0.25">
      <c r="A206" s="19"/>
      <c r="B206" s="21" t="str">
        <f>B$24</f>
        <v>Starting date existing = 06/04/2009</v>
      </c>
      <c r="C206" s="21"/>
      <c r="D206" s="178"/>
      <c r="E206" s="21"/>
      <c r="F206" s="108" t="str">
        <f>IF(D206=0," ",IF(D210="W",LOOKUP(D206,Admin!B:B,Admin!C:C),IF(D210="M",LOOKUP(D206,Admin!B:B,Admin!D:D),LOOKUP(D206,Admin!B:B,Admin!C:C))))</f>
        <v xml:space="preserve"> </v>
      </c>
      <c r="G206" s="71"/>
      <c r="H206" s="21"/>
      <c r="I206" s="21"/>
      <c r="J206" s="30"/>
      <c r="K206" s="21" t="s">
        <v>79</v>
      </c>
      <c r="L206" s="72"/>
      <c r="M206" s="69"/>
      <c r="N206" s="21"/>
      <c r="O206" s="212"/>
      <c r="P206" s="109"/>
      <c r="Q206" s="211" t="str">
        <f>IF(O206&gt;0,"Enter Date"," ")</f>
        <v xml:space="preserve"> </v>
      </c>
      <c r="R206" s="25"/>
      <c r="S206" s="109" t="str">
        <f>IF(Q206=" "," ",IF(D210="W",LOOKUP(Q206,Admin!B:B,Admin!C:C),IF(D210="m",LOOKUP(Q206,Admin!B:B,Admin!D:D),"Check D210")))</f>
        <v xml:space="preserve"> </v>
      </c>
      <c r="T206" s="22"/>
      <c r="U206" s="337"/>
      <c r="W206" s="327">
        <f>Admin!B206</f>
        <v>40113</v>
      </c>
    </row>
    <row r="207" spans="1:23" ht="6" customHeight="1" thickTop="1" thickBot="1" x14ac:dyDescent="0.25">
      <c r="A207" s="19"/>
      <c r="B207" s="21"/>
      <c r="C207" s="21"/>
      <c r="D207" s="64"/>
      <c r="E207" s="21"/>
      <c r="F207" s="108"/>
      <c r="G207" s="71"/>
      <c r="H207" s="21"/>
      <c r="I207" s="21"/>
      <c r="J207" s="21"/>
      <c r="K207" s="21"/>
      <c r="L207" s="72"/>
      <c r="M207" s="69"/>
      <c r="N207" s="21"/>
      <c r="O207" s="37"/>
      <c r="P207" s="109"/>
      <c r="Q207" s="64"/>
      <c r="R207" s="25"/>
      <c r="S207" s="109"/>
      <c r="T207" s="22"/>
      <c r="U207" s="337"/>
      <c r="W207" s="327">
        <f>Admin!B207</f>
        <v>40114</v>
      </c>
    </row>
    <row r="208" spans="1:23" ht="12.75" customHeight="1" thickTop="1" thickBot="1" x14ac:dyDescent="0.25">
      <c r="A208" s="19"/>
      <c r="B208" s="21" t="s">
        <v>52</v>
      </c>
      <c r="C208" s="21"/>
      <c r="D208" s="178"/>
      <c r="E208" s="21"/>
      <c r="F208" s="108" t="str">
        <f>IF(D206=0," ",IF(D208=0," ",IF(D210="W",LOOKUP(D208,Admin!B:B,Admin!C:C),IF(D210="M",LOOKUP(D208,Admin!B:B,Admin!D:D),LOOKUP(D208,Admin!B:B,Admin!C:C)))))</f>
        <v xml:space="preserve"> </v>
      </c>
      <c r="G208" s="71"/>
      <c r="H208" s="21"/>
      <c r="I208" s="21"/>
      <c r="J208" s="30"/>
      <c r="K208" s="219" t="s">
        <v>119</v>
      </c>
      <c r="L208" s="21"/>
      <c r="M208" s="38" t="s">
        <v>27</v>
      </c>
      <c r="N208" s="38"/>
      <c r="O208" s="38" t="s">
        <v>26</v>
      </c>
      <c r="P208" s="24"/>
      <c r="Q208" s="38" t="s">
        <v>25</v>
      </c>
      <c r="R208" s="69"/>
      <c r="S208" s="70"/>
      <c r="T208" s="22"/>
      <c r="U208" s="337"/>
      <c r="W208" s="327">
        <f>Admin!B208</f>
        <v>40115</v>
      </c>
    </row>
    <row r="209" spans="1:23" ht="13.5" thickTop="1" thickBot="1" x14ac:dyDescent="0.25">
      <c r="A209" s="19"/>
      <c r="B209" s="21"/>
      <c r="C209" s="21"/>
      <c r="D209" s="64"/>
      <c r="E209" s="21"/>
      <c r="F209" s="34"/>
      <c r="G209" s="34"/>
      <c r="H209" s="21"/>
      <c r="I209" s="21"/>
      <c r="J209" s="30"/>
      <c r="K209" s="23" t="s">
        <v>42</v>
      </c>
      <c r="L209" s="23"/>
      <c r="M209" s="177"/>
      <c r="N209" s="40"/>
      <c r="O209" s="208"/>
      <c r="P209" s="201"/>
      <c r="Q209" s="178" t="str">
        <f>IF(M209&gt;0,D206," ")</f>
        <v xml:space="preserve"> </v>
      </c>
      <c r="R209" s="25"/>
      <c r="S209" s="109" t="str">
        <f>IF(Q209=" "," ",IF(D210="W",LOOKUP(Q209,Admin!B:B,Admin!C:C),IF(D210="m",LOOKUP(Q209,Admin!B:B,Admin!D:D),"Check D210")))</f>
        <v xml:space="preserve"> </v>
      </c>
      <c r="T209" s="22"/>
      <c r="U209" s="337"/>
      <c r="W209" s="327">
        <f>Admin!B209</f>
        <v>40116</v>
      </c>
    </row>
    <row r="210" spans="1:23" ht="13.5" thickTop="1" thickBot="1" x14ac:dyDescent="0.25">
      <c r="A210" s="19"/>
      <c r="B210" s="23" t="s">
        <v>30</v>
      </c>
      <c r="C210" s="23"/>
      <c r="D210" s="90"/>
      <c r="E210" s="29" t="s">
        <v>53</v>
      </c>
      <c r="F210" s="251" t="str">
        <f>IF(D212="D","Enter M for Director","Enter M or W for Employee")</f>
        <v>Enter M or W for Employee</v>
      </c>
      <c r="G210" s="21"/>
      <c r="H210" s="24"/>
      <c r="I210" s="24"/>
      <c r="J210" s="30"/>
      <c r="K210" s="21" t="s">
        <v>247</v>
      </c>
      <c r="L210" s="21"/>
      <c r="M210" s="213"/>
      <c r="N210" s="40"/>
      <c r="O210" s="214"/>
      <c r="P210" s="201"/>
      <c r="Q210" s="211" t="str">
        <f>IF(M210&gt;0,"Enter Date"," ")</f>
        <v xml:space="preserve"> </v>
      </c>
      <c r="R210" s="25"/>
      <c r="S210" s="109" t="str">
        <f>IF(Q210=" "," ",IF(D210="W",LOOKUP(Q210,Admin!B:B,Admin!C:C),IF(D210="m",LOOKUP(Q210,Admin!B:B,Admin!D:D),"Check D210")))</f>
        <v xml:space="preserve"> </v>
      </c>
      <c r="T210" s="22"/>
      <c r="U210" s="337"/>
      <c r="W210" s="327">
        <f>Admin!B210</f>
        <v>40117</v>
      </c>
    </row>
    <row r="211" spans="1:23" ht="12.75" thickTop="1" x14ac:dyDescent="0.2">
      <c r="A211" s="19"/>
      <c r="B211" s="23" t="s">
        <v>18</v>
      </c>
      <c r="C211" s="23"/>
      <c r="D211" s="185">
        <v>8</v>
      </c>
      <c r="E211" s="26"/>
      <c r="F211" s="74"/>
      <c r="G211" s="35"/>
      <c r="H211" s="21"/>
      <c r="I211" s="21"/>
      <c r="J211" s="30"/>
      <c r="K211" s="21" t="s">
        <v>50</v>
      </c>
      <c r="L211" s="21"/>
      <c r="M211" s="213"/>
      <c r="N211" s="40"/>
      <c r="O211" s="214"/>
      <c r="P211" s="201"/>
      <c r="Q211" s="211" t="str">
        <f>IF(M211&gt;0,"Enter Date"," ")</f>
        <v xml:space="preserve"> </v>
      </c>
      <c r="R211" s="25"/>
      <c r="S211" s="109" t="str">
        <f>IF(Q211=" "," ",IF(D210="W",LOOKUP(Q211,Admin!B:B,Admin!C:C),IF(D210="m",LOOKUP(Q211,Admin!B:B,Admin!D:D),"Check D210")))</f>
        <v xml:space="preserve"> </v>
      </c>
      <c r="T211" s="22"/>
      <c r="U211" s="337"/>
      <c r="W211" s="327">
        <f>Admin!B211</f>
        <v>40118</v>
      </c>
    </row>
    <row r="212" spans="1:23" x14ac:dyDescent="0.2">
      <c r="A212" s="19"/>
      <c r="B212" s="23" t="s">
        <v>192</v>
      </c>
      <c r="C212" s="23"/>
      <c r="D212" s="276"/>
      <c r="E212" s="21"/>
      <c r="F212" s="254" t="s">
        <v>193</v>
      </c>
      <c r="G212" s="35"/>
      <c r="H212" s="21"/>
      <c r="I212" s="21"/>
      <c r="J212" s="30"/>
      <c r="K212" s="21" t="s">
        <v>51</v>
      </c>
      <c r="L212" s="21"/>
      <c r="M212" s="213"/>
      <c r="N212" s="40"/>
      <c r="O212" s="214"/>
      <c r="P212" s="201"/>
      <c r="Q212" s="211" t="str">
        <f>IF(M212&gt;0,"Enter Date"," ")</f>
        <v xml:space="preserve"> </v>
      </c>
      <c r="R212" s="25"/>
      <c r="S212" s="109" t="str">
        <f>IF(Q212=" "," ",IF(D210="W",LOOKUP(Q212,Admin!B:B,Admin!C:C),IF(D210="m",LOOKUP(Q212,Admin!B:B,Admin!D:D),"Check D210")))</f>
        <v xml:space="preserve"> </v>
      </c>
      <c r="T212" s="22"/>
      <c r="U212" s="337"/>
      <c r="W212" s="327">
        <f>Admin!B212</f>
        <v>40119</v>
      </c>
    </row>
    <row r="213" spans="1:23" ht="12" customHeight="1" x14ac:dyDescent="0.2">
      <c r="A213" s="19"/>
      <c r="B213" s="21"/>
      <c r="C213" s="21"/>
      <c r="D213" s="21"/>
      <c r="E213" s="21"/>
      <c r="F213" s="328"/>
      <c r="G213" s="328"/>
      <c r="H213" s="328"/>
      <c r="I213" s="21"/>
      <c r="J213" s="30"/>
      <c r="K213" s="72" t="s">
        <v>246</v>
      </c>
      <c r="L213" s="72"/>
      <c r="M213" s="72">
        <f>ROUNDDOWN(Admin!N$19/10,0)</f>
        <v>647</v>
      </c>
      <c r="N213" s="72"/>
      <c r="O213" s="72" t="s">
        <v>31</v>
      </c>
      <c r="P213" s="202"/>
      <c r="Q213" s="72" t="s">
        <v>29</v>
      </c>
      <c r="R213" s="21"/>
      <c r="S213" s="38"/>
      <c r="T213" s="22"/>
      <c r="U213" s="337"/>
      <c r="W213" s="327">
        <f>Admin!B213</f>
        <v>40120</v>
      </c>
    </row>
    <row r="214" spans="1:23" ht="6" customHeight="1" thickBot="1" x14ac:dyDescent="0.25">
      <c r="A214" s="19"/>
      <c r="B214" s="21"/>
      <c r="C214" s="21"/>
      <c r="D214" s="21"/>
      <c r="E214" s="21"/>
      <c r="F214" s="329"/>
      <c r="G214" s="329"/>
      <c r="H214" s="329"/>
      <c r="I214" s="21"/>
      <c r="J214" s="30"/>
      <c r="K214" s="72"/>
      <c r="L214" s="72"/>
      <c r="M214" s="72"/>
      <c r="N214" s="72"/>
      <c r="O214" s="72"/>
      <c r="P214" s="202"/>
      <c r="Q214" s="72"/>
      <c r="R214" s="21"/>
      <c r="S214" s="38"/>
      <c r="T214" s="22"/>
      <c r="U214" s="337"/>
      <c r="W214" s="327">
        <f>Admin!B214</f>
        <v>40121</v>
      </c>
    </row>
    <row r="215" spans="1:23" ht="12" customHeight="1" thickTop="1" thickBot="1" x14ac:dyDescent="0.25">
      <c r="A215" s="19"/>
      <c r="B215" s="107" t="s">
        <v>45</v>
      </c>
      <c r="C215" s="67"/>
      <c r="D215" s="330" t="s">
        <v>265</v>
      </c>
      <c r="E215" s="21"/>
      <c r="F215" s="329"/>
      <c r="G215" s="329"/>
      <c r="H215" s="329"/>
      <c r="I215" s="21"/>
      <c r="J215" s="30"/>
      <c r="K215" s="107" t="s">
        <v>55</v>
      </c>
      <c r="L215" s="67"/>
      <c r="M215" s="21"/>
      <c r="N215" s="21"/>
      <c r="O215" s="21"/>
      <c r="P215" s="197"/>
      <c r="Q215" s="38" t="s">
        <v>25</v>
      </c>
      <c r="R215" s="69"/>
      <c r="S215" s="70"/>
      <c r="T215" s="22"/>
      <c r="U215" s="337"/>
      <c r="W215" s="327">
        <f>Admin!B215</f>
        <v>40122</v>
      </c>
    </row>
    <row r="216" spans="1:23" ht="12.75" thickTop="1" x14ac:dyDescent="0.2">
      <c r="A216" s="19"/>
      <c r="B216" s="21" t="s">
        <v>40</v>
      </c>
      <c r="C216" s="21"/>
      <c r="D216" s="215"/>
      <c r="E216" s="21"/>
      <c r="F216" s="68" t="s">
        <v>43</v>
      </c>
      <c r="G216" s="68"/>
      <c r="H216" s="216"/>
      <c r="I216" s="21"/>
      <c r="J216" s="30"/>
      <c r="K216" s="21" t="s">
        <v>48</v>
      </c>
      <c r="L216" s="21"/>
      <c r="M216" s="73" t="s">
        <v>99</v>
      </c>
      <c r="N216" s="21"/>
      <c r="O216" s="209" t="s">
        <v>33</v>
      </c>
      <c r="P216" s="109"/>
      <c r="Q216" s="210" t="str">
        <f>IF(O216="Y","Enter Date"," ")</f>
        <v xml:space="preserve"> </v>
      </c>
      <c r="R216" s="36"/>
      <c r="S216" s="109" t="str">
        <f>IF(O216="N"," ",IF(D210="W",LOOKUP(Q216,Admin!B:B,Admin!C:C),IF(D210="m",LOOKUP(Q216,Admin!B:B,Admin!D:D),"Check D210")))</f>
        <v xml:space="preserve"> </v>
      </c>
      <c r="T216" s="22"/>
      <c r="U216" s="337"/>
      <c r="W216" s="327">
        <f>Admin!B216</f>
        <v>40123</v>
      </c>
    </row>
    <row r="217" spans="1:23" ht="14.25" customHeight="1" x14ac:dyDescent="0.2">
      <c r="A217" s="19"/>
      <c r="B217" s="21" t="s">
        <v>41</v>
      </c>
      <c r="C217" s="21"/>
      <c r="D217" s="215"/>
      <c r="E217" s="21"/>
      <c r="F217" s="68" t="s">
        <v>44</v>
      </c>
      <c r="G217" s="68"/>
      <c r="H217" s="216"/>
      <c r="I217" s="21"/>
      <c r="J217" s="30"/>
      <c r="K217" s="338" t="s">
        <v>49</v>
      </c>
      <c r="L217" s="338"/>
      <c r="M217" s="339"/>
      <c r="N217" s="339"/>
      <c r="O217" s="339"/>
      <c r="P217" s="339"/>
      <c r="Q217" s="339"/>
      <c r="R217" s="339"/>
      <c r="S217" s="339"/>
      <c r="T217" s="22"/>
      <c r="U217" s="337"/>
      <c r="W217" s="327">
        <f>Admin!B217</f>
        <v>40124</v>
      </c>
    </row>
    <row r="218" spans="1:23" ht="9" customHeight="1" thickBot="1" x14ac:dyDescent="0.25">
      <c r="A218" s="83"/>
      <c r="B218" s="27"/>
      <c r="C218" s="27"/>
      <c r="D218" s="27"/>
      <c r="E218" s="27"/>
      <c r="F218" s="27"/>
      <c r="G218" s="27"/>
      <c r="H218" s="27"/>
      <c r="I218" s="27"/>
      <c r="J218" s="31"/>
      <c r="K218" s="27"/>
      <c r="L218" s="27"/>
      <c r="M218" s="27"/>
      <c r="N218" s="27"/>
      <c r="O218" s="27"/>
      <c r="P218" s="203"/>
      <c r="Q218" s="27"/>
      <c r="R218" s="27"/>
      <c r="S218" s="27"/>
      <c r="T218" s="33"/>
      <c r="U218" s="337"/>
      <c r="W218" s="327">
        <f>Admin!B218</f>
        <v>40125</v>
      </c>
    </row>
    <row r="219" spans="1:23" ht="22.5" customHeight="1" thickBot="1" x14ac:dyDescent="0.25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52"/>
      <c r="N219" s="352"/>
      <c r="O219" s="352"/>
      <c r="P219" s="352"/>
      <c r="Q219" s="352"/>
      <c r="R219" s="352"/>
      <c r="S219" s="352"/>
      <c r="T219" s="352"/>
      <c r="U219" s="337"/>
      <c r="W219" s="327">
        <f>Admin!B219</f>
        <v>40126</v>
      </c>
    </row>
    <row r="220" spans="1:23" ht="9" customHeight="1" thickBot="1" x14ac:dyDescent="0.25">
      <c r="A220" s="16"/>
      <c r="B220" s="17"/>
      <c r="C220" s="17"/>
      <c r="D220" s="17"/>
      <c r="E220" s="17"/>
      <c r="F220" s="17"/>
      <c r="G220" s="17"/>
      <c r="H220" s="17"/>
      <c r="I220" s="17"/>
      <c r="J220" s="81"/>
      <c r="K220" s="17"/>
      <c r="L220" s="17"/>
      <c r="M220" s="17"/>
      <c r="N220" s="17"/>
      <c r="O220" s="17"/>
      <c r="P220" s="196"/>
      <c r="Q220" s="17"/>
      <c r="R220" s="17"/>
      <c r="S220" s="17"/>
      <c r="T220" s="18"/>
      <c r="U220" s="337"/>
      <c r="W220" s="327">
        <f>Admin!B220</f>
        <v>40127</v>
      </c>
    </row>
    <row r="221" spans="1:23" ht="15" customHeight="1" thickTop="1" thickBot="1" x14ac:dyDescent="0.25">
      <c r="A221" s="19"/>
      <c r="B221" s="107" t="s">
        <v>72</v>
      </c>
      <c r="C221" s="67"/>
      <c r="D221" s="21"/>
      <c r="E221" s="21"/>
      <c r="F221" s="21"/>
      <c r="G221" s="21"/>
      <c r="H221" s="338" t="s">
        <v>94</v>
      </c>
      <c r="I221" s="21"/>
      <c r="J221" s="30"/>
      <c r="K221" s="107" t="s">
        <v>23</v>
      </c>
      <c r="L221" s="67"/>
      <c r="M221" s="88"/>
      <c r="N221" s="20"/>
      <c r="O221" s="340"/>
      <c r="P221" s="341"/>
      <c r="Q221" s="336"/>
      <c r="R221" s="69"/>
      <c r="S221" s="334"/>
      <c r="T221" s="22"/>
      <c r="U221" s="337"/>
      <c r="W221" s="327">
        <f>Admin!B221</f>
        <v>40128</v>
      </c>
    </row>
    <row r="222" spans="1:23" ht="6" customHeight="1" thickTop="1" thickBot="1" x14ac:dyDescent="0.25">
      <c r="A222" s="19"/>
      <c r="B222" s="67"/>
      <c r="C222" s="67"/>
      <c r="D222" s="21"/>
      <c r="E222" s="21"/>
      <c r="F222" s="21"/>
      <c r="G222" s="21"/>
      <c r="H222" s="338"/>
      <c r="I222" s="21"/>
      <c r="J222" s="30"/>
      <c r="K222" s="67"/>
      <c r="L222" s="67"/>
      <c r="M222" s="88"/>
      <c r="N222" s="20"/>
      <c r="O222" s="21"/>
      <c r="P222" s="197"/>
      <c r="Q222" s="337"/>
      <c r="R222" s="21"/>
      <c r="S222" s="335"/>
      <c r="T222" s="22"/>
      <c r="U222" s="337"/>
      <c r="W222" s="327">
        <f>Admin!B222</f>
        <v>40129</v>
      </c>
    </row>
    <row r="223" spans="1:23" ht="14.25" thickTop="1" thickBot="1" x14ac:dyDescent="0.25">
      <c r="A223" s="19"/>
      <c r="B223" s="21" t="s">
        <v>11</v>
      </c>
      <c r="C223" s="21"/>
      <c r="D223" s="353"/>
      <c r="E223" s="354"/>
      <c r="F223" s="355"/>
      <c r="G223" s="23"/>
      <c r="H223" s="29" t="s">
        <v>95</v>
      </c>
      <c r="I223" s="23"/>
      <c r="J223" s="66"/>
      <c r="K223" s="21" t="s">
        <v>19</v>
      </c>
      <c r="L223" s="21"/>
      <c r="M223" s="361"/>
      <c r="N223" s="362"/>
      <c r="O223" s="363"/>
      <c r="P223" s="198"/>
      <c r="Q223" s="187"/>
      <c r="R223" s="184"/>
      <c r="S223" s="188"/>
      <c r="T223" s="22"/>
      <c r="U223" s="337"/>
      <c r="W223" s="327">
        <f>Admin!B223</f>
        <v>40130</v>
      </c>
    </row>
    <row r="224" spans="1:23" ht="13.5" thickTop="1" thickBot="1" x14ac:dyDescent="0.25">
      <c r="A224" s="19"/>
      <c r="B224" s="21" t="s">
        <v>12</v>
      </c>
      <c r="C224" s="21"/>
      <c r="D224" s="353"/>
      <c r="E224" s="354"/>
      <c r="F224" s="355"/>
      <c r="G224" s="23"/>
      <c r="H224" s="205"/>
      <c r="I224" s="23"/>
      <c r="J224" s="30"/>
      <c r="K224" s="21"/>
      <c r="L224" s="21"/>
      <c r="M224" s="65"/>
      <c r="N224" s="65"/>
      <c r="O224" s="217" t="s">
        <v>104</v>
      </c>
      <c r="P224" s="218"/>
      <c r="Q224" s="38" t="s">
        <v>25</v>
      </c>
      <c r="R224" s="29"/>
      <c r="S224" s="38" t="s">
        <v>56</v>
      </c>
      <c r="T224" s="22"/>
      <c r="U224" s="337"/>
      <c r="W224" s="327">
        <f>Admin!B224</f>
        <v>40131</v>
      </c>
    </row>
    <row r="225" spans="1:23" ht="13.5" thickTop="1" thickBot="1" x14ac:dyDescent="0.25">
      <c r="A225" s="19"/>
      <c r="B225" s="21" t="s">
        <v>13</v>
      </c>
      <c r="C225" s="21"/>
      <c r="D225" s="353"/>
      <c r="E225" s="354"/>
      <c r="F225" s="355"/>
      <c r="G225" s="23"/>
      <c r="H225" s="35" t="s">
        <v>96</v>
      </c>
      <c r="I225" s="23"/>
      <c r="J225" s="30"/>
      <c r="K225" s="23" t="s">
        <v>17</v>
      </c>
      <c r="L225" s="23"/>
      <c r="M225" s="178"/>
      <c r="N225" s="64"/>
      <c r="O225" s="187" t="str">
        <f>IF(M225=0," ",IF((M225+6208)&lt;O$9," ",M225+5844))</f>
        <v xml:space="preserve"> </v>
      </c>
      <c r="P225" s="186">
        <f>IF(O225=" ",1,IF(O225&gt;O$9,54,IF(D236="W",LOOKUP(O225,Admin!B:B,Admin!C:C),IF(D236="M",(LOOKUP(O225,Admin!B:B,Admin!D:D))))))</f>
        <v>1</v>
      </c>
      <c r="Q225" s="64" t="str">
        <f>IF(M225=" "," ",IF(D230="F",M225+21915,IF(D230="M",M225+23741," ")))</f>
        <v xml:space="preserve"> </v>
      </c>
      <c r="R225" s="21"/>
      <c r="S225" s="109" t="str">
        <f>IF(Q225=" "," ",IF(Q225&lt;Admin!E$2,F232,IF(Q225&gt;Admin!E$366," ",IF(D236="W",LOOKUP(Q225,Admin!B:B,Admin!C:C),IF(D236="M",LOOKUP(Q225,Admin!B:B,Admin!D:D),"Check D28")))))</f>
        <v xml:space="preserve"> </v>
      </c>
      <c r="T225" s="22"/>
      <c r="U225" s="337"/>
      <c r="W225" s="327">
        <f>Admin!B225</f>
        <v>40132</v>
      </c>
    </row>
    <row r="226" spans="1:23" ht="13.5" thickTop="1" thickBot="1" x14ac:dyDescent="0.25">
      <c r="A226" s="19"/>
      <c r="B226" s="21" t="s">
        <v>14</v>
      </c>
      <c r="C226" s="21"/>
      <c r="D226" s="353"/>
      <c r="E226" s="354"/>
      <c r="F226" s="355"/>
      <c r="G226" s="23"/>
      <c r="H226" s="206"/>
      <c r="I226" s="23"/>
      <c r="J226" s="30"/>
      <c r="K226" s="23" t="s">
        <v>46</v>
      </c>
      <c r="L226" s="23"/>
      <c r="M226" s="73" t="s">
        <v>99</v>
      </c>
      <c r="N226" s="21"/>
      <c r="O226" s="209" t="s">
        <v>33</v>
      </c>
      <c r="P226" s="109"/>
      <c r="Q226" s="210" t="str">
        <f>IF(O226="Y","Enter Date"," ")</f>
        <v xml:space="preserve"> </v>
      </c>
      <c r="R226" s="36"/>
      <c r="S226" s="109" t="str">
        <f>IF(O226="N"," ",IF(D236="W",LOOKUP(Q226,Admin!B:B,Admin!C:C),IF(D236="m",LOOKUP(Q226,Admin!B:B,Admin!D:D),"Check D236")))</f>
        <v xml:space="preserve"> </v>
      </c>
      <c r="T226" s="22"/>
      <c r="U226" s="337"/>
      <c r="W226" s="327">
        <f>Admin!B226</f>
        <v>40133</v>
      </c>
    </row>
    <row r="227" spans="1:23" ht="13.5" thickTop="1" thickBot="1" x14ac:dyDescent="0.25">
      <c r="A227" s="19"/>
      <c r="B227" s="21" t="s">
        <v>15</v>
      </c>
      <c r="C227" s="21"/>
      <c r="D227" s="353"/>
      <c r="E227" s="354"/>
      <c r="F227" s="355"/>
      <c r="G227" s="23"/>
      <c r="H227" s="35" t="s">
        <v>97</v>
      </c>
      <c r="I227" s="23"/>
      <c r="J227" s="30"/>
      <c r="K227" s="23" t="s">
        <v>47</v>
      </c>
      <c r="L227" s="23"/>
      <c r="M227" s="73" t="s">
        <v>99</v>
      </c>
      <c r="N227" s="21"/>
      <c r="O227" s="6" t="s">
        <v>33</v>
      </c>
      <c r="P227" s="109"/>
      <c r="Q227" s="210" t="str">
        <f>IF(O227="Y","Enter Date"," ")</f>
        <v xml:space="preserve"> </v>
      </c>
      <c r="R227" s="37"/>
      <c r="S227" s="109" t="str">
        <f>IF(O227="N"," ",IF(D236="W",LOOKUP(Q227,Admin!B:B,Admin!C:C),IF(D236="m",LOOKUP(Q227,Admin!B:B,Admin!D:D),"Check D236")))</f>
        <v xml:space="preserve"> </v>
      </c>
      <c r="T227" s="22"/>
      <c r="U227" s="337"/>
      <c r="W227" s="327">
        <f>Admin!B227</f>
        <v>40134</v>
      </c>
    </row>
    <row r="228" spans="1:23" ht="13.5" thickTop="1" thickBot="1" x14ac:dyDescent="0.25">
      <c r="A228" s="19"/>
      <c r="B228" s="21" t="s">
        <v>16</v>
      </c>
      <c r="C228" s="21"/>
      <c r="D228" s="179"/>
      <c r="E228" s="23"/>
      <c r="F228" s="23"/>
      <c r="G228" s="23"/>
      <c r="H228" s="205"/>
      <c r="I228" s="23"/>
      <c r="J228" s="30"/>
      <c r="K228" s="72" t="s">
        <v>54</v>
      </c>
      <c r="L228" s="72"/>
      <c r="M228" s="21"/>
      <c r="N228" s="21"/>
      <c r="O228" s="21"/>
      <c r="P228" s="197"/>
      <c r="Q228" s="21"/>
      <c r="R228" s="21"/>
      <c r="S228" s="21"/>
      <c r="T228" s="22"/>
      <c r="U228" s="337"/>
      <c r="W228" s="327">
        <f>Admin!B228</f>
        <v>40135</v>
      </c>
    </row>
    <row r="229" spans="1:23" ht="12" customHeight="1" thickTop="1" thickBot="1" x14ac:dyDescent="0.25">
      <c r="A229" s="19"/>
      <c r="B229" s="21"/>
      <c r="C229" s="21"/>
      <c r="D229" s="23"/>
      <c r="E229" s="23"/>
      <c r="F229" s="23"/>
      <c r="G229" s="23"/>
      <c r="H229" s="29" t="s">
        <v>98</v>
      </c>
      <c r="I229" s="23"/>
      <c r="J229" s="30"/>
      <c r="K229" s="21"/>
      <c r="L229" s="21"/>
      <c r="M229" s="21"/>
      <c r="N229" s="21"/>
      <c r="O229" s="21"/>
      <c r="P229" s="197"/>
      <c r="Q229" s="21"/>
      <c r="R229" s="21"/>
      <c r="S229" s="21"/>
      <c r="T229" s="82"/>
      <c r="U229" s="337"/>
      <c r="W229" s="327">
        <f>Admin!B229</f>
        <v>40136</v>
      </c>
    </row>
    <row r="230" spans="1:23" ht="15" customHeight="1" thickTop="1" thickBot="1" x14ac:dyDescent="0.25">
      <c r="A230" s="19"/>
      <c r="B230" s="21" t="s">
        <v>100</v>
      </c>
      <c r="C230" s="21"/>
      <c r="D230" s="90"/>
      <c r="E230" s="21"/>
      <c r="F230" s="21"/>
      <c r="G230" s="21"/>
      <c r="H230" s="207"/>
      <c r="I230" s="21"/>
      <c r="J230" s="30"/>
      <c r="K230" s="107" t="s">
        <v>28</v>
      </c>
      <c r="L230" s="67"/>
      <c r="M230" s="88"/>
      <c r="N230" s="20"/>
      <c r="O230" s="106"/>
      <c r="P230" s="199"/>
      <c r="Q230" s="38"/>
      <c r="R230" s="69"/>
      <c r="S230" s="70"/>
      <c r="T230" s="22"/>
      <c r="U230" s="337"/>
      <c r="W230" s="327">
        <f>Admin!B230</f>
        <v>40137</v>
      </c>
    </row>
    <row r="231" spans="1:23" ht="13.5" thickTop="1" thickBot="1" x14ac:dyDescent="0.25">
      <c r="A231" s="19"/>
      <c r="B231" s="21"/>
      <c r="C231" s="21"/>
      <c r="D231" s="64"/>
      <c r="E231" s="21"/>
      <c r="F231" s="38" t="s">
        <v>56</v>
      </c>
      <c r="G231" s="69"/>
      <c r="H231" s="21"/>
      <c r="I231" s="23"/>
      <c r="J231" s="30"/>
      <c r="K231" s="21"/>
      <c r="L231" s="72"/>
      <c r="M231" s="246" t="s">
        <v>121</v>
      </c>
      <c r="N231" s="21"/>
      <c r="O231" s="37"/>
      <c r="P231" s="200"/>
      <c r="Q231" s="38" t="s">
        <v>25</v>
      </c>
      <c r="R231" s="21"/>
      <c r="S231" s="109"/>
      <c r="T231" s="22"/>
      <c r="U231" s="337"/>
      <c r="W231" s="327">
        <f>Admin!B231</f>
        <v>40138</v>
      </c>
    </row>
    <row r="232" spans="1:23" ht="13.5" thickTop="1" thickBot="1" x14ac:dyDescent="0.25">
      <c r="A232" s="19"/>
      <c r="B232" s="21" t="str">
        <f>B$24</f>
        <v>Starting date existing = 06/04/2009</v>
      </c>
      <c r="C232" s="21"/>
      <c r="D232" s="178"/>
      <c r="E232" s="21"/>
      <c r="F232" s="108" t="str">
        <f>IF(D232=0," ",IF(D236="W",LOOKUP(D232,Admin!B:B,Admin!C:C),IF(D236="M",LOOKUP(D232,Admin!B:B,Admin!D:D),LOOKUP(D232,Admin!B:B,Admin!C:C))))</f>
        <v xml:space="preserve"> </v>
      </c>
      <c r="G232" s="71"/>
      <c r="H232" s="21"/>
      <c r="I232" s="21"/>
      <c r="J232" s="30"/>
      <c r="K232" s="21" t="s">
        <v>79</v>
      </c>
      <c r="L232" s="72"/>
      <c r="M232" s="69"/>
      <c r="N232" s="21"/>
      <c r="O232" s="212"/>
      <c r="P232" s="109"/>
      <c r="Q232" s="211" t="str">
        <f>IF(O232&gt;0,"Enter Date"," ")</f>
        <v xml:space="preserve"> </v>
      </c>
      <c r="R232" s="25"/>
      <c r="S232" s="109" t="str">
        <f>IF(Q232=" "," ",IF(D236="W",LOOKUP(Q232,Admin!B:B,Admin!C:C),IF(D236="m",LOOKUP(Q232,Admin!B:B,Admin!D:D),"Check D236")))</f>
        <v xml:space="preserve"> </v>
      </c>
      <c r="T232" s="22"/>
      <c r="U232" s="337"/>
      <c r="W232" s="327">
        <f>Admin!B232</f>
        <v>40139</v>
      </c>
    </row>
    <row r="233" spans="1:23" ht="6" customHeight="1" thickTop="1" thickBot="1" x14ac:dyDescent="0.25">
      <c r="A233" s="19"/>
      <c r="B233" s="21"/>
      <c r="C233" s="21"/>
      <c r="D233" s="64"/>
      <c r="E233" s="21"/>
      <c r="F233" s="108"/>
      <c r="G233" s="71"/>
      <c r="H233" s="21"/>
      <c r="I233" s="21"/>
      <c r="J233" s="21"/>
      <c r="K233" s="21"/>
      <c r="L233" s="72"/>
      <c r="M233" s="69"/>
      <c r="N233" s="21"/>
      <c r="O233" s="37"/>
      <c r="P233" s="109"/>
      <c r="Q233" s="64"/>
      <c r="R233" s="25"/>
      <c r="S233" s="109"/>
      <c r="T233" s="22"/>
      <c r="U233" s="337"/>
      <c r="W233" s="327">
        <f>Admin!B233</f>
        <v>40140</v>
      </c>
    </row>
    <row r="234" spans="1:23" ht="13.5" customHeight="1" thickTop="1" thickBot="1" x14ac:dyDescent="0.25">
      <c r="A234" s="19"/>
      <c r="B234" s="21" t="s">
        <v>52</v>
      </c>
      <c r="C234" s="21"/>
      <c r="D234" s="178"/>
      <c r="E234" s="21"/>
      <c r="F234" s="108" t="str">
        <f>IF(D232=0," ",IF(D234=0," ",IF(D236="W",LOOKUP(D234,Admin!B:B,Admin!C:C),IF(D236="M",LOOKUP(D234,Admin!B:B,Admin!D:D),LOOKUP(D234,Admin!B:B,Admin!C:C)))))</f>
        <v xml:space="preserve"> </v>
      </c>
      <c r="G234" s="71"/>
      <c r="H234" s="21"/>
      <c r="I234" s="21"/>
      <c r="J234" s="30"/>
      <c r="K234" s="219" t="s">
        <v>119</v>
      </c>
      <c r="L234" s="21"/>
      <c r="M234" s="38" t="s">
        <v>27</v>
      </c>
      <c r="N234" s="38"/>
      <c r="O234" s="38" t="s">
        <v>26</v>
      </c>
      <c r="P234" s="24"/>
      <c r="Q234" s="38" t="s">
        <v>25</v>
      </c>
      <c r="R234" s="69"/>
      <c r="S234" s="70"/>
      <c r="T234" s="22"/>
      <c r="U234" s="337"/>
      <c r="W234" s="327">
        <f>Admin!B234</f>
        <v>40141</v>
      </c>
    </row>
    <row r="235" spans="1:23" ht="13.5" thickTop="1" thickBot="1" x14ac:dyDescent="0.25">
      <c r="A235" s="19"/>
      <c r="B235" s="21"/>
      <c r="C235" s="21"/>
      <c r="D235" s="64"/>
      <c r="E235" s="21"/>
      <c r="F235" s="34"/>
      <c r="G235" s="34"/>
      <c r="H235" s="21"/>
      <c r="I235" s="21"/>
      <c r="J235" s="30"/>
      <c r="K235" s="23" t="s">
        <v>42</v>
      </c>
      <c r="L235" s="23"/>
      <c r="M235" s="177"/>
      <c r="N235" s="40"/>
      <c r="O235" s="208"/>
      <c r="P235" s="201"/>
      <c r="Q235" s="178" t="str">
        <f>IF(M235&gt;0,D232," ")</f>
        <v xml:space="preserve"> </v>
      </c>
      <c r="R235" s="25"/>
      <c r="S235" s="109" t="str">
        <f>IF(Q235=" "," ",IF(D236="W",LOOKUP(Q235,Admin!B:B,Admin!C:C),IF(D236="m",LOOKUP(Q235,Admin!B:B,Admin!D:D),"Check D236")))</f>
        <v xml:space="preserve"> </v>
      </c>
      <c r="T235" s="22"/>
      <c r="U235" s="337"/>
      <c r="W235" s="327">
        <f>Admin!B235</f>
        <v>40142</v>
      </c>
    </row>
    <row r="236" spans="1:23" ht="13.5" thickTop="1" thickBot="1" x14ac:dyDescent="0.25">
      <c r="A236" s="19"/>
      <c r="B236" s="23" t="s">
        <v>30</v>
      </c>
      <c r="C236" s="23"/>
      <c r="D236" s="90"/>
      <c r="E236" s="29" t="s">
        <v>53</v>
      </c>
      <c r="F236" s="251" t="str">
        <f>IF(D238="D","Enter M for Director","Enter M or W for Employee")</f>
        <v>Enter M or W for Employee</v>
      </c>
      <c r="G236" s="21"/>
      <c r="H236" s="24"/>
      <c r="I236" s="24"/>
      <c r="J236" s="30"/>
      <c r="K236" s="21" t="s">
        <v>247</v>
      </c>
      <c r="L236" s="21"/>
      <c r="M236" s="213"/>
      <c r="N236" s="40"/>
      <c r="O236" s="214"/>
      <c r="P236" s="201"/>
      <c r="Q236" s="211" t="str">
        <f>IF(M236&gt;0,"Enter Date"," ")</f>
        <v xml:space="preserve"> </v>
      </c>
      <c r="R236" s="25"/>
      <c r="S236" s="109" t="str">
        <f>IF(Q236=" "," ",IF(D236="W",LOOKUP(Q236,Admin!B:B,Admin!C:C),IF(D236="m",LOOKUP(Q236,Admin!B:B,Admin!D:D),"Check D236")))</f>
        <v xml:space="preserve"> </v>
      </c>
      <c r="T236" s="22"/>
      <c r="U236" s="337"/>
      <c r="W236" s="327">
        <f>Admin!B236</f>
        <v>40143</v>
      </c>
    </row>
    <row r="237" spans="1:23" ht="12.75" thickTop="1" x14ac:dyDescent="0.2">
      <c r="A237" s="19"/>
      <c r="B237" s="23" t="s">
        <v>18</v>
      </c>
      <c r="C237" s="23"/>
      <c r="D237" s="185">
        <v>9</v>
      </c>
      <c r="E237" s="26"/>
      <c r="F237" s="74"/>
      <c r="G237" s="35"/>
      <c r="H237" s="21"/>
      <c r="I237" s="21"/>
      <c r="J237" s="30"/>
      <c r="K237" s="21" t="s">
        <v>50</v>
      </c>
      <c r="L237" s="21"/>
      <c r="M237" s="213"/>
      <c r="N237" s="40"/>
      <c r="O237" s="214"/>
      <c r="P237" s="201"/>
      <c r="Q237" s="211" t="str">
        <f>IF(M237&gt;0,"Enter Date"," ")</f>
        <v xml:space="preserve"> </v>
      </c>
      <c r="R237" s="25"/>
      <c r="S237" s="109" t="str">
        <f>IF(Q237=" "," ",IF(D236="W",LOOKUP(Q237,Admin!B:B,Admin!C:C),IF(D236="m",LOOKUP(Q237,Admin!B:B,Admin!D:D),"Check D236")))</f>
        <v xml:space="preserve"> </v>
      </c>
      <c r="T237" s="22"/>
      <c r="U237" s="337"/>
      <c r="W237" s="327">
        <f>Admin!B237</f>
        <v>40144</v>
      </c>
    </row>
    <row r="238" spans="1:23" x14ac:dyDescent="0.2">
      <c r="A238" s="19"/>
      <c r="B238" s="23" t="s">
        <v>192</v>
      </c>
      <c r="C238" s="23"/>
      <c r="D238" s="276"/>
      <c r="E238" s="21"/>
      <c r="F238" s="254" t="s">
        <v>193</v>
      </c>
      <c r="G238" s="35"/>
      <c r="H238" s="21"/>
      <c r="I238" s="21"/>
      <c r="J238" s="30"/>
      <c r="K238" s="21" t="s">
        <v>51</v>
      </c>
      <c r="L238" s="21"/>
      <c r="M238" s="213"/>
      <c r="N238" s="40"/>
      <c r="O238" s="214"/>
      <c r="P238" s="201"/>
      <c r="Q238" s="211" t="str">
        <f>IF(M238&gt;0,"Enter Date"," ")</f>
        <v xml:space="preserve"> </v>
      </c>
      <c r="R238" s="25"/>
      <c r="S238" s="109" t="str">
        <f>IF(Q238=" "," ",IF(D236="W",LOOKUP(Q238,Admin!B:B,Admin!C:C),IF(D236="m",LOOKUP(Q238,Admin!B:B,Admin!D:D),"Check D236")))</f>
        <v xml:space="preserve"> </v>
      </c>
      <c r="T238" s="22"/>
      <c r="U238" s="337"/>
      <c r="W238" s="327">
        <f>Admin!B238</f>
        <v>40145</v>
      </c>
    </row>
    <row r="239" spans="1:23" ht="12" customHeight="1" x14ac:dyDescent="0.2">
      <c r="A239" s="19"/>
      <c r="B239" s="21"/>
      <c r="C239" s="21"/>
      <c r="D239" s="21"/>
      <c r="E239" s="21"/>
      <c r="F239" s="328"/>
      <c r="G239" s="328"/>
      <c r="H239" s="328"/>
      <c r="I239" s="21"/>
      <c r="J239" s="30"/>
      <c r="K239" s="72" t="s">
        <v>246</v>
      </c>
      <c r="L239" s="72"/>
      <c r="M239" s="72">
        <f>ROUNDDOWN(Admin!N$19/10,0)</f>
        <v>647</v>
      </c>
      <c r="N239" s="72"/>
      <c r="O239" s="72" t="s">
        <v>31</v>
      </c>
      <c r="P239" s="202"/>
      <c r="Q239" s="72" t="s">
        <v>29</v>
      </c>
      <c r="R239" s="21"/>
      <c r="S239" s="38"/>
      <c r="T239" s="22"/>
      <c r="U239" s="337"/>
      <c r="W239" s="327">
        <f>Admin!B239</f>
        <v>40146</v>
      </c>
    </row>
    <row r="240" spans="1:23" ht="6" customHeight="1" thickBot="1" x14ac:dyDescent="0.25">
      <c r="A240" s="19"/>
      <c r="B240" s="21"/>
      <c r="C240" s="21"/>
      <c r="D240" s="21"/>
      <c r="E240" s="21"/>
      <c r="F240" s="329"/>
      <c r="G240" s="329"/>
      <c r="H240" s="329"/>
      <c r="I240" s="21"/>
      <c r="J240" s="30"/>
      <c r="K240" s="72"/>
      <c r="L240" s="72"/>
      <c r="M240" s="72"/>
      <c r="N240" s="72"/>
      <c r="O240" s="72"/>
      <c r="P240" s="202"/>
      <c r="Q240" s="72"/>
      <c r="R240" s="21"/>
      <c r="S240" s="38"/>
      <c r="T240" s="22"/>
      <c r="U240" s="337"/>
      <c r="W240" s="327">
        <f>Admin!B240</f>
        <v>40147</v>
      </c>
    </row>
    <row r="241" spans="1:23" ht="12" customHeight="1" thickTop="1" thickBot="1" x14ac:dyDescent="0.25">
      <c r="A241" s="19"/>
      <c r="B241" s="107" t="s">
        <v>45</v>
      </c>
      <c r="C241" s="67"/>
      <c r="D241" s="330" t="s">
        <v>265</v>
      </c>
      <c r="E241" s="21"/>
      <c r="F241" s="329"/>
      <c r="G241" s="329"/>
      <c r="H241" s="329"/>
      <c r="I241" s="21"/>
      <c r="J241" s="30"/>
      <c r="K241" s="107" t="s">
        <v>55</v>
      </c>
      <c r="L241" s="67"/>
      <c r="M241" s="21"/>
      <c r="N241" s="21"/>
      <c r="O241" s="21"/>
      <c r="P241" s="197"/>
      <c r="Q241" s="38" t="s">
        <v>25</v>
      </c>
      <c r="R241" s="69"/>
      <c r="S241" s="70"/>
      <c r="T241" s="22"/>
      <c r="U241" s="337"/>
      <c r="W241" s="327">
        <f>Admin!B241</f>
        <v>40148</v>
      </c>
    </row>
    <row r="242" spans="1:23" ht="12.75" thickTop="1" x14ac:dyDescent="0.2">
      <c r="A242" s="19"/>
      <c r="B242" s="21" t="s">
        <v>40</v>
      </c>
      <c r="C242" s="21"/>
      <c r="D242" s="215"/>
      <c r="E242" s="21"/>
      <c r="F242" s="68" t="s">
        <v>43</v>
      </c>
      <c r="G242" s="68"/>
      <c r="H242" s="216"/>
      <c r="I242" s="21"/>
      <c r="J242" s="30"/>
      <c r="K242" s="21" t="s">
        <v>48</v>
      </c>
      <c r="L242" s="21"/>
      <c r="M242" s="73" t="s">
        <v>99</v>
      </c>
      <c r="N242" s="21"/>
      <c r="O242" s="209" t="s">
        <v>33</v>
      </c>
      <c r="P242" s="109"/>
      <c r="Q242" s="210" t="str">
        <f>IF(O242="Y","Enter Date"," ")</f>
        <v xml:space="preserve"> </v>
      </c>
      <c r="R242" s="36"/>
      <c r="S242" s="109" t="str">
        <f>IF(O242="N"," ",IF(D236="W",LOOKUP(Q242,Admin!B:B,Admin!C:C),IF(D236="m",LOOKUP(Q242,Admin!B:B,Admin!D:D),"Check D236")))</f>
        <v xml:space="preserve"> </v>
      </c>
      <c r="T242" s="22"/>
      <c r="U242" s="337"/>
      <c r="W242" s="327">
        <f>Admin!B242</f>
        <v>40149</v>
      </c>
    </row>
    <row r="243" spans="1:23" ht="13.5" customHeight="1" x14ac:dyDescent="0.2">
      <c r="A243" s="19"/>
      <c r="B243" s="21" t="s">
        <v>41</v>
      </c>
      <c r="C243" s="21"/>
      <c r="D243" s="215"/>
      <c r="E243" s="21"/>
      <c r="F243" s="68" t="s">
        <v>44</v>
      </c>
      <c r="G243" s="68"/>
      <c r="H243" s="216"/>
      <c r="I243" s="21"/>
      <c r="J243" s="30"/>
      <c r="K243" s="338" t="s">
        <v>49</v>
      </c>
      <c r="L243" s="338"/>
      <c r="M243" s="339"/>
      <c r="N243" s="339"/>
      <c r="O243" s="339"/>
      <c r="P243" s="339"/>
      <c r="Q243" s="339"/>
      <c r="R243" s="339"/>
      <c r="S243" s="339"/>
      <c r="T243" s="22"/>
      <c r="U243" s="337"/>
      <c r="W243" s="327">
        <f>Admin!B243</f>
        <v>40150</v>
      </c>
    </row>
    <row r="244" spans="1:23" ht="9" customHeight="1" thickBot="1" x14ac:dyDescent="0.25">
      <c r="A244" s="83"/>
      <c r="B244" s="27"/>
      <c r="C244" s="27"/>
      <c r="D244" s="21"/>
      <c r="E244" s="21"/>
      <c r="F244" s="21"/>
      <c r="G244" s="21"/>
      <c r="H244" s="21"/>
      <c r="I244" s="27"/>
      <c r="J244" s="31"/>
      <c r="K244" s="27"/>
      <c r="L244" s="27"/>
      <c r="M244" s="27"/>
      <c r="N244" s="27"/>
      <c r="O244" s="27"/>
      <c r="P244" s="203"/>
      <c r="Q244" s="27"/>
      <c r="R244" s="27"/>
      <c r="S244" s="27"/>
      <c r="T244" s="33"/>
      <c r="U244" s="337"/>
      <c r="W244" s="327">
        <f>Admin!B244</f>
        <v>40151</v>
      </c>
    </row>
    <row r="245" spans="1:23" ht="22.5" customHeight="1" thickBot="1" x14ac:dyDescent="0.25">
      <c r="A245" s="352"/>
      <c r="B245" s="352"/>
      <c r="C245" s="352"/>
      <c r="D245" s="366"/>
      <c r="E245" s="366"/>
      <c r="F245" s="366"/>
      <c r="G245" s="366"/>
      <c r="H245" s="366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37"/>
      <c r="W245" s="327">
        <f>Admin!B245</f>
        <v>40152</v>
      </c>
    </row>
    <row r="246" spans="1:23" ht="9" customHeight="1" thickBot="1" x14ac:dyDescent="0.25">
      <c r="A246" s="16"/>
      <c r="B246" s="17"/>
      <c r="C246" s="17"/>
      <c r="D246" s="17"/>
      <c r="E246" s="17"/>
      <c r="F246" s="17"/>
      <c r="G246" s="17"/>
      <c r="H246" s="17"/>
      <c r="I246" s="17"/>
      <c r="J246" s="81"/>
      <c r="K246" s="17"/>
      <c r="L246" s="17"/>
      <c r="M246" s="17"/>
      <c r="N246" s="17"/>
      <c r="O246" s="17"/>
      <c r="P246" s="196"/>
      <c r="Q246" s="17"/>
      <c r="R246" s="17"/>
      <c r="S246" s="17"/>
      <c r="T246" s="18"/>
      <c r="U246" s="337"/>
      <c r="W246" s="327">
        <f>Admin!B246</f>
        <v>40153</v>
      </c>
    </row>
    <row r="247" spans="1:23" ht="15" customHeight="1" thickTop="1" thickBot="1" x14ac:dyDescent="0.25">
      <c r="A247" s="19"/>
      <c r="B247" s="107" t="s">
        <v>73</v>
      </c>
      <c r="C247" s="67"/>
      <c r="D247" s="21"/>
      <c r="E247" s="21"/>
      <c r="F247" s="21"/>
      <c r="G247" s="21"/>
      <c r="H247" s="338" t="s">
        <v>94</v>
      </c>
      <c r="I247" s="21"/>
      <c r="J247" s="30"/>
      <c r="K247" s="107" t="s">
        <v>23</v>
      </c>
      <c r="L247" s="67"/>
      <c r="M247" s="88"/>
      <c r="N247" s="20"/>
      <c r="O247" s="340"/>
      <c r="P247" s="341"/>
      <c r="Q247" s="336"/>
      <c r="R247" s="69"/>
      <c r="S247" s="334"/>
      <c r="T247" s="22"/>
      <c r="U247" s="337"/>
      <c r="W247" s="327">
        <f>Admin!B247</f>
        <v>40154</v>
      </c>
    </row>
    <row r="248" spans="1:23" ht="6" customHeight="1" thickTop="1" thickBot="1" x14ac:dyDescent="0.25">
      <c r="A248" s="19"/>
      <c r="B248" s="67"/>
      <c r="C248" s="67"/>
      <c r="D248" s="21"/>
      <c r="E248" s="21"/>
      <c r="F248" s="21"/>
      <c r="G248" s="21"/>
      <c r="H248" s="338"/>
      <c r="I248" s="21"/>
      <c r="J248" s="30"/>
      <c r="K248" s="67"/>
      <c r="L248" s="67"/>
      <c r="M248" s="88"/>
      <c r="N248" s="20"/>
      <c r="O248" s="21"/>
      <c r="P248" s="197"/>
      <c r="Q248" s="337"/>
      <c r="R248" s="21"/>
      <c r="S248" s="335"/>
      <c r="T248" s="22"/>
      <c r="U248" s="337"/>
      <c r="W248" s="327">
        <f>Admin!B248</f>
        <v>40155</v>
      </c>
    </row>
    <row r="249" spans="1:23" ht="14.25" thickTop="1" thickBot="1" x14ac:dyDescent="0.25">
      <c r="A249" s="19"/>
      <c r="B249" s="21" t="s">
        <v>11</v>
      </c>
      <c r="C249" s="21"/>
      <c r="D249" s="353"/>
      <c r="E249" s="354"/>
      <c r="F249" s="355"/>
      <c r="G249" s="23"/>
      <c r="H249" s="29" t="s">
        <v>95</v>
      </c>
      <c r="I249" s="23"/>
      <c r="J249" s="66"/>
      <c r="K249" s="21" t="s">
        <v>19</v>
      </c>
      <c r="L249" s="21"/>
      <c r="M249" s="361"/>
      <c r="N249" s="362"/>
      <c r="O249" s="363"/>
      <c r="P249" s="198"/>
      <c r="Q249" s="187"/>
      <c r="R249" s="184"/>
      <c r="S249" s="188"/>
      <c r="T249" s="22"/>
      <c r="U249" s="337"/>
      <c r="W249" s="327">
        <f>Admin!B249</f>
        <v>40156</v>
      </c>
    </row>
    <row r="250" spans="1:23" ht="13.5" thickTop="1" thickBot="1" x14ac:dyDescent="0.25">
      <c r="A250" s="19"/>
      <c r="B250" s="21" t="s">
        <v>12</v>
      </c>
      <c r="C250" s="21"/>
      <c r="D250" s="353"/>
      <c r="E250" s="354"/>
      <c r="F250" s="355"/>
      <c r="G250" s="23"/>
      <c r="H250" s="205"/>
      <c r="I250" s="23"/>
      <c r="J250" s="30"/>
      <c r="K250" s="21"/>
      <c r="L250" s="21"/>
      <c r="M250" s="65"/>
      <c r="N250" s="65"/>
      <c r="O250" s="217" t="s">
        <v>104</v>
      </c>
      <c r="P250" s="218"/>
      <c r="Q250" s="38" t="s">
        <v>25</v>
      </c>
      <c r="R250" s="29"/>
      <c r="S250" s="38" t="s">
        <v>56</v>
      </c>
      <c r="T250" s="22"/>
      <c r="U250" s="337"/>
      <c r="W250" s="327">
        <f>Admin!B250</f>
        <v>40157</v>
      </c>
    </row>
    <row r="251" spans="1:23" ht="13.5" thickTop="1" thickBot="1" x14ac:dyDescent="0.25">
      <c r="A251" s="19"/>
      <c r="B251" s="21" t="s">
        <v>13</v>
      </c>
      <c r="C251" s="21"/>
      <c r="D251" s="353"/>
      <c r="E251" s="354"/>
      <c r="F251" s="355"/>
      <c r="G251" s="23"/>
      <c r="H251" s="35" t="s">
        <v>96</v>
      </c>
      <c r="I251" s="23"/>
      <c r="J251" s="30"/>
      <c r="K251" s="23" t="s">
        <v>17</v>
      </c>
      <c r="L251" s="23"/>
      <c r="M251" s="178"/>
      <c r="N251" s="64"/>
      <c r="O251" s="187" t="str">
        <f>IF(M251=0," ",IF((M251+6208)&lt;O$9," ",M251+5844))</f>
        <v xml:space="preserve"> </v>
      </c>
      <c r="P251" s="186">
        <f>IF(O251=" ",1,IF(O251&gt;O$9,54,IF(D262="W",LOOKUP(O251,Admin!B:B,Admin!C:C),IF(D262="M",(LOOKUP(O251,Admin!B:B,Admin!D:D))))))</f>
        <v>1</v>
      </c>
      <c r="Q251" s="64" t="str">
        <f>IF(M251=" "," ",IF(D256="F",M251+21915,IF(D256="M",M251+23741," ")))</f>
        <v xml:space="preserve"> </v>
      </c>
      <c r="R251" s="21"/>
      <c r="S251" s="109" t="str">
        <f>IF(Q251=" "," ",IF(Q251&lt;Admin!E$2,F258,IF(Q251&gt;Admin!E$366," ",IF(D262="W",LOOKUP(Q251,Admin!B:B,Admin!C:C),IF(D262="M",LOOKUP(Q251,Admin!B:B,Admin!D:D),"Check D28")))))</f>
        <v xml:space="preserve"> </v>
      </c>
      <c r="T251" s="22"/>
      <c r="U251" s="337"/>
      <c r="W251" s="327">
        <f>Admin!B251</f>
        <v>40158</v>
      </c>
    </row>
    <row r="252" spans="1:23" ht="13.5" thickTop="1" thickBot="1" x14ac:dyDescent="0.25">
      <c r="A252" s="19"/>
      <c r="B252" s="21" t="s">
        <v>14</v>
      </c>
      <c r="C252" s="21"/>
      <c r="D252" s="353"/>
      <c r="E252" s="354"/>
      <c r="F252" s="355"/>
      <c r="G252" s="23"/>
      <c r="H252" s="206"/>
      <c r="I252" s="23"/>
      <c r="J252" s="30"/>
      <c r="K252" s="23" t="s">
        <v>46</v>
      </c>
      <c r="L252" s="23"/>
      <c r="M252" s="73" t="s">
        <v>99</v>
      </c>
      <c r="N252" s="21"/>
      <c r="O252" s="209" t="s">
        <v>33</v>
      </c>
      <c r="P252" s="109"/>
      <c r="Q252" s="210" t="str">
        <f>IF(O252="Y","Enter Date"," ")</f>
        <v xml:space="preserve"> </v>
      </c>
      <c r="R252" s="36"/>
      <c r="S252" s="109" t="str">
        <f>IF(O252="N"," ",IF(D262="W",LOOKUP(Q252,Admin!B:B,Admin!C:C),IF(D262="m",LOOKUP(Q252,Admin!B:B,Admin!D:D),"Check D262")))</f>
        <v xml:space="preserve"> </v>
      </c>
      <c r="T252" s="22"/>
      <c r="U252" s="337"/>
      <c r="W252" s="327">
        <f>Admin!B252</f>
        <v>40159</v>
      </c>
    </row>
    <row r="253" spans="1:23" ht="13.5" thickTop="1" thickBot="1" x14ac:dyDescent="0.25">
      <c r="A253" s="19"/>
      <c r="B253" s="21" t="s">
        <v>15</v>
      </c>
      <c r="C253" s="21"/>
      <c r="D253" s="353"/>
      <c r="E253" s="354"/>
      <c r="F253" s="355"/>
      <c r="G253" s="23"/>
      <c r="H253" s="35" t="s">
        <v>97</v>
      </c>
      <c r="I253" s="23"/>
      <c r="J253" s="30"/>
      <c r="K253" s="23" t="s">
        <v>47</v>
      </c>
      <c r="L253" s="23"/>
      <c r="M253" s="73" t="s">
        <v>99</v>
      </c>
      <c r="N253" s="21"/>
      <c r="O253" s="6" t="s">
        <v>33</v>
      </c>
      <c r="P253" s="109"/>
      <c r="Q253" s="210" t="str">
        <f>IF(O253="Y","Enter Date"," ")</f>
        <v xml:space="preserve"> </v>
      </c>
      <c r="R253" s="37"/>
      <c r="S253" s="109" t="str">
        <f>IF(O253="N"," ",IF(D262="W",LOOKUP(Q253,Admin!B:B,Admin!C:C),IF(D262="m",LOOKUP(Q253,Admin!B:B,Admin!D:D),"Check D262")))</f>
        <v xml:space="preserve"> </v>
      </c>
      <c r="T253" s="22"/>
      <c r="U253" s="337"/>
      <c r="W253" s="327">
        <f>Admin!B253</f>
        <v>40160</v>
      </c>
    </row>
    <row r="254" spans="1:23" ht="13.5" thickTop="1" thickBot="1" x14ac:dyDescent="0.25">
      <c r="A254" s="19"/>
      <c r="B254" s="21" t="s">
        <v>16</v>
      </c>
      <c r="C254" s="21"/>
      <c r="D254" s="179"/>
      <c r="E254" s="23"/>
      <c r="F254" s="23"/>
      <c r="G254" s="23"/>
      <c r="H254" s="205"/>
      <c r="I254" s="23"/>
      <c r="J254" s="30"/>
      <c r="K254" s="72" t="s">
        <v>54</v>
      </c>
      <c r="L254" s="72"/>
      <c r="M254" s="21"/>
      <c r="N254" s="21"/>
      <c r="O254" s="21"/>
      <c r="P254" s="197"/>
      <c r="Q254" s="21"/>
      <c r="R254" s="21"/>
      <c r="S254" s="21"/>
      <c r="T254" s="22"/>
      <c r="U254" s="337"/>
      <c r="W254" s="327">
        <f>Admin!B254</f>
        <v>40161</v>
      </c>
    </row>
    <row r="255" spans="1:23" ht="12" customHeight="1" thickTop="1" thickBot="1" x14ac:dyDescent="0.25">
      <c r="A255" s="19"/>
      <c r="B255" s="21"/>
      <c r="C255" s="21"/>
      <c r="D255" s="23"/>
      <c r="E255" s="23"/>
      <c r="F255" s="23"/>
      <c r="G255" s="23"/>
      <c r="H255" s="29" t="s">
        <v>98</v>
      </c>
      <c r="I255" s="23"/>
      <c r="J255" s="30"/>
      <c r="K255" s="21"/>
      <c r="L255" s="21"/>
      <c r="M255" s="21"/>
      <c r="N255" s="21"/>
      <c r="O255" s="21"/>
      <c r="P255" s="197"/>
      <c r="Q255" s="21"/>
      <c r="R255" s="21"/>
      <c r="S255" s="21"/>
      <c r="T255" s="82"/>
      <c r="U255" s="337"/>
      <c r="W255" s="327">
        <f>Admin!B255</f>
        <v>40162</v>
      </c>
    </row>
    <row r="256" spans="1:23" ht="15" customHeight="1" thickTop="1" thickBot="1" x14ac:dyDescent="0.25">
      <c r="A256" s="19"/>
      <c r="B256" s="21" t="s">
        <v>100</v>
      </c>
      <c r="C256" s="21"/>
      <c r="D256" s="90"/>
      <c r="E256" s="21"/>
      <c r="F256" s="21"/>
      <c r="G256" s="21"/>
      <c r="H256" s="207"/>
      <c r="I256" s="21"/>
      <c r="J256" s="30"/>
      <c r="K256" s="107" t="s">
        <v>28</v>
      </c>
      <c r="L256" s="67"/>
      <c r="M256" s="88"/>
      <c r="N256" s="20"/>
      <c r="O256" s="106"/>
      <c r="P256" s="199"/>
      <c r="Q256" s="38"/>
      <c r="R256" s="69"/>
      <c r="S256" s="70"/>
      <c r="T256" s="22"/>
      <c r="U256" s="337"/>
      <c r="W256" s="327">
        <f>Admin!B256</f>
        <v>40163</v>
      </c>
    </row>
    <row r="257" spans="1:23" ht="13.5" thickTop="1" thickBot="1" x14ac:dyDescent="0.25">
      <c r="A257" s="19"/>
      <c r="B257" s="21"/>
      <c r="C257" s="21"/>
      <c r="D257" s="64"/>
      <c r="E257" s="21"/>
      <c r="F257" s="38" t="s">
        <v>56</v>
      </c>
      <c r="G257" s="69"/>
      <c r="H257" s="21"/>
      <c r="I257" s="23"/>
      <c r="J257" s="30"/>
      <c r="K257" s="21"/>
      <c r="L257" s="72"/>
      <c r="M257" s="246" t="s">
        <v>121</v>
      </c>
      <c r="N257" s="21"/>
      <c r="O257" s="37"/>
      <c r="P257" s="200"/>
      <c r="Q257" s="38" t="s">
        <v>25</v>
      </c>
      <c r="R257" s="21"/>
      <c r="S257" s="109"/>
      <c r="T257" s="22"/>
      <c r="U257" s="337"/>
      <c r="W257" s="327">
        <f>Admin!B257</f>
        <v>40164</v>
      </c>
    </row>
    <row r="258" spans="1:23" ht="13.5" thickTop="1" thickBot="1" x14ac:dyDescent="0.25">
      <c r="A258" s="19"/>
      <c r="B258" s="21" t="str">
        <f>B$24</f>
        <v>Starting date existing = 06/04/2009</v>
      </c>
      <c r="C258" s="21"/>
      <c r="D258" s="178"/>
      <c r="E258" s="21"/>
      <c r="F258" s="108" t="str">
        <f>IF(D258=0," ",IF(D262="W",LOOKUP(D258,Admin!B:B,Admin!C:C),IF(D262="M",LOOKUP(D258,Admin!B:B,Admin!D:D),LOOKUP(D258,Admin!B:B,Admin!C:C))))</f>
        <v xml:space="preserve"> </v>
      </c>
      <c r="G258" s="71"/>
      <c r="H258" s="21"/>
      <c r="I258" s="21"/>
      <c r="J258" s="30"/>
      <c r="K258" s="21" t="s">
        <v>79</v>
      </c>
      <c r="L258" s="72"/>
      <c r="M258" s="69"/>
      <c r="N258" s="21"/>
      <c r="O258" s="212"/>
      <c r="P258" s="109"/>
      <c r="Q258" s="211" t="str">
        <f>IF(O258&gt;0,"Enter Date"," ")</f>
        <v xml:space="preserve"> </v>
      </c>
      <c r="R258" s="25"/>
      <c r="S258" s="109" t="str">
        <f>IF(Q258=" "," ",IF(D262="W",LOOKUP(Q258,Admin!B:B,Admin!C:C),IF(D262="m",LOOKUP(Q258,Admin!B:B,Admin!D:D),"Check D262")))</f>
        <v xml:space="preserve"> </v>
      </c>
      <c r="T258" s="22"/>
      <c r="U258" s="337"/>
      <c r="W258" s="327">
        <f>Admin!B258</f>
        <v>40165</v>
      </c>
    </row>
    <row r="259" spans="1:23" ht="6" customHeight="1" thickTop="1" thickBot="1" x14ac:dyDescent="0.25">
      <c r="A259" s="19"/>
      <c r="B259" s="21"/>
      <c r="C259" s="21"/>
      <c r="D259" s="64"/>
      <c r="E259" s="21"/>
      <c r="F259" s="108"/>
      <c r="G259" s="71"/>
      <c r="H259" s="21"/>
      <c r="I259" s="21"/>
      <c r="J259" s="21"/>
      <c r="K259" s="21"/>
      <c r="L259" s="72"/>
      <c r="M259" s="69"/>
      <c r="N259" s="21"/>
      <c r="O259" s="37"/>
      <c r="P259" s="109"/>
      <c r="Q259" s="64"/>
      <c r="R259" s="25"/>
      <c r="S259" s="109"/>
      <c r="T259" s="22"/>
      <c r="U259" s="337"/>
      <c r="W259" s="327">
        <f>Admin!B259</f>
        <v>40166</v>
      </c>
    </row>
    <row r="260" spans="1:23" ht="13.5" customHeight="1" thickTop="1" thickBot="1" x14ac:dyDescent="0.25">
      <c r="A260" s="19"/>
      <c r="B260" s="21" t="s">
        <v>52</v>
      </c>
      <c r="C260" s="21"/>
      <c r="D260" s="178"/>
      <c r="E260" s="21"/>
      <c r="F260" s="108" t="str">
        <f>IF(D258=0," ",IF(D260=0," ",IF(D262="W",LOOKUP(D260,Admin!B:B,Admin!C:C),IF(D262="M",LOOKUP(D260,Admin!B:B,Admin!D:D),LOOKUP(D260,Admin!B:B,Admin!C:C)))))</f>
        <v xml:space="preserve"> </v>
      </c>
      <c r="G260" s="71"/>
      <c r="H260" s="21"/>
      <c r="I260" s="21"/>
      <c r="J260" s="30"/>
      <c r="K260" s="219" t="s">
        <v>119</v>
      </c>
      <c r="L260" s="21"/>
      <c r="M260" s="38" t="s">
        <v>27</v>
      </c>
      <c r="N260" s="38"/>
      <c r="O260" s="38" t="s">
        <v>26</v>
      </c>
      <c r="P260" s="24"/>
      <c r="Q260" s="38" t="s">
        <v>25</v>
      </c>
      <c r="R260" s="69"/>
      <c r="S260" s="70"/>
      <c r="T260" s="22"/>
      <c r="U260" s="337"/>
      <c r="W260" s="327">
        <f>Admin!B260</f>
        <v>40167</v>
      </c>
    </row>
    <row r="261" spans="1:23" ht="13.5" thickTop="1" thickBot="1" x14ac:dyDescent="0.25">
      <c r="A261" s="19"/>
      <c r="B261" s="21"/>
      <c r="C261" s="21"/>
      <c r="D261" s="64"/>
      <c r="E261" s="21"/>
      <c r="F261" s="34"/>
      <c r="G261" s="34"/>
      <c r="H261" s="21"/>
      <c r="I261" s="21"/>
      <c r="J261" s="30"/>
      <c r="K261" s="23" t="s">
        <v>42</v>
      </c>
      <c r="L261" s="23"/>
      <c r="M261" s="177"/>
      <c r="N261" s="40"/>
      <c r="O261" s="208"/>
      <c r="P261" s="201"/>
      <c r="Q261" s="178" t="str">
        <f>IF(M261&gt;0,D258," ")</f>
        <v xml:space="preserve"> </v>
      </c>
      <c r="R261" s="25"/>
      <c r="S261" s="109" t="str">
        <f>IF(Q261=" "," ",IF(D262="W",LOOKUP(Q261,Admin!B:B,Admin!C:C),IF(D262="m",LOOKUP(Q261,Admin!B:B,Admin!D:D),"Check D262")))</f>
        <v xml:space="preserve"> </v>
      </c>
      <c r="T261" s="22"/>
      <c r="U261" s="337"/>
      <c r="W261" s="327">
        <f>Admin!B261</f>
        <v>40168</v>
      </c>
    </row>
    <row r="262" spans="1:23" ht="13.5" thickTop="1" thickBot="1" x14ac:dyDescent="0.25">
      <c r="A262" s="19"/>
      <c r="B262" s="23" t="s">
        <v>30</v>
      </c>
      <c r="C262" s="23"/>
      <c r="D262" s="90"/>
      <c r="E262" s="29" t="s">
        <v>53</v>
      </c>
      <c r="F262" s="251" t="str">
        <f>IF(D264="D","Enter M for Director","Enter M or W for Employee")</f>
        <v>Enter M or W for Employee</v>
      </c>
      <c r="G262" s="21"/>
      <c r="H262" s="24"/>
      <c r="I262" s="24"/>
      <c r="J262" s="30"/>
      <c r="K262" s="21" t="s">
        <v>247</v>
      </c>
      <c r="L262" s="21"/>
      <c r="M262" s="213"/>
      <c r="N262" s="40"/>
      <c r="O262" s="214"/>
      <c r="P262" s="201"/>
      <c r="Q262" s="211" t="str">
        <f>IF(M262&gt;0,"Enter Date"," ")</f>
        <v xml:space="preserve"> </v>
      </c>
      <c r="R262" s="25"/>
      <c r="S262" s="109" t="str">
        <f>IF(Q262=" "," ",IF(D262="W",LOOKUP(Q262,Admin!B:B,Admin!C:C),IF(D262="m",LOOKUP(Q262,Admin!B:B,Admin!D:D),"Check D262")))</f>
        <v xml:space="preserve"> </v>
      </c>
      <c r="T262" s="22"/>
      <c r="U262" s="337"/>
      <c r="W262" s="327">
        <f>Admin!B262</f>
        <v>40169</v>
      </c>
    </row>
    <row r="263" spans="1:23" ht="12.75" thickTop="1" x14ac:dyDescent="0.2">
      <c r="A263" s="19"/>
      <c r="B263" s="23" t="s">
        <v>18</v>
      </c>
      <c r="C263" s="23"/>
      <c r="D263" s="185">
        <v>10</v>
      </c>
      <c r="E263" s="26"/>
      <c r="F263" s="74"/>
      <c r="G263" s="35"/>
      <c r="H263" s="21"/>
      <c r="I263" s="21"/>
      <c r="J263" s="30"/>
      <c r="K263" s="21" t="s">
        <v>50</v>
      </c>
      <c r="L263" s="21"/>
      <c r="M263" s="213"/>
      <c r="N263" s="40"/>
      <c r="O263" s="214"/>
      <c r="P263" s="201"/>
      <c r="Q263" s="211" t="str">
        <f>IF(M263&gt;0,"Enter Date"," ")</f>
        <v xml:space="preserve"> </v>
      </c>
      <c r="R263" s="25"/>
      <c r="S263" s="109" t="str">
        <f>IF(Q263=" "," ",IF(D262="W",LOOKUP(Q263,Admin!B:B,Admin!C:C),IF(D262="m",LOOKUP(Q263,Admin!B:B,Admin!D:D),"Check D262")))</f>
        <v xml:space="preserve"> </v>
      </c>
      <c r="T263" s="22"/>
      <c r="U263" s="337"/>
      <c r="W263" s="327">
        <f>Admin!B263</f>
        <v>40170</v>
      </c>
    </row>
    <row r="264" spans="1:23" x14ac:dyDescent="0.2">
      <c r="A264" s="19"/>
      <c r="B264" s="23" t="s">
        <v>192</v>
      </c>
      <c r="C264" s="23"/>
      <c r="D264" s="276"/>
      <c r="E264" s="21"/>
      <c r="F264" s="254" t="s">
        <v>193</v>
      </c>
      <c r="G264" s="35"/>
      <c r="H264" s="21"/>
      <c r="I264" s="21"/>
      <c r="J264" s="30"/>
      <c r="K264" s="21" t="s">
        <v>51</v>
      </c>
      <c r="L264" s="21"/>
      <c r="M264" s="213"/>
      <c r="N264" s="40"/>
      <c r="O264" s="214"/>
      <c r="P264" s="201"/>
      <c r="Q264" s="211" t="str">
        <f>IF(M264&gt;0,"Enter Date"," ")</f>
        <v xml:space="preserve"> </v>
      </c>
      <c r="R264" s="25"/>
      <c r="S264" s="109" t="str">
        <f>IF(Q264=" "," ",IF(D262="W",LOOKUP(Q264,Admin!B:B,Admin!C:C),IF(D262="m",LOOKUP(Q264,Admin!B:B,Admin!D:D),"Check D262")))</f>
        <v xml:space="preserve"> </v>
      </c>
      <c r="T264" s="22"/>
      <c r="U264" s="337"/>
      <c r="W264" s="327">
        <f>Admin!B264</f>
        <v>40171</v>
      </c>
    </row>
    <row r="265" spans="1:23" ht="12" customHeight="1" x14ac:dyDescent="0.2">
      <c r="A265" s="19"/>
      <c r="B265" s="21"/>
      <c r="C265" s="21"/>
      <c r="D265" s="21"/>
      <c r="E265" s="21"/>
      <c r="F265" s="328"/>
      <c r="G265" s="328"/>
      <c r="H265" s="328"/>
      <c r="I265" s="21"/>
      <c r="J265" s="30"/>
      <c r="K265" s="72" t="s">
        <v>246</v>
      </c>
      <c r="L265" s="72"/>
      <c r="M265" s="72">
        <f>ROUNDDOWN(Admin!N$19/10,0)</f>
        <v>647</v>
      </c>
      <c r="N265" s="72"/>
      <c r="O265" s="72" t="s">
        <v>31</v>
      </c>
      <c r="P265" s="202"/>
      <c r="Q265" s="72" t="s">
        <v>29</v>
      </c>
      <c r="R265" s="21"/>
      <c r="S265" s="38"/>
      <c r="T265" s="22"/>
      <c r="U265" s="337"/>
      <c r="W265" s="327">
        <f>Admin!B265</f>
        <v>40172</v>
      </c>
    </row>
    <row r="266" spans="1:23" ht="6" customHeight="1" thickBot="1" x14ac:dyDescent="0.25">
      <c r="A266" s="19"/>
      <c r="B266" s="21"/>
      <c r="C266" s="21"/>
      <c r="D266" s="21"/>
      <c r="E266" s="21"/>
      <c r="F266" s="329"/>
      <c r="G266" s="329"/>
      <c r="H266" s="329"/>
      <c r="I266" s="21"/>
      <c r="J266" s="30"/>
      <c r="K266" s="72"/>
      <c r="L266" s="72"/>
      <c r="M266" s="72"/>
      <c r="N266" s="72"/>
      <c r="O266" s="72"/>
      <c r="P266" s="202"/>
      <c r="Q266" s="72"/>
      <c r="R266" s="21"/>
      <c r="S266" s="38"/>
      <c r="T266" s="22"/>
      <c r="U266" s="337"/>
      <c r="W266" s="327">
        <f>Admin!B266</f>
        <v>40173</v>
      </c>
    </row>
    <row r="267" spans="1:23" ht="12" customHeight="1" thickTop="1" thickBot="1" x14ac:dyDescent="0.25">
      <c r="A267" s="19"/>
      <c r="B267" s="107" t="s">
        <v>45</v>
      </c>
      <c r="C267" s="67"/>
      <c r="D267" s="330" t="s">
        <v>265</v>
      </c>
      <c r="E267" s="21"/>
      <c r="F267" s="329"/>
      <c r="G267" s="329"/>
      <c r="H267" s="329"/>
      <c r="I267" s="21"/>
      <c r="J267" s="30"/>
      <c r="K267" s="107" t="s">
        <v>55</v>
      </c>
      <c r="L267" s="67"/>
      <c r="M267" s="21"/>
      <c r="N267" s="21"/>
      <c r="O267" s="21"/>
      <c r="P267" s="197"/>
      <c r="Q267" s="38" t="s">
        <v>25</v>
      </c>
      <c r="R267" s="69"/>
      <c r="S267" s="70"/>
      <c r="T267" s="22"/>
      <c r="U267" s="337"/>
      <c r="W267" s="327">
        <f>Admin!B267</f>
        <v>40174</v>
      </c>
    </row>
    <row r="268" spans="1:23" ht="12.75" thickTop="1" x14ac:dyDescent="0.2">
      <c r="A268" s="19"/>
      <c r="B268" s="21" t="s">
        <v>40</v>
      </c>
      <c r="C268" s="21"/>
      <c r="D268" s="215"/>
      <c r="E268" s="21"/>
      <c r="F268" s="68" t="s">
        <v>43</v>
      </c>
      <c r="G268" s="68"/>
      <c r="H268" s="216"/>
      <c r="I268" s="21"/>
      <c r="J268" s="30"/>
      <c r="K268" s="21" t="s">
        <v>48</v>
      </c>
      <c r="L268" s="21"/>
      <c r="M268" s="73" t="s">
        <v>99</v>
      </c>
      <c r="N268" s="21"/>
      <c r="O268" s="209" t="s">
        <v>33</v>
      </c>
      <c r="P268" s="109"/>
      <c r="Q268" s="210" t="str">
        <f>IF(O268="Y","Enter Date"," ")</f>
        <v xml:space="preserve"> </v>
      </c>
      <c r="R268" s="36"/>
      <c r="S268" s="109" t="str">
        <f>IF(O268="N"," ",IF(D262="W",LOOKUP(Q268,Admin!B:B,Admin!C:C),IF(D262="m",LOOKUP(Q268,Admin!B:B,Admin!D:D),"Check D262")))</f>
        <v xml:space="preserve"> </v>
      </c>
      <c r="T268" s="22"/>
      <c r="U268" s="337"/>
      <c r="W268" s="327">
        <f>Admin!B268</f>
        <v>40175</v>
      </c>
    </row>
    <row r="269" spans="1:23" ht="13.5" customHeight="1" x14ac:dyDescent="0.2">
      <c r="A269" s="19"/>
      <c r="B269" s="21" t="s">
        <v>41</v>
      </c>
      <c r="C269" s="21"/>
      <c r="D269" s="215"/>
      <c r="E269" s="21"/>
      <c r="F269" s="68" t="s">
        <v>44</v>
      </c>
      <c r="G269" s="68"/>
      <c r="H269" s="216"/>
      <c r="I269" s="21"/>
      <c r="J269" s="30"/>
      <c r="K269" s="338" t="s">
        <v>49</v>
      </c>
      <c r="L269" s="338"/>
      <c r="M269" s="339"/>
      <c r="N269" s="339"/>
      <c r="O269" s="339"/>
      <c r="P269" s="339"/>
      <c r="Q269" s="339"/>
      <c r="R269" s="339"/>
      <c r="S269" s="339"/>
      <c r="T269" s="22"/>
      <c r="U269" s="337"/>
      <c r="W269" s="327">
        <f>Admin!B269</f>
        <v>40176</v>
      </c>
    </row>
    <row r="270" spans="1:23" ht="9" customHeight="1" thickBot="1" x14ac:dyDescent="0.25">
      <c r="A270" s="83"/>
      <c r="B270" s="27"/>
      <c r="C270" s="27"/>
      <c r="D270" s="27"/>
      <c r="E270" s="27"/>
      <c r="F270" s="27"/>
      <c r="G270" s="27"/>
      <c r="H270" s="27"/>
      <c r="I270" s="27"/>
      <c r="J270" s="31"/>
      <c r="K270" s="27"/>
      <c r="L270" s="27"/>
      <c r="M270" s="27"/>
      <c r="N270" s="27"/>
      <c r="O270" s="27"/>
      <c r="P270" s="203"/>
      <c r="Q270" s="27"/>
      <c r="R270" s="27"/>
      <c r="S270" s="27"/>
      <c r="T270" s="33"/>
      <c r="U270" s="337"/>
      <c r="W270" s="327">
        <f>Admin!B270</f>
        <v>40177</v>
      </c>
    </row>
    <row r="271" spans="1:23" ht="22.5" customHeight="1" x14ac:dyDescent="0.2">
      <c r="A271" s="365"/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37"/>
      <c r="W271" s="327">
        <f>Admin!B271</f>
        <v>40178</v>
      </c>
    </row>
    <row r="272" spans="1:23" x14ac:dyDescent="0.2">
      <c r="W272" s="327">
        <f>Admin!B272</f>
        <v>40179</v>
      </c>
    </row>
    <row r="273" spans="23:23" x14ac:dyDescent="0.2">
      <c r="W273" s="327">
        <f>Admin!B273</f>
        <v>40180</v>
      </c>
    </row>
    <row r="274" spans="23:23" x14ac:dyDescent="0.2">
      <c r="W274" s="327">
        <f>Admin!B274</f>
        <v>40181</v>
      </c>
    </row>
    <row r="275" spans="23:23" x14ac:dyDescent="0.2">
      <c r="W275" s="327">
        <f>Admin!B275</f>
        <v>40182</v>
      </c>
    </row>
    <row r="276" spans="23:23" x14ac:dyDescent="0.2">
      <c r="W276" s="327">
        <f>Admin!B276</f>
        <v>40183</v>
      </c>
    </row>
    <row r="277" spans="23:23" x14ac:dyDescent="0.2">
      <c r="W277" s="327">
        <f>Admin!B277</f>
        <v>40184</v>
      </c>
    </row>
    <row r="278" spans="23:23" x14ac:dyDescent="0.2">
      <c r="W278" s="327">
        <f>Admin!B278</f>
        <v>40185</v>
      </c>
    </row>
    <row r="279" spans="23:23" x14ac:dyDescent="0.2">
      <c r="W279" s="327">
        <f>Admin!B279</f>
        <v>40186</v>
      </c>
    </row>
    <row r="280" spans="23:23" x14ac:dyDescent="0.2">
      <c r="W280" s="327">
        <f>Admin!B280</f>
        <v>40187</v>
      </c>
    </row>
    <row r="281" spans="23:23" x14ac:dyDescent="0.2">
      <c r="W281" s="327">
        <f>Admin!B281</f>
        <v>40188</v>
      </c>
    </row>
    <row r="282" spans="23:23" x14ac:dyDescent="0.2">
      <c r="W282" s="327">
        <f>Admin!B282</f>
        <v>40189</v>
      </c>
    </row>
    <row r="283" spans="23:23" x14ac:dyDescent="0.2">
      <c r="W283" s="327">
        <f>Admin!B283</f>
        <v>40190</v>
      </c>
    </row>
    <row r="284" spans="23:23" x14ac:dyDescent="0.2">
      <c r="W284" s="327">
        <f>Admin!B284</f>
        <v>40191</v>
      </c>
    </row>
    <row r="285" spans="23:23" x14ac:dyDescent="0.2">
      <c r="W285" s="327">
        <f>Admin!B285</f>
        <v>40192</v>
      </c>
    </row>
    <row r="286" spans="23:23" x14ac:dyDescent="0.2">
      <c r="W286" s="327">
        <f>Admin!B286</f>
        <v>40193</v>
      </c>
    </row>
    <row r="287" spans="23:23" x14ac:dyDescent="0.2">
      <c r="W287" s="327">
        <f>Admin!B287</f>
        <v>40194</v>
      </c>
    </row>
    <row r="288" spans="23:23" x14ac:dyDescent="0.2">
      <c r="W288" s="327">
        <f>Admin!B288</f>
        <v>40195</v>
      </c>
    </row>
    <row r="289" spans="23:23" x14ac:dyDescent="0.2">
      <c r="W289" s="327">
        <f>Admin!B289</f>
        <v>40196</v>
      </c>
    </row>
    <row r="290" spans="23:23" x14ac:dyDescent="0.2">
      <c r="W290" s="327">
        <f>Admin!B290</f>
        <v>40197</v>
      </c>
    </row>
    <row r="291" spans="23:23" x14ac:dyDescent="0.2">
      <c r="W291" s="327">
        <f>Admin!B291</f>
        <v>40198</v>
      </c>
    </row>
    <row r="292" spans="23:23" x14ac:dyDescent="0.2">
      <c r="W292" s="327">
        <f>Admin!B292</f>
        <v>40199</v>
      </c>
    </row>
    <row r="293" spans="23:23" x14ac:dyDescent="0.2">
      <c r="W293" s="327">
        <f>Admin!B293</f>
        <v>40200</v>
      </c>
    </row>
    <row r="294" spans="23:23" x14ac:dyDescent="0.2">
      <c r="W294" s="327">
        <f>Admin!B294</f>
        <v>40201</v>
      </c>
    </row>
    <row r="295" spans="23:23" x14ac:dyDescent="0.2">
      <c r="W295" s="327">
        <f>Admin!B295</f>
        <v>40202</v>
      </c>
    </row>
    <row r="296" spans="23:23" x14ac:dyDescent="0.2">
      <c r="W296" s="327">
        <f>Admin!B296</f>
        <v>40203</v>
      </c>
    </row>
    <row r="297" spans="23:23" x14ac:dyDescent="0.2">
      <c r="W297" s="327">
        <f>Admin!B297</f>
        <v>40204</v>
      </c>
    </row>
    <row r="298" spans="23:23" x14ac:dyDescent="0.2">
      <c r="W298" s="327">
        <f>Admin!B298</f>
        <v>40205</v>
      </c>
    </row>
    <row r="299" spans="23:23" x14ac:dyDescent="0.2">
      <c r="W299" s="327">
        <f>Admin!B299</f>
        <v>40206</v>
      </c>
    </row>
    <row r="300" spans="23:23" x14ac:dyDescent="0.2">
      <c r="W300" s="327">
        <f>Admin!B300</f>
        <v>40207</v>
      </c>
    </row>
    <row r="301" spans="23:23" x14ac:dyDescent="0.2">
      <c r="W301" s="327">
        <f>Admin!B301</f>
        <v>40208</v>
      </c>
    </row>
    <row r="302" spans="23:23" x14ac:dyDescent="0.2">
      <c r="W302" s="327">
        <f>Admin!B302</f>
        <v>40209</v>
      </c>
    </row>
    <row r="303" spans="23:23" x14ac:dyDescent="0.2">
      <c r="W303" s="327">
        <f>Admin!B303</f>
        <v>40210</v>
      </c>
    </row>
    <row r="304" spans="23:23" x14ac:dyDescent="0.2">
      <c r="W304" s="327">
        <f>Admin!B304</f>
        <v>40211</v>
      </c>
    </row>
    <row r="305" spans="23:23" x14ac:dyDescent="0.2">
      <c r="W305" s="327">
        <f>Admin!B305</f>
        <v>40212</v>
      </c>
    </row>
    <row r="306" spans="23:23" x14ac:dyDescent="0.2">
      <c r="W306" s="327">
        <f>Admin!B306</f>
        <v>40213</v>
      </c>
    </row>
    <row r="307" spans="23:23" x14ac:dyDescent="0.2">
      <c r="W307" s="327">
        <f>Admin!B307</f>
        <v>40214</v>
      </c>
    </row>
    <row r="308" spans="23:23" x14ac:dyDescent="0.2">
      <c r="W308" s="327">
        <f>Admin!B308</f>
        <v>40215</v>
      </c>
    </row>
    <row r="309" spans="23:23" x14ac:dyDescent="0.2">
      <c r="W309" s="327">
        <f>Admin!B309</f>
        <v>40216</v>
      </c>
    </row>
    <row r="310" spans="23:23" x14ac:dyDescent="0.2">
      <c r="W310" s="327">
        <f>Admin!B310</f>
        <v>40217</v>
      </c>
    </row>
    <row r="311" spans="23:23" x14ac:dyDescent="0.2">
      <c r="W311" s="327">
        <f>Admin!B311</f>
        <v>40218</v>
      </c>
    </row>
    <row r="312" spans="23:23" x14ac:dyDescent="0.2">
      <c r="W312" s="327">
        <f>Admin!B312</f>
        <v>40219</v>
      </c>
    </row>
    <row r="313" spans="23:23" x14ac:dyDescent="0.2">
      <c r="W313" s="327">
        <f>Admin!B313</f>
        <v>40220</v>
      </c>
    </row>
    <row r="314" spans="23:23" x14ac:dyDescent="0.2">
      <c r="W314" s="327">
        <f>Admin!B314</f>
        <v>40221</v>
      </c>
    </row>
    <row r="315" spans="23:23" x14ac:dyDescent="0.2">
      <c r="W315" s="327">
        <f>Admin!B315</f>
        <v>40222</v>
      </c>
    </row>
    <row r="316" spans="23:23" x14ac:dyDescent="0.2">
      <c r="W316" s="327">
        <f>Admin!B316</f>
        <v>40223</v>
      </c>
    </row>
    <row r="317" spans="23:23" x14ac:dyDescent="0.2">
      <c r="W317" s="327">
        <f>Admin!B317</f>
        <v>40224</v>
      </c>
    </row>
    <row r="318" spans="23:23" x14ac:dyDescent="0.2">
      <c r="W318" s="327">
        <f>Admin!B318</f>
        <v>40225</v>
      </c>
    </row>
    <row r="319" spans="23:23" x14ac:dyDescent="0.2">
      <c r="W319" s="327">
        <f>Admin!B319</f>
        <v>40226</v>
      </c>
    </row>
    <row r="320" spans="23:23" x14ac:dyDescent="0.2">
      <c r="W320" s="327">
        <f>Admin!B320</f>
        <v>40227</v>
      </c>
    </row>
    <row r="321" spans="23:23" x14ac:dyDescent="0.2">
      <c r="W321" s="327">
        <f>Admin!B321</f>
        <v>40228</v>
      </c>
    </row>
    <row r="322" spans="23:23" x14ac:dyDescent="0.2">
      <c r="W322" s="327">
        <f>Admin!B322</f>
        <v>40229</v>
      </c>
    </row>
    <row r="323" spans="23:23" x14ac:dyDescent="0.2">
      <c r="W323" s="327">
        <f>Admin!B323</f>
        <v>40230</v>
      </c>
    </row>
    <row r="324" spans="23:23" x14ac:dyDescent="0.2">
      <c r="W324" s="327">
        <f>Admin!B324</f>
        <v>40231</v>
      </c>
    </row>
    <row r="325" spans="23:23" x14ac:dyDescent="0.2">
      <c r="W325" s="327">
        <f>Admin!B325</f>
        <v>40232</v>
      </c>
    </row>
    <row r="326" spans="23:23" x14ac:dyDescent="0.2">
      <c r="W326" s="327">
        <f>Admin!B326</f>
        <v>40233</v>
      </c>
    </row>
    <row r="327" spans="23:23" x14ac:dyDescent="0.2">
      <c r="W327" s="327">
        <f>Admin!B327</f>
        <v>40234</v>
      </c>
    </row>
    <row r="328" spans="23:23" x14ac:dyDescent="0.2">
      <c r="W328" s="327">
        <f>Admin!B328</f>
        <v>40235</v>
      </c>
    </row>
    <row r="329" spans="23:23" x14ac:dyDescent="0.2">
      <c r="W329" s="327">
        <f>Admin!B329</f>
        <v>40236</v>
      </c>
    </row>
    <row r="330" spans="23:23" x14ac:dyDescent="0.2">
      <c r="W330" s="327">
        <f>Admin!B330</f>
        <v>40237</v>
      </c>
    </row>
    <row r="331" spans="23:23" x14ac:dyDescent="0.2">
      <c r="W331" s="327">
        <f>Admin!B331</f>
        <v>40238</v>
      </c>
    </row>
    <row r="332" spans="23:23" x14ac:dyDescent="0.2">
      <c r="W332" s="327">
        <f>Admin!B332</f>
        <v>40239</v>
      </c>
    </row>
    <row r="333" spans="23:23" x14ac:dyDescent="0.2">
      <c r="W333" s="327">
        <f>Admin!B333</f>
        <v>40240</v>
      </c>
    </row>
    <row r="334" spans="23:23" x14ac:dyDescent="0.2">
      <c r="W334" s="327">
        <f>Admin!B334</f>
        <v>40241</v>
      </c>
    </row>
    <row r="335" spans="23:23" x14ac:dyDescent="0.2">
      <c r="W335" s="327">
        <f>Admin!B335</f>
        <v>40242</v>
      </c>
    </row>
    <row r="336" spans="23:23" x14ac:dyDescent="0.2">
      <c r="W336" s="327">
        <f>Admin!B336</f>
        <v>40243</v>
      </c>
    </row>
    <row r="337" spans="23:23" x14ac:dyDescent="0.2">
      <c r="W337" s="327">
        <f>Admin!B337</f>
        <v>40244</v>
      </c>
    </row>
    <row r="338" spans="23:23" x14ac:dyDescent="0.2">
      <c r="W338" s="327">
        <f>Admin!B338</f>
        <v>40245</v>
      </c>
    </row>
    <row r="339" spans="23:23" x14ac:dyDescent="0.2">
      <c r="W339" s="327">
        <f>Admin!B339</f>
        <v>40246</v>
      </c>
    </row>
    <row r="340" spans="23:23" x14ac:dyDescent="0.2">
      <c r="W340" s="327">
        <f>Admin!B340</f>
        <v>40247</v>
      </c>
    </row>
    <row r="341" spans="23:23" x14ac:dyDescent="0.2">
      <c r="W341" s="327">
        <f>Admin!B341</f>
        <v>40248</v>
      </c>
    </row>
    <row r="342" spans="23:23" x14ac:dyDescent="0.2">
      <c r="W342" s="327">
        <f>Admin!B342</f>
        <v>40249</v>
      </c>
    </row>
    <row r="343" spans="23:23" x14ac:dyDescent="0.2">
      <c r="W343" s="327">
        <f>Admin!B343</f>
        <v>40250</v>
      </c>
    </row>
    <row r="344" spans="23:23" x14ac:dyDescent="0.2">
      <c r="W344" s="327">
        <f>Admin!B344</f>
        <v>40251</v>
      </c>
    </row>
    <row r="345" spans="23:23" x14ac:dyDescent="0.2">
      <c r="W345" s="327">
        <f>Admin!B345</f>
        <v>40252</v>
      </c>
    </row>
    <row r="346" spans="23:23" x14ac:dyDescent="0.2">
      <c r="W346" s="327">
        <f>Admin!B346</f>
        <v>40253</v>
      </c>
    </row>
    <row r="347" spans="23:23" x14ac:dyDescent="0.2">
      <c r="W347" s="327">
        <f>Admin!B347</f>
        <v>40254</v>
      </c>
    </row>
    <row r="348" spans="23:23" x14ac:dyDescent="0.2">
      <c r="W348" s="327">
        <f>Admin!B348</f>
        <v>40255</v>
      </c>
    </row>
    <row r="349" spans="23:23" x14ac:dyDescent="0.2">
      <c r="W349" s="327">
        <f>Admin!B349</f>
        <v>40256</v>
      </c>
    </row>
    <row r="350" spans="23:23" x14ac:dyDescent="0.2">
      <c r="W350" s="327">
        <f>Admin!B350</f>
        <v>40257</v>
      </c>
    </row>
    <row r="351" spans="23:23" x14ac:dyDescent="0.2">
      <c r="W351" s="327">
        <f>Admin!B351</f>
        <v>40258</v>
      </c>
    </row>
    <row r="352" spans="23:23" x14ac:dyDescent="0.2">
      <c r="W352" s="327">
        <f>Admin!B352</f>
        <v>40259</v>
      </c>
    </row>
    <row r="353" spans="23:23" x14ac:dyDescent="0.2">
      <c r="W353" s="327">
        <f>Admin!B353</f>
        <v>40260</v>
      </c>
    </row>
    <row r="354" spans="23:23" x14ac:dyDescent="0.2">
      <c r="W354" s="327">
        <f>Admin!B354</f>
        <v>40261</v>
      </c>
    </row>
    <row r="355" spans="23:23" x14ac:dyDescent="0.2">
      <c r="W355" s="327">
        <f>Admin!B355</f>
        <v>40262</v>
      </c>
    </row>
    <row r="356" spans="23:23" x14ac:dyDescent="0.2">
      <c r="W356" s="327">
        <f>Admin!B356</f>
        <v>40263</v>
      </c>
    </row>
    <row r="357" spans="23:23" x14ac:dyDescent="0.2">
      <c r="W357" s="327">
        <f>Admin!B357</f>
        <v>40264</v>
      </c>
    </row>
    <row r="358" spans="23:23" x14ac:dyDescent="0.2">
      <c r="W358" s="327">
        <f>Admin!B358</f>
        <v>40265</v>
      </c>
    </row>
    <row r="359" spans="23:23" x14ac:dyDescent="0.2">
      <c r="W359" s="327">
        <f>Admin!B359</f>
        <v>40266</v>
      </c>
    </row>
    <row r="360" spans="23:23" x14ac:dyDescent="0.2">
      <c r="W360" s="327">
        <f>Admin!B360</f>
        <v>40267</v>
      </c>
    </row>
    <row r="361" spans="23:23" x14ac:dyDescent="0.2">
      <c r="W361" s="327">
        <f>Admin!B361</f>
        <v>40268</v>
      </c>
    </row>
    <row r="362" spans="23:23" x14ac:dyDescent="0.2">
      <c r="W362" s="327">
        <f>Admin!B362</f>
        <v>40269</v>
      </c>
    </row>
    <row r="363" spans="23:23" x14ac:dyDescent="0.2">
      <c r="W363" s="327">
        <f>Admin!B363</f>
        <v>40270</v>
      </c>
    </row>
    <row r="364" spans="23:23" x14ac:dyDescent="0.2">
      <c r="W364" s="327">
        <f>Admin!B364</f>
        <v>40271</v>
      </c>
    </row>
    <row r="365" spans="23:23" x14ac:dyDescent="0.2">
      <c r="W365" s="327">
        <f>Admin!B365</f>
        <v>40272</v>
      </c>
    </row>
    <row r="366" spans="23:23" x14ac:dyDescent="0.2">
      <c r="W366" s="327">
        <f>Admin!B366</f>
        <v>40273</v>
      </c>
    </row>
  </sheetData>
  <sheetCalcPr fullCalcOnLoad="1"/>
  <mergeCells count="132">
    <mergeCell ref="D226:F226"/>
    <mergeCell ref="S117:S118"/>
    <mergeCell ref="D71:F71"/>
    <mergeCell ref="D93:F93"/>
    <mergeCell ref="D97:F97"/>
    <mergeCell ref="D94:F94"/>
    <mergeCell ref="D227:F227"/>
    <mergeCell ref="D223:F223"/>
    <mergeCell ref="H221:H222"/>
    <mergeCell ref="D224:F224"/>
    <mergeCell ref="D225:F225"/>
    <mergeCell ref="K269:S269"/>
    <mergeCell ref="D251:F251"/>
    <mergeCell ref="D252:F252"/>
    <mergeCell ref="D253:F253"/>
    <mergeCell ref="D249:F249"/>
    <mergeCell ref="K113:S113"/>
    <mergeCell ref="O117:P117"/>
    <mergeCell ref="O143:P143"/>
    <mergeCell ref="D145:F145"/>
    <mergeCell ref="D122:F122"/>
    <mergeCell ref="D16:F16"/>
    <mergeCell ref="D17:F17"/>
    <mergeCell ref="M15:O15"/>
    <mergeCell ref="D18:F18"/>
    <mergeCell ref="D250:F250"/>
    <mergeCell ref="H247:H248"/>
    <mergeCell ref="A115:T115"/>
    <mergeCell ref="D119:F119"/>
    <mergeCell ref="H117:H118"/>
    <mergeCell ref="Q117:Q118"/>
    <mergeCell ref="D123:F123"/>
    <mergeCell ref="K139:S139"/>
    <mergeCell ref="D146:F146"/>
    <mergeCell ref="D147:F147"/>
    <mergeCell ref="H143:H144"/>
    <mergeCell ref="D149:F149"/>
    <mergeCell ref="S143:S144"/>
    <mergeCell ref="Q143:Q144"/>
    <mergeCell ref="M145:O145"/>
    <mergeCell ref="K217:S217"/>
    <mergeCell ref="D200:F200"/>
    <mergeCell ref="O169:P169"/>
    <mergeCell ref="H169:H170"/>
    <mergeCell ref="D174:F174"/>
    <mergeCell ref="D171:F171"/>
    <mergeCell ref="D172:F172"/>
    <mergeCell ref="D173:F173"/>
    <mergeCell ref="H195:H196"/>
    <mergeCell ref="D199:F199"/>
    <mergeCell ref="D175:F175"/>
    <mergeCell ref="D197:F197"/>
    <mergeCell ref="D198:F198"/>
    <mergeCell ref="D120:F120"/>
    <mergeCell ref="D121:F121"/>
    <mergeCell ref="A167:T167"/>
    <mergeCell ref="A141:T141"/>
    <mergeCell ref="D148:F148"/>
    <mergeCell ref="K191:S191"/>
    <mergeCell ref="K165:S165"/>
    <mergeCell ref="D95:F95"/>
    <mergeCell ref="D96:F96"/>
    <mergeCell ref="K87:S87"/>
    <mergeCell ref="O91:P91"/>
    <mergeCell ref="H91:H92"/>
    <mergeCell ref="A89:T89"/>
    <mergeCell ref="M93:O93"/>
    <mergeCell ref="Q91:Q92"/>
    <mergeCell ref="S91:S92"/>
    <mergeCell ref="D70:F70"/>
    <mergeCell ref="H65:H66"/>
    <mergeCell ref="O65:P65"/>
    <mergeCell ref="D67:F67"/>
    <mergeCell ref="D68:F68"/>
    <mergeCell ref="M67:O67"/>
    <mergeCell ref="D43:F43"/>
    <mergeCell ref="D44:F44"/>
    <mergeCell ref="A63:T63"/>
    <mergeCell ref="K61:S61"/>
    <mergeCell ref="D45:F45"/>
    <mergeCell ref="D69:F69"/>
    <mergeCell ref="Q65:Q66"/>
    <mergeCell ref="S65:S66"/>
    <mergeCell ref="D41:F41"/>
    <mergeCell ref="D42:F42"/>
    <mergeCell ref="M41:O41"/>
    <mergeCell ref="A271:T271"/>
    <mergeCell ref="A245:T245"/>
    <mergeCell ref="A219:T219"/>
    <mergeCell ref="A193:T193"/>
    <mergeCell ref="O221:P221"/>
    <mergeCell ref="O195:P195"/>
    <mergeCell ref="D201:F201"/>
    <mergeCell ref="Q221:Q222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K3:M3"/>
    <mergeCell ref="Q13:Q14"/>
    <mergeCell ref="O39:P39"/>
    <mergeCell ref="A37:T37"/>
    <mergeCell ref="Q39:Q40"/>
    <mergeCell ref="S39:S40"/>
    <mergeCell ref="H39:H40"/>
    <mergeCell ref="S13:S14"/>
    <mergeCell ref="D19:F19"/>
    <mergeCell ref="K35:S35"/>
    <mergeCell ref="D15:F15"/>
    <mergeCell ref="D5:F5"/>
    <mergeCell ref="D6:F6"/>
    <mergeCell ref="O13:P13"/>
    <mergeCell ref="L5:M5"/>
    <mergeCell ref="O5:P5"/>
    <mergeCell ref="D7:F7"/>
    <mergeCell ref="D8:F8"/>
    <mergeCell ref="L7:P7"/>
    <mergeCell ref="H13:H14"/>
    <mergeCell ref="Q3:S3"/>
    <mergeCell ref="S221:S222"/>
    <mergeCell ref="Q247:Q248"/>
    <mergeCell ref="S247:S248"/>
    <mergeCell ref="K243:S243"/>
    <mergeCell ref="O247:P247"/>
    <mergeCell ref="Q169:Q170"/>
    <mergeCell ref="S169:S170"/>
    <mergeCell ref="Q195:Q196"/>
    <mergeCell ref="S195:S196"/>
  </mergeCells>
  <phoneticPr fontId="5" type="noConversion"/>
  <dataValidations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SUM(AQ100:AT100)+SUM(AR102:AT102)</f>
        <v>0</v>
      </c>
      <c r="H1" s="374"/>
      <c r="I1" s="439" t="s">
        <v>4</v>
      </c>
      <c r="J1" s="440"/>
      <c r="K1" s="440"/>
      <c r="L1" s="441"/>
      <c r="M1" s="115">
        <f>M21+M36+M51+M66+M81+M96</f>
        <v>0</v>
      </c>
      <c r="N1" s="115">
        <f t="shared" ref="N1:T1" si="0">N21+N36+N51+N66+N81+N96</f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 t="shared" si="0"/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M110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T110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35</v>
      </c>
      <c r="F9" s="63"/>
      <c r="G9" s="63"/>
      <c r="H9" s="421" t="s">
        <v>39</v>
      </c>
      <c r="I9" s="410"/>
      <c r="J9" s="411"/>
      <c r="K9" s="324">
        <f>Admin!B240</f>
        <v>40147</v>
      </c>
      <c r="L9" s="325" t="s">
        <v>256</v>
      </c>
      <c r="M9" s="326">
        <f>Admin!B246</f>
        <v>40153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IF(T$9="Y",'Nov09'!H56,0)</f>
        <v>0</v>
      </c>
      <c r="I11" s="117">
        <f>IF(T$9="Y",'Nov09'!I56,0)</f>
        <v>0</v>
      </c>
      <c r="J11" s="117">
        <f>IF(T$9="Y",'Nov09'!J56,0)</f>
        <v>0</v>
      </c>
      <c r="K11" s="117">
        <f>IF(T$9="Y",'Nov09'!K56,I11*J11)</f>
        <v>0</v>
      </c>
      <c r="L11" s="165">
        <f>IF(T$9="Y",'Nov09'!L56,0)</f>
        <v>0</v>
      </c>
      <c r="M11" s="144" t="str">
        <f>IF(E11=" "," ",IF(T$9="Y",'Nov09'!M56,IF((H11+K11+L11)&gt;0,H11+K11+L11," ")))</f>
        <v xml:space="preserve"> </v>
      </c>
      <c r="N11" s="119" t="str">
        <f>IF(M11=" "," ",IF(M11=0," ",IF(Employee!O$24="W1",AN11,AI11-'Nov09'!W56)))</f>
        <v xml:space="preserve"> </v>
      </c>
      <c r="O11" s="131" t="str">
        <f>IF(M11=" "," ",IF(M11=0," ",IF(Employee!P$17&gt;E$9,0,IF(C11="A",WNI!E343,IF(C11="B",WNI!F343,IF(C11="C",WNI!G343,IF(C11="J",WNI!H343,"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",WNI!I343))</f>
        <v xml:space="preserve"> </v>
      </c>
      <c r="U11" s="50"/>
      <c r="V11" s="61">
        <f>IF(Employee!H$34=E$9,Employee!D$34+SUM(M11)+'Nov09'!V56,SUM(M11)+'Nov09'!V56)</f>
        <v>0</v>
      </c>
      <c r="W11" s="61">
        <f>IF(Employee!H$34=E$9,Employee!D$35+SUM(N11)+'Nov09'!W56,SUM(N11)+'Nov09'!W56)</f>
        <v>0</v>
      </c>
      <c r="X11" s="61">
        <f>IF(O11=" ",'Nov09'!X56,O11+'Nov09'!X56)</f>
        <v>0</v>
      </c>
      <c r="Y11" s="61">
        <f>IF(P11=" ",'Nov09'!Y56,P11+'Nov09'!Y56)</f>
        <v>0</v>
      </c>
      <c r="Z11" s="61">
        <f>IF(Q11=" ",'Nov09'!Z56,Q11+'Nov09'!Z56)</f>
        <v>0</v>
      </c>
      <c r="AA11" s="61">
        <f>IF(R11=" ",'Nov09'!AA56,R11+'Nov09'!AA56)</f>
        <v>0</v>
      </c>
      <c r="AB11" s="62"/>
      <c r="AC11" s="61">
        <f>IF(T11=" ",'Nov09'!AC56,T11+'Nov09'!AC56)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IF(T$9="Y",'Nov09'!H57,0)</f>
        <v>0</v>
      </c>
      <c r="I12" s="121">
        <f>IF(T$9="Y",'Nov09'!I57,0)</f>
        <v>0</v>
      </c>
      <c r="J12" s="121">
        <f>IF(T$9="Y",'Nov09'!J57,0)</f>
        <v>0</v>
      </c>
      <c r="K12" s="121">
        <f>IF(T$9="Y",'Nov09'!K57,I12*J12)</f>
        <v>0</v>
      </c>
      <c r="L12" s="166">
        <f>IF(T$9="Y",'Nov09'!L57,0)</f>
        <v>0</v>
      </c>
      <c r="M12" s="145" t="str">
        <f>IF(E12=" "," ",IF(T$9="Y",'Nov09'!M57,IF((H12+K12+L12)&gt;0,H12+K12+L12," ")))</f>
        <v xml:space="preserve"> </v>
      </c>
      <c r="N12" s="123" t="str">
        <f>IF(M12=" "," ",IF(M12=0," ",IF(Employee!O$50="W1",AN12,AI12-'Nov09'!W57)))</f>
        <v xml:space="preserve"> </v>
      </c>
      <c r="O12" s="133" t="str">
        <f>IF(M12=" "," ",IF(M12=0," ",IF(Employee!P$43&gt;E$9,0,IF(C12="A",WNI!E344,IF(C12="B",WNI!F344,IF(C12="C",WNI!G344,IF(C12="J",WNI!H344,"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",WNI!I344))</f>
        <v xml:space="preserve"> </v>
      </c>
      <c r="U12" s="50"/>
      <c r="V12" s="61">
        <f>IF(Employee!H$60=E$9,Employee!D$60+SUM(M12)+'Nov09'!V57,SUM(M12)+'Nov09'!V57)</f>
        <v>0</v>
      </c>
      <c r="W12" s="61">
        <f>IF(Employee!H$60=E$9,Employee!D$61+SUM(N12)+'Nov09'!W57,SUM(N12)+'Nov09'!W57)</f>
        <v>0</v>
      </c>
      <c r="X12" s="61">
        <f>IF(O12=" ",'Nov09'!X57,O12+'Nov09'!X57)</f>
        <v>0</v>
      </c>
      <c r="Y12" s="61">
        <f>IF(P12=" ",'Nov09'!Y57,P12+'Nov09'!Y57)</f>
        <v>0</v>
      </c>
      <c r="Z12" s="61">
        <f>IF(Q12=" ",'Nov09'!Z57,Q12+'Nov09'!Z57)</f>
        <v>0</v>
      </c>
      <c r="AA12" s="61">
        <f>IF(R12=" ",'Nov09'!AA57,R12+'Nov09'!AA57)</f>
        <v>0</v>
      </c>
      <c r="AB12" s="62"/>
      <c r="AC12" s="61">
        <f>IF(T12=" ",'Nov09'!AC57,T12+'Nov09'!AC57)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IF(T$9="Y",'Nov09'!H58,0)</f>
        <v>0</v>
      </c>
      <c r="I13" s="121">
        <f>IF(T$9="Y",'Nov09'!I58,0)</f>
        <v>0</v>
      </c>
      <c r="J13" s="121">
        <f>IF(T$9="Y",'Nov09'!J58,0)</f>
        <v>0</v>
      </c>
      <c r="K13" s="121">
        <f>IF(T$9="Y",'Nov09'!K58,I13*J13)</f>
        <v>0</v>
      </c>
      <c r="L13" s="166">
        <f>IF(T$9="Y",'Nov09'!L58,0)</f>
        <v>0</v>
      </c>
      <c r="M13" s="145" t="str">
        <f>IF(E13=" "," ",IF(T$9="Y",'Nov09'!M58,IF((H13+K13+L13)&gt;0,H13+K13+L13," ")))</f>
        <v xml:space="preserve"> </v>
      </c>
      <c r="N13" s="123" t="str">
        <f>IF(M13=" "," ",IF(M13=0," ",IF(Employee!O$76="W1",AN13,AI13-'Nov09'!W58)))</f>
        <v xml:space="preserve"> </v>
      </c>
      <c r="O13" s="133" t="str">
        <f>IF(M13=" "," ",IF(M13=0," ",IF(Employee!P$69&gt;E$9,0,IF(C13="A",WNI!E345,IF(C13="B",WNI!F345,IF(C13="C",WNI!G345,IF(C13="J",WNI!H345,"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",WNI!I345))</f>
        <v xml:space="preserve"> </v>
      </c>
      <c r="U13" s="50"/>
      <c r="V13" s="61">
        <f>IF(Employee!H$86=E$9,Employee!D$86+SUM(M13)+'Nov09'!V58,SUM(M13)+'Nov09'!V58)</f>
        <v>0</v>
      </c>
      <c r="W13" s="61">
        <f>IF(Employee!H$86=E$9,Employee!D$87+SUM(N13)+'Nov09'!W58,SUM(N13)+'Nov09'!W58)</f>
        <v>0</v>
      </c>
      <c r="X13" s="61">
        <f>IF(O13=" ",'Nov09'!X58,O13+'Nov09'!X58)</f>
        <v>0</v>
      </c>
      <c r="Y13" s="61">
        <f>IF(P13=" ",'Nov09'!Y58,P13+'Nov09'!Y58)</f>
        <v>0</v>
      </c>
      <c r="Z13" s="61">
        <f>IF(Q13=" ",'Nov09'!Z58,Q13+'Nov09'!Z58)</f>
        <v>0</v>
      </c>
      <c r="AA13" s="61">
        <f>IF(R13=" ",'Nov09'!AA58,R13+'Nov09'!AA58)</f>
        <v>0</v>
      </c>
      <c r="AB13" s="62"/>
      <c r="AC13" s="61">
        <f>IF(T13=" ",'Nov09'!AC58,T13+'Nov09'!AC58)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IF(T$9="Y",'Nov09'!H59,0)</f>
        <v>0</v>
      </c>
      <c r="I14" s="121">
        <f>IF(T$9="Y",'Nov09'!I59,0)</f>
        <v>0</v>
      </c>
      <c r="J14" s="121">
        <f>IF(T$9="Y",'Nov09'!J59,0)</f>
        <v>0</v>
      </c>
      <c r="K14" s="121">
        <f>IF(T$9="Y",'Nov09'!K59,I14*J14)</f>
        <v>0</v>
      </c>
      <c r="L14" s="166">
        <f>IF(T$9="Y",'Nov09'!L59,0)</f>
        <v>0</v>
      </c>
      <c r="M14" s="145" t="str">
        <f>IF(E14=" "," ",IF(T$9="Y",'Nov09'!M59,IF((H14+K14+L14)&gt;0,H14+K14+L14," ")))</f>
        <v xml:space="preserve"> </v>
      </c>
      <c r="N14" s="123" t="str">
        <f>IF(M14=" "," ",IF(M14=0," ",IF(Employee!O$102="W1",AN14,AI14-'Nov09'!W59)))</f>
        <v xml:space="preserve"> </v>
      </c>
      <c r="O14" s="133" t="str">
        <f>IF(M14=" "," ",IF(M14=0," ",IF(Employee!P$95&gt;E$9,0,IF(C14="A",WNI!E346,IF(C14="B",WNI!F346,IF(C14="C",WNI!G346,IF(C14="J",WNI!H346,"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",WNI!I346))</f>
        <v xml:space="preserve"> </v>
      </c>
      <c r="U14" s="50"/>
      <c r="V14" s="61">
        <f>IF(Employee!H$112=E$9,Employee!D$112+SUM(M14)+'Nov09'!V59,SUM(M14)+'Nov09'!V59)</f>
        <v>0</v>
      </c>
      <c r="W14" s="61">
        <f>IF(Employee!H$112=E$9,Employee!D$113+SUM(N14)+'Nov09'!W59,SUM(N14)+'Nov09'!W59)</f>
        <v>0</v>
      </c>
      <c r="X14" s="61">
        <f>IF(O14=" ",'Nov09'!X59,O14+'Nov09'!X59)</f>
        <v>0</v>
      </c>
      <c r="Y14" s="61">
        <f>IF(P14=" ",'Nov09'!Y59,P14+'Nov09'!Y59)</f>
        <v>0</v>
      </c>
      <c r="Z14" s="61">
        <f>IF(Q14=" ",'Nov09'!Z59,Q14+'Nov09'!Z59)</f>
        <v>0</v>
      </c>
      <c r="AA14" s="61">
        <f>IF(R14=" ",'Nov09'!AA59,R14+'Nov09'!AA59)</f>
        <v>0</v>
      </c>
      <c r="AB14" s="62"/>
      <c r="AC14" s="61">
        <f>IF(T14=" ",'Nov09'!AC59,T14+'Nov09'!AC59)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IF(T$9="Y",'Nov09'!H60,0)</f>
        <v>0</v>
      </c>
      <c r="I15" s="121">
        <f>IF(T$9="Y",'Nov09'!I60,0)</f>
        <v>0</v>
      </c>
      <c r="J15" s="121">
        <f>IF(T$9="Y",'Nov09'!J60,0)</f>
        <v>0</v>
      </c>
      <c r="K15" s="121">
        <f>IF(T$9="Y",'Nov09'!K60,I15*J15)</f>
        <v>0</v>
      </c>
      <c r="L15" s="166">
        <f>IF(T$9="Y",'Nov09'!L60,0)</f>
        <v>0</v>
      </c>
      <c r="M15" s="145" t="str">
        <f>IF(E15=" "," ",IF(T$9="Y",'Nov09'!M60,IF((H15+K15+L15)&gt;0,H15+K15+L15," ")))</f>
        <v xml:space="preserve"> </v>
      </c>
      <c r="N15" s="123" t="str">
        <f>IF(M15=" "," ",IF(M15=0," ",IF(Employee!O$128="W1",AN15,AI15-'Nov09'!W60)))</f>
        <v xml:space="preserve"> </v>
      </c>
      <c r="O15" s="133" t="str">
        <f>IF(M15=" "," ",IF(M15=0," ",IF(Employee!P$121&gt;E$9,0,IF(C15="A",WNI!E347,IF(C15="B",WNI!F347,IF(C15="C",WNI!G347,IF(C15="J",WNI!H347,"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",WNI!I347))</f>
        <v xml:space="preserve"> </v>
      </c>
      <c r="U15" s="50"/>
      <c r="V15" s="61">
        <f>IF(Employee!H$138=E$9,Employee!D$138+SUM(M15)+'Nov09'!V60,SUM(M15)+'Nov09'!V60)</f>
        <v>0</v>
      </c>
      <c r="W15" s="61">
        <f>IF(Employee!H$138=E$9,Employee!D$139+SUM(N15)+'Nov09'!W60,SUM(N15)+'Nov09'!W60)</f>
        <v>0</v>
      </c>
      <c r="X15" s="61">
        <f>IF(O15=" ",'Nov09'!X60,O15+'Nov09'!X60)</f>
        <v>0</v>
      </c>
      <c r="Y15" s="61">
        <f>IF(P15=" ",'Nov09'!Y60,P15+'Nov09'!Y60)</f>
        <v>0</v>
      </c>
      <c r="Z15" s="61">
        <f>IF(Q15=" ",'Nov09'!Z60,Q15+'Nov09'!Z60)</f>
        <v>0</v>
      </c>
      <c r="AA15" s="61">
        <f>IF(R15=" ",'Nov09'!AA60,R15+'Nov09'!AA60)</f>
        <v>0</v>
      </c>
      <c r="AB15" s="62"/>
      <c r="AC15" s="61">
        <f>IF(T15=" ",'Nov09'!AC60,T15+'Nov09'!AC60)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IF(T$9="Y",'Nov09'!H61,0)</f>
        <v>0</v>
      </c>
      <c r="I16" s="121">
        <f>IF(T$9="Y",'Nov09'!I61,0)</f>
        <v>0</v>
      </c>
      <c r="J16" s="121">
        <f>IF(T$9="Y",'Nov09'!J61,0)</f>
        <v>0</v>
      </c>
      <c r="K16" s="121">
        <f>IF(T$9="Y",'Nov09'!K61,I16*J16)</f>
        <v>0</v>
      </c>
      <c r="L16" s="166">
        <f>IF(T$9="Y",'Nov09'!L61,0)</f>
        <v>0</v>
      </c>
      <c r="M16" s="145" t="str">
        <f>IF(E16=" "," ",IF(T$9="Y",'Nov09'!M61,IF((H16+K16+L16)&gt;0,H16+K16+L16," ")))</f>
        <v xml:space="preserve"> </v>
      </c>
      <c r="N16" s="123" t="str">
        <f>IF(M16=" "," ",IF(M16=0," ",IF(Employee!O$154="W1",AN16,AI16-'Nov09'!W61)))</f>
        <v xml:space="preserve"> </v>
      </c>
      <c r="O16" s="133" t="str">
        <f>IF(M16=" "," ",IF(M16=0," ",IF(Employee!P$147&gt;E$9,0,IF(C16="A",WNI!E348,IF(C16="B",WNI!F348,IF(C16="C",WNI!G348,IF(C16="J",WNI!H348,"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",WNI!I348))</f>
        <v xml:space="preserve"> </v>
      </c>
      <c r="U16" s="50"/>
      <c r="V16" s="61">
        <f>IF(Employee!H$164=E$9,Employee!D$164+SUM(M16)+'Nov09'!V61,SUM(M16)+'Nov09'!V61)</f>
        <v>0</v>
      </c>
      <c r="W16" s="61">
        <f>IF(Employee!H$164=E$9,Employee!D$165+SUM(N16)+'Nov09'!W61,SUM(N16)+'Nov09'!W61)</f>
        <v>0</v>
      </c>
      <c r="X16" s="61">
        <f>IF(O16=" ",'Nov09'!X61,O16+'Nov09'!X61)</f>
        <v>0</v>
      </c>
      <c r="Y16" s="61">
        <f>IF(P16=" ",'Nov09'!Y61,P16+'Nov09'!Y61)</f>
        <v>0</v>
      </c>
      <c r="Z16" s="61">
        <f>IF(Q16=" ",'Nov09'!Z61,Q16+'Nov09'!Z61)</f>
        <v>0</v>
      </c>
      <c r="AA16" s="61">
        <f>IF(R16=" ",'Nov09'!AA61,R16+'Nov09'!AA61)</f>
        <v>0</v>
      </c>
      <c r="AB16" s="62"/>
      <c r="AC16" s="61">
        <f>IF(T16=" ",'Nov09'!AC61,T16+'Nov09'!AC61)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IF(T$9="Y",'Nov09'!H62,0)</f>
        <v>0</v>
      </c>
      <c r="I17" s="121">
        <f>IF(T$9="Y",'Nov09'!I62,0)</f>
        <v>0</v>
      </c>
      <c r="J17" s="121">
        <f>IF(T$9="Y",'Nov09'!J62,0)</f>
        <v>0</v>
      </c>
      <c r="K17" s="121">
        <f>IF(T$9="Y",'Nov09'!K62,I17*J17)</f>
        <v>0</v>
      </c>
      <c r="L17" s="166">
        <f>IF(T$9="Y",'Nov09'!L62,0)</f>
        <v>0</v>
      </c>
      <c r="M17" s="145" t="str">
        <f>IF(E17=" "," ",IF(T$9="Y",'Nov09'!M62,IF((H17+K17+L17)&gt;0,H17+K17+L17," ")))</f>
        <v xml:space="preserve"> </v>
      </c>
      <c r="N17" s="123" t="str">
        <f>IF(M17=" "," ",IF(M17=0," ",IF(Employee!O$180="W1",AN17,AI17-'Nov09'!W62)))</f>
        <v xml:space="preserve"> </v>
      </c>
      <c r="O17" s="133" t="str">
        <f>IF(M17=" "," ",IF(M17=0," ",IF(Employee!P$173&gt;E$9,0,IF(C17="A",WNI!E349,IF(C17="B",WNI!F349,IF(C17="C",WNI!G349,IF(C17="J",WNI!H349,"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",WNI!I349))</f>
        <v xml:space="preserve"> </v>
      </c>
      <c r="U17" s="50"/>
      <c r="V17" s="61">
        <f>IF(Employee!H$190=E$9,Employee!D$190+SUM(M17)+'Nov09'!V62,SUM(M17)+'Nov09'!V62)</f>
        <v>0</v>
      </c>
      <c r="W17" s="61">
        <f>IF(Employee!H$190=E$9,Employee!D$191+SUM(N17)+'Nov09'!W62,SUM(N17)+'Nov09'!W62)</f>
        <v>0</v>
      </c>
      <c r="X17" s="61">
        <f>IF(O17=" ",'Nov09'!X62,O17+'Nov09'!X62)</f>
        <v>0</v>
      </c>
      <c r="Y17" s="61">
        <f>IF(P17=" ",'Nov09'!Y62,P17+'Nov09'!Y62)</f>
        <v>0</v>
      </c>
      <c r="Z17" s="61">
        <f>IF(Q17=" ",'Nov09'!Z62,Q17+'Nov09'!Z62)</f>
        <v>0</v>
      </c>
      <c r="AA17" s="61">
        <f>IF(R17=" ",'Nov09'!AA62,R17+'Nov09'!AA62)</f>
        <v>0</v>
      </c>
      <c r="AB17" s="62"/>
      <c r="AC17" s="61">
        <f>IF(T17=" ",'Nov09'!AC62,T17+'Nov09'!AC62)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IF(T$9="Y",'Nov09'!H63,0)</f>
        <v>0</v>
      </c>
      <c r="I18" s="121">
        <f>IF(T$9="Y",'Nov09'!I63,0)</f>
        <v>0</v>
      </c>
      <c r="J18" s="121">
        <f>IF(T$9="Y",'Nov09'!J63,0)</f>
        <v>0</v>
      </c>
      <c r="K18" s="121">
        <f>IF(T$9="Y",'Nov09'!K63,I18*J18)</f>
        <v>0</v>
      </c>
      <c r="L18" s="166">
        <f>IF(T$9="Y",'Nov09'!L63,0)</f>
        <v>0</v>
      </c>
      <c r="M18" s="145" t="str">
        <f>IF(E18=" "," ",IF(T$9="Y",'Nov09'!M63,IF((H18+K18+L18)&gt;0,H18+K18+L18," ")))</f>
        <v xml:space="preserve"> </v>
      </c>
      <c r="N18" s="123" t="str">
        <f>IF(M18=" "," ",IF(M18=0," ",IF(Employee!O$206="W1",AN18,AI18-'Nov09'!W63)))</f>
        <v xml:space="preserve"> </v>
      </c>
      <c r="O18" s="133" t="str">
        <f>IF(M18=" "," ",IF(M18=0," ",IF(Employee!P$199&gt;E$9,0,IF(C18="A",WNI!E350,IF(C18="B",WNI!F350,IF(C18="C",WNI!G350,IF(C18="J",WNI!H350,"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",WNI!I350))</f>
        <v xml:space="preserve"> </v>
      </c>
      <c r="U18" s="50"/>
      <c r="V18" s="61">
        <f>IF(Employee!H$216=E$9,Employee!D$216+SUM(M18)+'Nov09'!V63,SUM(M18)+'Nov09'!V63)</f>
        <v>0</v>
      </c>
      <c r="W18" s="61">
        <f>IF(Employee!H$216=E$9,Employee!D$217+SUM(N18)+'Nov09'!W63,SUM(N18)+'Nov09'!W63)</f>
        <v>0</v>
      </c>
      <c r="X18" s="61">
        <f>IF(O18=" ",'Nov09'!X63,O18+'Nov09'!X63)</f>
        <v>0</v>
      </c>
      <c r="Y18" s="61">
        <f>IF(P18=" ",'Nov09'!Y63,P18+'Nov09'!Y63)</f>
        <v>0</v>
      </c>
      <c r="Z18" s="61">
        <f>IF(Q18=" ",'Nov09'!Z63,Q18+'Nov09'!Z63)</f>
        <v>0</v>
      </c>
      <c r="AA18" s="61">
        <f>IF(R18=" ",'Nov09'!AA63,R18+'Nov09'!AA63)</f>
        <v>0</v>
      </c>
      <c r="AB18" s="62"/>
      <c r="AC18" s="61">
        <f>IF(T18=" ",'Nov09'!AC63,T18+'Nov09'!AC63)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IF(T$9="Y",'Nov09'!H64,0)</f>
        <v>0</v>
      </c>
      <c r="I19" s="121">
        <f>IF(T$9="Y",'Nov09'!I64,0)</f>
        <v>0</v>
      </c>
      <c r="J19" s="121">
        <f>IF(T$9="Y",'Nov09'!J64,0)</f>
        <v>0</v>
      </c>
      <c r="K19" s="121">
        <f>IF(T$9="Y",'Nov09'!K64,I19*J19)</f>
        <v>0</v>
      </c>
      <c r="L19" s="166">
        <f>IF(T$9="Y",'Nov09'!L64,0)</f>
        <v>0</v>
      </c>
      <c r="M19" s="145" t="str">
        <f>IF(E19=" "," ",IF(T$9="Y",'Nov09'!M64,IF((H19+K19+L19)&gt;0,H19+K19+L19," ")))</f>
        <v xml:space="preserve"> </v>
      </c>
      <c r="N19" s="123" t="str">
        <f>IF(M19=" "," ",IF(M19=0," ",IF(Employee!O$232="W1",AN19,AI19-'Nov09'!W64)))</f>
        <v xml:space="preserve"> </v>
      </c>
      <c r="O19" s="133" t="str">
        <f>IF(M19=" "," ",IF(M19=0," ",IF(Employee!P$225&gt;E$9,0,IF(C19="A",WNI!E351,IF(C19="B",WNI!F351,IF(C19="C",WNI!G351,IF(C19="J",WNI!H351,"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",WNI!I351))</f>
        <v xml:space="preserve"> </v>
      </c>
      <c r="U19" s="50"/>
      <c r="V19" s="61">
        <f>IF(Employee!H$242=E$9,Employee!D$242+SUM(M19)+'Nov09'!V64,SUM(M19)+'Nov09'!V64)</f>
        <v>0</v>
      </c>
      <c r="W19" s="61">
        <f>IF(Employee!H$242=E$9,Employee!D$243+SUM(N19)+'Nov09'!W64,SUM(N19)+'Nov09'!W64)</f>
        <v>0</v>
      </c>
      <c r="X19" s="61">
        <f>IF(O19=" ",'Nov09'!X64,O19+'Nov09'!X64)</f>
        <v>0</v>
      </c>
      <c r="Y19" s="61">
        <f>IF(P19=" ",'Nov09'!Y64,P19+'Nov09'!Y64)</f>
        <v>0</v>
      </c>
      <c r="Z19" s="61">
        <f>IF(Q19=" ",'Nov09'!Z64,Q19+'Nov09'!Z64)</f>
        <v>0</v>
      </c>
      <c r="AA19" s="61">
        <f>IF(R19=" ",'Nov09'!AA64,R19+'Nov09'!AA64)</f>
        <v>0</v>
      </c>
      <c r="AB19" s="62"/>
      <c r="AC19" s="61">
        <f>IF(T19=" ",'Nov09'!AC64,T19+'Nov09'!AC64)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IF(T$9="Y",'Nov09'!H65,0)</f>
        <v>0</v>
      </c>
      <c r="I20" s="148">
        <f>IF(T$9="Y",'Nov09'!I65,0)</f>
        <v>0</v>
      </c>
      <c r="J20" s="148">
        <f>IF(T$9="Y",'Nov09'!J65,0)</f>
        <v>0</v>
      </c>
      <c r="K20" s="148">
        <f>IF(T$9="Y",'Nov09'!K65,I20*J20)</f>
        <v>0</v>
      </c>
      <c r="L20" s="167">
        <f>IF(T$9="Y",'Nov09'!L65,0)</f>
        <v>0</v>
      </c>
      <c r="M20" s="146" t="str">
        <f>IF(E20=" "," ",IF(T$9="Y",'Nov09'!M65,IF((H20+K20+L20)&gt;0,H20+K20+L20," ")))</f>
        <v xml:space="preserve"> </v>
      </c>
      <c r="N20" s="123" t="str">
        <f>IF(M20=" "," ",IF(M20=0," ",IF(Employee!O$258="W1",AN20,AI20-'Nov09'!W65)))</f>
        <v xml:space="preserve"> </v>
      </c>
      <c r="O20" s="133" t="str">
        <f>IF(M20=" "," ",IF(M20=0," ",IF(Employee!P$251&gt;E$9,0,IF(C20="A",WNI!E352,IF(C20="B",WNI!F352,IF(C20="C",WNI!G352,IF(C20="J",WNI!H352,"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",WNI!I352))</f>
        <v xml:space="preserve"> </v>
      </c>
      <c r="U20" s="50"/>
      <c r="V20" s="61">
        <f>IF(Employee!H$268=E$9,Employee!D$268+SUM(M20)+'Nov09'!V65,SUM(M20)+'Nov09'!V65)</f>
        <v>0</v>
      </c>
      <c r="W20" s="61">
        <f>IF(Employee!H$268=E$9,Employee!D$269+SUM(N20)+'Nov09'!W65,SUM(N20)+'Nov09'!W65)</f>
        <v>0</v>
      </c>
      <c r="X20" s="61">
        <f>IF(O20=" ",'Nov09'!X65,O20+'Nov09'!X65)</f>
        <v>0</v>
      </c>
      <c r="Y20" s="61">
        <f>IF(P20=" ",'Nov09'!Y65,P20+'Nov09'!Y65)</f>
        <v>0</v>
      </c>
      <c r="Z20" s="61">
        <f>IF(Q20=" ",'Nov09'!Z65,Q20+'Nov09'!Z65)</f>
        <v>0</v>
      </c>
      <c r="AA20" s="61">
        <f>IF(R20=" ",'Nov09'!AA65,R20+'Nov09'!AA65)</f>
        <v>0</v>
      </c>
      <c r="AB20" s="62"/>
      <c r="AC20" s="61">
        <f>IF(T20=" ",'Nov09'!AC65,T20+'Nov09'!AC65)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36</v>
      </c>
      <c r="F24" s="63"/>
      <c r="G24" s="63"/>
      <c r="H24" s="421" t="s">
        <v>39</v>
      </c>
      <c r="I24" s="410"/>
      <c r="J24" s="411"/>
      <c r="K24" s="324">
        <f>Admin!B247</f>
        <v>40154</v>
      </c>
      <c r="L24" s="325" t="s">
        <v>256</v>
      </c>
      <c r="M24" s="326">
        <f>Admin!B253</f>
        <v>40160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",IF(Employee!P$17&gt;E$24,0,IF(C26="A",WNI!E353,IF(C26="B",WNI!F353,IF(C26="C",WNI!G353,IF(C26="J",WNI!H353,"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",WNI!I353))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",IF(Employee!P$43&gt;E$24,0,IF(C27="A",WNI!E354,IF(C27="B",WNI!F354,IF(C27="C",WNI!G354,IF(C27="J",WNI!H354,"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",WNI!I354))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",IF(Employee!P$69&gt;E$24,0,IF(C28="A",WNI!E355,IF(C28="B",WNI!F355,IF(C28="C",WNI!G355,IF(C28="J",WNI!H355,"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",WNI!I355))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",IF(Employee!P$95&gt;E$24,0,IF(C29="A",WNI!E356,IF(C29="B",WNI!F356,IF(C29="C",WNI!G356,IF(C29="J",WNI!H356,"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",WNI!I356))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",IF(Employee!P$121&gt;E$24,0,IF(C30="A",WNI!E357,IF(C30="B",WNI!F357,IF(C30="C",WNI!G357,IF(C30="J",WNI!H357,"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",WNI!I357))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",IF(Employee!P$147&gt;E$24,0,IF(C31="A",WNI!E358,IF(C31="B",WNI!F358,IF(C31="C",WNI!G358,IF(C31="J",WNI!H358,"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",WNI!I358))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",IF(Employee!P$173&gt;E$24,0,IF(C32="A",WNI!E359,IF(C32="B",WNI!F359,IF(C32="C",WNI!G359,IF(C32="J",WNI!H359,"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",WNI!I359))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",IF(Employee!P$199&gt;E$24,0,IF(C33="A",WNI!E360,IF(C33="B",WNI!F360,IF(C33="C",WNI!G360,IF(C33="J",WNI!H360,"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",WNI!I360))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",IF(Employee!P$225&gt;E$24,0,IF(C34="A",WNI!E361,IF(C34="B",WNI!F361,IF(C34="C",WNI!G361,IF(C34="J",WNI!H361,"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",WNI!I361))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",IF(Employee!P$251&gt;E$24,0,IF(C35="A",WNI!E362,IF(C35="B",WNI!F362,IF(C35="C",WNI!G362,IF(C35="J",WNI!H362,"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",WNI!I362))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37</v>
      </c>
      <c r="F39" s="63"/>
      <c r="G39" s="63"/>
      <c r="H39" s="421" t="s">
        <v>39</v>
      </c>
      <c r="I39" s="410"/>
      <c r="J39" s="411"/>
      <c r="K39" s="324">
        <f>Admin!B254</f>
        <v>40161</v>
      </c>
      <c r="L39" s="325" t="s">
        <v>256</v>
      </c>
      <c r="M39" s="326">
        <f>Admin!B260</f>
        <v>40167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",IF(Employee!P$17&gt;E$39,0,IF(C41="A",WNI!E363,IF(C41="B",WNI!F363,IF(C41="C",WNI!G363,IF(C41="J",WNI!H363,"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",WNI!I363))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",IF(Employee!P$43&gt;E$39,0,IF(C42="A",WNI!E364,IF(C42="B",WNI!F364,IF(C42="C",WNI!G364,IF(C42="J",WNI!H364,"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",WNI!I364))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",IF(Employee!P$69&gt;E$39,0,IF(C43="A",WNI!E365,IF(C43="B",WNI!F365,IF(C43="C",WNI!G365,IF(C43="J",WNI!H365,"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",WNI!I365))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",IF(Employee!P$95&gt;E$39,0,IF(C44="A",WNI!E366,IF(C44="B",WNI!F366,IF(C44="C",WNI!G366,IF(C44="J",WNI!H366,"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",WNI!I366))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",IF(Employee!P$121&gt;E$39,0,IF(C45="A",WNI!E367,IF(C45="B",WNI!F367,IF(C45="C",WNI!G367,IF(C45="J",WNI!H367,"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",WNI!I367))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",IF(Employee!P$147&gt;E$39,0,IF(C46="A",WNI!E368,IF(C46="B",WNI!F368,IF(C46="C",WNI!G368,IF(C46="J",WNI!H368,"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",WNI!I368))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",IF(Employee!P$173&gt;E$39,0,IF(C47="A",WNI!E369,IF(C47="B",WNI!F369,IF(C47="C",WNI!G369,IF(C47="J",WNI!H369,"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",WNI!I369))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",IF(Employee!P$199&gt;E$39,0,IF(C48="A",WNI!E370,IF(C48="B",WNI!F370,IF(C48="C",WNI!G370,IF(C48="J",WNI!H370,"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",WNI!I370))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",IF(Employee!P$225&gt;E$39,0,IF(C49="A",WNI!E371,IF(C49="B",WNI!F371,IF(C49="C",WNI!G371,IF(C49="J",WNI!H371,"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",WNI!I371))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",IF(Employee!P$251&gt;E$39,0,IF(C50="A",WNI!E372,IF(C50="B",WNI!F372,IF(C50="C",WNI!G372,IF(C50="J",WNI!H372,"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",WNI!I372))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38</v>
      </c>
      <c r="F54" s="63"/>
      <c r="G54" s="63"/>
      <c r="H54" s="421" t="s">
        <v>39</v>
      </c>
      <c r="I54" s="454"/>
      <c r="J54" s="455"/>
      <c r="K54" s="324">
        <f>Admin!B261</f>
        <v>40168</v>
      </c>
      <c r="L54" s="325" t="s">
        <v>256</v>
      </c>
      <c r="M54" s="326">
        <f>Admin!B267</f>
        <v>40174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",IF(Employee!P$17&gt;E$54,0,IF(C56="A",WNI!E373,IF(C56="B",WNI!F373,IF(C56="C",WNI!G373,IF(C56="J",WNI!H373,"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",WNI!I373))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",IF(Employee!P$43&gt;E$54,0,IF(C57="A",WNI!E374,IF(C57="B",WNI!F374,IF(C57="C",WNI!G374,IF(C57="J",WNI!H374,"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",WNI!I374))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",IF(Employee!P$69&gt;E$54,0,IF(C58="A",WNI!E375,IF(C58="B",WNI!F375,IF(C58="C",WNI!G375,IF(C58="J",WNI!H375,"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",WNI!I375))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",IF(Employee!P$95&gt;E$54,0,IF(C59="A",WNI!E376,IF(C59="B",WNI!F376,IF(C59="C",WNI!G376,IF(C59="J",WNI!H376,"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",WNI!I376))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",IF(Employee!P$121&gt;E$54,0,IF(C60="A",WNI!E377,IF(C60="B",WNI!F377,IF(C60="C",WNI!G377,IF(C60="J",WNI!H377,"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",WNI!I377))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",IF(Employee!P$147&gt;E$54,0,IF(C61="A",WNI!E378,IF(C61="B",WNI!F378,IF(C61="C",WNI!G378,IF(C61="J",WNI!H378,"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",WNI!I378))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",IF(Employee!P$173&gt;E$54,0,IF(C62="A",WNI!E379,IF(C62="B",WNI!F379,IF(C62="C",WNI!G379,IF(C62="J",WNI!H379,"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",WNI!I379))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",IF(Employee!P$199&gt;E$54,0,IF(C63="A",WNI!E380,IF(C63="B",WNI!F380,IF(C63="C",WNI!G380,IF(C63="J",WNI!H380,"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",WNI!I380))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",IF(Employee!P$225&gt;E$54,0,IF(C64="A",WNI!E381,IF(C64="B",WNI!F381,IF(C64="C",WNI!G381,IF(C64="J",WNI!H381,"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",WNI!I381))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",IF(Employee!P$251&gt;E$54,0,IF(C65="A",WNI!E382,IF(C65="B",WNI!F382,IF(C65="C",WNI!G382,IF(C65="J",WNI!H382,"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",WNI!I382))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E68" s="114"/>
      <c r="AO68" s="99"/>
      <c r="AP68" s="63"/>
      <c r="AU68" s="63"/>
    </row>
    <row r="69" spans="1:47" ht="18" customHeight="1" thickTop="1" thickBot="1" x14ac:dyDescent="0.25">
      <c r="A69" s="45"/>
      <c r="B69" s="421" t="s">
        <v>9</v>
      </c>
      <c r="C69" s="454"/>
      <c r="D69" s="455"/>
      <c r="E69" s="220">
        <v>39</v>
      </c>
      <c r="F69" s="63"/>
      <c r="G69" s="63"/>
      <c r="H69" s="421" t="s">
        <v>39</v>
      </c>
      <c r="I69" s="454"/>
      <c r="J69" s="455"/>
      <c r="K69" s="324">
        <f>Admin!B268</f>
        <v>40175</v>
      </c>
      <c r="L69" s="325" t="s">
        <v>256</v>
      </c>
      <c r="M69" s="326">
        <f>Admin!B274</f>
        <v>40181</v>
      </c>
      <c r="N69" s="28"/>
      <c r="O69" s="422" t="s">
        <v>116</v>
      </c>
      <c r="P69" s="456"/>
      <c r="Q69" s="456"/>
      <c r="R69" s="457"/>
      <c r="S69" s="46"/>
      <c r="T69" s="231"/>
      <c r="U69" s="48"/>
      <c r="AD69" s="99"/>
      <c r="AE69" s="114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E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IF(E71=Employee!D$29,LOOKUP(E$69,NiTable!A:A,NiTable!B:B),"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IF(Employee!D$28="m","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IF(T$69="Y",H56,0)</f>
        <v>0</v>
      </c>
      <c r="I71" s="117">
        <f>IF(T$69="Y",I56,0)</f>
        <v>0</v>
      </c>
      <c r="J71" s="117">
        <f>IF(T$69="Y",J56,0)</f>
        <v>0</v>
      </c>
      <c r="K71" s="117">
        <f>IF(T$69="Y",K56,I71*J71)</f>
        <v>0</v>
      </c>
      <c r="L71" s="165">
        <f>IF(T$69="Y",L56,0)</f>
        <v>0</v>
      </c>
      <c r="M71" s="130" t="str">
        <f t="shared" ref="M71:M80" si="80">IF(E71=" "," ",IF(T$69="Y",M56,IF((H71+K71+L71)&gt;0,H71+K71+L71," ")))</f>
        <v xml:space="preserve"> </v>
      </c>
      <c r="N71" s="119" t="str">
        <f>IF(M71=" "," ",IF(M71=0," ",IF(Employee!O$24="W1",AN71,AI71-W56)))</f>
        <v xml:space="preserve"> </v>
      </c>
      <c r="O71" s="131" t="str">
        <f>IF(M71=" "," ",IF(M71=0," ",IF(Employee!P$17&gt;E$69,0,IF(C71="A",WNI!E383,IF(C71="B",WNI!F383,IF(C71="C",WNI!G383,IF(C71="J",WNI!H383," ")))))))</f>
        <v xml:space="preserve"> </v>
      </c>
      <c r="P71" s="119"/>
      <c r="Q71" s="119"/>
      <c r="R71" s="137" t="str">
        <f t="shared" ref="R71:R80" si="81">IF(M71=" "," ",IF(M71=0," ",M71-SUM(N71:Q71)))</f>
        <v xml:space="preserve"> </v>
      </c>
      <c r="S71" s="123"/>
      <c r="T71" s="120" t="str">
        <f>IF(M71=" "," ",IF(M71=0," ",WNI!I383))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99"/>
      <c r="AE71" s="114">
        <f>IF(E71=" ",0,IF(D71="BR",0,IF(D71="D",0,IF(D71="NT",V71,LOOKUP(D71,Free!A:A,Free!B:B)*E$69/52))))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IF(D71="D",AF71*AH$7,IF(AF71&gt;LOOKUP(E$69,HR!A:A,HR!B:B),(AF71-LOOKUP(E$69,HR!A:A,HR!B:B))*AH$7,0))</f>
        <v>0</v>
      </c>
      <c r="AI71" s="95">
        <f>IF(AF71&lt;1,0,AG71+AH71)</f>
        <v>0</v>
      </c>
      <c r="AJ71" s="95">
        <f>IF(E71=" ",0,IF(D71="BR",0,IF(D71="D",0,IF(D71="NT",M71,LOOKUP(D71,Free!A:A,Free!B:B)*1/52))))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IF(D71="D",AK71*AM$7,IF(AK71&gt;LOOKUP(1,HR!A:A,HR!B:B),(AK71-LOOKUP(1,HR!A:A,HR!B:B))*AH$7,0))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IF(Employee!D$54="m","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 t="shared" ref="H72:H80" si="86">IF(T$69="Y",H57,0)</f>
        <v>0</v>
      </c>
      <c r="I72" s="121">
        <f t="shared" ref="I72:I80" si="87">IF(T$69="Y",I57,0)</f>
        <v>0</v>
      </c>
      <c r="J72" s="121">
        <f t="shared" ref="J72:J80" si="88">IF(T$69="Y",J57,0)</f>
        <v>0</v>
      </c>
      <c r="K72" s="121">
        <f t="shared" ref="K72:K80" si="89">IF(T$69="Y",K57,I72*J72)</f>
        <v>0</v>
      </c>
      <c r="L72" s="166">
        <f t="shared" ref="L72:L80" si="90">IF(T$69="Y",L57,0)</f>
        <v>0</v>
      </c>
      <c r="M72" s="132" t="str">
        <f t="shared" si="80"/>
        <v xml:space="preserve"> </v>
      </c>
      <c r="N72" s="123" t="str">
        <f>IF(M72=" "," ",IF(M72=0," ",IF(Employee!O$50="W1",AN72,AI72-W57)))</f>
        <v xml:space="preserve"> </v>
      </c>
      <c r="O72" s="133" t="str">
        <f>IF(M72=" "," ",IF(M72=0," ",IF(Employee!P$43&gt;E$69,0,IF(C72="A",WNI!E384,IF(C72="B",WNI!F384,IF(C72="C",WNI!G384,IF(C72="J",WNI!H384," ")))))))</f>
        <v xml:space="preserve"> </v>
      </c>
      <c r="P72" s="123"/>
      <c r="Q72" s="123"/>
      <c r="R72" s="138" t="str">
        <f t="shared" si="81"/>
        <v xml:space="preserve"> </v>
      </c>
      <c r="S72" s="123"/>
      <c r="T72" s="124" t="str">
        <f>IF(M72=" "," ",IF(M72=0," ",WNI!I384))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99"/>
      <c r="AE72" s="114">
        <f>IF(E72=" ",0,IF(D72="BR",0,IF(D72="D",0,IF(D72="NT",V72,LOOKUP(D72,Free!A:A,Free!B:B)*E$69/52))))</f>
        <v>0</v>
      </c>
      <c r="AF72" s="95">
        <f t="shared" ref="AF72:AF80" si="91">IF(E72=" ",0,V72-AE72)</f>
        <v>0</v>
      </c>
      <c r="AG72" s="95">
        <f t="shared" ref="AG72:AG80" si="92">AF72*AG$7</f>
        <v>0</v>
      </c>
      <c r="AH72" s="95">
        <f>IF(D72="D",AF72*AH$7,IF(AF72&gt;LOOKUP(E$69,HR!A:A,HR!B:B),(AF72-LOOKUP(E$69,HR!A:A,HR!B:B))*AH$7,0))</f>
        <v>0</v>
      </c>
      <c r="AI72" s="95">
        <f t="shared" ref="AI72:AI80" si="93">IF(AF72&lt;1,0,AG72+AH72)</f>
        <v>0</v>
      </c>
      <c r="AJ72" s="95">
        <f>IF(E72=" ",0,IF(D72="BR",0,IF(D72="D",0,IF(D72="NT",M72,LOOKUP(D72,Free!A:A,Free!B:B)*1/52))))</f>
        <v>0</v>
      </c>
      <c r="AK72" s="95">
        <f t="shared" ref="AK72:AK80" si="94">IF(E72=" ",0,SUM(M72)-AJ72)</f>
        <v>0</v>
      </c>
      <c r="AL72" s="95">
        <f t="shared" ref="AL72:AL80" si="95">AK72*AL$7</f>
        <v>0</v>
      </c>
      <c r="AM72" s="95">
        <f>IF(D72="D",AK72*AM$7,IF(AK72&gt;LOOKUP(1,HR!A:A,HR!B:B),(AK72-LOOKUP(1,HR!A:A,HR!B:B))*AH$7,0))</f>
        <v>0</v>
      </c>
      <c r="AN72" s="95">
        <f t="shared" ref="AN72:AN80" si="96">IF(AK72&lt;1,0,AL72+AM72)</f>
        <v>0</v>
      </c>
      <c r="AO72" s="99"/>
      <c r="AP72" s="63"/>
      <c r="AQ72" s="95">
        <f t="shared" ref="AQ72:AQ80" si="97">IF(G72="SSP",H72,0)</f>
        <v>0</v>
      </c>
      <c r="AR72" s="95">
        <f t="shared" ref="AR72:AR80" si="98">IF(G72="SMP",H72,0)</f>
        <v>0</v>
      </c>
      <c r="AS72" s="95">
        <f t="shared" ref="AS72:AS80" si="99">IF(G72="SPP",H72,0)</f>
        <v>0</v>
      </c>
      <c r="AT72" s="95">
        <f t="shared" ref="AT72:AT80" si="10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IF(Employee!D$80="m","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 t="shared" si="86"/>
        <v>0</v>
      </c>
      <c r="I73" s="121">
        <f t="shared" si="87"/>
        <v>0</v>
      </c>
      <c r="J73" s="121">
        <f t="shared" si="88"/>
        <v>0</v>
      </c>
      <c r="K73" s="121">
        <f t="shared" si="89"/>
        <v>0</v>
      </c>
      <c r="L73" s="166">
        <f t="shared" si="90"/>
        <v>0</v>
      </c>
      <c r="M73" s="132" t="str">
        <f t="shared" si="80"/>
        <v xml:space="preserve"> </v>
      </c>
      <c r="N73" s="123" t="str">
        <f>IF(M73=" "," ",IF(M73=0," ",IF(Employee!O$76="W1",AN73,AI73-W58)))</f>
        <v xml:space="preserve"> </v>
      </c>
      <c r="O73" s="133" t="str">
        <f>IF(M73=" "," ",IF(M73=0," ",IF(Employee!P$69&gt;E$69,0,IF(C73="A",WNI!E385,IF(C73="B",WNI!F385,IF(C73="C",WNI!G385,IF(C73="J",WNI!H385," ")))))))</f>
        <v xml:space="preserve"> </v>
      </c>
      <c r="P73" s="123"/>
      <c r="Q73" s="123"/>
      <c r="R73" s="138" t="str">
        <f t="shared" si="81"/>
        <v xml:space="preserve"> </v>
      </c>
      <c r="S73" s="123"/>
      <c r="T73" s="124" t="str">
        <f>IF(M73=" "," ",IF(M73=0," ",WNI!I385))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99"/>
      <c r="AE73" s="114">
        <f>IF(E73=" ",0,IF(D73="BR",0,IF(D73="D",0,IF(D73="NT",V73,LOOKUP(D73,Free!A:A,Free!B:B)*E$69/52))))</f>
        <v>0</v>
      </c>
      <c r="AF73" s="95">
        <f t="shared" si="91"/>
        <v>0</v>
      </c>
      <c r="AG73" s="95">
        <f t="shared" si="92"/>
        <v>0</v>
      </c>
      <c r="AH73" s="95">
        <f>IF(D73="D",AF73*AH$7,IF(AF73&gt;LOOKUP(E$69,HR!A:A,HR!B:B),(AF73-LOOKUP(E$69,HR!A:A,HR!B:B))*AH$7,0))</f>
        <v>0</v>
      </c>
      <c r="AI73" s="95">
        <f t="shared" si="93"/>
        <v>0</v>
      </c>
      <c r="AJ73" s="95">
        <f>IF(E73=" ",0,IF(D73="BR",0,IF(D73="D",0,IF(D73="NT",M73,LOOKUP(D73,Free!A:A,Free!B:B)*1/52))))</f>
        <v>0</v>
      </c>
      <c r="AK73" s="95">
        <f t="shared" si="94"/>
        <v>0</v>
      </c>
      <c r="AL73" s="95">
        <f t="shared" si="95"/>
        <v>0</v>
      </c>
      <c r="AM73" s="95">
        <f>IF(D73="D",AK73*AM$7,IF(AK73&gt;LOOKUP(1,HR!A:A,HR!B:B),(AK73-LOOKUP(1,HR!A:A,HR!B:B))*AH$7,0))</f>
        <v>0</v>
      </c>
      <c r="AN73" s="95">
        <f t="shared" si="96"/>
        <v>0</v>
      </c>
      <c r="AO73" s="99"/>
      <c r="AP73" s="63"/>
      <c r="AQ73" s="95">
        <f t="shared" si="97"/>
        <v>0</v>
      </c>
      <c r="AR73" s="95">
        <f t="shared" si="98"/>
        <v>0</v>
      </c>
      <c r="AS73" s="95">
        <f t="shared" si="99"/>
        <v>0</v>
      </c>
      <c r="AT73" s="95">
        <f t="shared" si="10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IF(Employee!D$106="m","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 t="shared" si="86"/>
        <v>0</v>
      </c>
      <c r="I74" s="121">
        <f t="shared" si="87"/>
        <v>0</v>
      </c>
      <c r="J74" s="121">
        <f t="shared" si="88"/>
        <v>0</v>
      </c>
      <c r="K74" s="121">
        <f t="shared" si="89"/>
        <v>0</v>
      </c>
      <c r="L74" s="166">
        <f t="shared" si="90"/>
        <v>0</v>
      </c>
      <c r="M74" s="132" t="str">
        <f t="shared" si="80"/>
        <v xml:space="preserve"> </v>
      </c>
      <c r="N74" s="123" t="str">
        <f>IF(M74=" "," ",IF(M74=0," ",IF(Employee!O$102="W1",AN74,AI74-W59)))</f>
        <v xml:space="preserve"> </v>
      </c>
      <c r="O74" s="133" t="str">
        <f>IF(M74=" "," ",IF(M74=0," ",IF(Employee!P$95&gt;E$69,0,IF(C74="A",WNI!E386,IF(C74="B",WNI!F386,IF(C74="C",WNI!G386,IF(C74="J",WNI!H386," ")))))))</f>
        <v xml:space="preserve"> </v>
      </c>
      <c r="P74" s="123"/>
      <c r="Q74" s="123"/>
      <c r="R74" s="138" t="str">
        <f t="shared" si="81"/>
        <v xml:space="preserve"> </v>
      </c>
      <c r="S74" s="123"/>
      <c r="T74" s="124" t="str">
        <f>IF(M74=" "," ",IF(M74=0," ",WNI!I386))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99"/>
      <c r="AE74" s="114">
        <f>IF(E74=" ",0,IF(D74="BR",0,IF(D74="D",0,IF(D74="NT",V74,LOOKUP(D74,Free!A:A,Free!B:B)*E$69/52))))</f>
        <v>0</v>
      </c>
      <c r="AF74" s="95">
        <f t="shared" si="91"/>
        <v>0</v>
      </c>
      <c r="AG74" s="95">
        <f t="shared" si="92"/>
        <v>0</v>
      </c>
      <c r="AH74" s="95">
        <f>IF(D74="D",AF74*AH$7,IF(AF74&gt;LOOKUP(E$69,HR!A:A,HR!B:B),(AF74-LOOKUP(E$69,HR!A:A,HR!B:B))*AH$7,0))</f>
        <v>0</v>
      </c>
      <c r="AI74" s="95">
        <f t="shared" si="93"/>
        <v>0</v>
      </c>
      <c r="AJ74" s="95">
        <f>IF(E74=" ",0,IF(D74="BR",0,IF(D74="D",0,IF(D74="NT",M74,LOOKUP(D74,Free!A:A,Free!B:B)*1/52))))</f>
        <v>0</v>
      </c>
      <c r="AK74" s="95">
        <f t="shared" si="94"/>
        <v>0</v>
      </c>
      <c r="AL74" s="95">
        <f t="shared" si="95"/>
        <v>0</v>
      </c>
      <c r="AM74" s="95">
        <f>IF(D74="D",AK74*AM$7,IF(AK74&gt;LOOKUP(1,HR!A:A,HR!B:B),(AK74-LOOKUP(1,HR!A:A,HR!B:B))*AH$7,0))</f>
        <v>0</v>
      </c>
      <c r="AN74" s="95">
        <f t="shared" si="96"/>
        <v>0</v>
      </c>
      <c r="AO74" s="99"/>
      <c r="AP74" s="63"/>
      <c r="AQ74" s="95">
        <f t="shared" si="97"/>
        <v>0</v>
      </c>
      <c r="AR74" s="95">
        <f t="shared" si="98"/>
        <v>0</v>
      </c>
      <c r="AS74" s="95">
        <f t="shared" si="99"/>
        <v>0</v>
      </c>
      <c r="AT74" s="95">
        <f t="shared" si="10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IF(Employee!D$132="m","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 t="shared" si="86"/>
        <v>0</v>
      </c>
      <c r="I75" s="121">
        <f t="shared" si="87"/>
        <v>0</v>
      </c>
      <c r="J75" s="121">
        <f t="shared" si="88"/>
        <v>0</v>
      </c>
      <c r="K75" s="121">
        <f t="shared" si="89"/>
        <v>0</v>
      </c>
      <c r="L75" s="166">
        <f t="shared" si="90"/>
        <v>0</v>
      </c>
      <c r="M75" s="132" t="str">
        <f t="shared" si="80"/>
        <v xml:space="preserve"> </v>
      </c>
      <c r="N75" s="123" t="str">
        <f>IF(M75=" "," ",IF(M75=0," ",IF(Employee!O$128="W1",AN75,AI75-W60)))</f>
        <v xml:space="preserve"> </v>
      </c>
      <c r="O75" s="133" t="str">
        <f>IF(M75=" "," ",IF(M75=0," ",IF(Employee!P$121&gt;E$69,0,IF(C75="A",WNI!E387,IF(C75="B",WNI!F387,IF(C75="C",WNI!G387,IF(C75="J",WNI!H387," ")))))))</f>
        <v xml:space="preserve"> </v>
      </c>
      <c r="P75" s="123"/>
      <c r="Q75" s="123"/>
      <c r="R75" s="138" t="str">
        <f t="shared" si="81"/>
        <v xml:space="preserve"> </v>
      </c>
      <c r="S75" s="123"/>
      <c r="T75" s="124" t="str">
        <f>IF(M75=" "," ",IF(M75=0," ",WNI!I387))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99"/>
      <c r="AE75" s="114">
        <f>IF(E75=" ",0,IF(D75="BR",0,IF(D75="D",0,IF(D75="NT",V75,LOOKUP(D75,Free!A:A,Free!B:B)*E$69/52))))</f>
        <v>0</v>
      </c>
      <c r="AF75" s="95">
        <f t="shared" si="91"/>
        <v>0</v>
      </c>
      <c r="AG75" s="95">
        <f t="shared" si="92"/>
        <v>0</v>
      </c>
      <c r="AH75" s="95">
        <f>IF(D75="D",AF75*AH$7,IF(AF75&gt;LOOKUP(E$69,HR!A:A,HR!B:B),(AF75-LOOKUP(E$69,HR!A:A,HR!B:B))*AH$7,0))</f>
        <v>0</v>
      </c>
      <c r="AI75" s="95">
        <f t="shared" si="93"/>
        <v>0</v>
      </c>
      <c r="AJ75" s="95">
        <f>IF(E75=" ",0,IF(D75="BR",0,IF(D75="D",0,IF(D75="NT",M75,LOOKUP(D75,Free!A:A,Free!B:B)*1/52))))</f>
        <v>0</v>
      </c>
      <c r="AK75" s="95">
        <f t="shared" si="94"/>
        <v>0</v>
      </c>
      <c r="AL75" s="95">
        <f t="shared" si="95"/>
        <v>0</v>
      </c>
      <c r="AM75" s="95">
        <f>IF(D75="D",AK75*AM$7,IF(AK75&gt;LOOKUP(1,HR!A:A,HR!B:B),(AK75-LOOKUP(1,HR!A:A,HR!B:B))*AH$7,0))</f>
        <v>0</v>
      </c>
      <c r="AN75" s="95">
        <f t="shared" si="96"/>
        <v>0</v>
      </c>
      <c r="AO75" s="99"/>
      <c r="AP75" s="63"/>
      <c r="AQ75" s="95">
        <f t="shared" si="97"/>
        <v>0</v>
      </c>
      <c r="AR75" s="95">
        <f t="shared" si="98"/>
        <v>0</v>
      </c>
      <c r="AS75" s="95">
        <f t="shared" si="99"/>
        <v>0</v>
      </c>
      <c r="AT75" s="95">
        <f t="shared" si="10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IF(Employee!D$158="m","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 t="shared" si="86"/>
        <v>0</v>
      </c>
      <c r="I76" s="121">
        <f t="shared" si="87"/>
        <v>0</v>
      </c>
      <c r="J76" s="121">
        <f t="shared" si="88"/>
        <v>0</v>
      </c>
      <c r="K76" s="121">
        <f t="shared" si="89"/>
        <v>0</v>
      </c>
      <c r="L76" s="166">
        <f t="shared" si="90"/>
        <v>0</v>
      </c>
      <c r="M76" s="132" t="str">
        <f t="shared" si="80"/>
        <v xml:space="preserve"> </v>
      </c>
      <c r="N76" s="123" t="str">
        <f>IF(M76=" "," ",IF(M76=0," ",IF(Employee!O$154="W1",AN76,AI76-W61)))</f>
        <v xml:space="preserve"> </v>
      </c>
      <c r="O76" s="133" t="str">
        <f>IF(M76=" "," ",IF(M76=0," ",IF(Employee!P$147&gt;E$69,0,IF(C76="A",WNI!E388,IF(C76="B",WNI!F388,IF(C76="C",WNI!G388,IF(C76="J",WNI!H388," ")))))))</f>
        <v xml:space="preserve"> </v>
      </c>
      <c r="P76" s="123"/>
      <c r="Q76" s="123"/>
      <c r="R76" s="138" t="str">
        <f t="shared" si="81"/>
        <v xml:space="preserve"> </v>
      </c>
      <c r="S76" s="123"/>
      <c r="T76" s="124" t="str">
        <f>IF(M76=" "," ",IF(M76=0," ",WNI!I388))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99"/>
      <c r="AE76" s="114">
        <f>IF(E76=" ",0,IF(D76="BR",0,IF(D76="D",0,IF(D76="NT",V76,LOOKUP(D76,Free!A:A,Free!B:B)*E$69/52))))</f>
        <v>0</v>
      </c>
      <c r="AF76" s="95">
        <f t="shared" si="91"/>
        <v>0</v>
      </c>
      <c r="AG76" s="95">
        <f t="shared" si="92"/>
        <v>0</v>
      </c>
      <c r="AH76" s="95">
        <f>IF(D76="D",AF76*AH$7,IF(AF76&gt;LOOKUP(E$69,HR!A:A,HR!B:B),(AF76-LOOKUP(E$69,HR!A:A,HR!B:B))*AH$7,0))</f>
        <v>0</v>
      </c>
      <c r="AI76" s="95">
        <f t="shared" si="93"/>
        <v>0</v>
      </c>
      <c r="AJ76" s="95">
        <f>IF(E76=" ",0,IF(D76="BR",0,IF(D76="D",0,IF(D76="NT",M76,LOOKUP(D76,Free!A:A,Free!B:B)*1/52))))</f>
        <v>0</v>
      </c>
      <c r="AK76" s="95">
        <f t="shared" si="94"/>
        <v>0</v>
      </c>
      <c r="AL76" s="95">
        <f t="shared" si="95"/>
        <v>0</v>
      </c>
      <c r="AM76" s="95">
        <f>IF(D76="D",AK76*AM$7,IF(AK76&gt;LOOKUP(1,HR!A:A,HR!B:B),(AK76-LOOKUP(1,HR!A:A,HR!B:B))*AH$7,0))</f>
        <v>0</v>
      </c>
      <c r="AN76" s="95">
        <f t="shared" si="96"/>
        <v>0</v>
      </c>
      <c r="AO76" s="99"/>
      <c r="AP76" s="63"/>
      <c r="AQ76" s="95">
        <f t="shared" si="97"/>
        <v>0</v>
      </c>
      <c r="AR76" s="95">
        <f t="shared" si="98"/>
        <v>0</v>
      </c>
      <c r="AS76" s="95">
        <f t="shared" si="99"/>
        <v>0</v>
      </c>
      <c r="AT76" s="95">
        <f t="shared" si="10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IF(Employee!D$184="m","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 t="shared" si="86"/>
        <v>0</v>
      </c>
      <c r="I77" s="121">
        <f t="shared" si="87"/>
        <v>0</v>
      </c>
      <c r="J77" s="121">
        <f t="shared" si="88"/>
        <v>0</v>
      </c>
      <c r="K77" s="121">
        <f t="shared" si="89"/>
        <v>0</v>
      </c>
      <c r="L77" s="166">
        <f t="shared" si="90"/>
        <v>0</v>
      </c>
      <c r="M77" s="132" t="str">
        <f t="shared" si="80"/>
        <v xml:space="preserve"> </v>
      </c>
      <c r="N77" s="123" t="str">
        <f>IF(M77=" "," ",IF(M77=0," ",IF(Employee!O$180="W1",AN77,AI77-W62)))</f>
        <v xml:space="preserve"> </v>
      </c>
      <c r="O77" s="133" t="str">
        <f>IF(M77=" "," ",IF(M77=0," ",IF(Employee!P$173&gt;E$69,0,IF(C77="A",WNI!E389,IF(C77="B",WNI!F389,IF(C77="C",WNI!G389,IF(C77="J",WNI!H389," ")))))))</f>
        <v xml:space="preserve"> </v>
      </c>
      <c r="P77" s="123"/>
      <c r="Q77" s="123"/>
      <c r="R77" s="138" t="str">
        <f t="shared" si="81"/>
        <v xml:space="preserve"> </v>
      </c>
      <c r="S77" s="123"/>
      <c r="T77" s="124" t="str">
        <f>IF(M77=" "," ",IF(M77=0," ",WNI!I389))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99"/>
      <c r="AE77" s="114">
        <f>IF(E77=" ",0,IF(D77="BR",0,IF(D77="D",0,IF(D77="NT",V77,LOOKUP(D77,Free!A:A,Free!B:B)*E$69/52))))</f>
        <v>0</v>
      </c>
      <c r="AF77" s="95">
        <f t="shared" si="91"/>
        <v>0</v>
      </c>
      <c r="AG77" s="95">
        <f t="shared" si="92"/>
        <v>0</v>
      </c>
      <c r="AH77" s="95">
        <f>IF(D77="D",AF77*AH$7,IF(AF77&gt;LOOKUP(E$69,HR!A:A,HR!B:B),(AF77-LOOKUP(E$69,HR!A:A,HR!B:B))*AH$7,0))</f>
        <v>0</v>
      </c>
      <c r="AI77" s="95">
        <f t="shared" si="93"/>
        <v>0</v>
      </c>
      <c r="AJ77" s="95">
        <f>IF(E77=" ",0,IF(D77="BR",0,IF(D77="D",0,IF(D77="NT",M77,LOOKUP(D77,Free!A:A,Free!B:B)*1/52))))</f>
        <v>0</v>
      </c>
      <c r="AK77" s="95">
        <f t="shared" si="94"/>
        <v>0</v>
      </c>
      <c r="AL77" s="95">
        <f t="shared" si="95"/>
        <v>0</v>
      </c>
      <c r="AM77" s="95">
        <f>IF(D77="D",AK77*AM$7,IF(AK77&gt;LOOKUP(1,HR!A:A,HR!B:B),(AK77-LOOKUP(1,HR!A:A,HR!B:B))*AH$7,0))</f>
        <v>0</v>
      </c>
      <c r="AN77" s="95">
        <f t="shared" si="96"/>
        <v>0</v>
      </c>
      <c r="AO77" s="99"/>
      <c r="AP77" s="63"/>
      <c r="AQ77" s="95">
        <f t="shared" si="97"/>
        <v>0</v>
      </c>
      <c r="AR77" s="95">
        <f t="shared" si="98"/>
        <v>0</v>
      </c>
      <c r="AS77" s="95">
        <f t="shared" si="99"/>
        <v>0</v>
      </c>
      <c r="AT77" s="95">
        <f t="shared" si="10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IF(Employee!D$210="m","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 t="shared" si="86"/>
        <v>0</v>
      </c>
      <c r="I78" s="121">
        <f t="shared" si="87"/>
        <v>0</v>
      </c>
      <c r="J78" s="121">
        <f t="shared" si="88"/>
        <v>0</v>
      </c>
      <c r="K78" s="121">
        <f t="shared" si="89"/>
        <v>0</v>
      </c>
      <c r="L78" s="166">
        <f t="shared" si="90"/>
        <v>0</v>
      </c>
      <c r="M78" s="132" t="str">
        <f t="shared" si="80"/>
        <v xml:space="preserve"> </v>
      </c>
      <c r="N78" s="123" t="str">
        <f>IF(M78=" "," ",IF(M78=0," ",IF(Employee!O$206="W1",AN78,AI78-W63)))</f>
        <v xml:space="preserve"> </v>
      </c>
      <c r="O78" s="133" t="str">
        <f>IF(M78=" "," ",IF(M78=0," ",IF(Employee!P$199&gt;E$69,0,IF(C78="A",WNI!E390,IF(C78="B",WNI!F390,IF(C78="C",WNI!G390,IF(C78="J",WNI!H390," ")))))))</f>
        <v xml:space="preserve"> </v>
      </c>
      <c r="P78" s="123"/>
      <c r="Q78" s="123"/>
      <c r="R78" s="138" t="str">
        <f t="shared" si="81"/>
        <v xml:space="preserve"> </v>
      </c>
      <c r="S78" s="123"/>
      <c r="T78" s="124" t="str">
        <f>IF(M78=" "," ",IF(M78=0," ",WNI!I390))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99"/>
      <c r="AE78" s="114">
        <f>IF(E78=" ",0,IF(D78="BR",0,IF(D78="D",0,IF(D78="NT",V78,LOOKUP(D78,Free!A:A,Free!B:B)*E$69/52))))</f>
        <v>0</v>
      </c>
      <c r="AF78" s="95">
        <f t="shared" si="91"/>
        <v>0</v>
      </c>
      <c r="AG78" s="95">
        <f t="shared" si="92"/>
        <v>0</v>
      </c>
      <c r="AH78" s="95">
        <f>IF(D78="D",AF78*AH$7,IF(AF78&gt;LOOKUP(E$69,HR!A:A,HR!B:B),(AF78-LOOKUP(E$69,HR!A:A,HR!B:B))*AH$7,0))</f>
        <v>0</v>
      </c>
      <c r="AI78" s="95">
        <f t="shared" si="93"/>
        <v>0</v>
      </c>
      <c r="AJ78" s="95">
        <f>IF(E78=" ",0,IF(D78="BR",0,IF(D78="D",0,IF(D78="NT",M78,LOOKUP(D78,Free!A:A,Free!B:B)*1/52))))</f>
        <v>0</v>
      </c>
      <c r="AK78" s="95">
        <f t="shared" si="94"/>
        <v>0</v>
      </c>
      <c r="AL78" s="95">
        <f t="shared" si="95"/>
        <v>0</v>
      </c>
      <c r="AM78" s="95">
        <f>IF(D78="D",AK78*AM$7,IF(AK78&gt;LOOKUP(1,HR!A:A,HR!B:B),(AK78-LOOKUP(1,HR!A:A,HR!B:B))*AH$7,0))</f>
        <v>0</v>
      </c>
      <c r="AN78" s="95">
        <f t="shared" si="96"/>
        <v>0</v>
      </c>
      <c r="AO78" s="99"/>
      <c r="AP78" s="63"/>
      <c r="AQ78" s="95">
        <f t="shared" si="97"/>
        <v>0</v>
      </c>
      <c r="AR78" s="95">
        <f t="shared" si="98"/>
        <v>0</v>
      </c>
      <c r="AS78" s="95">
        <f t="shared" si="99"/>
        <v>0</v>
      </c>
      <c r="AT78" s="95">
        <f t="shared" si="10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IF(Employee!D$236="m","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 t="shared" si="86"/>
        <v>0</v>
      </c>
      <c r="I79" s="121">
        <f t="shared" si="87"/>
        <v>0</v>
      </c>
      <c r="J79" s="121">
        <f t="shared" si="88"/>
        <v>0</v>
      </c>
      <c r="K79" s="121">
        <f t="shared" si="89"/>
        <v>0</v>
      </c>
      <c r="L79" s="166">
        <f t="shared" si="90"/>
        <v>0</v>
      </c>
      <c r="M79" s="132" t="str">
        <f t="shared" si="80"/>
        <v xml:space="preserve"> </v>
      </c>
      <c r="N79" s="123" t="str">
        <f>IF(M79=" "," ",IF(M79=0," ",IF(Employee!O$232="W1",AN79,AI79-W64)))</f>
        <v xml:space="preserve"> </v>
      </c>
      <c r="O79" s="133" t="str">
        <f>IF(M79=" "," ",IF(M79=0," ",IF(Employee!P$225&gt;E$69,0,IF(C79="A",WNI!E391,IF(C79="B",WNI!F391,IF(C79="C",WNI!G391,IF(C79="J",WNI!H391," ")))))))</f>
        <v xml:space="preserve"> </v>
      </c>
      <c r="P79" s="123"/>
      <c r="Q79" s="123"/>
      <c r="R79" s="138" t="str">
        <f t="shared" si="81"/>
        <v xml:space="preserve"> </v>
      </c>
      <c r="S79" s="123"/>
      <c r="T79" s="124" t="str">
        <f>IF(M79=" "," ",IF(M79=0," ",WNI!I391))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99"/>
      <c r="AE79" s="114">
        <f>IF(E79=" ",0,IF(D79="BR",0,IF(D79="D",0,IF(D79="NT",V79,LOOKUP(D79,Free!A:A,Free!B:B)*E$69/52))))</f>
        <v>0</v>
      </c>
      <c r="AF79" s="95">
        <f t="shared" si="91"/>
        <v>0</v>
      </c>
      <c r="AG79" s="95">
        <f t="shared" si="92"/>
        <v>0</v>
      </c>
      <c r="AH79" s="95">
        <f>IF(D79="D",AF79*AH$7,IF(AF79&gt;LOOKUP(E$69,HR!A:A,HR!B:B),(AF79-LOOKUP(E$69,HR!A:A,HR!B:B))*AH$7,0))</f>
        <v>0</v>
      </c>
      <c r="AI79" s="95">
        <f t="shared" si="93"/>
        <v>0</v>
      </c>
      <c r="AJ79" s="95">
        <f>IF(E79=" ",0,IF(D79="BR",0,IF(D79="D",0,IF(D79="NT",M79,LOOKUP(D79,Free!A:A,Free!B:B)*1/52))))</f>
        <v>0</v>
      </c>
      <c r="AK79" s="95">
        <f t="shared" si="94"/>
        <v>0</v>
      </c>
      <c r="AL79" s="95">
        <f t="shared" si="95"/>
        <v>0</v>
      </c>
      <c r="AM79" s="95">
        <f>IF(D79="D",AK79*AM$7,IF(AK79&gt;LOOKUP(1,HR!A:A,HR!B:B),(AK79-LOOKUP(1,HR!A:A,HR!B:B))*AH$7,0))</f>
        <v>0</v>
      </c>
      <c r="AN79" s="95">
        <f t="shared" si="96"/>
        <v>0</v>
      </c>
      <c r="AO79" s="99"/>
      <c r="AP79" s="63"/>
      <c r="AQ79" s="95">
        <f t="shared" si="97"/>
        <v>0</v>
      </c>
      <c r="AR79" s="95">
        <f t="shared" si="98"/>
        <v>0</v>
      </c>
      <c r="AS79" s="95">
        <f t="shared" si="99"/>
        <v>0</v>
      </c>
      <c r="AT79" s="95">
        <f t="shared" si="10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IF(E80=Employee!D$263,LOOKUP(E$69,NiTable!A:A,NiTable!AC:AC),"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IF(Employee!D$262="m","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 t="shared" si="86"/>
        <v>0</v>
      </c>
      <c r="I80" s="148">
        <f t="shared" si="87"/>
        <v>0</v>
      </c>
      <c r="J80" s="148">
        <f t="shared" si="88"/>
        <v>0</v>
      </c>
      <c r="K80" s="148">
        <f t="shared" si="89"/>
        <v>0</v>
      </c>
      <c r="L80" s="167">
        <f t="shared" si="90"/>
        <v>0</v>
      </c>
      <c r="M80" s="134" t="str">
        <f t="shared" si="80"/>
        <v xml:space="preserve"> </v>
      </c>
      <c r="N80" s="123" t="str">
        <f>IF(M80=" "," ",IF(M80=0," ",IF(Employee!O$258="W1",AN80,AI80-W65)))</f>
        <v xml:space="preserve"> </v>
      </c>
      <c r="O80" s="133" t="str">
        <f>IF(M80=" "," ",IF(M80=0," ",IF(Employee!P$251&gt;E$69,0,IF(C80="A",WNI!E392,IF(C80="B",WNI!F392,IF(C80="C",WNI!G392,IF(C80="J",WNI!H392," ")))))))</f>
        <v xml:space="preserve"> </v>
      </c>
      <c r="P80" s="136"/>
      <c r="Q80" s="136"/>
      <c r="R80" s="125" t="str">
        <f t="shared" si="81"/>
        <v xml:space="preserve"> </v>
      </c>
      <c r="S80" s="123"/>
      <c r="T80" s="124" t="str">
        <f>IF(M80=" "," ",IF(M80=0," ",WNI!I392))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99"/>
      <c r="AE80" s="114">
        <f>IF(E80=" ",0,IF(D80="BR",0,IF(D80="D",0,IF(D80="NT",V80,LOOKUP(D80,Free!A:A,Free!B:B)*E$69/52))))</f>
        <v>0</v>
      </c>
      <c r="AF80" s="95">
        <f t="shared" si="91"/>
        <v>0</v>
      </c>
      <c r="AG80" s="95">
        <f t="shared" si="92"/>
        <v>0</v>
      </c>
      <c r="AH80" s="95">
        <f>IF(D80="D",AF80*AH$7,IF(AF80&gt;LOOKUP(E$69,HR!A:A,HR!B:B),(AF80-LOOKUP(E$69,HR!A:A,HR!B:B))*AH$7,0))</f>
        <v>0</v>
      </c>
      <c r="AI80" s="95">
        <f t="shared" si="93"/>
        <v>0</v>
      </c>
      <c r="AJ80" s="95">
        <f>IF(E80=" ",0,IF(D80="BR",0,IF(D80="D",0,IF(D80="NT",M80,LOOKUP(D80,Free!A:A,Free!B:B)*1/52))))</f>
        <v>0</v>
      </c>
      <c r="AK80" s="95">
        <f t="shared" si="94"/>
        <v>0</v>
      </c>
      <c r="AL80" s="95">
        <f t="shared" si="95"/>
        <v>0</v>
      </c>
      <c r="AM80" s="95">
        <f>IF(D80="D",AK80*AM$7,IF(AK80&gt;LOOKUP(1,HR!A:A,HR!B:B),(AK80-LOOKUP(1,HR!A:A,HR!B:B))*AH$7,0))</f>
        <v>0</v>
      </c>
      <c r="AN80" s="95">
        <f t="shared" si="96"/>
        <v>0</v>
      </c>
      <c r="AO80" s="99"/>
      <c r="AP80" s="63"/>
      <c r="AQ80" s="95">
        <f t="shared" si="97"/>
        <v>0</v>
      </c>
      <c r="AR80" s="95">
        <f t="shared" si="98"/>
        <v>0</v>
      </c>
      <c r="AS80" s="95">
        <f t="shared" si="99"/>
        <v>0</v>
      </c>
      <c r="AT80" s="95">
        <f t="shared" si="10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58"/>
      <c r="H81" s="135"/>
      <c r="I81" s="136"/>
      <c r="J81" s="136"/>
      <c r="K81" s="182"/>
      <c r="L81" s="182"/>
      <c r="M81" s="171">
        <f t="shared" ref="M81:R81" si="101">SUM(M71:M80)</f>
        <v>0</v>
      </c>
      <c r="N81" s="171">
        <f t="shared" si="101"/>
        <v>0</v>
      </c>
      <c r="O81" s="171">
        <f t="shared" si="101"/>
        <v>0</v>
      </c>
      <c r="P81" s="171">
        <f t="shared" si="101"/>
        <v>0</v>
      </c>
      <c r="Q81" s="171">
        <f t="shared" si="101"/>
        <v>0</v>
      </c>
      <c r="R81" s="171">
        <f t="shared" si="10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s="54" customFormat="1" ht="24" customHeight="1" thickBot="1" x14ac:dyDescent="0.25">
      <c r="A82" s="14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232"/>
      <c r="V82" s="84"/>
      <c r="W82" s="84"/>
      <c r="X82" s="84"/>
      <c r="Y82" s="233"/>
      <c r="Z82" s="84"/>
      <c r="AA82" s="84"/>
      <c r="AB82" s="85"/>
      <c r="AC82" s="84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63"/>
      <c r="AQ82" s="227"/>
      <c r="AR82" s="227"/>
      <c r="AS82" s="227"/>
      <c r="AT82" s="227"/>
      <c r="AU82" s="63"/>
    </row>
    <row r="83" spans="1:47" ht="18" customHeight="1" thickTop="1" thickBot="1" x14ac:dyDescent="0.25">
      <c r="A83" s="41"/>
      <c r="B83" s="409" t="s">
        <v>35</v>
      </c>
      <c r="C83" s="410"/>
      <c r="D83" s="410"/>
      <c r="E83" s="411"/>
      <c r="F83" s="42"/>
      <c r="G83" s="42"/>
      <c r="H83" s="55"/>
      <c r="I83" s="55"/>
      <c r="J83" s="55"/>
      <c r="K83" s="58"/>
      <c r="L83" s="58"/>
      <c r="M83" s="55"/>
      <c r="N83" s="43"/>
      <c r="O83" s="413" t="s">
        <v>39</v>
      </c>
      <c r="P83" s="414"/>
      <c r="Q83" s="415"/>
      <c r="R83" s="416"/>
      <c r="S83" s="417"/>
      <c r="T83" s="417"/>
      <c r="U83" s="44"/>
      <c r="AD83" s="99"/>
      <c r="AO83" s="99"/>
      <c r="AP83" s="63"/>
      <c r="AQ83" s="228"/>
      <c r="AR83" s="228"/>
      <c r="AS83" s="228"/>
      <c r="AT83" s="228"/>
      <c r="AU83" s="63"/>
    </row>
    <row r="84" spans="1:47" ht="18" customHeight="1" thickTop="1" thickBot="1" x14ac:dyDescent="0.25">
      <c r="A84" s="45"/>
      <c r="B84" s="421" t="s">
        <v>10</v>
      </c>
      <c r="C84" s="410"/>
      <c r="D84" s="411"/>
      <c r="E84" s="220">
        <v>9</v>
      </c>
      <c r="F84" s="63"/>
      <c r="G84" s="63"/>
      <c r="H84" s="421" t="s">
        <v>39</v>
      </c>
      <c r="I84" s="410"/>
      <c r="J84" s="411"/>
      <c r="K84" s="324">
        <f>Admin!B246</f>
        <v>40153</v>
      </c>
      <c r="L84" s="325" t="s">
        <v>256</v>
      </c>
      <c r="M84" s="326">
        <f>Admin!B276</f>
        <v>40183</v>
      </c>
      <c r="N84" s="28"/>
      <c r="O84" s="422" t="s">
        <v>117</v>
      </c>
      <c r="P84" s="423"/>
      <c r="Q84" s="423"/>
      <c r="R84" s="424"/>
      <c r="S84" s="46"/>
      <c r="T84" s="180"/>
      <c r="U84" s="48"/>
      <c r="AD84" s="99"/>
      <c r="AO84" s="99"/>
      <c r="AP84" s="63"/>
      <c r="AQ84" s="227"/>
      <c r="AR84" s="227"/>
      <c r="AS84" s="227"/>
      <c r="AT84" s="227"/>
      <c r="AU84" s="63"/>
    </row>
    <row r="85" spans="1:47" ht="18" customHeight="1" thickTop="1" x14ac:dyDescent="0.2">
      <c r="A85" s="45"/>
      <c r="B85" s="91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6"/>
      <c r="O85" s="56"/>
      <c r="P85" s="56"/>
      <c r="Q85" s="56"/>
      <c r="R85" s="56"/>
      <c r="S85" s="46"/>
      <c r="T85" s="56"/>
      <c r="U85" s="48"/>
      <c r="AD85" s="99"/>
      <c r="AI85" s="114"/>
      <c r="AO85" s="99"/>
      <c r="AP85" s="63"/>
      <c r="AQ85" s="227"/>
      <c r="AR85" s="227"/>
      <c r="AS85" s="227"/>
      <c r="AT85" s="227"/>
      <c r="AU85" s="63"/>
    </row>
    <row r="86" spans="1:47" ht="18" customHeight="1" x14ac:dyDescent="0.2">
      <c r="A86" s="45"/>
      <c r="B86" s="151" t="str">
        <f>IF(E86=" "," ",IF(Employee!F$24&gt;E$84," ",IF(Employee!F$26&lt;E$84," ",Employee!D$30)))</f>
        <v xml:space="preserve"> </v>
      </c>
      <c r="C86" s="110" t="str">
        <f>IF(E86=Employee!D$29,LOOKUP(E$84,NiTable!A:A,NiTable!C:C)," ")</f>
        <v xml:space="preserve"> </v>
      </c>
      <c r="D86" s="110" t="str">
        <f>IF(E86=Employee!D$29,LOOKUP(E$84,TaxCode!A:A,TaxCode!F:F)," ")</f>
        <v xml:space="preserve"> </v>
      </c>
      <c r="E86" s="160" t="str">
        <f>IF(Employee!D$28="w"," ",IF(Employee!F$24&gt;E$84," ",IF(Employee!F$26&lt;E$84," ",Employee!D$29)))</f>
        <v xml:space="preserve"> </v>
      </c>
      <c r="F86" s="157" t="str">
        <f>IF(E86=" "," ",IF(Employee!F$24&gt;E$84," ",IF(Employee!F$26&lt;E$84," ",Employee!D$15)))</f>
        <v xml:space="preserve"> </v>
      </c>
      <c r="G86" s="175"/>
      <c r="H86" s="126">
        <f>IF(T$84="Y",'Nov09'!H71,0)</f>
        <v>0</v>
      </c>
      <c r="I86" s="117">
        <f>IF(T$84="Y",'Nov09'!I71,0)</f>
        <v>0</v>
      </c>
      <c r="J86" s="117">
        <f>IF(T$84="Y",'Nov09'!J71,0)</f>
        <v>0</v>
      </c>
      <c r="K86" s="117">
        <f>IF(T$84="Y",'Nov09'!K71,I86*J86)</f>
        <v>0</v>
      </c>
      <c r="L86" s="165">
        <f>IF(T$84="Y",'Nov09'!L71,0)</f>
        <v>0</v>
      </c>
      <c r="M86" s="130" t="str">
        <f>IF(E86=" "," ",IF(T$84="Y",'Nov09'!M71,IF((H86+K86+L86)&gt;0,H86+K86+L86," ")))</f>
        <v xml:space="preserve"> </v>
      </c>
      <c r="N86" s="242" t="str">
        <f>IF(M86=" "," ",IF(M86=0," ",IF(Employee!O$24="M1",AN86,AI86-'Nov09'!W71)))</f>
        <v xml:space="preserve"> </v>
      </c>
      <c r="O86" s="131" t="str">
        <f>IF(M86=" "," ",IF(M86=0," ",IF(Employee!P$17&gt;E$84,0,IF(C86="A",MNI!E83,IF(C86="B",MNI!F83,IF(C86="C",MNI!G83,IF(C86="J",MNI!H83," ")))))))</f>
        <v xml:space="preserve"> </v>
      </c>
      <c r="P86" s="119"/>
      <c r="Q86" s="119"/>
      <c r="R86" s="243" t="str">
        <f>IF(M86=" "," ",IF(M86=0," ",M86-SUM(N86:Q86)))</f>
        <v xml:space="preserve"> </v>
      </c>
      <c r="S86" s="123"/>
      <c r="T86" s="120" t="str">
        <f>IF(M86=" "," ",IF(M86=0," ",MNI!I83))</f>
        <v xml:space="preserve"> </v>
      </c>
      <c r="U86" s="50"/>
      <c r="V86" s="61">
        <f>IF(Employee!H$35=E$84,Employee!D$34+SUM(M86)+'Nov09'!V71,SUM(M86)+'Nov09'!V71)</f>
        <v>0</v>
      </c>
      <c r="W86" s="61">
        <f>IF(Employee!H$35=E$84,Employee!D$35+SUM(N86)+'Nov09'!W71,SUM(N86)+'Nov09'!W71)</f>
        <v>0</v>
      </c>
      <c r="X86" s="61">
        <f>IF(O86=" ",'Nov09'!X71,O86+'Nov09'!X71)</f>
        <v>0</v>
      </c>
      <c r="Y86" s="61">
        <f>IF(P86=" ",'Nov09'!Y71,P86+'Nov09'!Y71)</f>
        <v>0</v>
      </c>
      <c r="Z86" s="61">
        <f>IF(Q86=" ",'Nov09'!Z71,Q86+'Nov09'!Z71)</f>
        <v>0</v>
      </c>
      <c r="AA86" s="61">
        <f>IF(R86=" ",'Nov09'!AA71,R86+'Nov09'!AA71)</f>
        <v>0</v>
      </c>
      <c r="AB86" s="62"/>
      <c r="AC86" s="61">
        <f>IF(T86=" ",'Nov09'!AC71,T86+'Nov09'!AC71)</f>
        <v>0</v>
      </c>
      <c r="AD86" s="99"/>
      <c r="AE86" s="114">
        <f>IF(E86=" ",0,IF(D86="BR",0,IF(D86="D",0,IF(D86="NT",V86,LOOKUP(D86,Free!A:A,Free!C:C)*E$84/12))))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IF(D86="D",AF86*AH$7,IF(AF86&gt;LOOKUP(E$84,HR!A:A,HR!C:C),(AF86-LOOKUP(E$84,HR!A:A,HR!C:C))*AH$7,0))</f>
        <v>0</v>
      </c>
      <c r="AI86" s="95">
        <f>IF(AF86&lt;1,0,AG86+AH86)</f>
        <v>0</v>
      </c>
      <c r="AJ86" s="95">
        <f>IF(E86=" ",0,IF(D86="BR",0,IF(D86="D",0,IF(D86="NT",M86,LOOKUP(D86,Free!A:A,Free!C:C)*1/12))))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IF(D86="D",AK86*AM$7,IF(AK86&gt;LOOKUP(1,HR!A:A,HR!C:C),(AK86-LOOKUP(1,HR!A:A,HR!C:C))*AH$7,0))</f>
        <v>0</v>
      </c>
      <c r="AN86" s="95">
        <f>IF(AK86&lt;1,0,AL86+AM86)</f>
        <v>0</v>
      </c>
      <c r="AO86" s="99"/>
      <c r="AP86" s="63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3"/>
    </row>
    <row r="87" spans="1:47" ht="18" customHeight="1" x14ac:dyDescent="0.2">
      <c r="A87" s="45"/>
      <c r="B87" s="153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0" t="str">
        <f>IF(Employee!D$54="w"," ",IF(Employee!F$50&gt;E$84," ",IF(Employee!F$52&lt;E$84," ",Employee!D$55)))</f>
        <v xml:space="preserve"> </v>
      </c>
      <c r="F87" s="158" t="str">
        <f>IF(E87=" "," ",IF(Employee!F$50&gt;E$84," ",IF(Employee!F$52&lt;E$84," ",Employee!D$41)))</f>
        <v xml:space="preserve"> </v>
      </c>
      <c r="G87" s="175"/>
      <c r="H87" s="127">
        <f>IF(T$84="Y",'Nov09'!H72,0)</f>
        <v>0</v>
      </c>
      <c r="I87" s="121">
        <f>IF(T$84="Y",'Nov09'!I72,0)</f>
        <v>0</v>
      </c>
      <c r="J87" s="121">
        <f>IF(T$84="Y",'Nov09'!J72,0)</f>
        <v>0</v>
      </c>
      <c r="K87" s="121">
        <f>IF(T$84="Y",'Nov09'!K72,I87*J87)</f>
        <v>0</v>
      </c>
      <c r="L87" s="166">
        <f>IF(T$84="Y",'Nov09'!L72,0)</f>
        <v>0</v>
      </c>
      <c r="M87" s="132" t="str">
        <f>IF(E87=" "," ",IF(T$84="Y",'Nov09'!M72,IF((H87+K87+L87)&gt;0,H87+K87+L87," ")))</f>
        <v xml:space="preserve"> </v>
      </c>
      <c r="N87" s="244" t="str">
        <f>IF(M87=" "," ",IF(M87=0," ",IF(Employee!O$50="M1",AN87,AI87-'Nov09'!W72)))</f>
        <v xml:space="preserve"> </v>
      </c>
      <c r="O87" s="133" t="str">
        <f>IF(M87=" "," ",IF(M87=0," ",IF(Employee!P$43&gt;E$84,0,IF(C87="A",MNI!E84,IF(C87="B",MNI!F84,IF(C87="C",MNI!G84,IF(C87="J",MNI!H84," ")))))))</f>
        <v xml:space="preserve"> </v>
      </c>
      <c r="P87" s="123"/>
      <c r="Q87" s="123"/>
      <c r="R87" s="245" t="str">
        <f t="shared" ref="R87:R95" si="102">IF(M87=" "," ",IF(M87=0," ",M87-SUM(N87:Q87)))</f>
        <v xml:space="preserve"> </v>
      </c>
      <c r="S87" s="123"/>
      <c r="T87" s="124" t="str">
        <f>IF(M87=" "," ",IF(M87=0," ",MNI!I84))</f>
        <v xml:space="preserve"> </v>
      </c>
      <c r="U87" s="50"/>
      <c r="V87" s="61">
        <f>IF(Employee!H$61=E$84,Employee!D$60+SUM(M87)+'Nov09'!V72,SUM(M87)+'Nov09'!V72)</f>
        <v>0</v>
      </c>
      <c r="W87" s="61">
        <f>IF(Employee!H$61=E$84,Employee!D$61+SUM(N87)+'Nov09'!W72,SUM(N87)+'Nov09'!W72)</f>
        <v>0</v>
      </c>
      <c r="X87" s="61">
        <f>IF(O87=" ",'Nov09'!X72,O87+'Nov09'!X72)</f>
        <v>0</v>
      </c>
      <c r="Y87" s="61">
        <f>IF(P87=" ",'Nov09'!Y72,P87+'Nov09'!Y72)</f>
        <v>0</v>
      </c>
      <c r="Z87" s="61">
        <f>IF(Q87=" ",'Nov09'!Z72,Q87+'Nov09'!Z72)</f>
        <v>0</v>
      </c>
      <c r="AA87" s="61">
        <f>IF(R87=" ",'Nov09'!AA72,R87+'Nov09'!AA72)</f>
        <v>0</v>
      </c>
      <c r="AB87" s="62"/>
      <c r="AC87" s="61">
        <f>IF(T87=" ",'Nov09'!AC72,T87+'Nov09'!AC72)</f>
        <v>0</v>
      </c>
      <c r="AD87" s="99"/>
      <c r="AE87" s="114">
        <f>IF(E87=" ",0,IF(D87="BR",0,IF(D87="D",0,IF(D87="NT",V87,LOOKUP(D87,Free!A:A,Free!C:C)*E$84/12))))</f>
        <v>0</v>
      </c>
      <c r="AF87" s="95">
        <f t="shared" ref="AF87:AF95" si="103">IF(E87=" ",0,V87-AE87)</f>
        <v>0</v>
      </c>
      <c r="AG87" s="95">
        <f t="shared" ref="AG87:AG95" si="104">AF87*AG$7</f>
        <v>0</v>
      </c>
      <c r="AH87" s="95">
        <f>IF(D87="D",AF87*AH$7,IF(AF87&gt;LOOKUP(E$84,HR!A:A,HR!C:C),(AF87-LOOKUP(E$84,HR!A:A,HR!C:C))*AH$7,0))</f>
        <v>0</v>
      </c>
      <c r="AI87" s="95">
        <f t="shared" ref="AI87:AI95" si="105">IF(AF87&lt;1,0,AG87+AH87)</f>
        <v>0</v>
      </c>
      <c r="AJ87" s="95">
        <f>IF(E87=" ",0,IF(D87="BR",0,IF(D87="D",0,IF(D87="NT",M87,LOOKUP(D87,Free!A:A,Free!C:C)*1/12))))</f>
        <v>0</v>
      </c>
      <c r="AK87" s="95">
        <f t="shared" ref="AK87:AK95" si="106">IF(E87=" ",0,SUM(M87)-AJ87)</f>
        <v>0</v>
      </c>
      <c r="AL87" s="95">
        <f t="shared" ref="AL87:AL95" si="107">AK87*AL$7</f>
        <v>0</v>
      </c>
      <c r="AM87" s="95">
        <f>IF(D87="D",AK87*AM$7,IF(AK87&gt;LOOKUP(1,HR!A:A,HR!C:C),(AK87-LOOKUP(1,HR!A:A,HR!C:C))*AH$7,0))</f>
        <v>0</v>
      </c>
      <c r="AN87" s="95">
        <f t="shared" ref="AN87:AN95" si="108">IF(AK87&lt;1,0,AL87+AM87)</f>
        <v>0</v>
      </c>
      <c r="AO87" s="99"/>
      <c r="AP87" s="63"/>
      <c r="AQ87" s="95">
        <f t="shared" ref="AQ87:AQ95" si="109">IF(G87="SSP",H87,0)</f>
        <v>0</v>
      </c>
      <c r="AR87" s="95">
        <f t="shared" ref="AR87:AR95" si="110">IF(G87="SMP",H87,0)</f>
        <v>0</v>
      </c>
      <c r="AS87" s="95">
        <f t="shared" ref="AS87:AS95" si="111">IF(G87="SPP",H87,0)</f>
        <v>0</v>
      </c>
      <c r="AT87" s="95">
        <f t="shared" ref="AT87:AT95" si="112">IF(G87="SAP",H87,0)</f>
        <v>0</v>
      </c>
      <c r="AU87" s="63"/>
    </row>
    <row r="88" spans="1:47" ht="18" customHeight="1" x14ac:dyDescent="0.2">
      <c r="A88" s="45"/>
      <c r="B88" s="153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0" t="str">
        <f>IF(Employee!D$80="w"," ",IF(Employee!F$76&gt;E$84," ",IF(Employee!F$78&lt;E$84," ",Employee!D$81)))</f>
        <v xml:space="preserve"> </v>
      </c>
      <c r="F88" s="158" t="str">
        <f>IF(E88=" "," ",IF(Employee!F$76&gt;E$84," ",IF(Employee!F$78&lt;E$84," ",Employee!D$67)))</f>
        <v xml:space="preserve"> </v>
      </c>
      <c r="G88" s="175"/>
      <c r="H88" s="127">
        <f>IF(T$84="Y",'Nov09'!H73,0)</f>
        <v>0</v>
      </c>
      <c r="I88" s="121">
        <f>IF(T$84="Y",'Nov09'!I73,0)</f>
        <v>0</v>
      </c>
      <c r="J88" s="121">
        <f>IF(T$84="Y",'Nov09'!J73,0)</f>
        <v>0</v>
      </c>
      <c r="K88" s="121">
        <f>IF(T$84="Y",'Nov09'!K73,I88*J88)</f>
        <v>0</v>
      </c>
      <c r="L88" s="166">
        <f>IF(T$84="Y",'Nov09'!L73,0)</f>
        <v>0</v>
      </c>
      <c r="M88" s="132" t="str">
        <f>IF(E88=" "," ",IF(T$84="Y",'Nov09'!M73,IF((H88+K88+L88)&gt;0,H88+K88+L88," ")))</f>
        <v xml:space="preserve"> </v>
      </c>
      <c r="N88" s="244" t="str">
        <f>IF(M88=" "," ",IF(M88=0," ",IF(Employee!O$76="M1",AN88,AI88-'Nov09'!W73)))</f>
        <v xml:space="preserve"> </v>
      </c>
      <c r="O88" s="133" t="str">
        <f>IF(M88=" "," ",IF(M88=0," ",IF(Employee!P$69&gt;E$84,0,IF(C88="A",MNI!E85,IF(C88="B",MNI!F85,IF(C88="C",MNI!G85,IF(C88="J",MNI!H85," ")))))))</f>
        <v xml:space="preserve"> </v>
      </c>
      <c r="P88" s="123"/>
      <c r="Q88" s="123"/>
      <c r="R88" s="245" t="str">
        <f t="shared" si="102"/>
        <v xml:space="preserve"> </v>
      </c>
      <c r="S88" s="123"/>
      <c r="T88" s="124" t="str">
        <f>IF(M88=" "," ",IF(M88=0," ",MNI!I85))</f>
        <v xml:space="preserve"> </v>
      </c>
      <c r="U88" s="50"/>
      <c r="V88" s="61">
        <f>IF(Employee!H$87=E$84,Employee!D$86+SUM(M88)+'Nov09'!V73,SUM(M88)+'Nov09'!V73)</f>
        <v>0</v>
      </c>
      <c r="W88" s="61">
        <f>IF(Employee!H$87=E$84,Employee!D$87+SUM(N88)+'Nov09'!W73,SUM(N88)+'Nov09'!W73)</f>
        <v>0</v>
      </c>
      <c r="X88" s="61">
        <f>IF(O88=" ",'Nov09'!X73,O88+'Nov09'!X73)</f>
        <v>0</v>
      </c>
      <c r="Y88" s="61">
        <f>IF(P88=" ",'Nov09'!Y73,P88+'Nov09'!Y73)</f>
        <v>0</v>
      </c>
      <c r="Z88" s="61">
        <f>IF(Q88=" ",'Nov09'!Z73,Q88+'Nov09'!Z73)</f>
        <v>0</v>
      </c>
      <c r="AA88" s="61">
        <f>IF(R88=" ",'Nov09'!AA73,R88+'Nov09'!AA73)</f>
        <v>0</v>
      </c>
      <c r="AB88" s="62"/>
      <c r="AC88" s="61">
        <f>IF(T88=" ",'Nov09'!AC73,T88+'Nov09'!AC73)</f>
        <v>0</v>
      </c>
      <c r="AD88" s="99"/>
      <c r="AE88" s="114">
        <f>IF(E88=" ",0,IF(D88="BR",0,IF(D88="D",0,IF(D88="NT",V88,LOOKUP(D88,Free!A:A,Free!C:C)*E$84/12))))</f>
        <v>0</v>
      </c>
      <c r="AF88" s="95">
        <f t="shared" si="103"/>
        <v>0</v>
      </c>
      <c r="AG88" s="95">
        <f t="shared" si="104"/>
        <v>0</v>
      </c>
      <c r="AH88" s="95">
        <f>IF(D88="D",AF88*AH$7,IF(AF88&gt;LOOKUP(E$84,HR!A:A,HR!C:C),(AF88-LOOKUP(E$84,HR!A:A,HR!C:C))*AH$7,0))</f>
        <v>0</v>
      </c>
      <c r="AI88" s="95">
        <f t="shared" si="105"/>
        <v>0</v>
      </c>
      <c r="AJ88" s="95">
        <f>IF(E88=" ",0,IF(D88="BR",0,IF(D88="D",0,IF(D88="NT",M88,LOOKUP(D88,Free!A:A,Free!C:C)*1/12))))</f>
        <v>0</v>
      </c>
      <c r="AK88" s="95">
        <f t="shared" si="106"/>
        <v>0</v>
      </c>
      <c r="AL88" s="95">
        <f t="shared" si="107"/>
        <v>0</v>
      </c>
      <c r="AM88" s="95">
        <f>IF(D88="D",AK88*AM$7,IF(AK88&gt;LOOKUP(1,HR!A:A,HR!C:C),(AK88-LOOKUP(1,HR!A:A,HR!C:C))*AH$7,0))</f>
        <v>0</v>
      </c>
      <c r="AN88" s="95">
        <f t="shared" si="108"/>
        <v>0</v>
      </c>
      <c r="AO88" s="99"/>
      <c r="AP88" s="63"/>
      <c r="AQ88" s="95">
        <f t="shared" si="109"/>
        <v>0</v>
      </c>
      <c r="AR88" s="95">
        <f t="shared" si="110"/>
        <v>0</v>
      </c>
      <c r="AS88" s="95">
        <f t="shared" si="111"/>
        <v>0</v>
      </c>
      <c r="AT88" s="95">
        <f t="shared" si="112"/>
        <v>0</v>
      </c>
      <c r="AU88" s="63"/>
    </row>
    <row r="89" spans="1:47" ht="18" customHeight="1" x14ac:dyDescent="0.2">
      <c r="A89" s="45"/>
      <c r="B89" s="153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0" t="str">
        <f>IF(Employee!D$106="w"," ",IF(Employee!F$102&gt;E$84," ",IF(Employee!F$104&lt;E$84," ",Employee!D$107)))</f>
        <v xml:space="preserve"> </v>
      </c>
      <c r="F89" s="158" t="str">
        <f>IF(E89=" "," ",IF(Employee!F$102&gt;E$84," ",IF(Employee!F$104&lt;E$84," ",Employee!D$93)))</f>
        <v xml:space="preserve"> </v>
      </c>
      <c r="G89" s="175"/>
      <c r="H89" s="127">
        <f>IF(T$84="Y",'Nov09'!H74,0)</f>
        <v>0</v>
      </c>
      <c r="I89" s="121">
        <f>IF(T$84="Y",'Nov09'!I74,0)</f>
        <v>0</v>
      </c>
      <c r="J89" s="121">
        <f>IF(T$84="Y",'Nov09'!J74,0)</f>
        <v>0</v>
      </c>
      <c r="K89" s="121">
        <f>IF(T$84="Y",'Nov09'!K74,I89*J89)</f>
        <v>0</v>
      </c>
      <c r="L89" s="166">
        <f>IF(T$84="Y",'Nov09'!L74,0)</f>
        <v>0</v>
      </c>
      <c r="M89" s="132" t="str">
        <f>IF(E89=" "," ",IF(T$84="Y",'Nov09'!M74,IF((H89+K89+L89)&gt;0,H89+K89+L89," ")))</f>
        <v xml:space="preserve"> </v>
      </c>
      <c r="N89" s="244" t="str">
        <f>IF(M89=" "," ",IF(M89=0," ",IF(Employee!O$102="M1",AN89,AI89-'Nov09'!W74)))</f>
        <v xml:space="preserve"> </v>
      </c>
      <c r="O89" s="133" t="str">
        <f>IF(M89=" "," ",IF(M89=0," ",IF(Employee!P$95&gt;E$84,0,IF(C89="A",MNI!E86,IF(C89="B",MNI!F86,IF(C89="C",MNI!G86,IF(C89="J",MNI!H86," ")))))))</f>
        <v xml:space="preserve"> </v>
      </c>
      <c r="P89" s="123"/>
      <c r="Q89" s="123"/>
      <c r="R89" s="245" t="str">
        <f t="shared" si="102"/>
        <v xml:space="preserve"> </v>
      </c>
      <c r="S89" s="123"/>
      <c r="T89" s="124" t="str">
        <f>IF(M89=" "," ",IF(M89=0," ",MNI!I86))</f>
        <v xml:space="preserve"> </v>
      </c>
      <c r="U89" s="50"/>
      <c r="V89" s="61">
        <f>IF(Employee!H$113=E$84,Employee!D$112+SUM(M89)+'Nov09'!V74,SUM(M89)+'Nov09'!V74)</f>
        <v>0</v>
      </c>
      <c r="W89" s="61">
        <f>IF(Employee!H$113=E$84,Employee!D$113+SUM(N89)+'Nov09'!W74,SUM(N89)+'Nov09'!W74)</f>
        <v>0</v>
      </c>
      <c r="X89" s="61">
        <f>IF(O89=" ",'Nov09'!X74,O89+'Nov09'!X74)</f>
        <v>0</v>
      </c>
      <c r="Y89" s="61">
        <f>IF(P89=" ",'Nov09'!Y74,P89+'Nov09'!Y74)</f>
        <v>0</v>
      </c>
      <c r="Z89" s="61">
        <f>IF(Q89=" ",'Nov09'!Z74,Q89+'Nov09'!Z74)</f>
        <v>0</v>
      </c>
      <c r="AA89" s="61">
        <f>IF(R89=" ",'Nov09'!AA74,R89+'Nov09'!AA74)</f>
        <v>0</v>
      </c>
      <c r="AB89" s="62"/>
      <c r="AC89" s="61">
        <f>IF(T89=" ",'Nov09'!AC74,T89+'Nov09'!AC74)</f>
        <v>0</v>
      </c>
      <c r="AD89" s="99"/>
      <c r="AE89" s="114">
        <f>IF(E89=" ",0,IF(D89="BR",0,IF(D89="D",0,IF(D89="NT",V89,LOOKUP(D89,Free!A:A,Free!C:C)*E$84/12))))</f>
        <v>0</v>
      </c>
      <c r="AF89" s="95">
        <f t="shared" si="103"/>
        <v>0</v>
      </c>
      <c r="AG89" s="95">
        <f t="shared" si="104"/>
        <v>0</v>
      </c>
      <c r="AH89" s="95">
        <f>IF(D89="D",AF89*AH$7,IF(AF89&gt;LOOKUP(E$84,HR!A:A,HR!C:C),(AF89-LOOKUP(E$84,HR!A:A,HR!C:C))*AH$7,0))</f>
        <v>0</v>
      </c>
      <c r="AI89" s="95">
        <f t="shared" si="105"/>
        <v>0</v>
      </c>
      <c r="AJ89" s="95">
        <f>IF(E89=" ",0,IF(D89="BR",0,IF(D89="D",0,IF(D89="NT",M89,LOOKUP(D89,Free!A:A,Free!C:C)*1/12))))</f>
        <v>0</v>
      </c>
      <c r="AK89" s="95">
        <f t="shared" si="106"/>
        <v>0</v>
      </c>
      <c r="AL89" s="95">
        <f t="shared" si="107"/>
        <v>0</v>
      </c>
      <c r="AM89" s="95">
        <f>IF(D89="D",AK89*AM$7,IF(AK89&gt;LOOKUP(1,HR!A:A,HR!C:C),(AK89-LOOKUP(1,HR!A:A,HR!C:C))*AH$7,0))</f>
        <v>0</v>
      </c>
      <c r="AN89" s="95">
        <f t="shared" si="108"/>
        <v>0</v>
      </c>
      <c r="AO89" s="99"/>
      <c r="AP89" s="63"/>
      <c r="AQ89" s="95">
        <f t="shared" si="109"/>
        <v>0</v>
      </c>
      <c r="AR89" s="95">
        <f t="shared" si="110"/>
        <v>0</v>
      </c>
      <c r="AS89" s="95">
        <f t="shared" si="111"/>
        <v>0</v>
      </c>
      <c r="AT89" s="95">
        <f t="shared" si="112"/>
        <v>0</v>
      </c>
      <c r="AU89" s="63"/>
    </row>
    <row r="90" spans="1:47" ht="18" customHeight="1" x14ac:dyDescent="0.2">
      <c r="A90" s="45"/>
      <c r="B90" s="153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0" t="str">
        <f>IF(Employee!D$132="w"," ",IF(Employee!F$128&gt;E$84," ",IF(Employee!F$130&lt;E$84," ",Employee!D$133)))</f>
        <v xml:space="preserve"> </v>
      </c>
      <c r="F90" s="158" t="str">
        <f>IF(E90=" "," ",IF(Employee!F$128&gt;E$84," ",IF(Employee!F$130&lt;E$84," ",Employee!D$119)))</f>
        <v xml:space="preserve"> </v>
      </c>
      <c r="G90" s="175"/>
      <c r="H90" s="127">
        <f>IF(T$84="Y",'Nov09'!H75,0)</f>
        <v>0</v>
      </c>
      <c r="I90" s="121">
        <f>IF(T$84="Y",'Nov09'!I75,0)</f>
        <v>0</v>
      </c>
      <c r="J90" s="121">
        <f>IF(T$84="Y",'Nov09'!J75,0)</f>
        <v>0</v>
      </c>
      <c r="K90" s="121">
        <f>IF(T$84="Y",'Nov09'!K75,I90*J90)</f>
        <v>0</v>
      </c>
      <c r="L90" s="166">
        <f>IF(T$84="Y",'Nov09'!L75,0)</f>
        <v>0</v>
      </c>
      <c r="M90" s="132" t="str">
        <f>IF(E90=" "," ",IF(T$84="Y",'Nov09'!M75,IF((H90+K90+L90)&gt;0,H90+K90+L90," ")))</f>
        <v xml:space="preserve"> </v>
      </c>
      <c r="N90" s="244" t="str">
        <f>IF(M90=" "," ",IF(M90=0," ",IF(Employee!O$128="M1",AN90,AI90-'Nov09'!W75)))</f>
        <v xml:space="preserve"> </v>
      </c>
      <c r="O90" s="133" t="str">
        <f>IF(M90=" "," ",IF(M90=0," ",IF(Employee!P$121&gt;E$84,0,IF(C90="A",MNI!E87,IF(C90="B",MNI!F87,IF(C90="C",MNI!G87,IF(C90="J",MNI!H87," ")))))))</f>
        <v xml:space="preserve"> </v>
      </c>
      <c r="P90" s="123"/>
      <c r="Q90" s="123"/>
      <c r="R90" s="245" t="str">
        <f t="shared" si="102"/>
        <v xml:space="preserve"> </v>
      </c>
      <c r="S90" s="123"/>
      <c r="T90" s="124" t="str">
        <f>IF(M90=" "," ",IF(M90=0," ",MNI!I87))</f>
        <v xml:space="preserve"> </v>
      </c>
      <c r="U90" s="50"/>
      <c r="V90" s="61">
        <f>IF(Employee!H$139=E$84,Employee!D$138+SUM(M90)+'Nov09'!V75,SUM(M90)+'Nov09'!V75)</f>
        <v>0</v>
      </c>
      <c r="W90" s="61">
        <f>IF(Employee!H$139=E$84,Employee!D$139+SUM(N90)+'Nov09'!W75,SUM(N90)+'Nov09'!W75)</f>
        <v>0</v>
      </c>
      <c r="X90" s="61">
        <f>IF(O90=" ",'Nov09'!X75,O90+'Nov09'!X75)</f>
        <v>0</v>
      </c>
      <c r="Y90" s="61">
        <f>IF(P90=" ",'Nov09'!Y75,P90+'Nov09'!Y75)</f>
        <v>0</v>
      </c>
      <c r="Z90" s="61">
        <f>IF(Q90=" ",'Nov09'!Z75,Q90+'Nov09'!Z75)</f>
        <v>0</v>
      </c>
      <c r="AA90" s="61">
        <f>IF(R90=" ",'Nov09'!AA75,R90+'Nov09'!AA75)</f>
        <v>0</v>
      </c>
      <c r="AB90" s="62"/>
      <c r="AC90" s="61">
        <f>IF(T90=" ",'Nov09'!AC75,T90+'Nov09'!AC75)</f>
        <v>0</v>
      </c>
      <c r="AD90" s="99"/>
      <c r="AE90" s="114">
        <f>IF(E90=" ",0,IF(D90="BR",0,IF(D90="D",0,IF(D90="NT",V90,LOOKUP(D90,Free!A:A,Free!C:C)*E$84/12))))</f>
        <v>0</v>
      </c>
      <c r="AF90" s="95">
        <f t="shared" si="103"/>
        <v>0</v>
      </c>
      <c r="AG90" s="95">
        <f t="shared" si="104"/>
        <v>0</v>
      </c>
      <c r="AH90" s="95">
        <f>IF(D90="D",AF90*AH$7,IF(AF90&gt;LOOKUP(E$84,HR!A:A,HR!C:C),(AF90-LOOKUP(E$84,HR!A:A,HR!C:C))*AH$7,0))</f>
        <v>0</v>
      </c>
      <c r="AI90" s="95">
        <f t="shared" si="105"/>
        <v>0</v>
      </c>
      <c r="AJ90" s="95">
        <f>IF(E90=" ",0,IF(D90="BR",0,IF(D90="D",0,IF(D90="NT",M90,LOOKUP(D90,Free!A:A,Free!C:C)*1/12))))</f>
        <v>0</v>
      </c>
      <c r="AK90" s="95">
        <f t="shared" si="106"/>
        <v>0</v>
      </c>
      <c r="AL90" s="95">
        <f t="shared" si="107"/>
        <v>0</v>
      </c>
      <c r="AM90" s="95">
        <f>IF(D90="D",AK90*AM$7,IF(AK90&gt;LOOKUP(1,HR!A:A,HR!C:C),(AK90-LOOKUP(1,HR!A:A,HR!C:C))*AH$7,0))</f>
        <v>0</v>
      </c>
      <c r="AN90" s="95">
        <f t="shared" si="108"/>
        <v>0</v>
      </c>
      <c r="AO90" s="99"/>
      <c r="AP90" s="63"/>
      <c r="AQ90" s="95">
        <f t="shared" si="109"/>
        <v>0</v>
      </c>
      <c r="AR90" s="95">
        <f t="shared" si="110"/>
        <v>0</v>
      </c>
      <c r="AS90" s="95">
        <f t="shared" si="111"/>
        <v>0</v>
      </c>
      <c r="AT90" s="95">
        <f t="shared" si="112"/>
        <v>0</v>
      </c>
      <c r="AU90" s="63"/>
    </row>
    <row r="91" spans="1:47" ht="18" customHeight="1" x14ac:dyDescent="0.2">
      <c r="A91" s="45"/>
      <c r="B91" s="153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0" t="str">
        <f>IF(Employee!D$158="w"," ",IF(Employee!F$154&gt;E$84," ",IF(Employee!F$156&lt;E$84," ",Employee!D$159)))</f>
        <v xml:space="preserve"> </v>
      </c>
      <c r="F91" s="158" t="str">
        <f>IF(E91=" "," ",IF(Employee!F$154&gt;E$84," ",IF(Employee!F$156&lt;E$84," ",Employee!D$145)))</f>
        <v xml:space="preserve"> </v>
      </c>
      <c r="G91" s="175"/>
      <c r="H91" s="127">
        <f>IF(T$84="Y",'Nov09'!H76,0)</f>
        <v>0</v>
      </c>
      <c r="I91" s="121">
        <f>IF(T$84="Y",'Nov09'!I76,0)</f>
        <v>0</v>
      </c>
      <c r="J91" s="121">
        <f>IF(T$84="Y",'Nov09'!J76,0)</f>
        <v>0</v>
      </c>
      <c r="K91" s="121">
        <f>IF(T$84="Y",'Nov09'!K76,I91*J91)</f>
        <v>0</v>
      </c>
      <c r="L91" s="166">
        <f>IF(T$84="Y",'Nov09'!L76,0)</f>
        <v>0</v>
      </c>
      <c r="M91" s="132" t="str">
        <f>IF(E91=" "," ",IF(T$84="Y",'Nov09'!M76,IF((H91+K91+L91)&gt;0,H91+K91+L91," ")))</f>
        <v xml:space="preserve"> </v>
      </c>
      <c r="N91" s="244" t="str">
        <f>IF(M91=" "," ",IF(M91=0," ",IF(Employee!O$154="M1",AN91,AI91-'Nov09'!W76)))</f>
        <v xml:space="preserve"> </v>
      </c>
      <c r="O91" s="133" t="str">
        <f>IF(M91=" "," ",IF(M91=0," ",IF(Employee!P$147&gt;E$84,0,IF(C91="A",MNI!E88,IF(C91="B",MNI!F88,IF(C91="C",MNI!G88,IF(C91="J",MNI!H88," ")))))))</f>
        <v xml:space="preserve"> </v>
      </c>
      <c r="P91" s="123"/>
      <c r="Q91" s="123"/>
      <c r="R91" s="245" t="str">
        <f t="shared" si="102"/>
        <v xml:space="preserve"> </v>
      </c>
      <c r="S91" s="123"/>
      <c r="T91" s="124" t="str">
        <f>IF(M91=" "," ",IF(M91=0," ",MNI!I88))</f>
        <v xml:space="preserve"> </v>
      </c>
      <c r="U91" s="50"/>
      <c r="V91" s="61">
        <f>IF(Employee!H$165=E$84,Employee!D$164+SUM(M91)+'Nov09'!V76,SUM(M91)+'Nov09'!V76)</f>
        <v>0</v>
      </c>
      <c r="W91" s="61">
        <f>IF(Employee!H$165=E$84,Employee!D$165+SUM(N91)+'Nov09'!W76,SUM(N91)+'Nov09'!W76)</f>
        <v>0</v>
      </c>
      <c r="X91" s="61">
        <f>IF(O91=" ",'Nov09'!X76,O91+'Nov09'!X76)</f>
        <v>0</v>
      </c>
      <c r="Y91" s="61">
        <f>IF(P91=" ",'Nov09'!Y76,P91+'Nov09'!Y76)</f>
        <v>0</v>
      </c>
      <c r="Z91" s="61">
        <f>IF(Q91=" ",'Nov09'!Z76,Q91+'Nov09'!Z76)</f>
        <v>0</v>
      </c>
      <c r="AA91" s="61">
        <f>IF(R91=" ",'Nov09'!AA76,R91+'Nov09'!AA76)</f>
        <v>0</v>
      </c>
      <c r="AB91" s="62"/>
      <c r="AC91" s="61">
        <f>IF(T91=" ",'Nov09'!AC76,T91+'Nov09'!AC76)</f>
        <v>0</v>
      </c>
      <c r="AD91" s="99"/>
      <c r="AE91" s="114">
        <f>IF(E91=" ",0,IF(D91="BR",0,IF(D91="D",0,IF(D91="NT",V91,LOOKUP(D91,Free!A:A,Free!C:C)*E$84/12))))</f>
        <v>0</v>
      </c>
      <c r="AF91" s="95">
        <f t="shared" si="103"/>
        <v>0</v>
      </c>
      <c r="AG91" s="95">
        <f t="shared" si="104"/>
        <v>0</v>
      </c>
      <c r="AH91" s="95">
        <f>IF(D91="D",AF91*AH$7,IF(AF91&gt;LOOKUP(E$84,HR!A:A,HR!C:C),(AF91-LOOKUP(E$84,HR!A:A,HR!C:C))*AH$7,0))</f>
        <v>0</v>
      </c>
      <c r="AI91" s="95">
        <f t="shared" si="105"/>
        <v>0</v>
      </c>
      <c r="AJ91" s="95">
        <f>IF(E91=" ",0,IF(D91="BR",0,IF(D91="D",0,IF(D91="NT",M91,LOOKUP(D91,Free!A:A,Free!C:C)*1/12))))</f>
        <v>0</v>
      </c>
      <c r="AK91" s="95">
        <f t="shared" si="106"/>
        <v>0</v>
      </c>
      <c r="AL91" s="95">
        <f t="shared" si="107"/>
        <v>0</v>
      </c>
      <c r="AM91" s="95">
        <f>IF(D91="D",AK91*AM$7,IF(AK91&gt;LOOKUP(1,HR!A:A,HR!C:C),(AK91-LOOKUP(1,HR!A:A,HR!C:C))*AH$7,0))</f>
        <v>0</v>
      </c>
      <c r="AN91" s="95">
        <f t="shared" si="108"/>
        <v>0</v>
      </c>
      <c r="AO91" s="99"/>
      <c r="AP91" s="63"/>
      <c r="AQ91" s="95">
        <f t="shared" si="109"/>
        <v>0</v>
      </c>
      <c r="AR91" s="95">
        <f t="shared" si="110"/>
        <v>0</v>
      </c>
      <c r="AS91" s="95">
        <f t="shared" si="111"/>
        <v>0</v>
      </c>
      <c r="AT91" s="95">
        <f t="shared" si="112"/>
        <v>0</v>
      </c>
      <c r="AU91" s="63"/>
    </row>
    <row r="92" spans="1:47" ht="18" customHeight="1" x14ac:dyDescent="0.2">
      <c r="A92" s="45"/>
      <c r="B92" s="153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0" t="str">
        <f>IF(Employee!D$184="w"," ",IF(Employee!F$180&gt;E$84," ",IF(Employee!F$182&lt;E$84," ",Employee!D$185)))</f>
        <v xml:space="preserve"> </v>
      </c>
      <c r="F92" s="158" t="str">
        <f>IF(E92=" "," ",IF(Employee!F$180&gt;E$84," ",IF(Employee!F$182&lt;E$84," ",Employee!D$171)))</f>
        <v xml:space="preserve"> </v>
      </c>
      <c r="G92" s="175"/>
      <c r="H92" s="127">
        <f>IF(T$84="Y",'Nov09'!H77,0)</f>
        <v>0</v>
      </c>
      <c r="I92" s="121">
        <f>IF(T$84="Y",'Nov09'!I77,0)</f>
        <v>0</v>
      </c>
      <c r="J92" s="121">
        <f>IF(T$84="Y",'Nov09'!J77,0)</f>
        <v>0</v>
      </c>
      <c r="K92" s="121">
        <f>IF(T$84="Y",'Nov09'!K77,I92*J92)</f>
        <v>0</v>
      </c>
      <c r="L92" s="166">
        <f>IF(T$84="Y",'Nov09'!L77,0)</f>
        <v>0</v>
      </c>
      <c r="M92" s="132" t="str">
        <f>IF(E92=" "," ",IF(T$84="Y",'Nov09'!M77,IF((H92+K92+L92)&gt;0,H92+K92+L92," ")))</f>
        <v xml:space="preserve"> </v>
      </c>
      <c r="N92" s="244" t="str">
        <f>IF(M92=" "," ",IF(M92=0," ",IF(Employee!O$180="M1",AN92,AI92-'Nov09'!W77)))</f>
        <v xml:space="preserve"> </v>
      </c>
      <c r="O92" s="133" t="str">
        <f>IF(M92=" "," ",IF(M92=0," ",IF(Employee!P$173&gt;E$84,0,IF(C92="A",MNI!E89,IF(C92="B",MNI!F89,IF(C92="C",MNI!G89,IF(C92="J",MNI!H89," ")))))))</f>
        <v xml:space="preserve"> </v>
      </c>
      <c r="P92" s="123"/>
      <c r="Q92" s="123"/>
      <c r="R92" s="245" t="str">
        <f t="shared" si="102"/>
        <v xml:space="preserve"> </v>
      </c>
      <c r="S92" s="123"/>
      <c r="T92" s="124" t="str">
        <f>IF(M92=" "," ",IF(M92=0," ",MNI!I89))</f>
        <v xml:space="preserve"> </v>
      </c>
      <c r="U92" s="50"/>
      <c r="V92" s="61">
        <f>IF(Employee!H$191=E$84,Employee!D$190+SUM(M92)+'Nov09'!V77,SUM(M92)+'Nov09'!V77)</f>
        <v>0</v>
      </c>
      <c r="W92" s="61">
        <f>IF(Employee!H$191=E$84,Employee!D$191+SUM(N92)+'Nov09'!W77,SUM(N92)+'Nov09'!W77)</f>
        <v>0</v>
      </c>
      <c r="X92" s="61">
        <f>IF(O92=" ",'Nov09'!X77,O92+'Nov09'!X77)</f>
        <v>0</v>
      </c>
      <c r="Y92" s="61">
        <f>IF(P92=" ",'Nov09'!Y77,P92+'Nov09'!Y77)</f>
        <v>0</v>
      </c>
      <c r="Z92" s="61">
        <f>IF(Q92=" ",'Nov09'!Z77,Q92+'Nov09'!Z77)</f>
        <v>0</v>
      </c>
      <c r="AA92" s="61">
        <f>IF(R92=" ",'Nov09'!AA77,R92+'Nov09'!AA77)</f>
        <v>0</v>
      </c>
      <c r="AB92" s="62"/>
      <c r="AC92" s="61">
        <f>IF(T92=" ",'Nov09'!AC77,T92+'Nov09'!AC77)</f>
        <v>0</v>
      </c>
      <c r="AD92" s="99"/>
      <c r="AE92" s="114">
        <f>IF(E92=" ",0,IF(D92="BR",0,IF(D92="D",0,IF(D92="NT",V92,LOOKUP(D92,Free!A:A,Free!C:C)*E$84/12))))</f>
        <v>0</v>
      </c>
      <c r="AF92" s="95">
        <f t="shared" si="103"/>
        <v>0</v>
      </c>
      <c r="AG92" s="95">
        <f t="shared" si="104"/>
        <v>0</v>
      </c>
      <c r="AH92" s="95">
        <f>IF(D92="D",AF92*AH$7,IF(AF92&gt;LOOKUP(E$84,HR!A:A,HR!C:C),(AF92-LOOKUP(E$84,HR!A:A,HR!C:C))*AH$7,0))</f>
        <v>0</v>
      </c>
      <c r="AI92" s="95">
        <f t="shared" si="105"/>
        <v>0</v>
      </c>
      <c r="AJ92" s="95">
        <f>IF(E92=" ",0,IF(D92="BR",0,IF(D92="D",0,IF(D92="NT",M92,LOOKUP(D92,Free!A:A,Free!C:C)*1/12))))</f>
        <v>0</v>
      </c>
      <c r="AK92" s="95">
        <f t="shared" si="106"/>
        <v>0</v>
      </c>
      <c r="AL92" s="95">
        <f t="shared" si="107"/>
        <v>0</v>
      </c>
      <c r="AM92" s="95">
        <f>IF(D92="D",AK92*AM$7,IF(AK92&gt;LOOKUP(1,HR!A:A,HR!C:C),(AK92-LOOKUP(1,HR!A:A,HR!C:C))*AH$7,0))</f>
        <v>0</v>
      </c>
      <c r="AN92" s="95">
        <f t="shared" si="108"/>
        <v>0</v>
      </c>
      <c r="AO92" s="99"/>
      <c r="AP92" s="63"/>
      <c r="AQ92" s="95">
        <f t="shared" si="109"/>
        <v>0</v>
      </c>
      <c r="AR92" s="95">
        <f t="shared" si="110"/>
        <v>0</v>
      </c>
      <c r="AS92" s="95">
        <f t="shared" si="111"/>
        <v>0</v>
      </c>
      <c r="AT92" s="95">
        <f t="shared" si="112"/>
        <v>0</v>
      </c>
      <c r="AU92" s="63"/>
    </row>
    <row r="93" spans="1:47" ht="18" customHeight="1" x14ac:dyDescent="0.2">
      <c r="A93" s="45"/>
      <c r="B93" s="153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0" t="str">
        <f>IF(Employee!D$210="w"," ",IF(Employee!F$206&gt;E$84," ",IF(Employee!F$208&lt;E$84," ",Employee!D$211)))</f>
        <v xml:space="preserve"> </v>
      </c>
      <c r="F93" s="158" t="str">
        <f>IF(E93=" "," ",IF(Employee!F$206&gt;E$84," ",IF(Employee!F$208&lt;E$84," ",Employee!D$197)))</f>
        <v xml:space="preserve"> </v>
      </c>
      <c r="G93" s="175"/>
      <c r="H93" s="127">
        <f>IF(T$84="Y",'Nov09'!H78,0)</f>
        <v>0</v>
      </c>
      <c r="I93" s="121">
        <f>IF(T$84="Y",'Nov09'!I78,0)</f>
        <v>0</v>
      </c>
      <c r="J93" s="121">
        <f>IF(T$84="Y",'Nov09'!J78,0)</f>
        <v>0</v>
      </c>
      <c r="K93" s="121">
        <f>IF(T$84="Y",'Nov09'!K78,I93*J93)</f>
        <v>0</v>
      </c>
      <c r="L93" s="166">
        <f>IF(T$84="Y",'Nov09'!L78,0)</f>
        <v>0</v>
      </c>
      <c r="M93" s="132" t="str">
        <f>IF(E93=" "," ",IF(T$84="Y",'Nov09'!M78,IF((H93+K93+L93)&gt;0,H93+K93+L93," ")))</f>
        <v xml:space="preserve"> </v>
      </c>
      <c r="N93" s="244" t="str">
        <f>IF(M93=" "," ",IF(M93=0," ",IF(Employee!O$206="M1",AN93,AI93-'Nov09'!W78)))</f>
        <v xml:space="preserve"> </v>
      </c>
      <c r="O93" s="133" t="str">
        <f>IF(M93=" "," ",IF(M93=0," ",IF(Employee!P$199&gt;E$84,0,IF(C93="A",MNI!E90,IF(C93="B",MNI!F90,IF(C93="C",MNI!G90,IF(C93="J",MNI!H90," ")))))))</f>
        <v xml:space="preserve"> </v>
      </c>
      <c r="P93" s="123"/>
      <c r="Q93" s="123"/>
      <c r="R93" s="245" t="str">
        <f t="shared" si="102"/>
        <v xml:space="preserve"> </v>
      </c>
      <c r="S93" s="123"/>
      <c r="T93" s="124" t="str">
        <f>IF(M93=" "," ",IF(M93=0," ",MNI!I90))</f>
        <v xml:space="preserve"> </v>
      </c>
      <c r="U93" s="50"/>
      <c r="V93" s="61">
        <f>IF(Employee!H$217=E$84,Employee!D$216+SUM(M93)+'Nov09'!V78,SUM(M93)+'Nov09'!V78)</f>
        <v>0</v>
      </c>
      <c r="W93" s="61">
        <f>IF(Employee!H$217=E$84,Employee!D$217+SUM(N93)+'Nov09'!W78,SUM(N93)+'Nov09'!W78)</f>
        <v>0</v>
      </c>
      <c r="X93" s="61">
        <f>IF(O93=" ",'Nov09'!X78,O93+'Nov09'!X78)</f>
        <v>0</v>
      </c>
      <c r="Y93" s="61">
        <f>IF(P93=" ",'Nov09'!Y78,P93+'Nov09'!Y78)</f>
        <v>0</v>
      </c>
      <c r="Z93" s="61">
        <f>IF(Q93=" ",'Nov09'!Z78,Q93+'Nov09'!Z78)</f>
        <v>0</v>
      </c>
      <c r="AA93" s="61">
        <f>IF(R93=" ",'Nov09'!AA78,R93+'Nov09'!AA78)</f>
        <v>0</v>
      </c>
      <c r="AB93" s="62"/>
      <c r="AC93" s="61">
        <f>IF(T93=" ",'Nov09'!AC78,T93+'Nov09'!AC78)</f>
        <v>0</v>
      </c>
      <c r="AD93" s="99"/>
      <c r="AE93" s="114">
        <f>IF(E93=" ",0,IF(D93="BR",0,IF(D93="D",0,IF(D93="NT",V93,LOOKUP(D93,Free!A:A,Free!C:C)*E$84/12))))</f>
        <v>0</v>
      </c>
      <c r="AF93" s="95">
        <f t="shared" si="103"/>
        <v>0</v>
      </c>
      <c r="AG93" s="95">
        <f t="shared" si="104"/>
        <v>0</v>
      </c>
      <c r="AH93" s="95">
        <f>IF(D93="D",AF93*AH$7,IF(AF93&gt;LOOKUP(E$84,HR!A:A,HR!C:C),(AF93-LOOKUP(E$84,HR!A:A,HR!C:C))*AH$7,0))</f>
        <v>0</v>
      </c>
      <c r="AI93" s="95">
        <f t="shared" si="105"/>
        <v>0</v>
      </c>
      <c r="AJ93" s="95">
        <f>IF(E93=" ",0,IF(D93="BR",0,IF(D93="D",0,IF(D93="NT",M93,LOOKUP(D93,Free!A:A,Free!C:C)*1/12))))</f>
        <v>0</v>
      </c>
      <c r="AK93" s="95">
        <f t="shared" si="106"/>
        <v>0</v>
      </c>
      <c r="AL93" s="95">
        <f t="shared" si="107"/>
        <v>0</v>
      </c>
      <c r="AM93" s="95">
        <f>IF(D93="D",AK93*AM$7,IF(AK93&gt;LOOKUP(1,HR!A:A,HR!C:C),(AK93-LOOKUP(1,HR!A:A,HR!C:C))*AH$7,0))</f>
        <v>0</v>
      </c>
      <c r="AN93" s="95">
        <f t="shared" si="108"/>
        <v>0</v>
      </c>
      <c r="AO93" s="99"/>
      <c r="AP93" s="63"/>
      <c r="AQ93" s="95">
        <f t="shared" si="109"/>
        <v>0</v>
      </c>
      <c r="AR93" s="95">
        <f t="shared" si="110"/>
        <v>0</v>
      </c>
      <c r="AS93" s="95">
        <f t="shared" si="111"/>
        <v>0</v>
      </c>
      <c r="AT93" s="95">
        <f t="shared" si="112"/>
        <v>0</v>
      </c>
      <c r="AU93" s="63"/>
    </row>
    <row r="94" spans="1:47" ht="18" customHeight="1" x14ac:dyDescent="0.2">
      <c r="A94" s="45"/>
      <c r="B94" s="153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0" t="str">
        <f>IF(Employee!D$236="w"," ",IF(Employee!F$232&gt;E$84," ",IF(Employee!F$234&lt;E$84," ",Employee!D$237)))</f>
        <v xml:space="preserve"> </v>
      </c>
      <c r="F94" s="158" t="str">
        <f>IF(E94=" "," ",IF(Employee!F$232&gt;E$84," ",IF(Employee!F$234&lt;E$84," ",Employee!D$223)))</f>
        <v xml:space="preserve"> </v>
      </c>
      <c r="G94" s="175"/>
      <c r="H94" s="127">
        <f>IF(T$84="Y",'Nov09'!H79,0)</f>
        <v>0</v>
      </c>
      <c r="I94" s="121">
        <f>IF(T$84="Y",'Nov09'!I79,0)</f>
        <v>0</v>
      </c>
      <c r="J94" s="121">
        <f>IF(T$84="Y",'Nov09'!J79,0)</f>
        <v>0</v>
      </c>
      <c r="K94" s="121">
        <f>IF(T$84="Y",'Nov09'!K79,I94*J94)</f>
        <v>0</v>
      </c>
      <c r="L94" s="166">
        <f>IF(T$84="Y",'Nov09'!L79,0)</f>
        <v>0</v>
      </c>
      <c r="M94" s="132" t="str">
        <f>IF(E94=" "," ",IF(T$84="Y",'Nov09'!M79,IF((H94+K94+L94)&gt;0,H94+K94+L94," ")))</f>
        <v xml:space="preserve"> </v>
      </c>
      <c r="N94" s="244" t="str">
        <f>IF(M94=" "," ",IF(M94=0," ",IF(Employee!O$232="M1",AN94,AI94-'Nov09'!W79)))</f>
        <v xml:space="preserve"> </v>
      </c>
      <c r="O94" s="133" t="str">
        <f>IF(M94=" "," ",IF(M94=0," ",IF(Employee!P$225&gt;E$84,0,IF(C94="A",MNI!E91,IF(C94="B",MNI!F91,IF(C94="C",MNI!G91,IF(C94="J",MNI!H91," ")))))))</f>
        <v xml:space="preserve"> </v>
      </c>
      <c r="P94" s="123"/>
      <c r="Q94" s="123"/>
      <c r="R94" s="245" t="str">
        <f t="shared" si="102"/>
        <v xml:space="preserve"> </v>
      </c>
      <c r="S94" s="123"/>
      <c r="T94" s="124" t="str">
        <f>IF(M94=" "," ",IF(M94=0," ",MNI!I91))</f>
        <v xml:space="preserve"> </v>
      </c>
      <c r="U94" s="50"/>
      <c r="V94" s="61">
        <f>IF(Employee!H$243=E$84,Employee!D$242+SUM(M94)+'Nov09'!V79,SUM(M94)+'Nov09'!V79)</f>
        <v>0</v>
      </c>
      <c r="W94" s="61">
        <f>IF(Employee!H$243=E$84,Employee!D$243+SUM(N94)+'Nov09'!W79,SUM(N94)+'Nov09'!W79)</f>
        <v>0</v>
      </c>
      <c r="X94" s="61">
        <f>IF(O94=" ",'Nov09'!X79,O94+'Nov09'!X79)</f>
        <v>0</v>
      </c>
      <c r="Y94" s="61">
        <f>IF(P94=" ",'Nov09'!Y79,P94+'Nov09'!Y79)</f>
        <v>0</v>
      </c>
      <c r="Z94" s="61">
        <f>IF(Q94=" ",'Nov09'!Z79,Q94+'Nov09'!Z79)</f>
        <v>0</v>
      </c>
      <c r="AA94" s="61">
        <f>IF(R94=" ",'Nov09'!AA79,R94+'Nov09'!AA79)</f>
        <v>0</v>
      </c>
      <c r="AB94" s="62"/>
      <c r="AC94" s="61">
        <f>IF(T94=" ",'Nov09'!AC79,T94+'Nov09'!AC79)</f>
        <v>0</v>
      </c>
      <c r="AD94" s="99"/>
      <c r="AE94" s="114">
        <f>IF(E94=" ",0,IF(D94="BR",0,IF(D94="D",0,IF(D94="NT",V94,LOOKUP(D94,Free!A:A,Free!C:C)*E$84/12))))</f>
        <v>0</v>
      </c>
      <c r="AF94" s="95">
        <f t="shared" si="103"/>
        <v>0</v>
      </c>
      <c r="AG94" s="95">
        <f t="shared" si="104"/>
        <v>0</v>
      </c>
      <c r="AH94" s="95">
        <f>IF(D94="D",AF94*AH$7,IF(AF94&gt;LOOKUP(E$84,HR!A:A,HR!C:C),(AF94-LOOKUP(E$84,HR!A:A,HR!C:C))*AH$7,0))</f>
        <v>0</v>
      </c>
      <c r="AI94" s="95">
        <f t="shared" si="105"/>
        <v>0</v>
      </c>
      <c r="AJ94" s="95">
        <f>IF(E94=" ",0,IF(D94="BR",0,IF(D94="D",0,IF(D94="NT",M94,LOOKUP(D94,Free!A:A,Free!C:C)*1/12))))</f>
        <v>0</v>
      </c>
      <c r="AK94" s="95">
        <f t="shared" si="106"/>
        <v>0</v>
      </c>
      <c r="AL94" s="95">
        <f t="shared" si="107"/>
        <v>0</v>
      </c>
      <c r="AM94" s="95">
        <f>IF(D94="D",AK94*AM$7,IF(AK94&gt;LOOKUP(1,HR!A:A,HR!C:C),(AK94-LOOKUP(1,HR!A:A,HR!C:C))*AH$7,0))</f>
        <v>0</v>
      </c>
      <c r="AN94" s="95">
        <f t="shared" si="108"/>
        <v>0</v>
      </c>
      <c r="AO94" s="99"/>
      <c r="AP94" s="63"/>
      <c r="AQ94" s="95">
        <f t="shared" si="109"/>
        <v>0</v>
      </c>
      <c r="AR94" s="95">
        <f t="shared" si="110"/>
        <v>0</v>
      </c>
      <c r="AS94" s="95">
        <f t="shared" si="111"/>
        <v>0</v>
      </c>
      <c r="AT94" s="95">
        <f t="shared" si="112"/>
        <v>0</v>
      </c>
      <c r="AU94" s="63"/>
    </row>
    <row r="95" spans="1:47" ht="18" customHeight="1" thickBot="1" x14ac:dyDescent="0.25">
      <c r="A95" s="45"/>
      <c r="B95" s="155" t="str">
        <f>IF(E95=" "," ",IF(Employee!F$258&gt;E$84," ",IF(Employee!F$260&lt;E$84," ",Employee!D$264)))</f>
        <v xml:space="preserve"> </v>
      </c>
      <c r="C95" s="111" t="str">
        <f>IF(E95=Employee!D$263,LOOKUP(E$84,NiTable!A:A,NiTable!AD:AD)," ")</f>
        <v xml:space="preserve"> </v>
      </c>
      <c r="D95" s="111" t="str">
        <f>IF(E95=Employee!D$263,LOOKUP(E$84,TaxCode!A:A,TaxCode!BH:BH)," ")</f>
        <v xml:space="preserve"> </v>
      </c>
      <c r="E95" s="161" t="str">
        <f>IF(Employee!D$262="w"," ",IF(Employee!F$258&gt;E$84," ",IF(Employee!F$260&lt;E$84," ",Employee!D$263)))</f>
        <v xml:space="preserve"> </v>
      </c>
      <c r="F95" s="158" t="str">
        <f>IF(E95=" "," ",IF(Employee!F$258&gt;E$84," ",IF(Employee!F$260&lt;E$84," ",Employee!D$249)))</f>
        <v xml:space="preserve"> </v>
      </c>
      <c r="G95" s="176"/>
      <c r="H95" s="147">
        <f>IF(T$84="Y",'Nov09'!H80,0)</f>
        <v>0</v>
      </c>
      <c r="I95" s="148">
        <f>IF(T$84="Y",'Nov09'!I80,0)</f>
        <v>0</v>
      </c>
      <c r="J95" s="148">
        <f>IF(T$84="Y",'Nov09'!J80,0)</f>
        <v>0</v>
      </c>
      <c r="K95" s="148">
        <f>IF(T$84="Y",'Nov09'!K80,I95*J95)</f>
        <v>0</v>
      </c>
      <c r="L95" s="167">
        <f>IF(T$84="Y",'Nov09'!L80,0)</f>
        <v>0</v>
      </c>
      <c r="M95" s="132" t="str">
        <f>IF(E95=" "," ",IF(T$84="Y",'Nov09'!M80,IF((H95+K95+L95)&gt;0,H95+K95+L95," ")))</f>
        <v xml:space="preserve"> </v>
      </c>
      <c r="N95" s="244" t="str">
        <f>IF(M95=" "," ",IF(M95=0," ",IF(Employee!O$258="M1",AN95,AI95-'Nov09'!W80)))</f>
        <v xml:space="preserve"> </v>
      </c>
      <c r="O95" s="133" t="str">
        <f>IF(M95=" "," ",IF(M95=0," ",IF(Employee!P$251&gt;E$84,0,IF(C95="A",MNI!E92,IF(C95="B",MNI!F92,IF(C95="C",MNI!G92,IF(C95="J",MNI!H92," ")))))))</f>
        <v xml:space="preserve"> </v>
      </c>
      <c r="P95" s="123"/>
      <c r="Q95" s="123"/>
      <c r="R95" s="245" t="str">
        <f t="shared" si="102"/>
        <v xml:space="preserve"> </v>
      </c>
      <c r="S95" s="123"/>
      <c r="T95" s="124" t="str">
        <f>IF(M95=" "," ",IF(M95=0," ",MNI!I92))</f>
        <v xml:space="preserve"> </v>
      </c>
      <c r="U95" s="50"/>
      <c r="V95" s="61">
        <f>IF(Employee!H$269=E$84,Employee!D$268+SUM(M95)+'Nov09'!V80,SUM(M95)+'Nov09'!V80)</f>
        <v>0</v>
      </c>
      <c r="W95" s="61">
        <f>IF(Employee!H$269=E$84,Employee!D$269+SUM(N95)+'Nov09'!W80,SUM(N95)+'Nov09'!W80)</f>
        <v>0</v>
      </c>
      <c r="X95" s="61">
        <f>IF(O95=" ",'Nov09'!X80,O95+'Nov09'!X80)</f>
        <v>0</v>
      </c>
      <c r="Y95" s="61">
        <f>IF(P95=" ",'Nov09'!Y80,P95+'Nov09'!Y80)</f>
        <v>0</v>
      </c>
      <c r="Z95" s="61">
        <f>IF(Q95=" ",'Nov09'!Z80,Q95+'Nov09'!Z80)</f>
        <v>0</v>
      </c>
      <c r="AA95" s="61">
        <f>IF(R95=" ",'Nov09'!AA80,R95+'Nov09'!AA80)</f>
        <v>0</v>
      </c>
      <c r="AB95" s="62"/>
      <c r="AC95" s="61">
        <f>IF(T95=" ",'Nov09'!AC80,T95+'Nov09'!AC80)</f>
        <v>0</v>
      </c>
      <c r="AD95" s="99"/>
      <c r="AE95" s="114">
        <f>IF(E95=" ",0,IF(D95="BR",0,IF(D95="D",0,IF(D95="NT",V95,LOOKUP(D95,Free!A:A,Free!C:C)*E$84/12))))</f>
        <v>0</v>
      </c>
      <c r="AF95" s="95">
        <f t="shared" si="103"/>
        <v>0</v>
      </c>
      <c r="AG95" s="95">
        <f t="shared" si="104"/>
        <v>0</v>
      </c>
      <c r="AH95" s="95">
        <f>IF(D95="D",AF95*AH$7,IF(AF95&gt;LOOKUP(E$84,HR!A:A,HR!C:C),(AF95-LOOKUP(E$84,HR!A:A,HR!C:C))*AH$7,0))</f>
        <v>0</v>
      </c>
      <c r="AI95" s="95">
        <f t="shared" si="105"/>
        <v>0</v>
      </c>
      <c r="AJ95" s="95">
        <f>IF(E95=" ",0,IF(D95="BR",0,IF(D95="D",0,IF(D95="NT",M95,LOOKUP(D95,Free!A:A,Free!C:C)*1/12))))</f>
        <v>0</v>
      </c>
      <c r="AK95" s="95">
        <f t="shared" si="106"/>
        <v>0</v>
      </c>
      <c r="AL95" s="95">
        <f t="shared" si="107"/>
        <v>0</v>
      </c>
      <c r="AM95" s="95">
        <f>IF(D95="D",AK95*AM$7,IF(AK95&gt;LOOKUP(1,HR!A:A,HR!C:C),(AK95-LOOKUP(1,HR!A:A,HR!C:C))*AH$7,0))</f>
        <v>0</v>
      </c>
      <c r="AN95" s="95">
        <f t="shared" si="108"/>
        <v>0</v>
      </c>
      <c r="AO95" s="99"/>
      <c r="AP95" s="63"/>
      <c r="AQ95" s="95">
        <f t="shared" si="109"/>
        <v>0</v>
      </c>
      <c r="AR95" s="95">
        <f t="shared" si="110"/>
        <v>0</v>
      </c>
      <c r="AS95" s="95">
        <f t="shared" si="111"/>
        <v>0</v>
      </c>
      <c r="AT95" s="95">
        <f t="shared" si="112"/>
        <v>0</v>
      </c>
      <c r="AU95" s="63"/>
    </row>
    <row r="96" spans="1:47" ht="18" customHeight="1" thickTop="1" thickBot="1" x14ac:dyDescent="0.25">
      <c r="A96" s="49"/>
      <c r="B96" s="164"/>
      <c r="C96" s="162"/>
      <c r="D96" s="162"/>
      <c r="E96" s="163"/>
      <c r="F96" s="412" t="s">
        <v>7</v>
      </c>
      <c r="G96" s="411"/>
      <c r="H96" s="135"/>
      <c r="I96" s="136"/>
      <c r="J96" s="136"/>
      <c r="K96" s="182"/>
      <c r="L96" s="182"/>
      <c r="M96" s="171">
        <f t="shared" ref="M96:R96" si="113">SUM(M86:M95)</f>
        <v>0</v>
      </c>
      <c r="N96" s="171">
        <f t="shared" si="113"/>
        <v>0</v>
      </c>
      <c r="O96" s="171">
        <f t="shared" si="113"/>
        <v>0</v>
      </c>
      <c r="P96" s="171">
        <f t="shared" si="113"/>
        <v>0</v>
      </c>
      <c r="Q96" s="171">
        <f t="shared" si="113"/>
        <v>0</v>
      </c>
      <c r="R96" s="171">
        <f t="shared" si="113"/>
        <v>0</v>
      </c>
      <c r="S96" s="123"/>
      <c r="T96" s="171">
        <f>SUM(T86:T95)</f>
        <v>0</v>
      </c>
      <c r="U96" s="51"/>
      <c r="V96" s="61"/>
      <c r="AD96" s="99"/>
      <c r="AO96" s="99"/>
      <c r="AP96" s="63"/>
      <c r="AU96" s="63"/>
    </row>
    <row r="97" spans="1:46" ht="24" customHeight="1" x14ac:dyDescent="0.2">
      <c r="A97" s="63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46"/>
    </row>
    <row r="98" spans="1:46" x14ac:dyDescent="0.2">
      <c r="AL98" s="418" t="s">
        <v>111</v>
      </c>
      <c r="AM98" s="419"/>
      <c r="AN98" s="420"/>
      <c r="AQ98" s="221">
        <f>SUM(AQ11:AQ96)</f>
        <v>0</v>
      </c>
      <c r="AR98" s="221">
        <f>SUM(AR11:AR96)</f>
        <v>0</v>
      </c>
      <c r="AS98" s="221">
        <f>SUM(AS11:AS96)</f>
        <v>0</v>
      </c>
      <c r="AT98" s="221">
        <f>SUM(AT11:AT96)</f>
        <v>0</v>
      </c>
    </row>
    <row r="99" spans="1:46" ht="13.5" customHeight="1" thickBot="1" x14ac:dyDescent="0.25">
      <c r="F99" s="259" t="s">
        <v>198</v>
      </c>
      <c r="M99" s="448" t="s">
        <v>199</v>
      </c>
      <c r="N99" s="449"/>
      <c r="O99" s="449"/>
      <c r="P99" s="449"/>
      <c r="Q99" s="449"/>
      <c r="R99" s="449"/>
      <c r="T99" s="255"/>
    </row>
    <row r="100" spans="1:46" x14ac:dyDescent="0.2">
      <c r="F100" s="256" t="str">
        <f>IF(B86="D",Employee!D15," ")</f>
        <v xml:space="preserve"> </v>
      </c>
      <c r="M100" s="261" t="str">
        <f t="shared" ref="M100:M109" si="114">IF(B86="D",M86," ")</f>
        <v xml:space="preserve"> </v>
      </c>
      <c r="N100" s="262" t="str">
        <f t="shared" ref="N100:N109" si="115">IF(B86="D",N86," ")</f>
        <v xml:space="preserve"> </v>
      </c>
      <c r="O100" s="262" t="str">
        <f t="shared" ref="O100:O109" si="116">IF(B86="D",O86," ")</f>
        <v xml:space="preserve"> </v>
      </c>
      <c r="P100" s="262" t="str">
        <f t="shared" ref="P100:P109" si="117">IF(B86="D",P86," ")</f>
        <v xml:space="preserve"> </v>
      </c>
      <c r="Q100" s="262" t="str">
        <f t="shared" ref="Q100:Q109" si="118">IF(B86="D",Q86," ")</f>
        <v xml:space="preserve"> </v>
      </c>
      <c r="R100" s="263" t="str">
        <f t="shared" ref="R100:R109" si="119">IF(B86="D",R86," ")</f>
        <v xml:space="preserve"> </v>
      </c>
      <c r="S100" s="264"/>
      <c r="T100" s="265" t="str">
        <f t="shared" ref="T100:T109" si="120">IF(B86="D",T86," ")</f>
        <v xml:space="preserve"> </v>
      </c>
      <c r="AL100" s="418" t="s">
        <v>112</v>
      </c>
      <c r="AM100" s="419"/>
      <c r="AN100" s="420"/>
      <c r="AQ100" s="223">
        <f>IF((AQ98-(O1+T1)*0.13)&gt;0,AQ98-(Q1+T1)*0.13,0)</f>
        <v>0</v>
      </c>
      <c r="AR100" s="223">
        <f>AR98</f>
        <v>0</v>
      </c>
      <c r="AS100" s="223">
        <f>AS98</f>
        <v>0</v>
      </c>
      <c r="AT100" s="223">
        <f>AT98</f>
        <v>0</v>
      </c>
    </row>
    <row r="101" spans="1:46" x14ac:dyDescent="0.2">
      <c r="F101" s="257" t="str">
        <f>IF(B87="D",Employee!D41," ")</f>
        <v xml:space="preserve"> </v>
      </c>
      <c r="M101" s="266" t="str">
        <f t="shared" si="114"/>
        <v xml:space="preserve"> </v>
      </c>
      <c r="N101" s="267" t="str">
        <f t="shared" si="115"/>
        <v xml:space="preserve"> </v>
      </c>
      <c r="O101" s="267" t="str">
        <f t="shared" si="116"/>
        <v xml:space="preserve"> </v>
      </c>
      <c r="P101" s="267" t="str">
        <f t="shared" si="117"/>
        <v xml:space="preserve"> </v>
      </c>
      <c r="Q101" s="267" t="str">
        <f t="shared" si="118"/>
        <v xml:space="preserve"> </v>
      </c>
      <c r="R101" s="268" t="str">
        <f t="shared" si="119"/>
        <v xml:space="preserve"> </v>
      </c>
      <c r="S101" s="264"/>
      <c r="T101" s="269" t="str">
        <f t="shared" si="120"/>
        <v xml:space="preserve"> </v>
      </c>
    </row>
    <row r="102" spans="1:46" x14ac:dyDescent="0.2">
      <c r="F102" s="257" t="str">
        <f>IF(B88="D",Employee!D67," ")</f>
        <v xml:space="preserve"> </v>
      </c>
      <c r="M102" s="266" t="str">
        <f t="shared" si="114"/>
        <v xml:space="preserve"> </v>
      </c>
      <c r="N102" s="267" t="str">
        <f t="shared" si="115"/>
        <v xml:space="preserve"> </v>
      </c>
      <c r="O102" s="267" t="str">
        <f t="shared" si="116"/>
        <v xml:space="preserve"> </v>
      </c>
      <c r="P102" s="267" t="str">
        <f t="shared" si="117"/>
        <v xml:space="preserve"> </v>
      </c>
      <c r="Q102" s="267" t="str">
        <f t="shared" si="118"/>
        <v xml:space="preserve"> </v>
      </c>
      <c r="R102" s="268" t="str">
        <f t="shared" si="119"/>
        <v xml:space="preserve"> </v>
      </c>
      <c r="S102" s="264"/>
      <c r="T102" s="269" t="str">
        <f t="shared" si="120"/>
        <v xml:space="preserve"> </v>
      </c>
      <c r="AL102" s="418" t="s">
        <v>113</v>
      </c>
      <c r="AM102" s="419"/>
      <c r="AN102" s="420"/>
      <c r="AQ102" s="229"/>
      <c r="AR102" s="223">
        <f>AR100*0.045</f>
        <v>0</v>
      </c>
      <c r="AS102" s="223">
        <f>AS100*0.045</f>
        <v>0</v>
      </c>
      <c r="AT102" s="223">
        <f>AT100*0.045</f>
        <v>0</v>
      </c>
    </row>
    <row r="103" spans="1:46" x14ac:dyDescent="0.2">
      <c r="F103" s="257" t="str">
        <f>IF(B89="D",Employee!D93," ")</f>
        <v xml:space="preserve"> </v>
      </c>
      <c r="M103" s="266" t="str">
        <f t="shared" si="114"/>
        <v xml:space="preserve"> </v>
      </c>
      <c r="N103" s="267" t="str">
        <f t="shared" si="115"/>
        <v xml:space="preserve"> </v>
      </c>
      <c r="O103" s="267" t="str">
        <f t="shared" si="116"/>
        <v xml:space="preserve"> </v>
      </c>
      <c r="P103" s="267" t="str">
        <f t="shared" si="117"/>
        <v xml:space="preserve"> </v>
      </c>
      <c r="Q103" s="267" t="str">
        <f t="shared" si="118"/>
        <v xml:space="preserve"> </v>
      </c>
      <c r="R103" s="268" t="str">
        <f t="shared" si="119"/>
        <v xml:space="preserve"> </v>
      </c>
      <c r="S103" s="264"/>
      <c r="T103" s="269" t="str">
        <f t="shared" si="120"/>
        <v xml:space="preserve"> </v>
      </c>
    </row>
    <row r="104" spans="1:46" x14ac:dyDescent="0.2">
      <c r="F104" s="257" t="str">
        <f>IF(B90="D",Employee!D119," ")</f>
        <v xml:space="preserve"> </v>
      </c>
      <c r="M104" s="266" t="str">
        <f t="shared" si="114"/>
        <v xml:space="preserve"> </v>
      </c>
      <c r="N104" s="267" t="str">
        <f t="shared" si="115"/>
        <v xml:space="preserve"> </v>
      </c>
      <c r="O104" s="267" t="str">
        <f t="shared" si="116"/>
        <v xml:space="preserve"> </v>
      </c>
      <c r="P104" s="267" t="str">
        <f t="shared" si="117"/>
        <v xml:space="preserve"> </v>
      </c>
      <c r="Q104" s="267" t="str">
        <f t="shared" si="118"/>
        <v xml:space="preserve"> </v>
      </c>
      <c r="R104" s="268" t="str">
        <f t="shared" si="119"/>
        <v xml:space="preserve"> </v>
      </c>
      <c r="S104" s="264"/>
      <c r="T104" s="269" t="str">
        <f t="shared" si="120"/>
        <v xml:space="preserve"> </v>
      </c>
    </row>
    <row r="105" spans="1:46" x14ac:dyDescent="0.2">
      <c r="F105" s="257" t="str">
        <f>IF(B91="D",Employee!D135," ")</f>
        <v xml:space="preserve"> </v>
      </c>
      <c r="M105" s="266" t="str">
        <f t="shared" si="114"/>
        <v xml:space="preserve"> </v>
      </c>
      <c r="N105" s="267" t="str">
        <f t="shared" si="115"/>
        <v xml:space="preserve"> </v>
      </c>
      <c r="O105" s="267" t="str">
        <f t="shared" si="116"/>
        <v xml:space="preserve"> </v>
      </c>
      <c r="P105" s="267" t="str">
        <f t="shared" si="117"/>
        <v xml:space="preserve"> </v>
      </c>
      <c r="Q105" s="267" t="str">
        <f t="shared" si="118"/>
        <v xml:space="preserve"> </v>
      </c>
      <c r="R105" s="268" t="str">
        <f t="shared" si="119"/>
        <v xml:space="preserve"> </v>
      </c>
      <c r="S105" s="264"/>
      <c r="T105" s="269" t="str">
        <f t="shared" si="120"/>
        <v xml:space="preserve"> </v>
      </c>
      <c r="AL105" s="399" t="s">
        <v>114</v>
      </c>
      <c r="AM105" s="400"/>
      <c r="AN105" s="401"/>
      <c r="AQ105" s="222">
        <f>AQ100+'Nov09'!AQ90</f>
        <v>0</v>
      </c>
      <c r="AR105" s="222">
        <f>AR100+'Nov09'!AR90</f>
        <v>0</v>
      </c>
      <c r="AS105" s="222">
        <f>AS100+'Nov09'!AS90</f>
        <v>0</v>
      </c>
      <c r="AT105" s="222">
        <f>AT100+'Nov09'!AT90</f>
        <v>0</v>
      </c>
    </row>
    <row r="106" spans="1:46" x14ac:dyDescent="0.2">
      <c r="F106" s="257" t="str">
        <f>IF(B92="D",Employee!D171," ")</f>
        <v xml:space="preserve"> </v>
      </c>
      <c r="M106" s="266" t="str">
        <f t="shared" si="114"/>
        <v xml:space="preserve"> </v>
      </c>
      <c r="N106" s="267" t="str">
        <f t="shared" si="115"/>
        <v xml:space="preserve"> </v>
      </c>
      <c r="O106" s="267" t="str">
        <f t="shared" si="116"/>
        <v xml:space="preserve"> </v>
      </c>
      <c r="P106" s="267" t="str">
        <f t="shared" si="117"/>
        <v xml:space="preserve"> </v>
      </c>
      <c r="Q106" s="267" t="str">
        <f t="shared" si="118"/>
        <v xml:space="preserve"> </v>
      </c>
      <c r="R106" s="268" t="str">
        <f t="shared" si="119"/>
        <v xml:space="preserve"> </v>
      </c>
      <c r="S106" s="264"/>
      <c r="T106" s="269" t="str">
        <f t="shared" si="120"/>
        <v xml:space="preserve"> </v>
      </c>
    </row>
    <row r="107" spans="1:46" x14ac:dyDescent="0.2">
      <c r="F107" s="257" t="str">
        <f>IF(B93="D",Employee!D197," ")</f>
        <v xml:space="preserve"> </v>
      </c>
      <c r="M107" s="266" t="str">
        <f t="shared" si="114"/>
        <v xml:space="preserve"> </v>
      </c>
      <c r="N107" s="267" t="str">
        <f t="shared" si="115"/>
        <v xml:space="preserve"> </v>
      </c>
      <c r="O107" s="267" t="str">
        <f t="shared" si="116"/>
        <v xml:space="preserve"> </v>
      </c>
      <c r="P107" s="267" t="str">
        <f t="shared" si="117"/>
        <v xml:space="preserve"> </v>
      </c>
      <c r="Q107" s="267" t="str">
        <f t="shared" si="118"/>
        <v xml:space="preserve"> </v>
      </c>
      <c r="R107" s="268" t="str">
        <f t="shared" si="119"/>
        <v xml:space="preserve"> </v>
      </c>
      <c r="S107" s="264"/>
      <c r="T107" s="269" t="str">
        <f t="shared" si="120"/>
        <v xml:space="preserve"> </v>
      </c>
      <c r="AL107" s="399" t="s">
        <v>115</v>
      </c>
      <c r="AM107" s="400"/>
      <c r="AN107" s="401"/>
      <c r="AQ107" s="229"/>
      <c r="AR107" s="222">
        <f>AR102+'Nov09'!AR92</f>
        <v>0</v>
      </c>
      <c r="AS107" s="222">
        <f>AS102+'Nov09'!AS92</f>
        <v>0</v>
      </c>
      <c r="AT107" s="222">
        <f>AT102+'Nov09'!AT92</f>
        <v>0</v>
      </c>
    </row>
    <row r="108" spans="1:46" x14ac:dyDescent="0.2">
      <c r="F108" s="257" t="str">
        <f>IF(B94="D",Employee!D223," ")</f>
        <v xml:space="preserve"> </v>
      </c>
      <c r="M108" s="266" t="str">
        <f t="shared" si="114"/>
        <v xml:space="preserve"> </v>
      </c>
      <c r="N108" s="267" t="str">
        <f t="shared" si="115"/>
        <v xml:space="preserve"> </v>
      </c>
      <c r="O108" s="267" t="str">
        <f t="shared" si="116"/>
        <v xml:space="preserve"> </v>
      </c>
      <c r="P108" s="267" t="str">
        <f t="shared" si="117"/>
        <v xml:space="preserve"> </v>
      </c>
      <c r="Q108" s="267" t="str">
        <f t="shared" si="118"/>
        <v xml:space="preserve"> </v>
      </c>
      <c r="R108" s="268" t="str">
        <f t="shared" si="119"/>
        <v xml:space="preserve"> </v>
      </c>
      <c r="S108" s="264"/>
      <c r="T108" s="269" t="str">
        <f t="shared" si="120"/>
        <v xml:space="preserve"> </v>
      </c>
    </row>
    <row r="109" spans="1:46" ht="13.5" thickBot="1" x14ac:dyDescent="0.25">
      <c r="F109" s="258" t="str">
        <f>IF(B95="D",Employee!D249," ")</f>
        <v xml:space="preserve"> </v>
      </c>
      <c r="M109" s="270" t="str">
        <f t="shared" si="114"/>
        <v xml:space="preserve"> </v>
      </c>
      <c r="N109" s="271" t="str">
        <f t="shared" si="115"/>
        <v xml:space="preserve"> </v>
      </c>
      <c r="O109" s="271" t="str">
        <f t="shared" si="116"/>
        <v xml:space="preserve"> </v>
      </c>
      <c r="P109" s="271" t="str">
        <f t="shared" si="117"/>
        <v xml:space="preserve"> </v>
      </c>
      <c r="Q109" s="271" t="str">
        <f t="shared" si="118"/>
        <v xml:space="preserve"> </v>
      </c>
      <c r="R109" s="272" t="str">
        <f t="shared" si="119"/>
        <v xml:space="preserve"> </v>
      </c>
      <c r="S109" s="264"/>
      <c r="T109" s="273" t="str">
        <f t="shared" si="120"/>
        <v xml:space="preserve"> </v>
      </c>
    </row>
    <row r="110" spans="1:46" x14ac:dyDescent="0.2">
      <c r="F110" s="260" t="s">
        <v>200</v>
      </c>
      <c r="M110" s="274">
        <f t="shared" ref="M110:R110" si="121">SUM(M100:M109)</f>
        <v>0</v>
      </c>
      <c r="N110" s="274">
        <f t="shared" si="121"/>
        <v>0</v>
      </c>
      <c r="O110" s="274">
        <f t="shared" si="121"/>
        <v>0</v>
      </c>
      <c r="P110" s="274">
        <f t="shared" si="121"/>
        <v>0</v>
      </c>
      <c r="Q110" s="274">
        <f t="shared" si="121"/>
        <v>0</v>
      </c>
      <c r="R110" s="274">
        <f t="shared" si="121"/>
        <v>0</v>
      </c>
      <c r="S110" s="275"/>
      <c r="T110" s="274">
        <f>SUM(T100:T109)</f>
        <v>0</v>
      </c>
    </row>
  </sheetData>
  <sheetCalcPr fullCalcOnLoad="1"/>
  <mergeCells count="103">
    <mergeCell ref="B3:B6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AC3:AC6"/>
    <mergeCell ref="K3:K6"/>
    <mergeCell ref="L3:L6"/>
    <mergeCell ref="M3:M6"/>
    <mergeCell ref="R3:R6"/>
    <mergeCell ref="F3:F6"/>
    <mergeCell ref="H3:H6"/>
    <mergeCell ref="I3:I6"/>
    <mergeCell ref="J3:J6"/>
    <mergeCell ref="AI3:AI6"/>
    <mergeCell ref="AJ3:AJ6"/>
    <mergeCell ref="V3:V6"/>
    <mergeCell ref="W3:W6"/>
    <mergeCell ref="U1:U6"/>
    <mergeCell ref="X3:X6"/>
    <mergeCell ref="V1:AC2"/>
    <mergeCell ref="Y3:Y6"/>
    <mergeCell ref="Z3:Z6"/>
    <mergeCell ref="AA3:AA6"/>
    <mergeCell ref="H24:J24"/>
    <mergeCell ref="B7:T7"/>
    <mergeCell ref="B8:E8"/>
    <mergeCell ref="B9:D9"/>
    <mergeCell ref="H9:J9"/>
    <mergeCell ref="O9:R9"/>
    <mergeCell ref="O8:Q8"/>
    <mergeCell ref="R8:T8"/>
    <mergeCell ref="O23:Q23"/>
    <mergeCell ref="R23:T23"/>
    <mergeCell ref="B39:D39"/>
    <mergeCell ref="H39:J39"/>
    <mergeCell ref="O39:R39"/>
    <mergeCell ref="O24:R24"/>
    <mergeCell ref="F36:G36"/>
    <mergeCell ref="B37:T37"/>
    <mergeCell ref="B38:E38"/>
    <mergeCell ref="O38:Q38"/>
    <mergeCell ref="R38:T38"/>
    <mergeCell ref="B24:D24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AQ3:AQ6"/>
    <mergeCell ref="AR3:AR6"/>
    <mergeCell ref="AS3:AS6"/>
    <mergeCell ref="AT3:AT6"/>
    <mergeCell ref="B83:E83"/>
    <mergeCell ref="B84:D84"/>
    <mergeCell ref="H84:J84"/>
    <mergeCell ref="O84:R84"/>
    <mergeCell ref="O83:Q83"/>
    <mergeCell ref="R83:T83"/>
    <mergeCell ref="B23:E23"/>
    <mergeCell ref="AL107:AN107"/>
    <mergeCell ref="AL98:AN98"/>
    <mergeCell ref="AL100:AN100"/>
    <mergeCell ref="AL102:AN102"/>
    <mergeCell ref="AL105:AN105"/>
    <mergeCell ref="F81:G81"/>
    <mergeCell ref="B82:T82"/>
    <mergeCell ref="F66:G66"/>
    <mergeCell ref="B67:T67"/>
    <mergeCell ref="AN3:AN6"/>
    <mergeCell ref="AK3:AK6"/>
    <mergeCell ref="AL3:AL6"/>
    <mergeCell ref="AE3:AE6"/>
    <mergeCell ref="AF3:AF6"/>
    <mergeCell ref="B22:T22"/>
    <mergeCell ref="F21:G21"/>
    <mergeCell ref="AG3:AG6"/>
    <mergeCell ref="AM3:AM6"/>
    <mergeCell ref="AH3:AH6"/>
    <mergeCell ref="AQ1:AT2"/>
    <mergeCell ref="G1:H1"/>
    <mergeCell ref="I1:L1"/>
    <mergeCell ref="G2:H2"/>
    <mergeCell ref="I2:L2"/>
    <mergeCell ref="C3:C6"/>
    <mergeCell ref="D3:D6"/>
    <mergeCell ref="E3:E6"/>
    <mergeCell ref="AE1:AN2"/>
    <mergeCell ref="B1:F2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SUM(AQ85:AT85)+SUM(AR87:AT87)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40</v>
      </c>
      <c r="F9" s="63"/>
      <c r="G9" s="63"/>
      <c r="H9" s="421" t="s">
        <v>39</v>
      </c>
      <c r="I9" s="410"/>
      <c r="J9" s="411"/>
      <c r="K9" s="324">
        <f>Admin!B275</f>
        <v>40182</v>
      </c>
      <c r="L9" s="325" t="s">
        <v>256</v>
      </c>
      <c r="M9" s="326">
        <f>Admin!B281</f>
        <v>40188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IF(T$9="Y",'Dec09'!H71,0)</f>
        <v>0</v>
      </c>
      <c r="I11" s="117">
        <f>IF(T$9="Y",'Dec09'!I71,0)</f>
        <v>0</v>
      </c>
      <c r="J11" s="117">
        <f>IF(T$9="Y",'Dec09'!J71,0)</f>
        <v>0</v>
      </c>
      <c r="K11" s="117">
        <f>IF(T$9="Y",'Dec09'!K71,I11*J11)</f>
        <v>0</v>
      </c>
      <c r="L11" s="117">
        <f>IF(T$9="Y",'Dec09'!L71,0)</f>
        <v>0</v>
      </c>
      <c r="M11" s="144" t="str">
        <f>IF(E11=" "," ",IF(T$9="Y",'Dec09'!M71,IF((H11+K11+L11)&gt;0,H11+K11+L11," ")))</f>
        <v xml:space="preserve"> </v>
      </c>
      <c r="N11" s="119" t="str">
        <f>IF(M11=" "," ",IF(M11=0," ",IF(Employee!O$24="W1",AN11,AI11-'Dec09'!W71)))</f>
        <v xml:space="preserve"> </v>
      </c>
      <c r="O11" s="131" t="str">
        <f>IF(M11=" "," ",IF(M11=0," ",IF(Employee!P$17&gt;E$9,0,IF(C11="A",WNI!E393,IF(C11="B",WNI!F393,IF(C11="C",WNI!G393,IF(C11="J",WNI!H393,"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",WNI!I393))</f>
        <v xml:space="preserve"> </v>
      </c>
      <c r="U11" s="50"/>
      <c r="V11" s="61">
        <f>IF(Employee!H$34=E$9,Employee!D$34+SUM(M11)+'Dec09'!V71,SUM(M11)+'Dec09'!V71)</f>
        <v>0</v>
      </c>
      <c r="W11" s="61">
        <f>IF(Employee!H$34=E$9,Employee!D$35+SUM(N11)+'Dec09'!W71,SUM(N11)+'Dec09'!W71)</f>
        <v>0</v>
      </c>
      <c r="X11" s="61">
        <f>IF(O11=" ",'Dec09'!X71,O11+'Dec09'!X71)</f>
        <v>0</v>
      </c>
      <c r="Y11" s="61">
        <f>IF(P11=" ",'Dec09'!Y71,P11+'Dec09'!Y71)</f>
        <v>0</v>
      </c>
      <c r="Z11" s="61">
        <f>IF(Q11=" ",'Dec09'!Z71,Q11+'Dec09'!Z71)</f>
        <v>0</v>
      </c>
      <c r="AA11" s="61">
        <f>IF(R11=" ",'Dec09'!AA71,R11+'Dec09'!AA71)</f>
        <v>0</v>
      </c>
      <c r="AB11" s="62"/>
      <c r="AC11" s="61">
        <f>IF(T11=" ",'Dec09'!AC71,T11+'Dec09'!AC71)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IF(T$9="Y",'Dec09'!H72,0)</f>
        <v>0</v>
      </c>
      <c r="I12" s="121">
        <f>IF(T$9="Y",'Dec09'!I72,0)</f>
        <v>0</v>
      </c>
      <c r="J12" s="121">
        <f>IF(T$9="Y",'Dec09'!J72,0)</f>
        <v>0</v>
      </c>
      <c r="K12" s="121">
        <f>IF(T$9="Y",'Dec09'!K72,I12*J12)</f>
        <v>0</v>
      </c>
      <c r="L12" s="121">
        <f>IF(T$9="Y",'Dec09'!L72,0)</f>
        <v>0</v>
      </c>
      <c r="M12" s="145" t="str">
        <f>IF(E12=" "," ",IF(T$9="Y",'Dec09'!M72,IF((H12+K12+L12)&gt;0,H12+K12+L12," ")))</f>
        <v xml:space="preserve"> </v>
      </c>
      <c r="N12" s="123" t="str">
        <f>IF(M12=" "," ",IF(M12=0," ",IF(Employee!O$50="W1",AN12,AI12-'Dec09'!W72)))</f>
        <v xml:space="preserve"> </v>
      </c>
      <c r="O12" s="133" t="str">
        <f>IF(M12=" "," ",IF(M12=0," ",IF(Employee!P$43&gt;E$9,0,IF(C12="A",WNI!E394,IF(C12="B",WNI!F394,IF(C12="C",WNI!G394,IF(C12="J",WNI!H394,"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",WNI!I394))</f>
        <v xml:space="preserve"> </v>
      </c>
      <c r="U12" s="50"/>
      <c r="V12" s="61">
        <f>IF(Employee!H$60=E$9,Employee!D$60+SUM(M12)+'Dec09'!V72,SUM(M12)+'Dec09'!V72)</f>
        <v>0</v>
      </c>
      <c r="W12" s="61">
        <f>IF(Employee!H$60=E$9,Employee!D$61+SUM(N12)+'Dec09'!W72,SUM(N12)+'Dec09'!W72)</f>
        <v>0</v>
      </c>
      <c r="X12" s="61">
        <f>IF(O12=" ",'Dec09'!X72,O12+'Dec09'!X72)</f>
        <v>0</v>
      </c>
      <c r="Y12" s="61">
        <f>IF(P12=" ",'Dec09'!Y72,P12+'Dec09'!Y72)</f>
        <v>0</v>
      </c>
      <c r="Z12" s="61">
        <f>IF(Q12=" ",'Dec09'!Z72,Q12+'Dec09'!Z72)</f>
        <v>0</v>
      </c>
      <c r="AA12" s="61">
        <f>IF(R12=" ",'Dec09'!AA72,R12+'Dec09'!AA72)</f>
        <v>0</v>
      </c>
      <c r="AB12" s="62"/>
      <c r="AC12" s="61">
        <f>IF(T12=" ",'Dec09'!AC72,T12+'Dec09'!AC72)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IF(T$9="Y",'Dec09'!H73,0)</f>
        <v>0</v>
      </c>
      <c r="I13" s="121">
        <f>IF(T$9="Y",'Dec09'!I73,0)</f>
        <v>0</v>
      </c>
      <c r="J13" s="121">
        <f>IF(T$9="Y",'Dec09'!J73,0)</f>
        <v>0</v>
      </c>
      <c r="K13" s="121">
        <f>IF(T$9="Y",'Dec09'!K73,I13*J13)</f>
        <v>0</v>
      </c>
      <c r="L13" s="121">
        <f>IF(T$9="Y",'Dec09'!L73,0)</f>
        <v>0</v>
      </c>
      <c r="M13" s="145" t="str">
        <f>IF(E13=" "," ",IF(T$9="Y",'Dec09'!M73,IF((H13+K13+L13)&gt;0,H13+K13+L13," ")))</f>
        <v xml:space="preserve"> </v>
      </c>
      <c r="N13" s="123" t="str">
        <f>IF(M13=" "," ",IF(M13=0," ",IF(Employee!O$76="W1",AN13,AI13-'Dec09'!W73)))</f>
        <v xml:space="preserve"> </v>
      </c>
      <c r="O13" s="133" t="str">
        <f>IF(M13=" "," ",IF(M13=0," ",IF(Employee!P$69&gt;E$9,0,IF(C13="A",WNI!E395,IF(C13="B",WNI!F395,IF(C13="C",WNI!G395,IF(C13="J",WNI!H395,"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",WNI!I395))</f>
        <v xml:space="preserve"> </v>
      </c>
      <c r="U13" s="50"/>
      <c r="V13" s="61">
        <f>IF(Employee!H$86=E$9,Employee!D$86+SUM(M13)+'Dec09'!V73,SUM(M13)+'Dec09'!V73)</f>
        <v>0</v>
      </c>
      <c r="W13" s="61">
        <f>IF(Employee!H$86=E$9,Employee!D$87+SUM(N13)+'Dec09'!W73,SUM(N13)+'Dec09'!W73)</f>
        <v>0</v>
      </c>
      <c r="X13" s="61">
        <f>IF(O13=" ",'Dec09'!X73,O13+'Dec09'!X73)</f>
        <v>0</v>
      </c>
      <c r="Y13" s="61">
        <f>IF(P13=" ",'Dec09'!Y73,P13+'Dec09'!Y73)</f>
        <v>0</v>
      </c>
      <c r="Z13" s="61">
        <f>IF(Q13=" ",'Dec09'!Z73,Q13+'Dec09'!Z73)</f>
        <v>0</v>
      </c>
      <c r="AA13" s="61">
        <f>IF(R13=" ",'Dec09'!AA73,R13+'Dec09'!AA73)</f>
        <v>0</v>
      </c>
      <c r="AB13" s="62"/>
      <c r="AC13" s="61">
        <f>IF(T13=" ",'Dec09'!AC73,T13+'Dec09'!AC73)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IF(T$9="Y",'Dec09'!H74,0)</f>
        <v>0</v>
      </c>
      <c r="I14" s="121">
        <f>IF(T$9="Y",'Dec09'!I74,0)</f>
        <v>0</v>
      </c>
      <c r="J14" s="121">
        <f>IF(T$9="Y",'Dec09'!J74,0)</f>
        <v>0</v>
      </c>
      <c r="K14" s="121">
        <f>IF(T$9="Y",'Dec09'!K74,I14*J14)</f>
        <v>0</v>
      </c>
      <c r="L14" s="121">
        <f>IF(T$9="Y",'Dec09'!L74,0)</f>
        <v>0</v>
      </c>
      <c r="M14" s="145" t="str">
        <f>IF(E14=" "," ",IF(T$9="Y",'Dec09'!M74,IF((H14+K14+L14)&gt;0,H14+K14+L14," ")))</f>
        <v xml:space="preserve"> </v>
      </c>
      <c r="N14" s="123" t="str">
        <f>IF(M14=" "," ",IF(M14=0," ",IF(Employee!O$102="W1",AN14,AI14-'Dec09'!W74)))</f>
        <v xml:space="preserve"> </v>
      </c>
      <c r="O14" s="133" t="str">
        <f>IF(M14=" "," ",IF(M14=0," ",IF(Employee!P$95&gt;E$9,0,IF(C14="A",WNI!E396,IF(C14="B",WNI!F396,IF(C14="C",WNI!G396,IF(C14="J",WNI!H396,"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",WNI!I396))</f>
        <v xml:space="preserve"> </v>
      </c>
      <c r="U14" s="50"/>
      <c r="V14" s="61">
        <f>IF(Employee!H$112=E$9,Employee!D$112+SUM(M14)+'Dec09'!V74,SUM(M14)+'Dec09'!V74)</f>
        <v>0</v>
      </c>
      <c r="W14" s="61">
        <f>IF(Employee!H$112=E$9,Employee!D$113+SUM(N14)+'Dec09'!W74,SUM(N14)+'Dec09'!W74)</f>
        <v>0</v>
      </c>
      <c r="X14" s="61">
        <f>IF(O14=" ",'Dec09'!X74,O14+'Dec09'!X74)</f>
        <v>0</v>
      </c>
      <c r="Y14" s="61">
        <f>IF(P14=" ",'Dec09'!Y74,P14+'Dec09'!Y74)</f>
        <v>0</v>
      </c>
      <c r="Z14" s="61">
        <f>IF(Q14=" ",'Dec09'!Z74,Q14+'Dec09'!Z74)</f>
        <v>0</v>
      </c>
      <c r="AA14" s="61">
        <f>IF(R14=" ",'Dec09'!AA74,R14+'Dec09'!AA74)</f>
        <v>0</v>
      </c>
      <c r="AB14" s="62"/>
      <c r="AC14" s="61">
        <f>IF(T14=" ",'Dec09'!AC74,T14+'Dec09'!AC74)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IF(T$9="Y",'Dec09'!H75,0)</f>
        <v>0</v>
      </c>
      <c r="I15" s="121">
        <f>IF(T$9="Y",'Dec09'!I75,0)</f>
        <v>0</v>
      </c>
      <c r="J15" s="121">
        <f>IF(T$9="Y",'Dec09'!J75,0)</f>
        <v>0</v>
      </c>
      <c r="K15" s="121">
        <f>IF(T$9="Y",'Dec09'!K75,I15*J15)</f>
        <v>0</v>
      </c>
      <c r="L15" s="121">
        <f>IF(T$9="Y",'Dec09'!L75,0)</f>
        <v>0</v>
      </c>
      <c r="M15" s="145" t="str">
        <f>IF(E15=" "," ",IF(T$9="Y",'Dec09'!M75,IF((H15+K15+L15)&gt;0,H15+K15+L15," ")))</f>
        <v xml:space="preserve"> </v>
      </c>
      <c r="N15" s="123" t="str">
        <f>IF(M15=" "," ",IF(M15=0," ",IF(Employee!O$128="W1",AN15,AI15-'Dec09'!W75)))</f>
        <v xml:space="preserve"> </v>
      </c>
      <c r="O15" s="133" t="str">
        <f>IF(M15=" "," ",IF(M15=0," ",IF(Employee!P$121&gt;E$9,0,IF(C15="A",WNI!E397,IF(C15="B",WNI!F397,IF(C15="C",WNI!G397,IF(C15="J",WNI!H397,"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",WNI!I397))</f>
        <v xml:space="preserve"> </v>
      </c>
      <c r="U15" s="50"/>
      <c r="V15" s="61">
        <f>IF(Employee!H$138=E$9,Employee!D$138+SUM(M15)+'Dec09'!V75,SUM(M15)+'Dec09'!V75)</f>
        <v>0</v>
      </c>
      <c r="W15" s="61">
        <f>IF(Employee!H$138=E$9,Employee!D$139+SUM(N15)+'Dec09'!W75,SUM(N15)+'Dec09'!W75)</f>
        <v>0</v>
      </c>
      <c r="X15" s="61">
        <f>IF(O15=" ",'Dec09'!X75,O15+'Dec09'!X75)</f>
        <v>0</v>
      </c>
      <c r="Y15" s="61">
        <f>IF(P15=" ",'Dec09'!Y75,P15+'Dec09'!Y75)</f>
        <v>0</v>
      </c>
      <c r="Z15" s="61">
        <f>IF(Q15=" ",'Dec09'!Z75,Q15+'Dec09'!Z75)</f>
        <v>0</v>
      </c>
      <c r="AA15" s="61">
        <f>IF(R15=" ",'Dec09'!AA75,R15+'Dec09'!AA75)</f>
        <v>0</v>
      </c>
      <c r="AB15" s="62"/>
      <c r="AC15" s="61">
        <f>IF(T15=" ",'Dec09'!AC75,T15+'Dec09'!AC75)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IF(T$9="Y",'Dec09'!H76,0)</f>
        <v>0</v>
      </c>
      <c r="I16" s="121">
        <f>IF(T$9="Y",'Dec09'!I76,0)</f>
        <v>0</v>
      </c>
      <c r="J16" s="121">
        <f>IF(T$9="Y",'Dec09'!J76,0)</f>
        <v>0</v>
      </c>
      <c r="K16" s="121">
        <f>IF(T$9="Y",'Dec09'!K76,I16*J16)</f>
        <v>0</v>
      </c>
      <c r="L16" s="121">
        <f>IF(T$9="Y",'Dec09'!L76,0)</f>
        <v>0</v>
      </c>
      <c r="M16" s="145" t="str">
        <f>IF(E16=" "," ",IF(T$9="Y",'Dec09'!M76,IF((H16+K16+L16)&gt;0,H16+K16+L16," ")))</f>
        <v xml:space="preserve"> </v>
      </c>
      <c r="N16" s="123" t="str">
        <f>IF(M16=" "," ",IF(M16=0," ",IF(Employee!O$154="W1",AN16,AI16-'Dec09'!W76)))</f>
        <v xml:space="preserve"> </v>
      </c>
      <c r="O16" s="133" t="str">
        <f>IF(M16=" "," ",IF(M16=0," ",IF(Employee!P$147&gt;E$9,0,IF(C16="A",WNI!E398,IF(C16="B",WNI!F398,IF(C16="C",WNI!G398,IF(C16="J",WNI!H398,"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",WNI!I398))</f>
        <v xml:space="preserve"> </v>
      </c>
      <c r="U16" s="50"/>
      <c r="V16" s="61">
        <f>IF(Employee!H$164=E$9,Employee!D$164+SUM(M16)+'Dec09'!V76,SUM(M16)+'Dec09'!V76)</f>
        <v>0</v>
      </c>
      <c r="W16" s="61">
        <f>IF(Employee!H$164=E$9,Employee!D$165+SUM(N16)+'Dec09'!W76,SUM(N16)+'Dec09'!W76)</f>
        <v>0</v>
      </c>
      <c r="X16" s="61">
        <f>IF(O16=" ",'Dec09'!X76,O16+'Dec09'!X76)</f>
        <v>0</v>
      </c>
      <c r="Y16" s="61">
        <f>IF(P16=" ",'Dec09'!Y76,P16+'Dec09'!Y76)</f>
        <v>0</v>
      </c>
      <c r="Z16" s="61">
        <f>IF(Q16=" ",'Dec09'!Z76,Q16+'Dec09'!Z76)</f>
        <v>0</v>
      </c>
      <c r="AA16" s="61">
        <f>IF(R16=" ",'Dec09'!AA76,R16+'Dec09'!AA76)</f>
        <v>0</v>
      </c>
      <c r="AB16" s="62"/>
      <c r="AC16" s="61">
        <f>IF(T16=" ",'Dec09'!AC76,T16+'Dec09'!AC76)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IF(T$9="Y",'Dec09'!H77,0)</f>
        <v>0</v>
      </c>
      <c r="I17" s="121">
        <f>IF(T$9="Y",'Dec09'!I77,0)</f>
        <v>0</v>
      </c>
      <c r="J17" s="121">
        <f>IF(T$9="Y",'Dec09'!J77,0)</f>
        <v>0</v>
      </c>
      <c r="K17" s="121">
        <f>IF(T$9="Y",'Dec09'!K77,I17*J17)</f>
        <v>0</v>
      </c>
      <c r="L17" s="121">
        <f>IF(T$9="Y",'Dec09'!L77,0)</f>
        <v>0</v>
      </c>
      <c r="M17" s="145" t="str">
        <f>IF(E17=" "," ",IF(T$9="Y",'Dec09'!M77,IF((H17+K17+L17)&gt;0,H17+K17+L17," ")))</f>
        <v xml:space="preserve"> </v>
      </c>
      <c r="N17" s="123" t="str">
        <f>IF(M17=" "," ",IF(M17=0," ",IF(Employee!O$180="W1",AN17,AI17-'Dec09'!W77)))</f>
        <v xml:space="preserve"> </v>
      </c>
      <c r="O17" s="133" t="str">
        <f>IF(M17=" "," ",IF(M17=0," ",IF(Employee!P$173&gt;E$9,0,IF(C17="A",WNI!E399,IF(C17="B",WNI!F399,IF(C17="C",WNI!G399,IF(C17="J",WNI!H399,"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",WNI!I399))</f>
        <v xml:space="preserve"> </v>
      </c>
      <c r="U17" s="50"/>
      <c r="V17" s="61">
        <f>IF(Employee!H$190=E$9,Employee!D$190+SUM(M17)+'Dec09'!V77,SUM(M17)+'Dec09'!V77)</f>
        <v>0</v>
      </c>
      <c r="W17" s="61">
        <f>IF(Employee!H$190=E$9,Employee!D$191+SUM(N17)+'Dec09'!W77,SUM(N17)+'Dec09'!W77)</f>
        <v>0</v>
      </c>
      <c r="X17" s="61">
        <f>IF(O17=" ",'Dec09'!X77,O17+'Dec09'!X77)</f>
        <v>0</v>
      </c>
      <c r="Y17" s="61">
        <f>IF(P17=" ",'Dec09'!Y77,P17+'Dec09'!Y77)</f>
        <v>0</v>
      </c>
      <c r="Z17" s="61">
        <f>IF(Q17=" ",'Dec09'!Z77,Q17+'Dec09'!Z77)</f>
        <v>0</v>
      </c>
      <c r="AA17" s="61">
        <f>IF(R17=" ",'Dec09'!AA77,R17+'Dec09'!AA77)</f>
        <v>0</v>
      </c>
      <c r="AB17" s="62"/>
      <c r="AC17" s="61">
        <f>IF(T17=" ",'Dec09'!AC77,T17+'Dec09'!AC77)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IF(T$9="Y",'Dec09'!H78,0)</f>
        <v>0</v>
      </c>
      <c r="I18" s="121">
        <f>IF(T$9="Y",'Dec09'!I78,0)</f>
        <v>0</v>
      </c>
      <c r="J18" s="121">
        <f>IF(T$9="Y",'Dec09'!J78,0)</f>
        <v>0</v>
      </c>
      <c r="K18" s="121">
        <f>IF(T$9="Y",'Dec09'!K78,I18*J18)</f>
        <v>0</v>
      </c>
      <c r="L18" s="121">
        <f>IF(T$9="Y",'Dec09'!L78,0)</f>
        <v>0</v>
      </c>
      <c r="M18" s="145" t="str">
        <f>IF(E18=" "," ",IF(T$9="Y",'Dec09'!M78,IF((H18+K18+L18)&gt;0,H18+K18+L18," ")))</f>
        <v xml:space="preserve"> </v>
      </c>
      <c r="N18" s="123" t="str">
        <f>IF(M18=" "," ",IF(M18=0," ",IF(Employee!O$206="W1",AN18,AI18-'Dec09'!W78)))</f>
        <v xml:space="preserve"> </v>
      </c>
      <c r="O18" s="133" t="str">
        <f>IF(M18=" "," ",IF(M18=0," ",IF(Employee!P$199&gt;E$9,0,IF(C18="A",WNI!E400,IF(C18="B",WNI!F400,IF(C18="C",WNI!G400,IF(C18="J",WNI!H400,"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",WNI!I400))</f>
        <v xml:space="preserve"> </v>
      </c>
      <c r="U18" s="50"/>
      <c r="V18" s="61">
        <f>IF(Employee!H$216=E$9,Employee!D$216+SUM(M18)+'Dec09'!V78,SUM(M18)+'Dec09'!V78)</f>
        <v>0</v>
      </c>
      <c r="W18" s="61">
        <f>IF(Employee!H$216=E$9,Employee!D$217+SUM(N18)+'Dec09'!W78,SUM(N18)+'Dec09'!W78)</f>
        <v>0</v>
      </c>
      <c r="X18" s="61">
        <f>IF(O18=" ",'Dec09'!X78,O18+'Dec09'!X78)</f>
        <v>0</v>
      </c>
      <c r="Y18" s="61">
        <f>IF(P18=" ",'Dec09'!Y78,P18+'Dec09'!Y78)</f>
        <v>0</v>
      </c>
      <c r="Z18" s="61">
        <f>IF(Q18=" ",'Dec09'!Z78,Q18+'Dec09'!Z78)</f>
        <v>0</v>
      </c>
      <c r="AA18" s="61">
        <f>IF(R18=" ",'Dec09'!AA78,R18+'Dec09'!AA78)</f>
        <v>0</v>
      </c>
      <c r="AB18" s="62"/>
      <c r="AC18" s="61">
        <f>IF(T18=" ",'Dec09'!AC78,T18+'Dec09'!AC78)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IF(T$9="Y",'Dec09'!H79,0)</f>
        <v>0</v>
      </c>
      <c r="I19" s="121">
        <f>IF(T$9="Y",'Dec09'!I79,0)</f>
        <v>0</v>
      </c>
      <c r="J19" s="121">
        <f>IF(T$9="Y",'Dec09'!J79,0)</f>
        <v>0</v>
      </c>
      <c r="K19" s="121">
        <f>IF(T$9="Y",'Dec09'!K79,I19*J19)</f>
        <v>0</v>
      </c>
      <c r="L19" s="121">
        <f>IF(T$9="Y",'Dec09'!L79,0)</f>
        <v>0</v>
      </c>
      <c r="M19" s="145" t="str">
        <f>IF(E19=" "," ",IF(T$9="Y",'Dec09'!M79,IF((H19+K19+L19)&gt;0,H19+K19+L19," ")))</f>
        <v xml:space="preserve"> </v>
      </c>
      <c r="N19" s="123" t="str">
        <f>IF(M19=" "," ",IF(M19=0," ",IF(Employee!O$232="W1",AN19,AI19-'Dec09'!W79)))</f>
        <v xml:space="preserve"> </v>
      </c>
      <c r="O19" s="133" t="str">
        <f>IF(M19=" "," ",IF(M19=0," ",IF(Employee!P$225&gt;E$9,0,IF(C19="A",WNI!E401,IF(C19="B",WNI!F401,IF(C19="C",WNI!G401,IF(C19="J",WNI!H401,"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",WNI!I401))</f>
        <v xml:space="preserve"> </v>
      </c>
      <c r="U19" s="50"/>
      <c r="V19" s="61">
        <f>IF(Employee!H$242=E$9,Employee!D$242+SUM(M19)+'Dec09'!V79,SUM(M19)+'Dec09'!V79)</f>
        <v>0</v>
      </c>
      <c r="W19" s="61">
        <f>IF(Employee!H$242=E$9,Employee!D$243+SUM(N19)+'Dec09'!W79,SUM(N19)+'Dec09'!W79)</f>
        <v>0</v>
      </c>
      <c r="X19" s="61">
        <f>IF(O19=" ",'Dec09'!X79,O19+'Dec09'!X79)</f>
        <v>0</v>
      </c>
      <c r="Y19" s="61">
        <f>IF(P19=" ",'Dec09'!Y79,P19+'Dec09'!Y79)</f>
        <v>0</v>
      </c>
      <c r="Z19" s="61">
        <f>IF(Q19=" ",'Dec09'!Z79,Q19+'Dec09'!Z79)</f>
        <v>0</v>
      </c>
      <c r="AA19" s="61">
        <f>IF(R19=" ",'Dec09'!AA79,R19+'Dec09'!AA79)</f>
        <v>0</v>
      </c>
      <c r="AB19" s="62"/>
      <c r="AC19" s="61">
        <f>IF(T19=" ",'Dec09'!AC79,T19+'Dec09'!AC79)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IF(T$9="Y",'Dec09'!H80,0)</f>
        <v>0</v>
      </c>
      <c r="I20" s="148">
        <f>IF(T$9="Y",'Dec09'!I80,0)</f>
        <v>0</v>
      </c>
      <c r="J20" s="148">
        <f>IF(T$9="Y",'Dec09'!J80,0)</f>
        <v>0</v>
      </c>
      <c r="K20" s="148">
        <f>IF(T$9="Y",'Dec09'!K80,I20*J20)</f>
        <v>0</v>
      </c>
      <c r="L20" s="148">
        <f>IF(T$9="Y",'Dec09'!L80,0)</f>
        <v>0</v>
      </c>
      <c r="M20" s="146" t="str">
        <f>IF(E20=" "," ",IF(T$9="Y",'Dec09'!M80,IF((H20+K20+L20)&gt;0,H20+K20+L20," ")))</f>
        <v xml:space="preserve"> </v>
      </c>
      <c r="N20" s="123" t="str">
        <f>IF(M20=" "," ",IF(M20=0," ",IF(Employee!O$258="W1",AN20,AI20-'Dec09'!W80)))</f>
        <v xml:space="preserve"> </v>
      </c>
      <c r="O20" s="133" t="str">
        <f>IF(M20=" "," ",IF(M20=0," ",IF(Employee!P$251&gt;E$9,0,IF(C20="A",WNI!E402,IF(C20="B",WNI!F402,IF(C20="C",WNI!G402,IF(C20="J",WNI!H402,"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",WNI!I402))</f>
        <v xml:space="preserve"> </v>
      </c>
      <c r="U20" s="50"/>
      <c r="V20" s="61">
        <f>IF(Employee!H$268=E$9,Employee!D$268+SUM(M20)+'Dec09'!V80,SUM(M20)+'Dec09'!V80)</f>
        <v>0</v>
      </c>
      <c r="W20" s="61">
        <f>IF(Employee!H$268=E$9,Employee!D$269+SUM(N20)+'Dec09'!W80,SUM(N20)+'Dec09'!W80)</f>
        <v>0</v>
      </c>
      <c r="X20" s="61">
        <f>IF(O20=" ",'Dec09'!X80,O20+'Dec09'!X80)</f>
        <v>0</v>
      </c>
      <c r="Y20" s="61">
        <f>IF(P20=" ",'Dec09'!Y80,P20+'Dec09'!Y80)</f>
        <v>0</v>
      </c>
      <c r="Z20" s="61">
        <f>IF(Q20=" ",'Dec09'!Z80,Q20+'Dec09'!Z80)</f>
        <v>0</v>
      </c>
      <c r="AA20" s="61">
        <f>IF(R20=" ",'Dec09'!AA80,R20+'Dec09'!AA80)</f>
        <v>0</v>
      </c>
      <c r="AB20" s="62"/>
      <c r="AC20" s="61">
        <f>IF(T20=" ",'Dec09'!AC80,T20+'Dec09'!AC80)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41</v>
      </c>
      <c r="F24" s="63"/>
      <c r="G24" s="63"/>
      <c r="H24" s="421" t="s">
        <v>39</v>
      </c>
      <c r="I24" s="410"/>
      <c r="J24" s="411"/>
      <c r="K24" s="324">
        <f>Admin!B282</f>
        <v>40189</v>
      </c>
      <c r="L24" s="325" t="s">
        <v>256</v>
      </c>
      <c r="M24" s="326">
        <f>Admin!B288</f>
        <v>40195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",IF(Employee!P$17&gt;E$24,0,IF(C26="A",WNI!E403,IF(C26="B",WNI!F403,IF(C26="C",WNI!G403,IF(C26="J",WNI!H403,"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",WNI!I403))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",IF(Employee!P$43&gt;E$24,0,IF(C27="A",WNI!E404,IF(C27="B",WNI!F404,IF(C27="C",WNI!G404,IF(C27="J",WNI!H404,"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",WNI!I404))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4" si="25">IF(E27=" ",0,V27-AE27)</f>
        <v>0</v>
      </c>
      <c r="AG27" s="95">
        <f t="shared" ref="AG27:AG34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4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4" si="28">IF(E27=" ",0,SUM(M27)-AJ27)</f>
        <v>0</v>
      </c>
      <c r="AL27" s="95">
        <f t="shared" ref="AL27:AL34" si="29">AK27*AL$7</f>
        <v>0</v>
      </c>
      <c r="AM27" s="95">
        <f>IF(D27="D",AK27*AM$7,IF(AK27&gt;LOOKUP(1,HR!A:A,HR!B:B),(AK27-LOOKUP(1,HR!A:A,HR!B:B))*AH$7,0))</f>
        <v>0</v>
      </c>
      <c r="AN27" s="95">
        <f t="shared" ref="AN27:AN34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",IF(Employee!P$69&gt;E$24,0,IF(C28="A",WNI!E405,IF(C28="B",WNI!F405,IF(C28="C",WNI!G405,IF(C28="J",WNI!H405,"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",WNI!I405))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",IF(Employee!P$95&gt;E$24,0,IF(C29="A",WNI!E406,IF(C29="B",WNI!F406,IF(C29="C",WNI!G406,IF(C29="J",WNI!H406,"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",WNI!I406))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",IF(Employee!P$121&gt;E$24,0,IF(C30="A",WNI!E407,IF(C30="B",WNI!F407,IF(C30="C",WNI!G407,IF(C30="J",WNI!H407,"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",WNI!I407))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",IF(Employee!P$147&gt;E$24,0,IF(C31="A",WNI!E408,IF(C31="B",WNI!F408,IF(C31="C",WNI!G408,IF(C31="J",WNI!H408,"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",WNI!I408))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",IF(Employee!P$173&gt;E$24,0,IF(C32="A",WNI!E409,IF(C32="B",WNI!F409,IF(C32="C",WNI!G409,IF(C32="J",WNI!H409,"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",WNI!I409))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",IF(Employee!P$199&gt;E$24,0,IF(C33="A",WNI!E410,IF(C33="B",WNI!F410,IF(C33="C",WNI!G410,IF(C33="J",WNI!H410,"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",WNI!I410))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",IF(Employee!P$225&gt;E$24,0,IF(C34="A",WNI!E411,IF(C34="B",WNI!F411,IF(C34="C",WNI!G411,IF(C34="J",WNI!H411,"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",WNI!I411))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",IF(Employee!P$251&gt;E$24,0,IF(C35="A",WNI!E412,IF(C35="B",WNI!F412,IF(C35="C",WNI!G412,IF(C35="J",WNI!H412,"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",WNI!I412))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IF(D35="D",AF35*AH$7,IF(AF35&gt;LOOKUP(E$24,HR!A:A,HR!B:B),(AF35-LOOKUP(E$24,HR!A:A,HR!B:B))*AH$7,0))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42</v>
      </c>
      <c r="F39" s="63"/>
      <c r="G39" s="63"/>
      <c r="H39" s="421" t="s">
        <v>39</v>
      </c>
      <c r="I39" s="410"/>
      <c r="J39" s="411"/>
      <c r="K39" s="324">
        <f>Admin!B289</f>
        <v>40196</v>
      </c>
      <c r="L39" s="325" t="s">
        <v>256</v>
      </c>
      <c r="M39" s="326">
        <f>Admin!B295</f>
        <v>40202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",IF(Employee!P$17&gt;E$39,0,IF(C41="A",WNI!E413,IF(C41="B",WNI!F413,IF(C41="C",WNI!G413,IF(C41="J",WNI!H413,"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",WNI!I413))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",IF(Employee!P$43&gt;E$39,0,IF(C42="A",WNI!E414,IF(C42="B",WNI!F414,IF(C42="C",WNI!G414,IF(C42="J",WNI!H414,"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",WNI!I414))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",IF(Employee!P$69&gt;E$39,0,IF(C43="A",WNI!E415,IF(C43="B",WNI!F415,IF(C43="C",WNI!G415,IF(C43="J",WNI!H415,"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",WNI!I415))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",IF(Employee!P$95&gt;E$39,0,IF(C44="A",WNI!E416,IF(C44="B",WNI!F416,IF(C44="C",WNI!G416,IF(C44="J",WNI!H416,"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",WNI!I416))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",IF(Employee!P$121&gt;E$39,0,IF(C45="A",WNI!E417,IF(C45="B",WNI!F417,IF(C45="C",WNI!G417,IF(C45="J",WNI!H417,"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",WNI!I417))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",IF(Employee!P$147&gt;E$39,0,IF(C46="A",WNI!E418,IF(C46="B",WNI!F418,IF(C46="C",WNI!G418,IF(C46="J",WNI!H418,"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",WNI!I418))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",IF(Employee!P$173&gt;E$39,0,IF(C47="A",WNI!E419,IF(C47="B",WNI!F419,IF(C47="C",WNI!G419,IF(C47="J",WNI!H419,"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",WNI!I419))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",IF(Employee!P$199&gt;E$39,0,IF(C48="A",WNI!E420,IF(C48="B",WNI!F420,IF(C48="C",WNI!G420,IF(C48="J",WNI!H420,"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",WNI!I420))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",IF(Employee!P$225&gt;E$39,0,IF(C49="A",WNI!E421,IF(C49="B",WNI!F421,IF(C49="C",WNI!G421,IF(C49="J",WNI!H421,"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",WNI!I421))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",IF(Employee!P$251&gt;E$39,0,IF(C50="A",WNI!E422,IF(C50="B",WNI!F422,IF(C50="C",WNI!G422,IF(C50="J",WNI!H422,"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",WNI!I422))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43</v>
      </c>
      <c r="F54" s="63"/>
      <c r="G54" s="63"/>
      <c r="H54" s="421" t="s">
        <v>39</v>
      </c>
      <c r="I54" s="454"/>
      <c r="J54" s="455"/>
      <c r="K54" s="324">
        <f>Admin!B296</f>
        <v>40203</v>
      </c>
      <c r="L54" s="325" t="s">
        <v>256</v>
      </c>
      <c r="M54" s="326">
        <f>Admin!B302</f>
        <v>40209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",IF(Employee!P$17&gt;E$54,0,IF(C56="A",WNI!E423,IF(C56="B",WNI!F423,IF(C56="C",WNI!G423,IF(C56="J",WNI!H423,"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",WNI!I423))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",IF(Employee!P$43&gt;E$54,0,IF(C57="A",WNI!E424,IF(C57="B",WNI!F424,IF(C57="C",WNI!G424,IF(C57="J",WNI!H424,"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",WNI!I424))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",IF(Employee!P$69&gt;E$54,0,IF(C58="A",WNI!E425,IF(C58="B",WNI!F425,IF(C58="C",WNI!G425,IF(C58="J",WNI!H425,"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",WNI!I425))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",IF(Employee!P$95&gt;E$54,0,IF(C59="A",WNI!E426,IF(C59="B",WNI!F426,IF(C59="C",WNI!G426,IF(C59="J",WNI!H426,"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",WNI!I426))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",IF(Employee!P$121&gt;E$54,0,IF(C60="A",WNI!E427,IF(C60="B",WNI!F427,IF(C60="C",WNI!G427,IF(C60="J",WNI!H427,"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",WNI!I427))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",IF(Employee!P$147&gt;E$54,0,IF(C61="A",WNI!E428,IF(C61="B",WNI!F428,IF(C61="C",WNI!G428,IF(C61="J",WNI!H428,"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",WNI!I428))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",IF(Employee!P$173&gt;E$54,0,IF(C62="A",WNI!E429,IF(C62="B",WNI!F429,IF(C62="C",WNI!G429,IF(C62="J",WNI!H429,"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",WNI!I429))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",IF(Employee!P$199&gt;E$54,0,IF(C63="A",WNI!E430,IF(C63="B",WNI!F430,IF(C63="C",WNI!G430,IF(C63="J",WNI!H430,"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",WNI!I430))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",IF(Employee!P$225&gt;E$54,0,IF(C64="A",WNI!E431,IF(C64="B",WNI!F431,IF(C64="C",WNI!G431,IF(C64="J",WNI!H431,"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",WNI!I431))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",IF(Employee!P$251&gt;E$54,0,IF(C65="A",WNI!E432,IF(C65="B",WNI!F432,IF(C65="C",WNI!G432,IF(C65="J",WNI!H432,"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",WNI!I432))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10</v>
      </c>
      <c r="F69" s="63"/>
      <c r="G69" s="63"/>
      <c r="H69" s="421" t="s">
        <v>39</v>
      </c>
      <c r="I69" s="410"/>
      <c r="J69" s="411"/>
      <c r="K69" s="324">
        <f>Admin!B277</f>
        <v>40184</v>
      </c>
      <c r="L69" s="325" t="s">
        <v>256</v>
      </c>
      <c r="M69" s="326">
        <f>Admin!B307</f>
        <v>40214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IF(T$69="Y",'Dec09'!H86,0)</f>
        <v>0</v>
      </c>
      <c r="I71" s="117">
        <f>IF(T$69="Y",'Dec09'!I86,0)</f>
        <v>0</v>
      </c>
      <c r="J71" s="117">
        <f>IF(T$69="Y",'Dec09'!J86,0)</f>
        <v>0</v>
      </c>
      <c r="K71" s="117">
        <f>IF(T$69="Y",'Dec09'!K86,I71*J71)</f>
        <v>0</v>
      </c>
      <c r="L71" s="117">
        <f>IF(T$69="Y",'Dec09'!L86,0)</f>
        <v>0</v>
      </c>
      <c r="M71" s="130" t="str">
        <f>IF(E71=" "," ",IF(T$69="Y",'Dec09'!M86,IF((H71+K71+L71)&gt;0,H71+K71+L71," ")))</f>
        <v xml:space="preserve"> </v>
      </c>
      <c r="N71" s="242" t="str">
        <f>IF(M71=" "," ",IF(M71=0," ",IF(Employee!O$24="M1",AN71,AI71-'Dec09'!W86)))</f>
        <v xml:space="preserve"> </v>
      </c>
      <c r="O71" s="131" t="str">
        <f>IF(M71=" "," ",IF(M71=0," ",IF(Employee!P$17&gt;E$69,0,IF(C71="A",MNI!E93,IF(C71="B",MNI!F93,IF(C71="C",MNI!G93,IF(C71="J",MNI!H93,"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",MNI!I93))</f>
        <v xml:space="preserve"> </v>
      </c>
      <c r="U71" s="50"/>
      <c r="V71" s="61">
        <f>IF(Employee!H$35=E$69,Employee!D$34+SUM(M71)+'Dec09'!V86,SUM(M71)+'Dec09'!V86)</f>
        <v>0</v>
      </c>
      <c r="W71" s="61">
        <f>IF(Employee!H$35=E$69,Employee!D$35+SUM(N71)+'Dec09'!W86,SUM(N71)+'Dec09'!W86)</f>
        <v>0</v>
      </c>
      <c r="X71" s="61">
        <f>IF(O71=" ",'Dec09'!X86,O71+'Dec09'!X86)</f>
        <v>0</v>
      </c>
      <c r="Y71" s="61">
        <f>IF(P71=" ",'Dec09'!Y86,P71+'Dec09'!Y86)</f>
        <v>0</v>
      </c>
      <c r="Z71" s="61">
        <f>IF(Q71=" ",'Dec09'!Z86,Q71+'Dec09'!Z86)</f>
        <v>0</v>
      </c>
      <c r="AA71" s="61">
        <f>IF(R71=" ",'Dec09'!AA86,R71+'Dec09'!AA86)</f>
        <v>0</v>
      </c>
      <c r="AB71" s="62"/>
      <c r="AC71" s="61">
        <f>IF(T71=" ",'Dec09'!AC86,T71+'Dec09'!AC86)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IF(T$69="Y",'Dec09'!H87,0)</f>
        <v>0</v>
      </c>
      <c r="I72" s="121">
        <f>IF(T$69="Y",'Dec09'!I87,0)</f>
        <v>0</v>
      </c>
      <c r="J72" s="121">
        <f>IF(T$69="Y",'Dec09'!J87,0)</f>
        <v>0</v>
      </c>
      <c r="K72" s="121">
        <f>IF(T$69="Y",'Dec09'!K87,I72*J72)</f>
        <v>0</v>
      </c>
      <c r="L72" s="121">
        <f>IF(T$69="Y",'Dec09'!L87,0)</f>
        <v>0</v>
      </c>
      <c r="M72" s="132" t="str">
        <f>IF(E72=" "," ",IF(T$69="Y",'Dec09'!M87,IF((H72+K72+L72)&gt;0,H72+K72+L72," ")))</f>
        <v xml:space="preserve"> </v>
      </c>
      <c r="N72" s="244" t="str">
        <f>IF(M72=" "," ",IF(M72=0," ",IF(Employee!O$50="M1",AN72,AI72-'Dec09'!W87)))</f>
        <v xml:space="preserve"> </v>
      </c>
      <c r="O72" s="133" t="str">
        <f>IF(M72=" "," ",IF(M72=0," ",IF(Employee!P$43&gt;E$69,0,IF(C72="A",MNI!E94,IF(C72="B",MNI!F94,IF(C72="C",MNI!G94,IF(C72="J",MNI!H94,"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",MNI!I94))</f>
        <v xml:space="preserve"> </v>
      </c>
      <c r="U72" s="50"/>
      <c r="V72" s="61">
        <f>IF(Employee!H$61=E$69,Employee!D$60+SUM(M72)+'Dec09'!V87,SUM(M72)+'Dec09'!V87)</f>
        <v>0</v>
      </c>
      <c r="W72" s="61">
        <f>IF(Employee!H$61=E$69,Employee!D$61+SUM(N72)+'Dec09'!W87,SUM(N72)+'Dec09'!W87)</f>
        <v>0</v>
      </c>
      <c r="X72" s="61">
        <f>IF(O72=" ",'Dec09'!X87,O72+'Dec09'!X87)</f>
        <v>0</v>
      </c>
      <c r="Y72" s="61">
        <f>IF(P72=" ",'Dec09'!Y87,P72+'Dec09'!Y87)</f>
        <v>0</v>
      </c>
      <c r="Z72" s="61">
        <f>IF(Q72=" ",'Dec09'!Z87,Q72+'Dec09'!Z87)</f>
        <v>0</v>
      </c>
      <c r="AA72" s="61">
        <f>IF(R72=" ",'Dec09'!AA87,R72+'Dec09'!AA87)</f>
        <v>0</v>
      </c>
      <c r="AB72" s="62"/>
      <c r="AC72" s="61">
        <f>IF(T72=" ",'Dec09'!AC87,T72+'Dec09'!AC87)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IF(T$69="Y",'Dec09'!H88,0)</f>
        <v>0</v>
      </c>
      <c r="I73" s="121">
        <f>IF(T$69="Y",'Dec09'!I88,0)</f>
        <v>0</v>
      </c>
      <c r="J73" s="121">
        <f>IF(T$69="Y",'Dec09'!J88,0)</f>
        <v>0</v>
      </c>
      <c r="K73" s="121">
        <f>IF(T$69="Y",'Dec09'!K88,I73*J73)</f>
        <v>0</v>
      </c>
      <c r="L73" s="121">
        <f>IF(T$69="Y",'Dec09'!L88,0)</f>
        <v>0</v>
      </c>
      <c r="M73" s="132" t="str">
        <f>IF(E73=" "," ",IF(T$69="Y",'Dec09'!M88,IF((H73+K73+L73)&gt;0,H73+K73+L73," ")))</f>
        <v xml:space="preserve"> </v>
      </c>
      <c r="N73" s="244" t="str">
        <f>IF(M73=" "," ",IF(M73=0," ",IF(Employee!O$76="M1",AN73,AI73-'Dec09'!W88)))</f>
        <v xml:space="preserve"> </v>
      </c>
      <c r="O73" s="133" t="str">
        <f>IF(M73=" "," ",IF(M73=0," ",IF(Employee!P$69&gt;E$69,0,IF(C73="A",MNI!E95,IF(C73="B",MNI!F95,IF(C73="C",MNI!G95,IF(C73="J",MNI!H95,"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",MNI!I95))</f>
        <v xml:space="preserve"> </v>
      </c>
      <c r="U73" s="50"/>
      <c r="V73" s="61">
        <f>IF(Employee!H$87=E$69,Employee!D$86+SUM(M73)+'Dec09'!V88,SUM(M73)+'Dec09'!V88)</f>
        <v>0</v>
      </c>
      <c r="W73" s="61">
        <f>IF(Employee!H$87=E$69,Employee!D$87+SUM(N73)+'Dec09'!W88,SUM(N73)+'Dec09'!W88)</f>
        <v>0</v>
      </c>
      <c r="X73" s="61">
        <f>IF(O73=" ",'Dec09'!X88,O73+'Dec09'!X88)</f>
        <v>0</v>
      </c>
      <c r="Y73" s="61">
        <f>IF(P73=" ",'Dec09'!Y88,P73+'Dec09'!Y88)</f>
        <v>0</v>
      </c>
      <c r="Z73" s="61">
        <f>IF(Q73=" ",'Dec09'!Z88,Q73+'Dec09'!Z88)</f>
        <v>0</v>
      </c>
      <c r="AA73" s="61">
        <f>IF(R73=" ",'Dec09'!AA88,R73+'Dec09'!AA88)</f>
        <v>0</v>
      </c>
      <c r="AB73" s="62"/>
      <c r="AC73" s="61">
        <f>IF(T73=" ",'Dec09'!AC88,T73+'Dec09'!AC88)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IF(T$69="Y",'Dec09'!H89,0)</f>
        <v>0</v>
      </c>
      <c r="I74" s="121">
        <f>IF(T$69="Y",'Dec09'!I89,0)</f>
        <v>0</v>
      </c>
      <c r="J74" s="121">
        <f>IF(T$69="Y",'Dec09'!J89,0)</f>
        <v>0</v>
      </c>
      <c r="K74" s="121">
        <f>IF(T$69="Y",'Dec09'!K89,I74*J74)</f>
        <v>0</v>
      </c>
      <c r="L74" s="121">
        <f>IF(T$69="Y",'Dec09'!L89,0)</f>
        <v>0</v>
      </c>
      <c r="M74" s="132" t="str">
        <f>IF(E74=" "," ",IF(T$69="Y",'Dec09'!M89,IF((H74+K74+L74)&gt;0,H74+K74+L74," ")))</f>
        <v xml:space="preserve"> </v>
      </c>
      <c r="N74" s="244" t="str">
        <f>IF(M74=" "," ",IF(M74=0," ",IF(Employee!O$102="M1",AN74,AI74-'Dec09'!W89)))</f>
        <v xml:space="preserve"> </v>
      </c>
      <c r="O74" s="133" t="str">
        <f>IF(M74=" "," ",IF(M74=0," ",IF(Employee!P$95&gt;E$69,0,IF(C74="A",MNI!E96,IF(C74="B",MNI!F96,IF(C74="C",MNI!G96,IF(C74="J",MNI!H96,"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",MNI!I96))</f>
        <v xml:space="preserve"> </v>
      </c>
      <c r="U74" s="50"/>
      <c r="V74" s="61">
        <f>IF(Employee!H$113=E$69,Employee!D$112+SUM(M74)+'Dec09'!V89,SUM(M74)+'Dec09'!V89)</f>
        <v>0</v>
      </c>
      <c r="W74" s="61">
        <f>IF(Employee!H$113=E$69,Employee!D$113+SUM(N74)+'Dec09'!W89,SUM(N74)+'Dec09'!W89)</f>
        <v>0</v>
      </c>
      <c r="X74" s="61">
        <f>IF(O74=" ",'Dec09'!X89,O74+'Dec09'!X89)</f>
        <v>0</v>
      </c>
      <c r="Y74" s="61">
        <f>IF(P74=" ",'Dec09'!Y89,P74+'Dec09'!Y89)</f>
        <v>0</v>
      </c>
      <c r="Z74" s="61">
        <f>IF(Q74=" ",'Dec09'!Z89,Q74+'Dec09'!Z89)</f>
        <v>0</v>
      </c>
      <c r="AA74" s="61">
        <f>IF(R74=" ",'Dec09'!AA89,R74+'Dec09'!AA89)</f>
        <v>0</v>
      </c>
      <c r="AB74" s="62"/>
      <c r="AC74" s="61">
        <f>IF(T74=" ",'Dec09'!AC89,T74+'Dec09'!AC89)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IF(T$69="Y",'Dec09'!H90,0)</f>
        <v>0</v>
      </c>
      <c r="I75" s="121">
        <f>IF(T$69="Y",'Dec09'!I90,0)</f>
        <v>0</v>
      </c>
      <c r="J75" s="121">
        <f>IF(T$69="Y",'Dec09'!J90,0)</f>
        <v>0</v>
      </c>
      <c r="K75" s="121">
        <f>IF(T$69="Y",'Dec09'!K90,I75*J75)</f>
        <v>0</v>
      </c>
      <c r="L75" s="121">
        <f>IF(T$69="Y",'Dec09'!L90,0)</f>
        <v>0</v>
      </c>
      <c r="M75" s="132" t="str">
        <f>IF(E75=" "," ",IF(T$69="Y",'Dec09'!M90,IF((H75+K75+L75)&gt;0,H75+K75+L75," ")))</f>
        <v xml:space="preserve"> </v>
      </c>
      <c r="N75" s="244" t="str">
        <f>IF(M75=" "," ",IF(M75=0," ",IF(Employee!O$128="M1",AN75,AI75-'Dec09'!W90)))</f>
        <v xml:space="preserve"> </v>
      </c>
      <c r="O75" s="133" t="str">
        <f>IF(M75=" "," ",IF(M75=0," ",IF(Employee!P$121&gt;E$69,0,IF(C75="A",MNI!E97,IF(C75="B",MNI!F97,IF(C75="C",MNI!G97,IF(C75="J",MNI!H97,"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",MNI!I97))</f>
        <v xml:space="preserve"> </v>
      </c>
      <c r="U75" s="50"/>
      <c r="V75" s="61">
        <f>IF(Employee!H$139=E$69,Employee!D$138+SUM(M75)+'Dec09'!V90,SUM(M75)+'Dec09'!V90)</f>
        <v>0</v>
      </c>
      <c r="W75" s="61">
        <f>IF(Employee!H$139=E$69,Employee!D$139+SUM(N75)+'Dec09'!W90,SUM(N75)+'Dec09'!W90)</f>
        <v>0</v>
      </c>
      <c r="X75" s="61">
        <f>IF(O75=" ",'Dec09'!X90,O75+'Dec09'!X90)</f>
        <v>0</v>
      </c>
      <c r="Y75" s="61">
        <f>IF(P75=" ",'Dec09'!Y90,P75+'Dec09'!Y90)</f>
        <v>0</v>
      </c>
      <c r="Z75" s="61">
        <f>IF(Q75=" ",'Dec09'!Z90,Q75+'Dec09'!Z90)</f>
        <v>0</v>
      </c>
      <c r="AA75" s="61">
        <f>IF(R75=" ",'Dec09'!AA90,R75+'Dec09'!AA90)</f>
        <v>0</v>
      </c>
      <c r="AB75" s="62"/>
      <c r="AC75" s="61">
        <f>IF(T75=" ",'Dec09'!AC90,T75+'Dec09'!AC90)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IF(T$69="Y",'Dec09'!H91,0)</f>
        <v>0</v>
      </c>
      <c r="I76" s="121">
        <f>IF(T$69="Y",'Dec09'!I91,0)</f>
        <v>0</v>
      </c>
      <c r="J76" s="121">
        <f>IF(T$69="Y",'Dec09'!J91,0)</f>
        <v>0</v>
      </c>
      <c r="K76" s="121">
        <f>IF(T$69="Y",'Dec09'!K91,I76*J76)</f>
        <v>0</v>
      </c>
      <c r="L76" s="121">
        <f>IF(T$69="Y",'Dec09'!L91,0)</f>
        <v>0</v>
      </c>
      <c r="M76" s="132" t="str">
        <f>IF(E76=" "," ",IF(T$69="Y",'Dec09'!M91,IF((H76+K76+L76)&gt;0,H76+K76+L76," ")))</f>
        <v xml:space="preserve"> </v>
      </c>
      <c r="N76" s="244" t="str">
        <f>IF(M76=" "," ",IF(M76=0," ",IF(Employee!O$154="M1",AN76,AI76-'Dec09'!W91)))</f>
        <v xml:space="preserve"> </v>
      </c>
      <c r="O76" s="133" t="str">
        <f>IF(M76=" "," ",IF(M76=0," ",IF(Employee!P$147&gt;E$69,0,IF(C76="A",MNI!E98,IF(C76="B",MNI!F98,IF(C76="C",MNI!G98,IF(C76="J",MNI!H98,"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",MNI!I98))</f>
        <v xml:space="preserve"> </v>
      </c>
      <c r="U76" s="50"/>
      <c r="V76" s="61">
        <f>IF(Employee!H$165=E$69,Employee!D$164+SUM(M76)+'Dec09'!V91,SUM(M76)+'Dec09'!V91)</f>
        <v>0</v>
      </c>
      <c r="W76" s="61">
        <f>IF(Employee!H$165=E$69,Employee!D$165+SUM(N76)+'Dec09'!W91,SUM(N76)+'Dec09'!W91)</f>
        <v>0</v>
      </c>
      <c r="X76" s="61">
        <f>IF(O76=" ",'Dec09'!X91,O76+'Dec09'!X91)</f>
        <v>0</v>
      </c>
      <c r="Y76" s="61">
        <f>IF(P76=" ",'Dec09'!Y91,P76+'Dec09'!Y91)</f>
        <v>0</v>
      </c>
      <c r="Z76" s="61">
        <f>IF(Q76=" ",'Dec09'!Z91,Q76+'Dec09'!Z91)</f>
        <v>0</v>
      </c>
      <c r="AA76" s="61">
        <f>IF(R76=" ",'Dec09'!AA91,R76+'Dec09'!AA91)</f>
        <v>0</v>
      </c>
      <c r="AB76" s="62"/>
      <c r="AC76" s="61">
        <f>IF(T76=" ",'Dec09'!AC91,T76+'Dec09'!AC91)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IF(T$69="Y",'Dec09'!H92,0)</f>
        <v>0</v>
      </c>
      <c r="I77" s="121">
        <f>IF(T$69="Y",'Dec09'!I92,0)</f>
        <v>0</v>
      </c>
      <c r="J77" s="121">
        <f>IF(T$69="Y",'Dec09'!J92,0)</f>
        <v>0</v>
      </c>
      <c r="K77" s="121">
        <f>IF(T$69="Y",'Dec09'!K92,I77*J77)</f>
        <v>0</v>
      </c>
      <c r="L77" s="121">
        <f>IF(T$69="Y",'Dec09'!L92,0)</f>
        <v>0</v>
      </c>
      <c r="M77" s="132" t="str">
        <f>IF(E77=" "," ",IF(T$69="Y",'Dec09'!M92,IF((H77+K77+L77)&gt;0,H77+K77+L77," ")))</f>
        <v xml:space="preserve"> </v>
      </c>
      <c r="N77" s="244" t="str">
        <f>IF(M77=" "," ",IF(M77=0," ",IF(Employee!O$180="M1",AN77,AI77-'Dec09'!W92)))</f>
        <v xml:space="preserve"> </v>
      </c>
      <c r="O77" s="133" t="str">
        <f>IF(M77=" "," ",IF(M77=0," ",IF(Employee!P$173&gt;E$69,0,IF(C77="A",MNI!E99,IF(C77="B",MNI!F99,IF(C77="C",MNI!G99,IF(C77="J",MNI!H99,"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",MNI!I99))</f>
        <v xml:space="preserve"> </v>
      </c>
      <c r="U77" s="50"/>
      <c r="V77" s="61">
        <f>IF(Employee!H$191=E$69,Employee!D$190+SUM(M77)+'Dec09'!V92,SUM(M77)+'Dec09'!V92)</f>
        <v>0</v>
      </c>
      <c r="W77" s="61">
        <f>IF(Employee!H$191=E$69,Employee!D$191+SUM(N77)+'Dec09'!W92,SUM(N77)+'Dec09'!W92)</f>
        <v>0</v>
      </c>
      <c r="X77" s="61">
        <f>IF(O77=" ",'Dec09'!X92,O77+'Dec09'!X92)</f>
        <v>0</v>
      </c>
      <c r="Y77" s="61">
        <f>IF(P77=" ",'Dec09'!Y92,P77+'Dec09'!Y92)</f>
        <v>0</v>
      </c>
      <c r="Z77" s="61">
        <f>IF(Q77=" ",'Dec09'!Z92,Q77+'Dec09'!Z92)</f>
        <v>0</v>
      </c>
      <c r="AA77" s="61">
        <f>IF(R77=" ",'Dec09'!AA92,R77+'Dec09'!AA92)</f>
        <v>0</v>
      </c>
      <c r="AB77" s="62"/>
      <c r="AC77" s="61">
        <f>IF(T77=" ",'Dec09'!AC92,T77+'Dec09'!AC92)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IF(T$69="Y",'Dec09'!H93,0)</f>
        <v>0</v>
      </c>
      <c r="I78" s="121">
        <f>IF(T$69="Y",'Dec09'!I93,0)</f>
        <v>0</v>
      </c>
      <c r="J78" s="121">
        <f>IF(T$69="Y",'Dec09'!J93,0)</f>
        <v>0</v>
      </c>
      <c r="K78" s="121">
        <f>IF(T$69="Y",'Dec09'!K93,I78*J78)</f>
        <v>0</v>
      </c>
      <c r="L78" s="121">
        <f>IF(T$69="Y",'Dec09'!L93,0)</f>
        <v>0</v>
      </c>
      <c r="M78" s="132" t="str">
        <f>IF(E78=" "," ",IF(T$69="Y",'Dec09'!M93,IF((H78+K78+L78)&gt;0,H78+K78+L78," ")))</f>
        <v xml:space="preserve"> </v>
      </c>
      <c r="N78" s="244" t="str">
        <f>IF(M78=" "," ",IF(M78=0," ",IF(Employee!O$206="M1",AN78,AI78-'Dec09'!W93)))</f>
        <v xml:space="preserve"> </v>
      </c>
      <c r="O78" s="133" t="str">
        <f>IF(M78=" "," ",IF(M78=0," ",IF(Employee!P$199&gt;E$69,0,IF(C78="A",MNI!E100,IF(C78="B",MNI!F100,IF(C78="C",MNI!G100,IF(C78="J",MNI!H100,"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",MNI!I100))</f>
        <v xml:space="preserve"> </v>
      </c>
      <c r="U78" s="50"/>
      <c r="V78" s="61">
        <f>IF(Employee!H$217=E$69,Employee!D$216+SUM(M78)+'Dec09'!V93,SUM(M78)+'Dec09'!V93)</f>
        <v>0</v>
      </c>
      <c r="W78" s="61">
        <f>IF(Employee!H$217=E$69,Employee!D$217+SUM(N78)+'Dec09'!W93,SUM(N78)+'Dec09'!W93)</f>
        <v>0</v>
      </c>
      <c r="X78" s="61">
        <f>IF(O78=" ",'Dec09'!X93,O78+'Dec09'!X93)</f>
        <v>0</v>
      </c>
      <c r="Y78" s="61">
        <f>IF(P78=" ",'Dec09'!Y93,P78+'Dec09'!Y93)</f>
        <v>0</v>
      </c>
      <c r="Z78" s="61">
        <f>IF(Q78=" ",'Dec09'!Z93,Q78+'Dec09'!Z93)</f>
        <v>0</v>
      </c>
      <c r="AA78" s="61">
        <f>IF(R78=" ",'Dec09'!AA93,R78+'Dec09'!AA93)</f>
        <v>0</v>
      </c>
      <c r="AB78" s="62"/>
      <c r="AC78" s="61">
        <f>IF(T78=" ",'Dec09'!AC93,T78+'Dec09'!AC93)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IF(T$69="Y",'Dec09'!H94,0)</f>
        <v>0</v>
      </c>
      <c r="I79" s="121">
        <f>IF(T$69="Y",'Dec09'!I94,0)</f>
        <v>0</v>
      </c>
      <c r="J79" s="121">
        <f>IF(T$69="Y",'Dec09'!J94,0)</f>
        <v>0</v>
      </c>
      <c r="K79" s="121">
        <f>IF(T$69="Y",'Dec09'!K94,I79*J79)</f>
        <v>0</v>
      </c>
      <c r="L79" s="121">
        <f>IF(T$69="Y",'Dec09'!L94,0)</f>
        <v>0</v>
      </c>
      <c r="M79" s="132" t="str">
        <f>IF(E79=" "," ",IF(T$69="Y",'Dec09'!M94,IF((H79+K79+L79)&gt;0,H79+K79+L79," ")))</f>
        <v xml:space="preserve"> </v>
      </c>
      <c r="N79" s="244" t="str">
        <f>IF(M79=" "," ",IF(M79=0," ",IF(Employee!O$232="M1",AN79,AI79-'Dec09'!W94)))</f>
        <v xml:space="preserve"> </v>
      </c>
      <c r="O79" s="133" t="str">
        <f>IF(M79=" "," ",IF(M79=0," ",IF(Employee!P$225&gt;E$69,0,IF(C79="A",MNI!E101,IF(C79="B",MNI!F101,IF(C79="C",MNI!G101,IF(C79="J",MNI!H101,"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",MNI!I101))</f>
        <v xml:space="preserve"> </v>
      </c>
      <c r="U79" s="50"/>
      <c r="V79" s="61">
        <f>IF(Employee!H$243=E$69,Employee!D$242+SUM(M79)+'Dec09'!V94,SUM(M79)+'Dec09'!V94)</f>
        <v>0</v>
      </c>
      <c r="W79" s="61">
        <f>IF(Employee!H$243=E$69,Employee!D$243+SUM(N79)+'Dec09'!W94,SUM(N79)+'Dec09'!W94)</f>
        <v>0</v>
      </c>
      <c r="X79" s="61">
        <f>IF(O79=" ",'Dec09'!X94,O79+'Dec09'!X94)</f>
        <v>0</v>
      </c>
      <c r="Y79" s="61">
        <f>IF(P79=" ",'Dec09'!Y94,P79+'Dec09'!Y94)</f>
        <v>0</v>
      </c>
      <c r="Z79" s="61">
        <f>IF(Q79=" ",'Dec09'!Z94,Q79+'Dec09'!Z94)</f>
        <v>0</v>
      </c>
      <c r="AA79" s="61">
        <f>IF(R79=" ",'Dec09'!AA94,R79+'Dec09'!AA94)</f>
        <v>0</v>
      </c>
      <c r="AB79" s="62"/>
      <c r="AC79" s="61">
        <f>IF(T79=" ",'Dec09'!AC94,T79+'Dec09'!AC94)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IF(T$69="Y",'Dec09'!H95,0)</f>
        <v>0</v>
      </c>
      <c r="I80" s="148">
        <f>IF(T$69="Y",'Dec09'!I95,0)</f>
        <v>0</v>
      </c>
      <c r="J80" s="148">
        <f>IF(T$69="Y",'Dec09'!J95,0)</f>
        <v>0</v>
      </c>
      <c r="K80" s="148">
        <f>IF(T$69="Y",'Dec09'!K95,I80*J80)</f>
        <v>0</v>
      </c>
      <c r="L80" s="148">
        <f>IF(T$69="Y",'Dec09'!L95,0)</f>
        <v>0</v>
      </c>
      <c r="M80" s="132" t="str">
        <f>IF(E80=" "," ",IF(T$69="Y",'Dec09'!M95,IF((H80+K80+L80)&gt;0,H80+K80+L80," ")))</f>
        <v xml:space="preserve"> </v>
      </c>
      <c r="N80" s="244" t="str">
        <f>IF(M80=" "," ",IF(M80=0," ",IF(Employee!O$258="M1",AN80,AI80-'Dec09'!W95)))</f>
        <v xml:space="preserve"> </v>
      </c>
      <c r="O80" s="133" t="str">
        <f>IF(M80=" "," ",IF(M80=0," ",IF(Employee!P$251&gt;E$69,0,IF(C80="A",MNI!E102,IF(C80="B",MNI!F102,IF(C80="C",MNI!G102,IF(C80="J",MNI!H102,"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",MNI!I102))</f>
        <v xml:space="preserve"> </v>
      </c>
      <c r="U80" s="50"/>
      <c r="V80" s="61">
        <f>IF(Employee!H$269=E$69,Employee!D$268+SUM(M80)+'Dec09'!V95,SUM(M80)+'Dec09'!V95)</f>
        <v>0</v>
      </c>
      <c r="W80" s="61">
        <f>IF(Employee!H$269=E$69,Employee!D$269+SUM(N80)+'Dec09'!W95,SUM(N80)+'Dec09'!W95)</f>
        <v>0</v>
      </c>
      <c r="X80" s="61">
        <f>IF(O80=" ",'Dec09'!X95,O80+'Dec09'!X95)</f>
        <v>0</v>
      </c>
      <c r="Y80" s="61">
        <f>IF(P80=" ",'Dec09'!Y95,P80+'Dec09'!Y95)</f>
        <v>0</v>
      </c>
      <c r="Z80" s="61">
        <f>IF(Q80=" ",'Dec09'!Z95,Q80+'Dec09'!Z95)</f>
        <v>0</v>
      </c>
      <c r="AA80" s="61">
        <f>IF(R80=" ",'Dec09'!AA95,R80+'Dec09'!AA95)</f>
        <v>0</v>
      </c>
      <c r="AB80" s="62"/>
      <c r="AC80" s="61">
        <f>IF(T80=" ",'Dec09'!AC95,T80+'Dec09'!AC95)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IF((AQ83-(O1+T1)*0.13)&gt;0,AQ83-(Q1+T1)*0.13,0)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AQ85+'Dec09'!AQ105</f>
        <v>0</v>
      </c>
      <c r="AR90" s="222">
        <f>AR85+'Dec09'!AR105</f>
        <v>0</v>
      </c>
      <c r="AS90" s="222">
        <f>AS85+'Dec09'!AS105</f>
        <v>0</v>
      </c>
      <c r="AT90" s="222">
        <f>AT85+'Dec09'!AT105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AR87+'Dec09'!AR107</f>
        <v>0</v>
      </c>
      <c r="AS92" s="222">
        <f>AS87+'Dec09'!AS107</f>
        <v>0</v>
      </c>
      <c r="AT92" s="222">
        <f>AT87+'Dec09'!AT107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P3:P6"/>
    <mergeCell ref="I3:I6"/>
    <mergeCell ref="J3:J6"/>
    <mergeCell ref="R3:R6"/>
    <mergeCell ref="H9:J9"/>
    <mergeCell ref="A1:A6"/>
    <mergeCell ref="B3:B6"/>
    <mergeCell ref="C3:C6"/>
    <mergeCell ref="D3:D6"/>
    <mergeCell ref="I1:L1"/>
    <mergeCell ref="G2:H2"/>
    <mergeCell ref="I2:L2"/>
    <mergeCell ref="E3:E6"/>
    <mergeCell ref="B1:F2"/>
    <mergeCell ref="N3:N6"/>
    <mergeCell ref="O3:O6"/>
    <mergeCell ref="G1:H1"/>
    <mergeCell ref="K3:K6"/>
    <mergeCell ref="L3:L6"/>
    <mergeCell ref="M3:M6"/>
    <mergeCell ref="F3:F6"/>
    <mergeCell ref="H3:H6"/>
    <mergeCell ref="AM3:AM6"/>
    <mergeCell ref="AH3:AH6"/>
    <mergeCell ref="AI3:AI6"/>
    <mergeCell ref="AJ3:AJ6"/>
    <mergeCell ref="AK3:AK6"/>
    <mergeCell ref="AA3:AA6"/>
    <mergeCell ref="AC3:AC6"/>
    <mergeCell ref="AF3:AF6"/>
    <mergeCell ref="AG3:AG6"/>
    <mergeCell ref="R23:T23"/>
    <mergeCell ref="B7:T7"/>
    <mergeCell ref="B8:E8"/>
    <mergeCell ref="B9:D9"/>
    <mergeCell ref="O8:Q8"/>
    <mergeCell ref="R8:T8"/>
    <mergeCell ref="T3:T6"/>
    <mergeCell ref="V3:V6"/>
    <mergeCell ref="O9:R9"/>
    <mergeCell ref="O38:Q38"/>
    <mergeCell ref="R38:T38"/>
    <mergeCell ref="AE3:AE6"/>
    <mergeCell ref="W3:W6"/>
    <mergeCell ref="U1:U6"/>
    <mergeCell ref="X3:X6"/>
    <mergeCell ref="V1:AC2"/>
    <mergeCell ref="Y3:Y6"/>
    <mergeCell ref="Z3:Z6"/>
    <mergeCell ref="F21:G21"/>
    <mergeCell ref="B22:T22"/>
    <mergeCell ref="B23:E23"/>
    <mergeCell ref="B24:D24"/>
    <mergeCell ref="H24:J24"/>
    <mergeCell ref="O24:R24"/>
    <mergeCell ref="O23:Q23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O54:R54"/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3.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SUM(AQ85:AT85)+SUM(AR87:AT87)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3.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44</v>
      </c>
      <c r="F9" s="63"/>
      <c r="G9" s="63"/>
      <c r="H9" s="421" t="s">
        <v>39</v>
      </c>
      <c r="I9" s="410"/>
      <c r="J9" s="411"/>
      <c r="K9" s="324">
        <f>Admin!B303</f>
        <v>40210</v>
      </c>
      <c r="L9" s="325" t="s">
        <v>256</v>
      </c>
      <c r="M9" s="326">
        <f>Admin!B309</f>
        <v>40216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IF(T$9="Y",'Jan10'!H56,0)</f>
        <v>0</v>
      </c>
      <c r="I11" s="117">
        <f>IF(T$9="Y",'Jan10'!I56,0)</f>
        <v>0</v>
      </c>
      <c r="J11" s="117">
        <f>IF(T$9="Y",'Jan10'!J56,0)</f>
        <v>0</v>
      </c>
      <c r="K11" s="117">
        <f>IF(T$9="Y",'Jan10'!K56,I11*J11)</f>
        <v>0</v>
      </c>
      <c r="L11" s="117">
        <f>IF(T$9="Y",'Jan10'!L56,0)</f>
        <v>0</v>
      </c>
      <c r="M11" s="144" t="str">
        <f>IF(E11=" "," ",IF(T$9="Y",'Jan10'!M56,IF((H11+K11+L11)&gt;0,H11+K11+L11," ")))</f>
        <v xml:space="preserve"> </v>
      </c>
      <c r="N11" s="119" t="str">
        <f>IF(M11=" "," ",IF(M11=0," ",IF(Employee!O$24="W1",AN11,AI11-'Jan10'!W56)))</f>
        <v xml:space="preserve"> </v>
      </c>
      <c r="O11" s="131" t="str">
        <f>IF(M11=" "," ",IF(M11=0," ",IF(Employee!P$17&gt;E$9,0,IF(C11="A",WNI!E433,IF(C11="B",WNI!F433,IF(C11="C",WNI!G433,IF(C11="J",WNI!H433,"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",WNI!I433))</f>
        <v xml:space="preserve"> </v>
      </c>
      <c r="U11" s="50"/>
      <c r="V11" s="61">
        <f>IF(Employee!H$34=E$9,Employee!D$34+SUM(M11)+'Jan10'!V56,SUM(M11)+'Jan10'!V56)</f>
        <v>0</v>
      </c>
      <c r="W11" s="61">
        <f>IF(Employee!H$34=E$9,Employee!D$35+SUM(N11)+'Jan10'!W56,SUM(N11)+'Jan10'!W56)</f>
        <v>0</v>
      </c>
      <c r="X11" s="61">
        <f>IF(O11=" ",'Jan10'!X56,O11+'Jan10'!X56)</f>
        <v>0</v>
      </c>
      <c r="Y11" s="61">
        <f>IF(P11=" ",'Jan10'!Y56,P11+'Jan10'!Y56)</f>
        <v>0</v>
      </c>
      <c r="Z11" s="61">
        <f>IF(Q11=" ",'Jan10'!Z56,Q11+'Jan10'!Z56)</f>
        <v>0</v>
      </c>
      <c r="AA11" s="61">
        <f>IF(R11=" ",'Jan10'!AA56,R11+'Jan10'!AA56)</f>
        <v>0</v>
      </c>
      <c r="AB11" s="62"/>
      <c r="AC11" s="61">
        <f>IF(T11=" ",'Jan10'!AC56,T11+'Jan10'!AC56)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IF(T$9="Y",'Jan10'!H57,0)</f>
        <v>0</v>
      </c>
      <c r="I12" s="121">
        <f>IF(T$9="Y",'Jan10'!I57,0)</f>
        <v>0</v>
      </c>
      <c r="J12" s="121">
        <f>IF(T$9="Y",'Jan10'!J57,0)</f>
        <v>0</v>
      </c>
      <c r="K12" s="121">
        <f>IF(T$9="Y",'Jan10'!K57,I12*J12)</f>
        <v>0</v>
      </c>
      <c r="L12" s="121">
        <f>IF(T$9="Y",'Jan10'!L57,0)</f>
        <v>0</v>
      </c>
      <c r="M12" s="145" t="str">
        <f>IF(E12=" "," ",IF(T$9="Y",'Jan10'!M57,IF((H12+K12+L12)&gt;0,H12+K12+L12," ")))</f>
        <v xml:space="preserve"> </v>
      </c>
      <c r="N12" s="123" t="str">
        <f>IF(M12=" "," ",IF(M12=0," ",IF(Employee!O$50="W1",AN12,AI12-'Jan10'!W57)))</f>
        <v xml:space="preserve"> </v>
      </c>
      <c r="O12" s="133" t="str">
        <f>IF(M12=" "," ",IF(M12=0," ",IF(Employee!P$43&gt;E$9,0,IF(C12="A",WNI!E434,IF(C12="B",WNI!F434,IF(C12="C",WNI!G434,IF(C12="J",WNI!H434,"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",WNI!I434))</f>
        <v xml:space="preserve"> </v>
      </c>
      <c r="U12" s="50"/>
      <c r="V12" s="61">
        <f>IF(Employee!H$60=E$9,Employee!D$60+SUM(M12)+'Jan10'!V57,SUM(M12)+'Jan10'!V57)</f>
        <v>0</v>
      </c>
      <c r="W12" s="61">
        <f>IF(Employee!H$60=E$9,Employee!D$61+SUM(N12)+'Jan10'!W57,SUM(N12)+'Jan10'!W57)</f>
        <v>0</v>
      </c>
      <c r="X12" s="61">
        <f>IF(O12=" ",'Jan10'!X57,O12+'Jan10'!X57)</f>
        <v>0</v>
      </c>
      <c r="Y12" s="61">
        <f>IF(P12=" ",'Jan10'!Y57,P12+'Jan10'!Y57)</f>
        <v>0</v>
      </c>
      <c r="Z12" s="61">
        <f>IF(Q12=" ",'Jan10'!Z57,Q12+'Jan10'!Z57)</f>
        <v>0</v>
      </c>
      <c r="AA12" s="61">
        <f>IF(R12=" ",'Jan10'!AA57,R12+'Jan10'!AA57)</f>
        <v>0</v>
      </c>
      <c r="AB12" s="62"/>
      <c r="AC12" s="61">
        <f>IF(T12=" ",'Jan10'!AC57,T12+'Jan10'!AC57)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IF(T$9="Y",'Jan10'!H58,0)</f>
        <v>0</v>
      </c>
      <c r="I13" s="121">
        <f>IF(T$9="Y",'Jan10'!I58,0)</f>
        <v>0</v>
      </c>
      <c r="J13" s="121">
        <f>IF(T$9="Y",'Jan10'!J58,0)</f>
        <v>0</v>
      </c>
      <c r="K13" s="121">
        <f>IF(T$9="Y",'Jan10'!K58,I13*J13)</f>
        <v>0</v>
      </c>
      <c r="L13" s="121">
        <f>IF(T$9="Y",'Jan10'!L58,0)</f>
        <v>0</v>
      </c>
      <c r="M13" s="145" t="str">
        <f>IF(E13=" "," ",IF(T$9="Y",'Jan10'!M58,IF((H13+K13+L13)&gt;0,H13+K13+L13," ")))</f>
        <v xml:space="preserve"> </v>
      </c>
      <c r="N13" s="123" t="str">
        <f>IF(M13=" "," ",IF(M13=0," ",IF(Employee!O$76="W1",AN13,AI13-'Jan10'!W58)))</f>
        <v xml:space="preserve"> </v>
      </c>
      <c r="O13" s="133" t="str">
        <f>IF(M13=" "," ",IF(M13=0," ",IF(Employee!P$69&gt;E$9,0,IF(C13="A",WNI!E435,IF(C13="B",WNI!F435,IF(C13="C",WNI!G435,IF(C13="J",WNI!H435,"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",WNI!I435))</f>
        <v xml:space="preserve"> </v>
      </c>
      <c r="U13" s="50"/>
      <c r="V13" s="61">
        <f>IF(Employee!H$86=E$9,Employee!D$86+SUM(M13)+'Jan10'!V58,SUM(M13)+'Jan10'!V58)</f>
        <v>0</v>
      </c>
      <c r="W13" s="61">
        <f>IF(Employee!H$86=E$9,Employee!D$87+SUM(N13)+'Jan10'!W58,SUM(N13)+'Jan10'!W58)</f>
        <v>0</v>
      </c>
      <c r="X13" s="61">
        <f>IF(O13=" ",'Jan10'!X58,O13+'Jan10'!X58)</f>
        <v>0</v>
      </c>
      <c r="Y13" s="61">
        <f>IF(P13=" ",'Jan10'!Y58,P13+'Jan10'!Y58)</f>
        <v>0</v>
      </c>
      <c r="Z13" s="61">
        <f>IF(Q13=" ",'Jan10'!Z58,Q13+'Jan10'!Z58)</f>
        <v>0</v>
      </c>
      <c r="AA13" s="61">
        <f>IF(R13=" ",'Jan10'!AA58,R13+'Jan10'!AA58)</f>
        <v>0</v>
      </c>
      <c r="AB13" s="62"/>
      <c r="AC13" s="61">
        <f>IF(T13=" ",'Jan10'!AC58,T13+'Jan10'!AC58)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IF(T$9="Y",'Jan10'!H59,0)</f>
        <v>0</v>
      </c>
      <c r="I14" s="121">
        <f>IF(T$9="Y",'Jan10'!I59,0)</f>
        <v>0</v>
      </c>
      <c r="J14" s="121">
        <f>IF(T$9="Y",'Jan10'!J59,0)</f>
        <v>0</v>
      </c>
      <c r="K14" s="121">
        <f>IF(T$9="Y",'Jan10'!K59,I14*J14)</f>
        <v>0</v>
      </c>
      <c r="L14" s="121">
        <f>IF(T$9="Y",'Jan10'!L59,0)</f>
        <v>0</v>
      </c>
      <c r="M14" s="145" t="str">
        <f>IF(E14=" "," ",IF(T$9="Y",'Jan10'!M59,IF((H14+K14+L14)&gt;0,H14+K14+L14," ")))</f>
        <v xml:space="preserve"> </v>
      </c>
      <c r="N14" s="123" t="str">
        <f>IF(M14=" "," ",IF(M14=0," ",IF(Employee!O$102="W1",AN14,AI14-'Jan10'!W59)))</f>
        <v xml:space="preserve"> </v>
      </c>
      <c r="O14" s="133" t="str">
        <f>IF(M14=" "," ",IF(M14=0," ",IF(Employee!P$95&gt;E$9,0,IF(C14="A",WNI!E436,IF(C14="B",WNI!F436,IF(C14="C",WNI!G436,IF(C14="J",WNI!H436,"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",WNI!I436))</f>
        <v xml:space="preserve"> </v>
      </c>
      <c r="U14" s="50"/>
      <c r="V14" s="61">
        <f>IF(Employee!H$112=E$9,Employee!D$112+SUM(M14)+'Jan10'!V59,SUM(M14)+'Jan10'!V59)</f>
        <v>0</v>
      </c>
      <c r="W14" s="61">
        <f>IF(Employee!H$112=E$9,Employee!D$113+SUM(N14)+'Jan10'!W59,SUM(N14)+'Jan10'!W59)</f>
        <v>0</v>
      </c>
      <c r="X14" s="61">
        <f>IF(O14=" ",'Jan10'!X59,O14+'Jan10'!X59)</f>
        <v>0</v>
      </c>
      <c r="Y14" s="61">
        <f>IF(P14=" ",'Jan10'!Y59,P14+'Jan10'!Y59)</f>
        <v>0</v>
      </c>
      <c r="Z14" s="61">
        <f>IF(Q14=" ",'Jan10'!Z59,Q14+'Jan10'!Z59)</f>
        <v>0</v>
      </c>
      <c r="AA14" s="61">
        <f>IF(R14=" ",'Jan10'!AA59,R14+'Jan10'!AA59)</f>
        <v>0</v>
      </c>
      <c r="AB14" s="62"/>
      <c r="AC14" s="61">
        <f>IF(T14=" ",'Jan10'!AC59,T14+'Jan10'!AC59)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IF(T$9="Y",'Jan10'!H60,0)</f>
        <v>0</v>
      </c>
      <c r="I15" s="121">
        <f>IF(T$9="Y",'Jan10'!I60,0)</f>
        <v>0</v>
      </c>
      <c r="J15" s="121">
        <f>IF(T$9="Y",'Jan10'!J60,0)</f>
        <v>0</v>
      </c>
      <c r="K15" s="121">
        <f>IF(T$9="Y",'Jan10'!K60,I15*J15)</f>
        <v>0</v>
      </c>
      <c r="L15" s="121">
        <f>IF(T$9="Y",'Jan10'!L60,0)</f>
        <v>0</v>
      </c>
      <c r="M15" s="145" t="str">
        <f>IF(E15=" "," ",IF(T$9="Y",'Jan10'!M60,IF((H15+K15+L15)&gt;0,H15+K15+L15," ")))</f>
        <v xml:space="preserve"> </v>
      </c>
      <c r="N15" s="123" t="str">
        <f>IF(M15=" "," ",IF(M15=0," ",IF(Employee!O$128="W1",AN15,AI15-'Jan10'!W60)))</f>
        <v xml:space="preserve"> </v>
      </c>
      <c r="O15" s="133" t="str">
        <f>IF(M15=" "," ",IF(M15=0," ",IF(Employee!P$121&gt;E$9,0,IF(C15="A",WNI!E437,IF(C15="B",WNI!F437,IF(C15="C",WNI!G437,IF(C15="J",WNI!H437,"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",WNI!I437))</f>
        <v xml:space="preserve"> </v>
      </c>
      <c r="U15" s="50"/>
      <c r="V15" s="61">
        <f>IF(Employee!H$138=E$9,Employee!D$138+SUM(M15)+'Jan10'!V60,SUM(M15)+'Jan10'!V60)</f>
        <v>0</v>
      </c>
      <c r="W15" s="61">
        <f>IF(Employee!H$138=E$9,Employee!D$139+SUM(N15)+'Jan10'!W60,SUM(N15)+'Jan10'!W60)</f>
        <v>0</v>
      </c>
      <c r="X15" s="61">
        <f>IF(O15=" ",'Jan10'!X60,O15+'Jan10'!X60)</f>
        <v>0</v>
      </c>
      <c r="Y15" s="61">
        <f>IF(P15=" ",'Jan10'!Y60,P15+'Jan10'!Y60)</f>
        <v>0</v>
      </c>
      <c r="Z15" s="61">
        <f>IF(Q15=" ",'Jan10'!Z60,Q15+'Jan10'!Z60)</f>
        <v>0</v>
      </c>
      <c r="AA15" s="61">
        <f>IF(R15=" ",'Jan10'!AA60,R15+'Jan10'!AA60)</f>
        <v>0</v>
      </c>
      <c r="AB15" s="62"/>
      <c r="AC15" s="61">
        <f>IF(T15=" ",'Jan10'!AC60,T15+'Jan10'!AC60)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IF(T$9="Y",'Jan10'!H61,0)</f>
        <v>0</v>
      </c>
      <c r="I16" s="121">
        <f>IF(T$9="Y",'Jan10'!I61,0)</f>
        <v>0</v>
      </c>
      <c r="J16" s="121">
        <f>IF(T$9="Y",'Jan10'!J61,0)</f>
        <v>0</v>
      </c>
      <c r="K16" s="121">
        <f>IF(T$9="Y",'Jan10'!K61,I16*J16)</f>
        <v>0</v>
      </c>
      <c r="L16" s="121">
        <f>IF(T$9="Y",'Jan10'!L61,0)</f>
        <v>0</v>
      </c>
      <c r="M16" s="145" t="str">
        <f>IF(E16=" "," ",IF(T$9="Y",'Jan10'!M61,IF((H16+K16+L16)&gt;0,H16+K16+L16," ")))</f>
        <v xml:space="preserve"> </v>
      </c>
      <c r="N16" s="123" t="str">
        <f>IF(M16=" "," ",IF(M16=0," ",IF(Employee!O$154="W1",AN16,AI16-'Jan10'!W61)))</f>
        <v xml:space="preserve"> </v>
      </c>
      <c r="O16" s="133" t="str">
        <f>IF(M16=" "," ",IF(M16=0," ",IF(Employee!P$147&gt;E$9,0,IF(C16="A",WNI!E438,IF(C16="B",WNI!F438,IF(C16="C",WNI!G438,IF(C16="J",WNI!H438,"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",WNI!I438))</f>
        <v xml:space="preserve"> </v>
      </c>
      <c r="U16" s="50"/>
      <c r="V16" s="61">
        <f>IF(Employee!H$164=E$9,Employee!D$164+SUM(M16)+'Jan10'!V61,SUM(M16)+'Jan10'!V61)</f>
        <v>0</v>
      </c>
      <c r="W16" s="61">
        <f>IF(Employee!H$164=E$9,Employee!D$165+SUM(N16)+'Jan10'!W61,SUM(N16)+'Jan10'!W61)</f>
        <v>0</v>
      </c>
      <c r="X16" s="61">
        <f>IF(O16=" ",'Jan10'!X61,O16+'Jan10'!X61)</f>
        <v>0</v>
      </c>
      <c r="Y16" s="61">
        <f>IF(P16=" ",'Jan10'!Y61,P16+'Jan10'!Y61)</f>
        <v>0</v>
      </c>
      <c r="Z16" s="61">
        <f>IF(Q16=" ",'Jan10'!Z61,Q16+'Jan10'!Z61)</f>
        <v>0</v>
      </c>
      <c r="AA16" s="61">
        <f>IF(R16=" ",'Jan10'!AA61,R16+'Jan10'!AA61)</f>
        <v>0</v>
      </c>
      <c r="AB16" s="62"/>
      <c r="AC16" s="61">
        <f>IF(T16=" ",'Jan10'!AC61,T16+'Jan10'!AC61)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IF(T$9="Y",'Jan10'!H62,0)</f>
        <v>0</v>
      </c>
      <c r="I17" s="121">
        <f>IF(T$9="Y",'Jan10'!I62,0)</f>
        <v>0</v>
      </c>
      <c r="J17" s="121">
        <f>IF(T$9="Y",'Jan10'!J62,0)</f>
        <v>0</v>
      </c>
      <c r="K17" s="121">
        <f>IF(T$9="Y",'Jan10'!K62,I17*J17)</f>
        <v>0</v>
      </c>
      <c r="L17" s="121">
        <f>IF(T$9="Y",'Jan10'!L62,0)</f>
        <v>0</v>
      </c>
      <c r="M17" s="145" t="str">
        <f>IF(E17=" "," ",IF(T$9="Y",'Jan10'!M62,IF((H17+K17+L17)&gt;0,H17+K17+L17," ")))</f>
        <v xml:space="preserve"> </v>
      </c>
      <c r="N17" s="123" t="str">
        <f>IF(M17=" "," ",IF(M17=0," ",IF(Employee!O$180="W1",AN17,AI17-'Jan10'!W62)))</f>
        <v xml:space="preserve"> </v>
      </c>
      <c r="O17" s="133" t="str">
        <f>IF(M17=" "," ",IF(M17=0," ",IF(Employee!P$173&gt;E$9,0,IF(C17="A",WNI!E439,IF(C17="B",WNI!F439,IF(C17="C",WNI!G439,IF(C17="J",WNI!H439,"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",WNI!I439))</f>
        <v xml:space="preserve"> </v>
      </c>
      <c r="U17" s="50"/>
      <c r="V17" s="61">
        <f>IF(Employee!H$190=E$9,Employee!D$190+SUM(M17)+'Jan10'!V62,SUM(M17)+'Jan10'!V62)</f>
        <v>0</v>
      </c>
      <c r="W17" s="61">
        <f>IF(Employee!H$190=E$9,Employee!D$191+SUM(N17)+'Jan10'!W62,SUM(N17)+'Jan10'!W62)</f>
        <v>0</v>
      </c>
      <c r="X17" s="61">
        <f>IF(O17=" ",'Jan10'!X62,O17+'Jan10'!X62)</f>
        <v>0</v>
      </c>
      <c r="Y17" s="61">
        <f>IF(P17=" ",'Jan10'!Y62,P17+'Jan10'!Y62)</f>
        <v>0</v>
      </c>
      <c r="Z17" s="61">
        <f>IF(Q17=" ",'Jan10'!Z62,Q17+'Jan10'!Z62)</f>
        <v>0</v>
      </c>
      <c r="AA17" s="61">
        <f>IF(R17=" ",'Jan10'!AA62,R17+'Jan10'!AA62)</f>
        <v>0</v>
      </c>
      <c r="AB17" s="62"/>
      <c r="AC17" s="61">
        <f>IF(T17=" ",'Jan10'!AC62,T17+'Jan10'!AC62)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IF(T$9="Y",'Jan10'!H63,0)</f>
        <v>0</v>
      </c>
      <c r="I18" s="121">
        <f>IF(T$9="Y",'Jan10'!I63,0)</f>
        <v>0</v>
      </c>
      <c r="J18" s="121">
        <f>IF(T$9="Y",'Jan10'!J63,0)</f>
        <v>0</v>
      </c>
      <c r="K18" s="121">
        <f>IF(T$9="Y",'Jan10'!K63,I18*J18)</f>
        <v>0</v>
      </c>
      <c r="L18" s="121">
        <f>IF(T$9="Y",'Jan10'!L63,0)</f>
        <v>0</v>
      </c>
      <c r="M18" s="145" t="str">
        <f>IF(E18=" "," ",IF(T$9="Y",'Jan10'!M63,IF((H18+K18+L18)&gt;0,H18+K18+L18," ")))</f>
        <v xml:space="preserve"> </v>
      </c>
      <c r="N18" s="123" t="str">
        <f>IF(M18=" "," ",IF(M18=0," ",IF(Employee!O$206="W1",AN18,AI18-'Jan10'!W63)))</f>
        <v xml:space="preserve"> </v>
      </c>
      <c r="O18" s="133" t="str">
        <f>IF(M18=" "," ",IF(M18=0," ",IF(Employee!P$199&gt;E$9,0,IF(C18="A",WNI!E440,IF(C18="B",WNI!F440,IF(C18="C",WNI!G440,IF(C18="J",WNI!H440,"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",WNI!I440))</f>
        <v xml:space="preserve"> </v>
      </c>
      <c r="U18" s="50"/>
      <c r="V18" s="61">
        <f>IF(Employee!H$216=E$9,Employee!D$216+SUM(M18)+'Jan10'!V63,SUM(M18)+'Jan10'!V63)</f>
        <v>0</v>
      </c>
      <c r="W18" s="61">
        <f>IF(Employee!H$216=E$9,Employee!D$217+SUM(N18)+'Jan10'!W63,SUM(N18)+'Jan10'!W63)</f>
        <v>0</v>
      </c>
      <c r="X18" s="61">
        <f>IF(O18=" ",'Jan10'!X63,O18+'Jan10'!X63)</f>
        <v>0</v>
      </c>
      <c r="Y18" s="61">
        <f>IF(P18=" ",'Jan10'!Y63,P18+'Jan10'!Y63)</f>
        <v>0</v>
      </c>
      <c r="Z18" s="61">
        <f>IF(Q18=" ",'Jan10'!Z63,Q18+'Jan10'!Z63)</f>
        <v>0</v>
      </c>
      <c r="AA18" s="61">
        <f>IF(R18=" ",'Jan10'!AA63,R18+'Jan10'!AA63)</f>
        <v>0</v>
      </c>
      <c r="AB18" s="62"/>
      <c r="AC18" s="61">
        <f>IF(T18=" ",'Jan10'!AC63,T18+'Jan10'!AC63)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IF(T$9="Y",'Jan10'!H64,0)</f>
        <v>0</v>
      </c>
      <c r="I19" s="121">
        <f>IF(T$9="Y",'Jan10'!I64,0)</f>
        <v>0</v>
      </c>
      <c r="J19" s="121">
        <f>IF(T$9="Y",'Jan10'!J64,0)</f>
        <v>0</v>
      </c>
      <c r="K19" s="121">
        <f>IF(T$9="Y",'Jan10'!K64,I19*J19)</f>
        <v>0</v>
      </c>
      <c r="L19" s="121">
        <f>IF(T$9="Y",'Jan10'!L64,0)</f>
        <v>0</v>
      </c>
      <c r="M19" s="145" t="str">
        <f>IF(E19=" "," ",IF(T$9="Y",'Jan10'!M64,IF((H19+K19+L19)&gt;0,H19+K19+L19," ")))</f>
        <v xml:space="preserve"> </v>
      </c>
      <c r="N19" s="123" t="str">
        <f>IF(M19=" "," ",IF(M19=0," ",IF(Employee!O$232="W1",AN19,AI19-'Jan10'!W64)))</f>
        <v xml:space="preserve"> </v>
      </c>
      <c r="O19" s="133" t="str">
        <f>IF(M19=" "," ",IF(M19=0," ",IF(Employee!P$225&gt;E$9,0,IF(C19="A",WNI!E441,IF(C19="B",WNI!F441,IF(C19="C",WNI!G441,IF(C19="J",WNI!H441,"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",WNI!I441))</f>
        <v xml:space="preserve"> </v>
      </c>
      <c r="U19" s="50"/>
      <c r="V19" s="61">
        <f>IF(Employee!H$242=E$9,Employee!D$242+SUM(M19)+'Jan10'!V64,SUM(M19)+'Jan10'!V64)</f>
        <v>0</v>
      </c>
      <c r="W19" s="61">
        <f>IF(Employee!H$242=E$9,Employee!D$243+SUM(N19)+'Jan10'!W64,SUM(N19)+'Jan10'!W64)</f>
        <v>0</v>
      </c>
      <c r="X19" s="61">
        <f>IF(O19=" ",'Jan10'!X64,O19+'Jan10'!X64)</f>
        <v>0</v>
      </c>
      <c r="Y19" s="61">
        <f>IF(P19=" ",'Jan10'!Y64,P19+'Jan10'!Y64)</f>
        <v>0</v>
      </c>
      <c r="Z19" s="61">
        <f>IF(Q19=" ",'Jan10'!Z64,Q19+'Jan10'!Z64)</f>
        <v>0</v>
      </c>
      <c r="AA19" s="61">
        <f>IF(R19=" ",'Jan10'!AA64,R19+'Jan10'!AA64)</f>
        <v>0</v>
      </c>
      <c r="AB19" s="62"/>
      <c r="AC19" s="61">
        <f>IF(T19=" ",'Jan10'!AC64,T19+'Jan10'!AC64)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IF(T$9="Y",'Jan10'!H65,0)</f>
        <v>0</v>
      </c>
      <c r="I20" s="148">
        <f>IF(T$9="Y",'Jan10'!I65,0)</f>
        <v>0</v>
      </c>
      <c r="J20" s="148">
        <f>IF(T$9="Y",'Jan10'!J65,0)</f>
        <v>0</v>
      </c>
      <c r="K20" s="148">
        <f>IF(T$9="Y",'Jan10'!K65,I20*J20)</f>
        <v>0</v>
      </c>
      <c r="L20" s="148">
        <f>IF(T$9="Y",'Jan10'!L65,0)</f>
        <v>0</v>
      </c>
      <c r="M20" s="146" t="str">
        <f>IF(E20=" "," ",IF(T$9="Y",'Jan10'!M65,IF((H20+K20+L20)&gt;0,H20+K20+L20," ")))</f>
        <v xml:space="preserve"> </v>
      </c>
      <c r="N20" s="123" t="str">
        <f>IF(M20=" "," ",IF(M20=0," ",IF(Employee!O$258="W1",AN20,AI20-'Jan10'!W65)))</f>
        <v xml:space="preserve"> </v>
      </c>
      <c r="O20" s="133" t="str">
        <f>IF(M20=" "," ",IF(M20=0," ",IF(Employee!P$251&gt;E$9,0,IF(C20="A",WNI!E442,IF(C20="B",WNI!F442,IF(C20="C",WNI!G442,IF(C20="J",WNI!H442,"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",WNI!I442))</f>
        <v xml:space="preserve"> </v>
      </c>
      <c r="U20" s="50"/>
      <c r="V20" s="61">
        <f>IF(Employee!H$268=E$9,Employee!D$268+SUM(M20)+'Jan10'!V65,SUM(M20)+'Jan10'!V65)</f>
        <v>0</v>
      </c>
      <c r="W20" s="61">
        <f>IF(Employee!H$268=E$9,Employee!D$269+SUM(N20)+'Jan10'!W65,SUM(N20)+'Jan10'!W65)</f>
        <v>0</v>
      </c>
      <c r="X20" s="61">
        <f>IF(O20=" ",'Jan10'!X65,O20+'Jan10'!X65)</f>
        <v>0</v>
      </c>
      <c r="Y20" s="61">
        <f>IF(P20=" ",'Jan10'!Y65,P20+'Jan10'!Y65)</f>
        <v>0</v>
      </c>
      <c r="Z20" s="61">
        <f>IF(Q20=" ",'Jan10'!Z65,Q20+'Jan10'!Z65)</f>
        <v>0</v>
      </c>
      <c r="AA20" s="61">
        <f>IF(R20=" ",'Jan10'!AA65,R20+'Jan10'!AA65)</f>
        <v>0</v>
      </c>
      <c r="AB20" s="62"/>
      <c r="AC20" s="61">
        <f>IF(T20=" ",'Jan10'!AC65,T20+'Jan10'!AC65)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8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45</v>
      </c>
      <c r="F24" s="63"/>
      <c r="G24" s="63"/>
      <c r="H24" s="421" t="s">
        <v>39</v>
      </c>
      <c r="I24" s="410"/>
      <c r="J24" s="411"/>
      <c r="K24" s="324">
        <f>Admin!B310</f>
        <v>40217</v>
      </c>
      <c r="L24" s="325" t="s">
        <v>256</v>
      </c>
      <c r="M24" s="326">
        <f>Admin!B316</f>
        <v>40223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",IF(Employee!P$17&gt;E$24,0,IF(C26="A",WNI!E443,IF(C26="B",WNI!F443,IF(C26="C",WNI!G443,IF(C26="J",WNI!H443,"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",WNI!I443))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",IF(Employee!P$43&gt;E$24,0,IF(C27="A",WNI!E444,IF(C27="B",WNI!F444,IF(C27="C",WNI!G444,IF(C27="J",WNI!H444,"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",WNI!I444))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",IF(Employee!P$69&gt;E$24,0,IF(C28="A",WNI!E445,IF(C28="B",WNI!F445,IF(C28="C",WNI!G445,IF(C28="J",WNI!H445,"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",WNI!I445))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",IF(Employee!P$95&gt;E$24,0,IF(C29="A",WNI!E446,IF(C29="B",WNI!F446,IF(C29="C",WNI!G446,IF(C29="J",WNI!H446,"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",WNI!I446))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",IF(Employee!P$121&gt;E$24,0,IF(C30="A",WNI!E447,IF(C30="B",WNI!F447,IF(C30="C",WNI!G447,IF(C30="J",WNI!H447,"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",WNI!I447))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",IF(Employee!P$147&gt;E$24,0,IF(C31="A",WNI!E448,IF(C31="B",WNI!F448,IF(C31="C",WNI!G448,IF(C31="J",WNI!H448,"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",WNI!I448))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",IF(Employee!P$173&gt;E$24,0,IF(C32="A",WNI!E449,IF(C32="B",WNI!F449,IF(C32="C",WNI!G449,IF(C32="J",WNI!H449,"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",WNI!I449))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",IF(Employee!P$199&gt;E$24,0,IF(C33="A",WNI!E450,IF(C33="B",WNI!F450,IF(C33="C",WNI!G450,IF(C33="J",WNI!H450,"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",WNI!I450))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",IF(Employee!P$225&gt;E$24,0,IF(C34="A",WNI!E451,IF(C34="B",WNI!F451,IF(C34="C",WNI!G451,IF(C34="J",WNI!H451,"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",WNI!I451))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",IF(Employee!P$251&gt;E$24,0,IF(C35="A",WNI!E452,IF(C35="B",WNI!F452,IF(C35="C",WNI!G452,IF(C35="J",WNI!H452,"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",WNI!I452))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46</v>
      </c>
      <c r="F39" s="63"/>
      <c r="G39" s="63"/>
      <c r="H39" s="421" t="s">
        <v>39</v>
      </c>
      <c r="I39" s="410"/>
      <c r="J39" s="411"/>
      <c r="K39" s="324">
        <f>Admin!B317</f>
        <v>40224</v>
      </c>
      <c r="L39" s="325" t="s">
        <v>256</v>
      </c>
      <c r="M39" s="326">
        <f>Admin!B323</f>
        <v>40230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",IF(Employee!P$17&gt;E$39,0,IF(C41="A",WNI!E453,IF(C41="B",WNI!F453,IF(C41="C",WNI!G453,IF(C41="J",WNI!H453,"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",WNI!I453))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",IF(Employee!P$43&gt;E$39,0,IF(C42="A",WNI!E454,IF(C42="B",WNI!F454,IF(C42="C",WNI!G454,IF(C42="J",WNI!H454,"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",WNI!I454))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",IF(Employee!P$69&gt;E$39,0,IF(C43="A",WNI!E455,IF(C43="B",WNI!F455,IF(C43="C",WNI!G455,IF(C43="J",WNI!H455,"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",WNI!I455))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",IF(Employee!P$95&gt;E$39,0,IF(C44="A",WNI!E456,IF(C44="B",WNI!F456,IF(C44="C",WNI!G456,IF(C44="J",WNI!H456,"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",WNI!I456))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",IF(Employee!P$121&gt;E$39,0,IF(C45="A",WNI!E457,IF(C45="B",WNI!F457,IF(C45="C",WNI!G457,IF(C45="J",WNI!H457,"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",WNI!I457))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",IF(Employee!P$147&gt;E$39,0,IF(C46="A",WNI!E458,IF(C46="B",WNI!F458,IF(C46="C",WNI!G458,IF(C46="J",WNI!H458,"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",WNI!I458))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",IF(Employee!P$173&gt;E$39,0,IF(C47="A",WNI!E459,IF(C47="B",WNI!F459,IF(C47="C",WNI!G459,IF(C47="J",WNI!H459,"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",WNI!I459))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",IF(Employee!P$199&gt;E$39,0,IF(C48="A",WNI!E460,IF(C48="B",WNI!F460,IF(C48="C",WNI!G460,IF(C48="J",WNI!H460,"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",WNI!I460))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",IF(Employee!P$225&gt;E$39,0,IF(C49="A",WNI!E461,IF(C49="B",WNI!F461,IF(C49="C",WNI!G461,IF(C49="J",WNI!H461,"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",WNI!I461))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",IF(Employee!P$251&gt;E$39,0,IF(C50="A",WNI!E462,IF(C50="B",WNI!F462,IF(C50="C",WNI!G462,IF(C50="J",WNI!H462,"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",WNI!I462))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47</v>
      </c>
      <c r="F54" s="63"/>
      <c r="G54" s="63"/>
      <c r="H54" s="421" t="s">
        <v>39</v>
      </c>
      <c r="I54" s="454"/>
      <c r="J54" s="455"/>
      <c r="K54" s="324">
        <f>Admin!B324</f>
        <v>40231</v>
      </c>
      <c r="L54" s="325" t="s">
        <v>256</v>
      </c>
      <c r="M54" s="326">
        <f>Admin!B330</f>
        <v>40237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",IF(Employee!P$17&gt;E$54,0,IF(C56="A",WNI!E463,IF(C56="B",WNI!F463,IF(C56="C",WNI!G463,IF(C56="J",WNI!H463,"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",WNI!I463))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",IF(Employee!P$43&gt;E$54,0,IF(C57="A",WNI!E464,IF(C57="B",WNI!F464,IF(C57="C",WNI!G464,IF(C57="J",WNI!H464,"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",WNI!I464))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",IF(Employee!P$69&gt;E$54,0,IF(C58="A",WNI!E465,IF(C58="B",WNI!F465,IF(C58="C",WNI!G465,IF(C58="J",WNI!H465,"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",WNI!I465))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",IF(Employee!P$95&gt;E$54,0,IF(C59="A",WNI!E466,IF(C59="B",WNI!F466,IF(C59="C",WNI!G466,IF(C59="J",WNI!H466,"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",WNI!I466))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",IF(Employee!P$121&gt;E$54,0,IF(C60="A",WNI!E467,IF(C60="B",WNI!F467,IF(C60="C",WNI!G467,IF(C60="J",WNI!H467,"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",WNI!I467))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",IF(Employee!P$147&gt;E$54,0,IF(C61="A",WNI!E468,IF(C61="B",WNI!F468,IF(C61="C",WNI!G468,IF(C61="J",WNI!H468,"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",WNI!I468))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",IF(Employee!P$173&gt;E$54,0,IF(C62="A",WNI!E469,IF(C62="B",WNI!F469,IF(C62="C",WNI!G469,IF(C62="J",WNI!H469,"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",WNI!I469))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",IF(Employee!P$199&gt;E$54,0,IF(C63="A",WNI!E470,IF(C63="B",WNI!F470,IF(C63="C",WNI!G470,IF(C63="J",WNI!H470,"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",WNI!I470))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",IF(Employee!P$225&gt;E$54,0,IF(C64="A",WNI!E471,IF(C64="B",WNI!F471,IF(C64="C",WNI!G471,IF(C64="J",WNI!H471,"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",WNI!I471))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",IF(Employee!P$251&gt;E$54,0,IF(C65="A",WNI!E472,IF(C65="B",WNI!F472,IF(C65="C",WNI!G472,IF(C65="J",WNI!H472,"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",WNI!I472))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11</v>
      </c>
      <c r="F69" s="63"/>
      <c r="G69" s="63"/>
      <c r="H69" s="421" t="s">
        <v>39</v>
      </c>
      <c r="I69" s="410"/>
      <c r="J69" s="411"/>
      <c r="K69" s="324">
        <f>Admin!B308</f>
        <v>40215</v>
      </c>
      <c r="L69" s="325" t="s">
        <v>256</v>
      </c>
      <c r="M69" s="326">
        <f>Admin!B335</f>
        <v>40242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IF(T$69="Y",'Jan10'!H71,0)</f>
        <v>0</v>
      </c>
      <c r="I71" s="117">
        <f>IF(T$69="Y",'Jan10'!I71,0)</f>
        <v>0</v>
      </c>
      <c r="J71" s="117">
        <f>IF(T$69="Y",'Jan10'!J71,0)</f>
        <v>0</v>
      </c>
      <c r="K71" s="117">
        <f>IF(T$69="Y",'Jan10'!K71,I71*J71)</f>
        <v>0</v>
      </c>
      <c r="L71" s="165">
        <f>IF(T$69="Y",'Jan10'!L71,0)</f>
        <v>0</v>
      </c>
      <c r="M71" s="130" t="str">
        <f>IF(E71=" "," ",IF(T$69="Y",'Jan10'!M71,IF((H71+K71+L71)&gt;0,H71+K71+L71," ")))</f>
        <v xml:space="preserve"> </v>
      </c>
      <c r="N71" s="242" t="str">
        <f>IF(M71=" "," ",IF(M71=0," ",IF(Employee!O$24="M1",AN71,AI71-'Jan10'!W71)))</f>
        <v xml:space="preserve"> </v>
      </c>
      <c r="O71" s="131" t="str">
        <f>IF(M71=" "," ",IF(M71=0," ",IF(Employee!P$17&gt;E$69,0,IF(C71="A",MNI!E103,IF(C71="B",MNI!F103,IF(C71="C",MNI!G103,IF(C71="J",MNI!H103,"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",MNI!I103))</f>
        <v xml:space="preserve"> </v>
      </c>
      <c r="U71" s="50"/>
      <c r="V71" s="61">
        <f>IF(Employee!H$35=E$69,Employee!D$34+SUM(M71)+'Jan10'!V71,SUM(M71)+'Jan10'!V71)</f>
        <v>0</v>
      </c>
      <c r="W71" s="61">
        <f>IF(Employee!H$35=E$69,Employee!D$35+SUM(N71)+'Jan10'!W71,SUM(N71)+'Jan10'!W71)</f>
        <v>0</v>
      </c>
      <c r="X71" s="61">
        <f>IF(O71=" ",'Jan10'!X71,O71+'Jan10'!X71)</f>
        <v>0</v>
      </c>
      <c r="Y71" s="61">
        <f>IF(P71=" ",'Jan10'!Y71,P71+'Jan10'!Y71)</f>
        <v>0</v>
      </c>
      <c r="Z71" s="61">
        <f>IF(Q71=" ",'Jan10'!Z71,Q71+'Jan10'!Z71)</f>
        <v>0</v>
      </c>
      <c r="AA71" s="61">
        <f>IF(R71=" ",'Jan10'!AA71,R71+'Jan10'!AA71)</f>
        <v>0</v>
      </c>
      <c r="AB71" s="62"/>
      <c r="AC71" s="61">
        <f>IF(T71=" ",'Jan10'!AC71,T71+'Jan10'!AC71)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IF(T$69="Y",'Jan10'!H72,0)</f>
        <v>0</v>
      </c>
      <c r="I72" s="121">
        <f>IF(T$69="Y",'Jan10'!I72,0)</f>
        <v>0</v>
      </c>
      <c r="J72" s="121">
        <f>IF(T$69="Y",'Jan10'!J72,0)</f>
        <v>0</v>
      </c>
      <c r="K72" s="121">
        <f>IF(T$69="Y",'Jan10'!K72,I72*J72)</f>
        <v>0</v>
      </c>
      <c r="L72" s="166">
        <f>IF(T$69="Y",'Jan10'!L72,0)</f>
        <v>0</v>
      </c>
      <c r="M72" s="132" t="str">
        <f>IF(E72=" "," ",IF(T$69="Y",'Jan10'!M72,IF((H72+K72+L72)&gt;0,H72+K72+L72," ")))</f>
        <v xml:space="preserve"> </v>
      </c>
      <c r="N72" s="244" t="str">
        <f>IF(M72=" "," ",IF(M72=0," ",IF(Employee!O$50="M1",AN72,AI72-'Jan10'!W72)))</f>
        <v xml:space="preserve"> </v>
      </c>
      <c r="O72" s="133" t="str">
        <f>IF(M72=" "," ",IF(M72=0," ",IF(Employee!P$43&gt;E$69,0,IF(C72="A",MNI!E104,IF(C72="B",MNI!F104,IF(C72="C",MNI!G104,IF(C72="J",MNI!H104,"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",MNI!I104))</f>
        <v xml:space="preserve"> </v>
      </c>
      <c r="U72" s="50"/>
      <c r="V72" s="61">
        <f>IF(Employee!H$61=E$69,Employee!D$60+SUM(M72)+'Jan10'!V72,SUM(M72)+'Jan10'!V72)</f>
        <v>0</v>
      </c>
      <c r="W72" s="61">
        <f>IF(Employee!H$61=E$69,Employee!D$61+SUM(N72)+'Jan10'!W72,SUM(N72)+'Jan10'!W72)</f>
        <v>0</v>
      </c>
      <c r="X72" s="61">
        <f>IF(O72=" ",'Jan10'!X72,O72+'Jan10'!X72)</f>
        <v>0</v>
      </c>
      <c r="Y72" s="61">
        <f>IF(P72=" ",'Jan10'!Y72,P72+'Jan10'!Y72)</f>
        <v>0</v>
      </c>
      <c r="Z72" s="61">
        <f>IF(Q72=" ",'Jan10'!Z72,Q72+'Jan10'!Z72)</f>
        <v>0</v>
      </c>
      <c r="AA72" s="61">
        <f>IF(R72=" ",'Jan10'!AA72,R72+'Jan10'!AA72)</f>
        <v>0</v>
      </c>
      <c r="AB72" s="62"/>
      <c r="AC72" s="61">
        <f>IF(T72=" ",'Jan10'!AC72,T72+'Jan10'!AC72)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IF(T$69="Y",'Jan10'!H73,0)</f>
        <v>0</v>
      </c>
      <c r="I73" s="121">
        <f>IF(T$69="Y",'Jan10'!I73,0)</f>
        <v>0</v>
      </c>
      <c r="J73" s="121">
        <f>IF(T$69="Y",'Jan10'!J73,0)</f>
        <v>0</v>
      </c>
      <c r="K73" s="121">
        <f>IF(T$69="Y",'Jan10'!K73,I73*J73)</f>
        <v>0</v>
      </c>
      <c r="L73" s="166">
        <f>IF(T$69="Y",'Jan10'!L73,0)</f>
        <v>0</v>
      </c>
      <c r="M73" s="132" t="str">
        <f>IF(E73=" "," ",IF(T$69="Y",'Jan10'!M73,IF((H73+K73+L73)&gt;0,H73+K73+L73," ")))</f>
        <v xml:space="preserve"> </v>
      </c>
      <c r="N73" s="244" t="str">
        <f>IF(M73=" "," ",IF(M73=0," ",IF(Employee!O$76="M1",AN73,AI73-'Jan10'!W73)))</f>
        <v xml:space="preserve"> </v>
      </c>
      <c r="O73" s="133" t="str">
        <f>IF(M73=" "," ",IF(M73=0," ",IF(Employee!P$69&gt;E$69,0,IF(C73="A",MNI!E105,IF(C73="B",MNI!F105,IF(C73="C",MNI!G105,IF(C73="J",MNI!H105,"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",MNI!I105))</f>
        <v xml:space="preserve"> </v>
      </c>
      <c r="U73" s="50"/>
      <c r="V73" s="61">
        <f>IF(Employee!H$87=E$69,Employee!D$86+SUM(M73)+'Jan10'!V73,SUM(M73)+'Jan10'!V73)</f>
        <v>0</v>
      </c>
      <c r="W73" s="61">
        <f>IF(Employee!H$87=E$69,Employee!D$87+SUM(N73)+'Jan10'!W73,SUM(N73)+'Jan10'!W73)</f>
        <v>0</v>
      </c>
      <c r="X73" s="61">
        <f>IF(O73=" ",'Jan10'!X73,O73+'Jan10'!X73)</f>
        <v>0</v>
      </c>
      <c r="Y73" s="61">
        <f>IF(P73=" ",'Jan10'!Y73,P73+'Jan10'!Y73)</f>
        <v>0</v>
      </c>
      <c r="Z73" s="61">
        <f>IF(Q73=" ",'Jan10'!Z73,Q73+'Jan10'!Z73)</f>
        <v>0</v>
      </c>
      <c r="AA73" s="61">
        <f>IF(R73=" ",'Jan10'!AA73,R73+'Jan10'!AA73)</f>
        <v>0</v>
      </c>
      <c r="AB73" s="62"/>
      <c r="AC73" s="61">
        <f>IF(T73=" ",'Jan10'!AC73,T73+'Jan10'!AC73)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IF(T$69="Y",'Jan10'!H74,0)</f>
        <v>0</v>
      </c>
      <c r="I74" s="121">
        <f>IF(T$69="Y",'Jan10'!I74,0)</f>
        <v>0</v>
      </c>
      <c r="J74" s="121">
        <f>IF(T$69="Y",'Jan10'!J74,0)</f>
        <v>0</v>
      </c>
      <c r="K74" s="121">
        <f>IF(T$69="Y",'Jan10'!K74,I74*J74)</f>
        <v>0</v>
      </c>
      <c r="L74" s="166">
        <f>IF(T$69="Y",'Jan10'!L74,0)</f>
        <v>0</v>
      </c>
      <c r="M74" s="132" t="str">
        <f>IF(E74=" "," ",IF(T$69="Y",'Jan10'!M74,IF((H74+K74+L74)&gt;0,H74+K74+L74," ")))</f>
        <v xml:space="preserve"> </v>
      </c>
      <c r="N74" s="244" t="str">
        <f>IF(M74=" "," ",IF(M74=0," ",IF(Employee!O$102="M1",AN74,AI74-'Jan10'!W74)))</f>
        <v xml:space="preserve"> </v>
      </c>
      <c r="O74" s="133" t="str">
        <f>IF(M74=" "," ",IF(M74=0," ",IF(Employee!P$95&gt;E$69,0,IF(C74="A",MNI!E106,IF(C74="B",MNI!F106,IF(C74="C",MNI!G106,IF(C74="J",MNI!H106,"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",MNI!I106))</f>
        <v xml:space="preserve"> </v>
      </c>
      <c r="U74" s="50"/>
      <c r="V74" s="61">
        <f>IF(Employee!H$113=E$69,Employee!D$112+SUM(M74)+'Jan10'!V74,SUM(M74)+'Jan10'!V74)</f>
        <v>0</v>
      </c>
      <c r="W74" s="61">
        <f>IF(Employee!H$113=E$69,Employee!D$113+SUM(N74)+'Jan10'!W74,SUM(N74)+'Jan10'!W74)</f>
        <v>0</v>
      </c>
      <c r="X74" s="61">
        <f>IF(O74=" ",'Jan10'!X74,O74+'Jan10'!X74)</f>
        <v>0</v>
      </c>
      <c r="Y74" s="61">
        <f>IF(P74=" ",'Jan10'!Y74,P74+'Jan10'!Y74)</f>
        <v>0</v>
      </c>
      <c r="Z74" s="61">
        <f>IF(Q74=" ",'Jan10'!Z74,Q74+'Jan10'!Z74)</f>
        <v>0</v>
      </c>
      <c r="AA74" s="61">
        <f>IF(R74=" ",'Jan10'!AA74,R74+'Jan10'!AA74)</f>
        <v>0</v>
      </c>
      <c r="AB74" s="62"/>
      <c r="AC74" s="61">
        <f>IF(T74=" ",'Jan10'!AC74,T74+'Jan10'!AC74)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IF(T$69="Y",'Jan10'!H75,0)</f>
        <v>0</v>
      </c>
      <c r="I75" s="121">
        <f>IF(T$69="Y",'Jan10'!I75,0)</f>
        <v>0</v>
      </c>
      <c r="J75" s="121">
        <f>IF(T$69="Y",'Jan10'!J75,0)</f>
        <v>0</v>
      </c>
      <c r="K75" s="121">
        <f>IF(T$69="Y",'Jan10'!K75,I75*J75)</f>
        <v>0</v>
      </c>
      <c r="L75" s="166">
        <f>IF(T$69="Y",'Jan10'!L75,0)</f>
        <v>0</v>
      </c>
      <c r="M75" s="132" t="str">
        <f>IF(E75=" "," ",IF(T$69="Y",'Jan10'!M75,IF((H75+K75+L75)&gt;0,H75+K75+L75," ")))</f>
        <v xml:space="preserve"> </v>
      </c>
      <c r="N75" s="244" t="str">
        <f>IF(M75=" "," ",IF(M75=0," ",IF(Employee!O$128="M1",AN75,AI75-'Jan10'!W75)))</f>
        <v xml:space="preserve"> </v>
      </c>
      <c r="O75" s="133" t="str">
        <f>IF(M75=" "," ",IF(M75=0," ",IF(Employee!P$121&gt;E$69,0,IF(C75="A",MNI!E107,IF(C75="B",MNI!F107,IF(C75="C",MNI!G107,IF(C75="J",MNI!H107,"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",MNI!I107))</f>
        <v xml:space="preserve"> </v>
      </c>
      <c r="U75" s="50"/>
      <c r="V75" s="61">
        <f>IF(Employee!H$139=E$69,Employee!D$138+SUM(M75)+'Jan10'!V75,SUM(M75)+'Jan10'!V75)</f>
        <v>0</v>
      </c>
      <c r="W75" s="61">
        <f>IF(Employee!H$139=E$69,Employee!D$139+SUM(N75)+'Jan10'!W75,SUM(N75)+'Jan10'!W75)</f>
        <v>0</v>
      </c>
      <c r="X75" s="61">
        <f>IF(O75=" ",'Jan10'!X75,O75+'Jan10'!X75)</f>
        <v>0</v>
      </c>
      <c r="Y75" s="61">
        <f>IF(P75=" ",'Jan10'!Y75,P75+'Jan10'!Y75)</f>
        <v>0</v>
      </c>
      <c r="Z75" s="61">
        <f>IF(Q75=" ",'Jan10'!Z75,Q75+'Jan10'!Z75)</f>
        <v>0</v>
      </c>
      <c r="AA75" s="61">
        <f>IF(R75=" ",'Jan10'!AA75,R75+'Jan10'!AA75)</f>
        <v>0</v>
      </c>
      <c r="AB75" s="62"/>
      <c r="AC75" s="61">
        <f>IF(T75=" ",'Jan10'!AC75,T75+'Jan10'!AC75)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IF(T$69="Y",'Jan10'!H76,0)</f>
        <v>0</v>
      </c>
      <c r="I76" s="121">
        <f>IF(T$69="Y",'Jan10'!I76,0)</f>
        <v>0</v>
      </c>
      <c r="J76" s="121">
        <f>IF(T$69="Y",'Jan10'!J76,0)</f>
        <v>0</v>
      </c>
      <c r="K76" s="121">
        <f>IF(T$69="Y",'Jan10'!K76,I76*J76)</f>
        <v>0</v>
      </c>
      <c r="L76" s="166">
        <f>IF(T$69="Y",'Jan10'!L76,0)</f>
        <v>0</v>
      </c>
      <c r="M76" s="132" t="str">
        <f>IF(E76=" "," ",IF(T$69="Y",'Jan10'!M76,IF((H76+K76+L76)&gt;0,H76+K76+L76," ")))</f>
        <v xml:space="preserve"> </v>
      </c>
      <c r="N76" s="244" t="str">
        <f>IF(M76=" "," ",IF(M76=0," ",IF(Employee!O$154="M1",AN76,AI76-'Jan10'!W76)))</f>
        <v xml:space="preserve"> </v>
      </c>
      <c r="O76" s="133" t="str">
        <f>IF(M76=" "," ",IF(M76=0," ",IF(Employee!P$147&gt;E$69,0,IF(C76="A",MNI!E108,IF(C76="B",MNI!F108,IF(C76="C",MNI!G108,IF(C76="J",MNI!H108,"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",MNI!I108))</f>
        <v xml:space="preserve"> </v>
      </c>
      <c r="U76" s="50"/>
      <c r="V76" s="61">
        <f>IF(Employee!H$165=E$69,Employee!D$164+SUM(M76)+'Jan10'!V76,SUM(M76)+'Jan10'!V76)</f>
        <v>0</v>
      </c>
      <c r="W76" s="61">
        <f>IF(Employee!H$165=E$69,Employee!D$165+SUM(N76)+'Jan10'!W76,SUM(N76)+'Jan10'!W76)</f>
        <v>0</v>
      </c>
      <c r="X76" s="61">
        <f>IF(O76=" ",'Jan10'!X76,O76+'Jan10'!X76)</f>
        <v>0</v>
      </c>
      <c r="Y76" s="61">
        <f>IF(P76=" ",'Jan10'!Y76,P76+'Jan10'!Y76)</f>
        <v>0</v>
      </c>
      <c r="Z76" s="61">
        <f>IF(Q76=" ",'Jan10'!Z76,Q76+'Jan10'!Z76)</f>
        <v>0</v>
      </c>
      <c r="AA76" s="61">
        <f>IF(R76=" ",'Jan10'!AA76,R76+'Jan10'!AA76)</f>
        <v>0</v>
      </c>
      <c r="AB76" s="62"/>
      <c r="AC76" s="61">
        <f>IF(T76=" ",'Jan10'!AC76,T76+'Jan10'!AC76)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IF(T$69="Y",'Jan10'!H77,0)</f>
        <v>0</v>
      </c>
      <c r="I77" s="121">
        <f>IF(T$69="Y",'Jan10'!I77,0)</f>
        <v>0</v>
      </c>
      <c r="J77" s="121">
        <f>IF(T$69="Y",'Jan10'!J77,0)</f>
        <v>0</v>
      </c>
      <c r="K77" s="121">
        <f>IF(T$69="Y",'Jan10'!K77,I77*J77)</f>
        <v>0</v>
      </c>
      <c r="L77" s="166">
        <f>IF(T$69="Y",'Jan10'!L77,0)</f>
        <v>0</v>
      </c>
      <c r="M77" s="132" t="str">
        <f>IF(E77=" "," ",IF(T$69="Y",'Jan10'!M77,IF((H77+K77+L77)&gt;0,H77+K77+L77," ")))</f>
        <v xml:space="preserve"> </v>
      </c>
      <c r="N77" s="244" t="str">
        <f>IF(M77=" "," ",IF(M77=0," ",IF(Employee!O$180="M1",AN77,AI77-'Jan10'!W77)))</f>
        <v xml:space="preserve"> </v>
      </c>
      <c r="O77" s="133" t="str">
        <f>IF(M77=" "," ",IF(M77=0," ",IF(Employee!P$173&gt;E$69,0,IF(C77="A",MNI!E109,IF(C77="B",MNI!F109,IF(C77="C",MNI!G109,IF(C77="J",MNI!H109,"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",MNI!I109))</f>
        <v xml:space="preserve"> </v>
      </c>
      <c r="U77" s="50"/>
      <c r="V77" s="61">
        <f>IF(Employee!H$191=E$69,Employee!D$190+SUM(M77)+'Jan10'!V77,SUM(M77)+'Jan10'!V77)</f>
        <v>0</v>
      </c>
      <c r="W77" s="61">
        <f>IF(Employee!H$191=E$69,Employee!D$191+SUM(N77)+'Jan10'!W77,SUM(N77)+'Jan10'!W77)</f>
        <v>0</v>
      </c>
      <c r="X77" s="61">
        <f>IF(O77=" ",'Jan10'!X77,O77+'Jan10'!X77)</f>
        <v>0</v>
      </c>
      <c r="Y77" s="61">
        <f>IF(P77=" ",'Jan10'!Y77,P77+'Jan10'!Y77)</f>
        <v>0</v>
      </c>
      <c r="Z77" s="61">
        <f>IF(Q77=" ",'Jan10'!Z77,Q77+'Jan10'!Z77)</f>
        <v>0</v>
      </c>
      <c r="AA77" s="61">
        <f>IF(R77=" ",'Jan10'!AA77,R77+'Jan10'!AA77)</f>
        <v>0</v>
      </c>
      <c r="AB77" s="62"/>
      <c r="AC77" s="61">
        <f>IF(T77=" ",'Jan10'!AC77,T77+'Jan10'!AC77)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IF(T$69="Y",'Jan10'!H78,0)</f>
        <v>0</v>
      </c>
      <c r="I78" s="121">
        <f>IF(T$69="Y",'Jan10'!I78,0)</f>
        <v>0</v>
      </c>
      <c r="J78" s="121">
        <f>IF(T$69="Y",'Jan10'!J78,0)</f>
        <v>0</v>
      </c>
      <c r="K78" s="121">
        <f>IF(T$69="Y",'Jan10'!K78,I78*J78)</f>
        <v>0</v>
      </c>
      <c r="L78" s="166">
        <f>IF(T$69="Y",'Jan10'!L78,0)</f>
        <v>0</v>
      </c>
      <c r="M78" s="132" t="str">
        <f>IF(E78=" "," ",IF(T$69="Y",'Jan10'!M78,IF((H78+K78+L78)&gt;0,H78+K78+L78," ")))</f>
        <v xml:space="preserve"> </v>
      </c>
      <c r="N78" s="244" t="str">
        <f>IF(M78=" "," ",IF(M78=0," ",IF(Employee!O$206="M1",AN78,AI78-'Jan10'!W78)))</f>
        <v xml:space="preserve"> </v>
      </c>
      <c r="O78" s="133" t="str">
        <f>IF(M78=" "," ",IF(M78=0," ",IF(Employee!P$199&gt;E$69,0,IF(C78="A",MNI!E110,IF(C78="B",MNI!F110,IF(C78="C",MNI!G110,IF(C78="J",MNI!H110,"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",MNI!I110))</f>
        <v xml:space="preserve"> </v>
      </c>
      <c r="U78" s="50"/>
      <c r="V78" s="61">
        <f>IF(Employee!H$217=E$69,Employee!D$216+SUM(M78)+'Jan10'!V78,SUM(M78)+'Jan10'!V78)</f>
        <v>0</v>
      </c>
      <c r="W78" s="61">
        <f>IF(Employee!H$217=E$69,Employee!D$217+SUM(N78)+'Jan10'!W78,SUM(N78)+'Jan10'!W78)</f>
        <v>0</v>
      </c>
      <c r="X78" s="61">
        <f>IF(O78=" ",'Jan10'!X78,O78+'Jan10'!X78)</f>
        <v>0</v>
      </c>
      <c r="Y78" s="61">
        <f>IF(P78=" ",'Jan10'!Y78,P78+'Jan10'!Y78)</f>
        <v>0</v>
      </c>
      <c r="Z78" s="61">
        <f>IF(Q78=" ",'Jan10'!Z78,Q78+'Jan10'!Z78)</f>
        <v>0</v>
      </c>
      <c r="AA78" s="61">
        <f>IF(R78=" ",'Jan10'!AA78,R78+'Jan10'!AA78)</f>
        <v>0</v>
      </c>
      <c r="AB78" s="62"/>
      <c r="AC78" s="61">
        <f>IF(T78=" ",'Jan10'!AC78,T78+'Jan10'!AC78)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IF(T$69="Y",'Jan10'!H79,0)</f>
        <v>0</v>
      </c>
      <c r="I79" s="121">
        <f>IF(T$69="Y",'Jan10'!I79,0)</f>
        <v>0</v>
      </c>
      <c r="J79" s="121">
        <f>IF(T$69="Y",'Jan10'!J79,0)</f>
        <v>0</v>
      </c>
      <c r="K79" s="121">
        <f>IF(T$69="Y",'Jan10'!K79,I79*J79)</f>
        <v>0</v>
      </c>
      <c r="L79" s="166">
        <f>IF(T$69="Y",'Jan10'!L79,0)</f>
        <v>0</v>
      </c>
      <c r="M79" s="132" t="str">
        <f>IF(E79=" "," ",IF(T$69="Y",'Jan10'!M79,IF((H79+K79+L79)&gt;0,H79+K79+L79," ")))</f>
        <v xml:space="preserve"> </v>
      </c>
      <c r="N79" s="244" t="str">
        <f>IF(M79=" "," ",IF(M79=0," ",IF(Employee!O$232="M1",AN79,AI79-'Jan10'!W79)))</f>
        <v xml:space="preserve"> </v>
      </c>
      <c r="O79" s="133" t="str">
        <f>IF(M79=" "," ",IF(M79=0," ",IF(Employee!P$225&gt;E$69,0,IF(C79="A",MNI!E111,IF(C79="B",MNI!F111,IF(C79="C",MNI!G111,IF(C79="J",MNI!H111,"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",MNI!I111))</f>
        <v xml:space="preserve"> </v>
      </c>
      <c r="U79" s="50"/>
      <c r="V79" s="61">
        <f>IF(Employee!H$243=E$69,Employee!D$242+SUM(M79)+'Jan10'!V79,SUM(M79)+'Jan10'!V79)</f>
        <v>0</v>
      </c>
      <c r="W79" s="61">
        <f>IF(Employee!H$243=E$69,Employee!D$243+SUM(N79)+'Jan10'!W79,SUM(N79)+'Jan10'!W79)</f>
        <v>0</v>
      </c>
      <c r="X79" s="61">
        <f>IF(O79=" ",'Jan10'!X79,O79+'Jan10'!X79)</f>
        <v>0</v>
      </c>
      <c r="Y79" s="61">
        <f>IF(P79=" ",'Jan10'!Y79,P79+'Jan10'!Y79)</f>
        <v>0</v>
      </c>
      <c r="Z79" s="61">
        <f>IF(Q79=" ",'Jan10'!Z79,Q79+'Jan10'!Z79)</f>
        <v>0</v>
      </c>
      <c r="AA79" s="61">
        <f>IF(R79=" ",'Jan10'!AA79,R79+'Jan10'!AA79)</f>
        <v>0</v>
      </c>
      <c r="AB79" s="62"/>
      <c r="AC79" s="61">
        <f>IF(T79=" ",'Jan10'!AC79,T79+'Jan10'!AC79)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IF(T$69="Y",'Jan10'!H80,0)</f>
        <v>0</v>
      </c>
      <c r="I80" s="148">
        <f>IF(T$69="Y",'Jan10'!I80,0)</f>
        <v>0</v>
      </c>
      <c r="J80" s="148">
        <f>IF(T$69="Y",'Jan10'!J80,0)</f>
        <v>0</v>
      </c>
      <c r="K80" s="148">
        <f>IF(T$69="Y",'Jan10'!K80,I80*J80)</f>
        <v>0</v>
      </c>
      <c r="L80" s="167">
        <f>IF(T$69="Y",'Jan10'!L80,0)</f>
        <v>0</v>
      </c>
      <c r="M80" s="132" t="str">
        <f>IF(E80=" "," ",IF(T$69="Y",'Jan10'!M80,IF((H80+K80+L80)&gt;0,H80+K80+L80," ")))</f>
        <v xml:space="preserve"> </v>
      </c>
      <c r="N80" s="244" t="str">
        <f>IF(M80=" "," ",IF(M80=0," ",IF(Employee!O$258="M1",AN80,AI80-'Jan10'!W80)))</f>
        <v xml:space="preserve"> </v>
      </c>
      <c r="O80" s="133" t="str">
        <f>IF(M80=" "," ",IF(M80=0," ",IF(Employee!P$251&gt;E$69,0,IF(C80="A",MNI!E112,IF(C80="B",MNI!F112,IF(C80="C",MNI!G112,IF(C80="J",MNI!H112,"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",MNI!I112))</f>
        <v xml:space="preserve"> </v>
      </c>
      <c r="U80" s="50"/>
      <c r="V80" s="61">
        <f>IF(Employee!H$269=E$69,Employee!D$268+SUM(M80)+'Jan10'!V80,SUM(M80)+'Jan10'!V80)</f>
        <v>0</v>
      </c>
      <c r="W80" s="61">
        <f>IF(Employee!H$269=E$69,Employee!D$269+SUM(N80)+'Jan10'!W80,SUM(N80)+'Jan10'!W80)</f>
        <v>0</v>
      </c>
      <c r="X80" s="61">
        <f>IF(O80=" ",'Jan10'!X80,O80+'Jan10'!X80)</f>
        <v>0</v>
      </c>
      <c r="Y80" s="61">
        <f>IF(P80=" ",'Jan10'!Y80,P80+'Jan10'!Y80)</f>
        <v>0</v>
      </c>
      <c r="Z80" s="61">
        <f>IF(Q80=" ",'Jan10'!Z80,Q80+'Jan10'!Z80)</f>
        <v>0</v>
      </c>
      <c r="AA80" s="61">
        <f>IF(R80=" ",'Jan10'!AA80,R80+'Jan10'!AA80)</f>
        <v>0</v>
      </c>
      <c r="AB80" s="62"/>
      <c r="AC80" s="61">
        <f>IF(T80=" ",'Jan10'!AC80,T80+'Jan10'!AC80)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IF((AQ83-(O1+T1)*0.13)&gt;0,AQ83-(Q1+T1)*0.13,0)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AQ85+'Jan10'!AQ90</f>
        <v>0</v>
      </c>
      <c r="AR90" s="222">
        <f>AR85+'Jan10'!AR90</f>
        <v>0</v>
      </c>
      <c r="AS90" s="222">
        <f>AS85+'Jan10'!AS90</f>
        <v>0</v>
      </c>
      <c r="AT90" s="222">
        <f>AT85+'Jan10'!AT90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AR87+'Jan10'!AR92</f>
        <v>0</v>
      </c>
      <c r="AS92" s="222">
        <f>AS87+'Jan10'!AS92</f>
        <v>0</v>
      </c>
      <c r="AT92" s="222">
        <f>AT87+'Jan10'!AT92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P3:P6"/>
    <mergeCell ref="I3:I6"/>
    <mergeCell ref="J3:J6"/>
    <mergeCell ref="R3:R6"/>
    <mergeCell ref="H9:J9"/>
    <mergeCell ref="A1:A6"/>
    <mergeCell ref="B3:B6"/>
    <mergeCell ref="C3:C6"/>
    <mergeCell ref="D3:D6"/>
    <mergeCell ref="I1:L1"/>
    <mergeCell ref="G2:H2"/>
    <mergeCell ref="I2:L2"/>
    <mergeCell ref="E3:E6"/>
    <mergeCell ref="B1:F2"/>
    <mergeCell ref="N3:N6"/>
    <mergeCell ref="O3:O6"/>
    <mergeCell ref="G1:H1"/>
    <mergeCell ref="K3:K6"/>
    <mergeCell ref="L3:L6"/>
    <mergeCell ref="M3:M6"/>
    <mergeCell ref="F3:F6"/>
    <mergeCell ref="H3:H6"/>
    <mergeCell ref="AM3:AM6"/>
    <mergeCell ref="AH3:AH6"/>
    <mergeCell ref="AI3:AI6"/>
    <mergeCell ref="AJ3:AJ6"/>
    <mergeCell ref="AK3:AK6"/>
    <mergeCell ref="AA3:AA6"/>
    <mergeCell ref="AC3:AC6"/>
    <mergeCell ref="AF3:AF6"/>
    <mergeCell ref="AG3:AG6"/>
    <mergeCell ref="R23:T23"/>
    <mergeCell ref="B7:T7"/>
    <mergeCell ref="B8:E8"/>
    <mergeCell ref="B9:D9"/>
    <mergeCell ref="O8:Q8"/>
    <mergeCell ref="R8:T8"/>
    <mergeCell ref="T3:T6"/>
    <mergeCell ref="V3:V6"/>
    <mergeCell ref="O9:R9"/>
    <mergeCell ref="O38:Q38"/>
    <mergeCell ref="R38:T38"/>
    <mergeCell ref="AE3:AE6"/>
    <mergeCell ref="W3:W6"/>
    <mergeCell ref="U1:U6"/>
    <mergeCell ref="X3:X6"/>
    <mergeCell ref="V1:AC2"/>
    <mergeCell ref="Y3:Y6"/>
    <mergeCell ref="Z3:Z6"/>
    <mergeCell ref="F21:G21"/>
    <mergeCell ref="B22:T22"/>
    <mergeCell ref="B23:E23"/>
    <mergeCell ref="B24:D24"/>
    <mergeCell ref="H24:J24"/>
    <mergeCell ref="O24:R24"/>
    <mergeCell ref="O23:Q23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O54:R54"/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5"/>
  <sheetViews>
    <sheetView workbookViewId="0">
      <pane ySplit="6" topLeftCell="A7" activePane="bottomLeft" state="frozen"/>
      <selection pane="bottomLeft" activeCell="AQ120" sqref="AQ120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SUM(AQ115:AT115)+SUM(AR117:AT117)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M21+M36+M51+M66+M81+M96+M111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T21+T36+T51+T66+T81+T96+T111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M125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T125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48</v>
      </c>
      <c r="F9" s="63"/>
      <c r="G9" s="63"/>
      <c r="H9" s="421" t="s">
        <v>39</v>
      </c>
      <c r="I9" s="410"/>
      <c r="J9" s="411"/>
      <c r="K9" s="324">
        <f>Admin!B331</f>
        <v>40238</v>
      </c>
      <c r="L9" s="325" t="s">
        <v>256</v>
      </c>
      <c r="M9" s="326">
        <f>Admin!B337</f>
        <v>40244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IF(T$9="Y",'Feb10'!H56,0)</f>
        <v>0</v>
      </c>
      <c r="I11" s="117">
        <f>IF(T$9="Y",'Feb10'!I56,0)</f>
        <v>0</v>
      </c>
      <c r="J11" s="117">
        <f>IF(T$9="Y",'Feb10'!J56,0)</f>
        <v>0</v>
      </c>
      <c r="K11" s="117">
        <f>IF(T$9="Y",'Feb10'!K56,I11*J11)</f>
        <v>0</v>
      </c>
      <c r="L11" s="165">
        <f>IF(T$9="Y",'Feb10'!L56,0)</f>
        <v>0</v>
      </c>
      <c r="M11" s="144" t="str">
        <f>IF(E11=" "," ",IF(T$9="Y",'Feb10'!M56,IF((H11+K11+L11)&gt;0,H11+K11+L11," ")))</f>
        <v xml:space="preserve"> </v>
      </c>
      <c r="N11" s="119" t="str">
        <f>IF(M11=" "," ",IF(M11=0," ",IF(Employee!O$24="W1",AN11,AI11-'Feb10'!W56)))</f>
        <v xml:space="preserve"> </v>
      </c>
      <c r="O11" s="131" t="str">
        <f>IF(M11=" "," ",IF(M11=0," ",IF(Employee!P$17&gt;E$9,0,IF(C11="A",WNI!E473,IF(C11="B",WNI!F473,IF(C11="C",WNI!G473,IF(C11="J",WNI!H473,"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",WNI!I473))</f>
        <v xml:space="preserve"> </v>
      </c>
      <c r="U11" s="50"/>
      <c r="V11" s="61">
        <f>IF(Employee!H$34=E$9,Employee!D$34+SUM(M11)+'Feb10'!V56,SUM(M11)+'Feb10'!V56)</f>
        <v>0</v>
      </c>
      <c r="W11" s="61">
        <f>IF(Employee!H$34=E$9,Employee!D$35+SUM(N11)+'Feb10'!W56,SUM(N11)+'Feb10'!W56)</f>
        <v>0</v>
      </c>
      <c r="X11" s="61">
        <f>IF(O11=" ",'Feb10'!X56,O11+'Feb10'!X56)</f>
        <v>0</v>
      </c>
      <c r="Y11" s="61">
        <f>IF(P11=" ",'Feb10'!Y56,P11+'Feb10'!Y56)</f>
        <v>0</v>
      </c>
      <c r="Z11" s="61">
        <f>IF(Q11=" ",'Feb10'!Z56,Q11+'Feb10'!Z56)</f>
        <v>0</v>
      </c>
      <c r="AA11" s="61">
        <f>IF(R11=" ",'Feb10'!AA56,R11+'Feb10'!AA56)</f>
        <v>0</v>
      </c>
      <c r="AB11" s="62"/>
      <c r="AC11" s="61">
        <f>IF(T11=" ",'Feb10'!AC56,T11+'Feb10'!AC56)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IF(T$9="Y",'Feb10'!H57,0)</f>
        <v>0</v>
      </c>
      <c r="I12" s="121">
        <f>IF(T$9="Y",'Feb10'!I57,0)</f>
        <v>0</v>
      </c>
      <c r="J12" s="121">
        <f>IF(T$9="Y",'Feb10'!J57,0)</f>
        <v>0</v>
      </c>
      <c r="K12" s="121">
        <f>IF(T$9="Y",'Feb10'!K57,I12*J12)</f>
        <v>0</v>
      </c>
      <c r="L12" s="166">
        <f>IF(T$9="Y",'Feb10'!L57,0)</f>
        <v>0</v>
      </c>
      <c r="M12" s="145" t="str">
        <f>IF(E12=" "," ",IF(T$9="Y",'Feb10'!M57,IF((H12+K12+L12)&gt;0,H12+K12+L12," ")))</f>
        <v xml:space="preserve"> </v>
      </c>
      <c r="N12" s="123" t="str">
        <f>IF(M12=" "," ",IF(M12=0," ",IF(Employee!O$50="W1",AN12,AI12-'Feb10'!W57)))</f>
        <v xml:space="preserve"> </v>
      </c>
      <c r="O12" s="133" t="str">
        <f>IF(M12=" "," ",IF(M12=0," ",IF(Employee!P$43&gt;E$9,0,IF(C12="A",WNI!E474,IF(C12="B",WNI!F474,IF(C12="C",WNI!G474,IF(C12="J",WNI!H474,"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",WNI!I474))</f>
        <v xml:space="preserve"> </v>
      </c>
      <c r="U12" s="50"/>
      <c r="V12" s="61">
        <f>IF(Employee!H$60=E$9,Employee!D$60+SUM(M12)+'Feb10'!V57,SUM(M12)+'Feb10'!V57)</f>
        <v>0</v>
      </c>
      <c r="W12" s="61">
        <f>IF(Employee!H$60=E$9,Employee!D$61+SUM(N12)+'Feb10'!W57,SUM(N12)+'Feb10'!W57)</f>
        <v>0</v>
      </c>
      <c r="X12" s="61">
        <f>IF(O12=" ",'Feb10'!X57,O12+'Feb10'!X57)</f>
        <v>0</v>
      </c>
      <c r="Y12" s="61">
        <f>IF(P12=" ",'Feb10'!Y57,P12+'Feb10'!Y57)</f>
        <v>0</v>
      </c>
      <c r="Z12" s="61">
        <f>IF(Q12=" ",'Feb10'!Z57,Q12+'Feb10'!Z57)</f>
        <v>0</v>
      </c>
      <c r="AA12" s="61">
        <f>IF(R12=" ",'Feb10'!AA57,R12+'Feb10'!AA57)</f>
        <v>0</v>
      </c>
      <c r="AB12" s="62"/>
      <c r="AC12" s="61">
        <f>IF(T12=" ",'Feb10'!AC57,T12+'Feb10'!AC57)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IF(T$9="Y",'Feb10'!H58,0)</f>
        <v>0</v>
      </c>
      <c r="I13" s="121">
        <f>IF(T$9="Y",'Feb10'!I58,0)</f>
        <v>0</v>
      </c>
      <c r="J13" s="121">
        <f>IF(T$9="Y",'Feb10'!J58,0)</f>
        <v>0</v>
      </c>
      <c r="K13" s="121">
        <f>IF(T$9="Y",'Feb10'!K58,I13*J13)</f>
        <v>0</v>
      </c>
      <c r="L13" s="166">
        <f>IF(T$9="Y",'Feb10'!L58,0)</f>
        <v>0</v>
      </c>
      <c r="M13" s="145" t="str">
        <f>IF(E13=" "," ",IF(T$9="Y",'Feb10'!M58,IF((H13+K13+L13)&gt;0,H13+K13+L13," ")))</f>
        <v xml:space="preserve"> </v>
      </c>
      <c r="N13" s="123" t="str">
        <f>IF(M13=" "," ",IF(M13=0," ",IF(Employee!O$76="W1",AN13,AI13-'Feb10'!W58)))</f>
        <v xml:space="preserve"> </v>
      </c>
      <c r="O13" s="133" t="str">
        <f>IF(M13=" "," ",IF(M13=0," ",IF(Employee!P$69&gt;E$9,0,IF(C13="A",WNI!E475,IF(C13="B",WNI!F475,IF(C13="C",WNI!G475,IF(C13="J",WNI!H475,"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",WNI!I475))</f>
        <v xml:space="preserve"> </v>
      </c>
      <c r="U13" s="50"/>
      <c r="V13" s="61">
        <f>IF(Employee!H$86=E$9,Employee!D$86+SUM(M13)+'Feb10'!V58,SUM(M13)+'Feb10'!V58)</f>
        <v>0</v>
      </c>
      <c r="W13" s="61">
        <f>IF(Employee!H$86=E$9,Employee!D$87+SUM(N13)+'Feb10'!W58,SUM(N13)+'Feb10'!W58)</f>
        <v>0</v>
      </c>
      <c r="X13" s="61">
        <f>IF(O13=" ",'Feb10'!X58,O13+'Feb10'!X58)</f>
        <v>0</v>
      </c>
      <c r="Y13" s="61">
        <f>IF(P13=" ",'Feb10'!Y58,P13+'Feb10'!Y58)</f>
        <v>0</v>
      </c>
      <c r="Z13" s="61">
        <f>IF(Q13=" ",'Feb10'!Z58,Q13+'Feb10'!Z58)</f>
        <v>0</v>
      </c>
      <c r="AA13" s="61">
        <f>IF(R13=" ",'Feb10'!AA58,R13+'Feb10'!AA58)</f>
        <v>0</v>
      </c>
      <c r="AB13" s="62"/>
      <c r="AC13" s="61">
        <f>IF(T13=" ",'Feb10'!AC58,T13+'Feb10'!AC58)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IF(T$9="Y",'Feb10'!H59,0)</f>
        <v>0</v>
      </c>
      <c r="I14" s="121">
        <f>IF(T$9="Y",'Feb10'!I59,0)</f>
        <v>0</v>
      </c>
      <c r="J14" s="121">
        <f>IF(T$9="Y",'Feb10'!J59,0)</f>
        <v>0</v>
      </c>
      <c r="K14" s="121">
        <f>IF(T$9="Y",'Feb10'!K59,I14*J14)</f>
        <v>0</v>
      </c>
      <c r="L14" s="166">
        <f>IF(T$9="Y",'Feb10'!L59,0)</f>
        <v>0</v>
      </c>
      <c r="M14" s="145" t="str">
        <f>IF(E14=" "," ",IF(T$9="Y",'Feb10'!M59,IF((H14+K14+L14)&gt;0,H14+K14+L14," ")))</f>
        <v xml:space="preserve"> </v>
      </c>
      <c r="N14" s="123" t="str">
        <f>IF(M14=" "," ",IF(M14=0," ",IF(Employee!O$102="W1",AN14,AI14-'Feb10'!W59)))</f>
        <v xml:space="preserve"> </v>
      </c>
      <c r="O14" s="133" t="str">
        <f>IF(M14=" "," ",IF(M14=0," ",IF(Employee!P$95&gt;E$9,0,IF(C14="A",WNI!E476,IF(C14="B",WNI!F476,IF(C14="C",WNI!G476,IF(C14="J",WNI!H476,"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",WNI!I476))</f>
        <v xml:space="preserve"> </v>
      </c>
      <c r="U14" s="50"/>
      <c r="V14" s="61">
        <f>IF(Employee!H$112=E$9,Employee!D$112+SUM(M14)+'Feb10'!V59,SUM(M14)+'Feb10'!V59)</f>
        <v>0</v>
      </c>
      <c r="W14" s="61">
        <f>IF(Employee!H$112=E$9,Employee!D$113+SUM(N14)+'Feb10'!W59,SUM(N14)+'Feb10'!W59)</f>
        <v>0</v>
      </c>
      <c r="X14" s="61">
        <f>IF(O14=" ",'Feb10'!X59,O14+'Feb10'!X59)</f>
        <v>0</v>
      </c>
      <c r="Y14" s="61">
        <f>IF(P14=" ",'Feb10'!Y59,P14+'Feb10'!Y59)</f>
        <v>0</v>
      </c>
      <c r="Z14" s="61">
        <f>IF(Q14=" ",'Feb10'!Z59,Q14+'Feb10'!Z59)</f>
        <v>0</v>
      </c>
      <c r="AA14" s="61">
        <f>IF(R14=" ",'Feb10'!AA59,R14+'Feb10'!AA59)</f>
        <v>0</v>
      </c>
      <c r="AB14" s="62"/>
      <c r="AC14" s="61">
        <f>IF(T14=" ",'Feb10'!AC59,T14+'Feb10'!AC59)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IF(T$9="Y",'Feb10'!H60,0)</f>
        <v>0</v>
      </c>
      <c r="I15" s="121">
        <f>IF(T$9="Y",'Feb10'!I60,0)</f>
        <v>0</v>
      </c>
      <c r="J15" s="121">
        <f>IF(T$9="Y",'Feb10'!J60,0)</f>
        <v>0</v>
      </c>
      <c r="K15" s="121">
        <f>IF(T$9="Y",'Feb10'!K60,I15*J15)</f>
        <v>0</v>
      </c>
      <c r="L15" s="166">
        <f>IF(T$9="Y",'Feb10'!L60,0)</f>
        <v>0</v>
      </c>
      <c r="M15" s="145" t="str">
        <f>IF(E15=" "," ",IF(T$9="Y",'Feb10'!M60,IF((H15+K15+L15)&gt;0,H15+K15+L15," ")))</f>
        <v xml:space="preserve"> </v>
      </c>
      <c r="N15" s="123" t="str">
        <f>IF(M15=" "," ",IF(M15=0," ",IF(Employee!O$128="W1",AN15,AI15-'Feb10'!W60)))</f>
        <v xml:space="preserve"> </v>
      </c>
      <c r="O15" s="133" t="str">
        <f>IF(M15=" "," ",IF(M15=0," ",IF(Employee!P$121&gt;E$9,0,IF(C15="A",WNI!E477,IF(C15="B",WNI!F477,IF(C15="C",WNI!G477,IF(C15="J",WNI!H477,"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",WNI!I477))</f>
        <v xml:space="preserve"> </v>
      </c>
      <c r="U15" s="50"/>
      <c r="V15" s="61">
        <f>IF(Employee!H$138=E$9,Employee!D$138+SUM(M15)+'Feb10'!V60,SUM(M15)+'Feb10'!V60)</f>
        <v>0</v>
      </c>
      <c r="W15" s="61">
        <f>IF(Employee!H$138=E$9,Employee!D$139+SUM(N15)+'Feb10'!W60,SUM(N15)+'Feb10'!W60)</f>
        <v>0</v>
      </c>
      <c r="X15" s="61">
        <f>IF(O15=" ",'Feb10'!X60,O15+'Feb10'!X60)</f>
        <v>0</v>
      </c>
      <c r="Y15" s="61">
        <f>IF(P15=" ",'Feb10'!Y60,P15+'Feb10'!Y60)</f>
        <v>0</v>
      </c>
      <c r="Z15" s="61">
        <f>IF(Q15=" ",'Feb10'!Z60,Q15+'Feb10'!Z60)</f>
        <v>0</v>
      </c>
      <c r="AA15" s="61">
        <f>IF(R15=" ",'Feb10'!AA60,R15+'Feb10'!AA60)</f>
        <v>0</v>
      </c>
      <c r="AB15" s="62"/>
      <c r="AC15" s="61">
        <f>IF(T15=" ",'Feb10'!AC60,T15+'Feb10'!AC60)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IF(T$9="Y",'Feb10'!H61,0)</f>
        <v>0</v>
      </c>
      <c r="I16" s="121">
        <f>IF(T$9="Y",'Feb10'!I61,0)</f>
        <v>0</v>
      </c>
      <c r="J16" s="121">
        <f>IF(T$9="Y",'Feb10'!J61,0)</f>
        <v>0</v>
      </c>
      <c r="K16" s="121">
        <f>IF(T$9="Y",'Feb10'!K61,I16*J16)</f>
        <v>0</v>
      </c>
      <c r="L16" s="166">
        <f>IF(T$9="Y",'Feb10'!L61,0)</f>
        <v>0</v>
      </c>
      <c r="M16" s="145" t="str">
        <f>IF(E16=" "," ",IF(T$9="Y",'Feb10'!M61,IF((H16+K16+L16)&gt;0,H16+K16+L16," ")))</f>
        <v xml:space="preserve"> </v>
      </c>
      <c r="N16" s="123" t="str">
        <f>IF(M16=" "," ",IF(M16=0," ",IF(Employee!O$154="W1",AN16,AI16-'Feb10'!W61)))</f>
        <v xml:space="preserve"> </v>
      </c>
      <c r="O16" s="133" t="str">
        <f>IF(M16=" "," ",IF(M16=0," ",IF(Employee!P$147&gt;E$9,0,IF(C16="A",WNI!E478,IF(C16="B",WNI!F478,IF(C16="C",WNI!G478,IF(C16="J",WNI!H478,"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",WNI!I478))</f>
        <v xml:space="preserve"> </v>
      </c>
      <c r="U16" s="50"/>
      <c r="V16" s="61">
        <f>IF(Employee!H$164=E$9,Employee!D$164+SUM(M16)+'Feb10'!V61,SUM(M16)+'Feb10'!V61)</f>
        <v>0</v>
      </c>
      <c r="W16" s="61">
        <f>IF(Employee!H$164=E$9,Employee!D$165+SUM(N16)+'Feb10'!W61,SUM(N16)+'Feb10'!W61)</f>
        <v>0</v>
      </c>
      <c r="X16" s="61">
        <f>IF(O16=" ",'Feb10'!X61,O16+'Feb10'!X61)</f>
        <v>0</v>
      </c>
      <c r="Y16" s="61">
        <f>IF(P16=" ",'Feb10'!Y61,P16+'Feb10'!Y61)</f>
        <v>0</v>
      </c>
      <c r="Z16" s="61">
        <f>IF(Q16=" ",'Feb10'!Z61,Q16+'Feb10'!Z61)</f>
        <v>0</v>
      </c>
      <c r="AA16" s="61">
        <f>IF(R16=" ",'Feb10'!AA61,R16+'Feb10'!AA61)</f>
        <v>0</v>
      </c>
      <c r="AB16" s="62"/>
      <c r="AC16" s="61">
        <f>IF(T16=" ",'Feb10'!AC61,T16+'Feb10'!AC61)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IF(T$9="Y",'Feb10'!H62,0)</f>
        <v>0</v>
      </c>
      <c r="I17" s="121">
        <f>IF(T$9="Y",'Feb10'!I62,0)</f>
        <v>0</v>
      </c>
      <c r="J17" s="121">
        <f>IF(T$9="Y",'Feb10'!J62,0)</f>
        <v>0</v>
      </c>
      <c r="K17" s="121">
        <f>IF(T$9="Y",'Feb10'!K62,I17*J17)</f>
        <v>0</v>
      </c>
      <c r="L17" s="166">
        <f>IF(T$9="Y",'Feb10'!L62,0)</f>
        <v>0</v>
      </c>
      <c r="M17" s="145" t="str">
        <f>IF(E17=" "," ",IF(T$9="Y",'Feb10'!M62,IF((H17+K17+L17)&gt;0,H17+K17+L17," ")))</f>
        <v xml:space="preserve"> </v>
      </c>
      <c r="N17" s="123" t="str">
        <f>IF(M17=" "," ",IF(M17=0," ",IF(Employee!O$180="W1",AN17,AI17-'Feb10'!W62)))</f>
        <v xml:space="preserve"> </v>
      </c>
      <c r="O17" s="133" t="str">
        <f>IF(M17=" "," ",IF(M17=0," ",IF(Employee!P$173&gt;E$9,0,IF(C17="A",WNI!E479,IF(C17="B",WNI!F479,IF(C17="C",WNI!G479,IF(C17="J",WNI!H479,"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",WNI!I479))</f>
        <v xml:space="preserve"> </v>
      </c>
      <c r="U17" s="50"/>
      <c r="V17" s="61">
        <f>IF(Employee!H$190=E$9,Employee!D$190+SUM(M17)+'Feb10'!V62,SUM(M17)+'Feb10'!V62)</f>
        <v>0</v>
      </c>
      <c r="W17" s="61">
        <f>IF(Employee!H$190=E$9,Employee!D$191+SUM(N17)+'Feb10'!W62,SUM(N17)+'Feb10'!W62)</f>
        <v>0</v>
      </c>
      <c r="X17" s="61">
        <f>IF(O17=" ",'Feb10'!X62,O17+'Feb10'!X62)</f>
        <v>0</v>
      </c>
      <c r="Y17" s="61">
        <f>IF(P17=" ",'Feb10'!Y62,P17+'Feb10'!Y62)</f>
        <v>0</v>
      </c>
      <c r="Z17" s="61">
        <f>IF(Q17=" ",'Feb10'!Z62,Q17+'Feb10'!Z62)</f>
        <v>0</v>
      </c>
      <c r="AA17" s="61">
        <f>IF(R17=" ",'Feb10'!AA62,R17+'Feb10'!AA62)</f>
        <v>0</v>
      </c>
      <c r="AB17" s="62"/>
      <c r="AC17" s="61">
        <f>IF(T17=" ",'Feb10'!AC62,T17+'Feb10'!AC62)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IF(T$9="Y",'Feb10'!H63,0)</f>
        <v>0</v>
      </c>
      <c r="I18" s="121">
        <f>IF(T$9="Y",'Feb10'!I63,0)</f>
        <v>0</v>
      </c>
      <c r="J18" s="121">
        <f>IF(T$9="Y",'Feb10'!J63,0)</f>
        <v>0</v>
      </c>
      <c r="K18" s="121">
        <f>IF(T$9="Y",'Feb10'!K63,I18*J18)</f>
        <v>0</v>
      </c>
      <c r="L18" s="166">
        <f>IF(T$9="Y",'Feb10'!L63,0)</f>
        <v>0</v>
      </c>
      <c r="M18" s="145" t="str">
        <f>IF(E18=" "," ",IF(T$9="Y",'Feb10'!M63,IF((H18+K18+L18)&gt;0,H18+K18+L18," ")))</f>
        <v xml:space="preserve"> </v>
      </c>
      <c r="N18" s="123" t="str">
        <f>IF(M18=" "," ",IF(M18=0," ",IF(Employee!O$206="W1",AN18,AI18-'Feb10'!W63)))</f>
        <v xml:space="preserve"> </v>
      </c>
      <c r="O18" s="133" t="str">
        <f>IF(M18=" "," ",IF(M18=0," ",IF(Employee!P$199&gt;E$9,0,IF(C18="A",WNI!E480,IF(C18="B",WNI!F480,IF(C18="C",WNI!G480,IF(C18="J",WNI!H480,"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",WNI!I480))</f>
        <v xml:space="preserve"> </v>
      </c>
      <c r="U18" s="50"/>
      <c r="V18" s="61">
        <f>IF(Employee!H$216=E$9,Employee!D$216+SUM(M18)+'Feb10'!V63,SUM(M18)+'Feb10'!V63)</f>
        <v>0</v>
      </c>
      <c r="W18" s="61">
        <f>IF(Employee!H$216=E$9,Employee!D$217+SUM(N18)+'Feb10'!W63,SUM(N18)+'Feb10'!W63)</f>
        <v>0</v>
      </c>
      <c r="X18" s="61">
        <f>IF(O18=" ",'Feb10'!X63,O18+'Feb10'!X63)</f>
        <v>0</v>
      </c>
      <c r="Y18" s="61">
        <f>IF(P18=" ",'Feb10'!Y63,P18+'Feb10'!Y63)</f>
        <v>0</v>
      </c>
      <c r="Z18" s="61">
        <f>IF(Q18=" ",'Feb10'!Z63,Q18+'Feb10'!Z63)</f>
        <v>0</v>
      </c>
      <c r="AA18" s="61">
        <f>IF(R18=" ",'Feb10'!AA63,R18+'Feb10'!AA63)</f>
        <v>0</v>
      </c>
      <c r="AB18" s="62"/>
      <c r="AC18" s="61">
        <f>IF(T18=" ",'Feb10'!AC63,T18+'Feb10'!AC63)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IF(T$9="Y",'Feb10'!H64,0)</f>
        <v>0</v>
      </c>
      <c r="I19" s="121">
        <f>IF(T$9="Y",'Feb10'!I64,0)</f>
        <v>0</v>
      </c>
      <c r="J19" s="121">
        <f>IF(T$9="Y",'Feb10'!J64,0)</f>
        <v>0</v>
      </c>
      <c r="K19" s="121">
        <f>IF(T$9="Y",'Feb10'!K64,I19*J19)</f>
        <v>0</v>
      </c>
      <c r="L19" s="166">
        <f>IF(T$9="Y",'Feb10'!L64,0)</f>
        <v>0</v>
      </c>
      <c r="M19" s="145" t="str">
        <f>IF(E19=" "," ",IF(T$9="Y",'Feb10'!M64,IF((H19+K19+L19)&gt;0,H19+K19+L19," ")))</f>
        <v xml:space="preserve"> </v>
      </c>
      <c r="N19" s="123" t="str">
        <f>IF(M19=" "," ",IF(M19=0," ",IF(Employee!O$232="W1",AN19,AI19-'Feb10'!W64)))</f>
        <v xml:space="preserve"> </v>
      </c>
      <c r="O19" s="133" t="str">
        <f>IF(M19=" "," ",IF(M19=0," ",IF(Employee!P$225&gt;E$9,0,IF(C19="A",WNI!E481,IF(C19="B",WNI!F481,IF(C19="C",WNI!G481,IF(C19="J",WNI!H481,"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",WNI!I481))</f>
        <v xml:space="preserve"> </v>
      </c>
      <c r="U19" s="50"/>
      <c r="V19" s="61">
        <f>IF(Employee!H$242=E$9,Employee!D$242+SUM(M19)+'Feb10'!V64,SUM(M19)+'Feb10'!V64)</f>
        <v>0</v>
      </c>
      <c r="W19" s="61">
        <f>IF(Employee!H$242=E$9,Employee!D$243+SUM(N19)+'Feb10'!W64,SUM(N19)+'Feb10'!W64)</f>
        <v>0</v>
      </c>
      <c r="X19" s="61">
        <f>IF(O19=" ",'Feb10'!X64,O19+'Feb10'!X64)</f>
        <v>0</v>
      </c>
      <c r="Y19" s="61">
        <f>IF(P19=" ",'Feb10'!Y64,P19+'Feb10'!Y64)</f>
        <v>0</v>
      </c>
      <c r="Z19" s="61">
        <f>IF(Q19=" ",'Feb10'!Z64,Q19+'Feb10'!Z64)</f>
        <v>0</v>
      </c>
      <c r="AA19" s="61">
        <f>IF(R19=" ",'Feb10'!AA64,R19+'Feb10'!AA64)</f>
        <v>0</v>
      </c>
      <c r="AB19" s="62"/>
      <c r="AC19" s="61">
        <f>IF(T19=" ",'Feb10'!AC64,T19+'Feb10'!AC64)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IF(T$9="Y",'Feb10'!H65,0)</f>
        <v>0</v>
      </c>
      <c r="I20" s="148">
        <f>IF(T$9="Y",'Feb10'!I65,0)</f>
        <v>0</v>
      </c>
      <c r="J20" s="148">
        <f>IF(T$9="Y",'Feb10'!J65,0)</f>
        <v>0</v>
      </c>
      <c r="K20" s="148">
        <f>IF(T$9="Y",'Feb10'!K65,I20*J20)</f>
        <v>0</v>
      </c>
      <c r="L20" s="167">
        <f>IF(T$9="Y",'Feb10'!L65,0)</f>
        <v>0</v>
      </c>
      <c r="M20" s="146" t="str">
        <f>IF(E20=" "," ",IF(T$9="Y",'Feb10'!M65,IF((H20+K20+L20)&gt;0,H20+K20+L20," ")))</f>
        <v xml:space="preserve"> </v>
      </c>
      <c r="N20" s="123" t="str">
        <f>IF(M20=" "," ",IF(M20=0," ",IF(Employee!O$258="W1",AN20,AI20-'Feb10'!W65)))</f>
        <v xml:space="preserve"> </v>
      </c>
      <c r="O20" s="133" t="str">
        <f>IF(M20=" "," ",IF(M20=0," ",IF(Employee!P$251&gt;E$9,0,IF(C20="A",WNI!E482,IF(C20="B",WNI!F482,IF(C20="C",WNI!G482,IF(C20="J",WNI!H482,"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",WNI!I482))</f>
        <v xml:space="preserve"> </v>
      </c>
      <c r="U20" s="50"/>
      <c r="V20" s="61">
        <f>IF(Employee!H$268=E$9,Employee!D$268+SUM(M20)+'Feb10'!V65,SUM(M20)+'Feb10'!V65)</f>
        <v>0</v>
      </c>
      <c r="W20" s="61">
        <f>IF(Employee!H$268=E$9,Employee!D$269+SUM(N20)+'Feb10'!W65,SUM(N20)+'Feb10'!W65)</f>
        <v>0</v>
      </c>
      <c r="X20" s="61">
        <f>IF(O20=" ",'Feb10'!X65,O20+'Feb10'!X65)</f>
        <v>0</v>
      </c>
      <c r="Y20" s="61">
        <f>IF(P20=" ",'Feb10'!Y65,P20+'Feb10'!Y65)</f>
        <v>0</v>
      </c>
      <c r="Z20" s="61">
        <f>IF(Q20=" ",'Feb10'!Z65,Q20+'Feb10'!Z65)</f>
        <v>0</v>
      </c>
      <c r="AA20" s="61">
        <f>IF(R20=" ",'Feb10'!AA65,R20+'Feb10'!AA65)</f>
        <v>0</v>
      </c>
      <c r="AB20" s="62"/>
      <c r="AC20" s="61">
        <f>IF(T20=" ",'Feb10'!AC65,T20+'Feb10'!AC65)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49</v>
      </c>
      <c r="F24" s="63"/>
      <c r="G24" s="63"/>
      <c r="H24" s="421" t="s">
        <v>39</v>
      </c>
      <c r="I24" s="410"/>
      <c r="J24" s="411"/>
      <c r="K24" s="324">
        <f>Admin!B338</f>
        <v>40245</v>
      </c>
      <c r="L24" s="325" t="s">
        <v>256</v>
      </c>
      <c r="M24" s="326">
        <f>Admin!B344</f>
        <v>40251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",IF(Employee!P$17&gt;E$24,0,IF(C26="A",WNI!E483,IF(C26="B",WNI!F483,IF(C26="C",WNI!G483,IF(C26="J",WNI!H483,"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",WNI!I483))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",IF(Employee!P$43&gt;E$24,0,IF(C27="A",WNI!E484,IF(C27="B",WNI!F484,IF(C27="C",WNI!G484,IF(C27="J",WNI!H484,"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",WNI!I484))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",IF(Employee!P$69&gt;E$24,0,IF(C28="A",WNI!E485,IF(C28="B",WNI!F485,IF(C28="C",WNI!G485,IF(C28="J",WNI!H485,"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",WNI!I485))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",IF(Employee!P$95&gt;E$24,0,IF(C29="A",WNI!E486,IF(C29="B",WNI!F486,IF(C29="C",WNI!G486,IF(C29="J",WNI!H486,"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",WNI!I486))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",IF(Employee!P$121&gt;E$24,0,IF(C30="A",WNI!E487,IF(C30="B",WNI!F487,IF(C30="C",WNI!G487,IF(C30="J",WNI!H487,"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",WNI!I487))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",IF(Employee!P$147&gt;E$24,0,IF(C31="A",WNI!E488,IF(C31="B",WNI!F488,IF(C31="C",WNI!G488,IF(C31="J",WNI!H488,"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",WNI!I488))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",IF(Employee!P$173&gt;E$24,0,IF(C32="A",WNI!E489,IF(C32="B",WNI!F489,IF(C32="C",WNI!G489,IF(C32="J",WNI!H489,"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",WNI!I489))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",IF(Employee!P$199&gt;E$24,0,IF(C33="A",WNI!E490,IF(C33="B",WNI!F490,IF(C33="C",WNI!G490,IF(C33="J",WNI!H490,"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",WNI!I490))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",IF(Employee!P$225&gt;E$24,0,IF(C34="A",WNI!E491,IF(C34="B",WNI!F491,IF(C34="C",WNI!G491,IF(C34="J",WNI!H491,"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",WNI!I491))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",IF(Employee!P$251&gt;E$24,0,IF(C35="A",WNI!E492,IF(C35="B",WNI!F492,IF(C35="C",WNI!G492,IF(C35="J",WNI!H492,"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",WNI!I492))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50</v>
      </c>
      <c r="F39" s="63"/>
      <c r="G39" s="63"/>
      <c r="H39" s="421" t="s">
        <v>39</v>
      </c>
      <c r="I39" s="410"/>
      <c r="J39" s="411"/>
      <c r="K39" s="324">
        <f>Admin!B345</f>
        <v>40252</v>
      </c>
      <c r="L39" s="325" t="s">
        <v>256</v>
      </c>
      <c r="M39" s="326">
        <f>Admin!B351</f>
        <v>40258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",IF(Employee!P$17&gt;E$39,0,IF(C41="A",WNI!E493,IF(C41="B",WNI!F493,IF(C41="C",WNI!G493,IF(C41="J",WNI!H493,"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",WNI!I493))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",IF(Employee!P$43&gt;E$39,0,IF(C42="A",WNI!E494,IF(C42="B",WNI!F494,IF(C42="C",WNI!G494,IF(C42="J",WNI!H494,"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",WNI!I494))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",IF(Employee!P$69&gt;E$39,0,IF(C43="A",WNI!E495,IF(C43="B",WNI!F495,IF(C43="C",WNI!G495,IF(C43="J",WNI!H495,"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",WNI!I495))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",IF(Employee!P$95&gt;E$39,0,IF(C44="A",WNI!E496,IF(C44="B",WNI!F496,IF(C44="C",WNI!G496,IF(C44="J",WNI!H496,"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",WNI!I496))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",IF(Employee!P$121&gt;E$39,0,IF(C45="A",WNI!E497,IF(C45="B",WNI!F497,IF(C45="C",WNI!G497,IF(C45="J",WNI!H497,"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",WNI!I497))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",IF(Employee!P$147&gt;E$39,0,IF(C46="A",WNI!E498,IF(C46="B",WNI!F498,IF(C46="C",WNI!G498,IF(C46="J",WNI!H498,"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",WNI!I498))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",IF(Employee!P$173&gt;E$39,0,IF(C47="A",WNI!E499,IF(C47="B",WNI!F499,IF(C47="C",WNI!G499,IF(C47="J",WNI!H499,"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",WNI!I499))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",IF(Employee!P$199&gt;E$39,0,IF(C48="A",WNI!E500,IF(C48="B",WNI!F500,IF(C48="C",WNI!G500,IF(C48="J",WNI!H500,"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",WNI!I500))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",IF(Employee!P$225&gt;E$39,0,IF(C49="A",WNI!E501,IF(C49="B",WNI!F501,IF(C49="C",WNI!G501,IF(C49="J",WNI!H501,"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",WNI!I501))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",IF(Employee!P$251&gt;E$39,0,IF(C50="A",WNI!E502,IF(C50="B",WNI!F502,IF(C50="C",WNI!G502,IF(C50="J",WNI!H502,"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",WNI!I502))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51</v>
      </c>
      <c r="F54" s="63"/>
      <c r="G54" s="63"/>
      <c r="H54" s="421" t="s">
        <v>39</v>
      </c>
      <c r="I54" s="454"/>
      <c r="J54" s="455"/>
      <c r="K54" s="324">
        <f>Admin!B352</f>
        <v>40259</v>
      </c>
      <c r="L54" s="325" t="s">
        <v>256</v>
      </c>
      <c r="M54" s="326">
        <f>Admin!B358</f>
        <v>40265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",IF(Employee!P$17&gt;E$54,0,IF(C56="A",WNI!E503,IF(C56="B",WNI!F503,IF(C56="C",WNI!G503,IF(C56="J",WNI!H503,"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",WNI!I503))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",IF(Employee!P$43&gt;E$54,0,IF(C57="A",WNI!E504,IF(C57="B",WNI!F504,IF(C57="C",WNI!G504,IF(C57="J",WNI!H504,"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",WNI!I504))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",IF(Employee!P$69&gt;E$54,0,IF(C58="A",WNI!E505,IF(C58="B",WNI!F505,IF(C58="C",WNI!G505,IF(C58="J",WNI!H505,"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",WNI!I505))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",IF(Employee!P$957&gt;E$54,0,IF(C59="A",WNI!E506,IF(C59="B",WNI!F506,IF(C59="C",WNI!G506,IF(C59="J",WNI!H506,"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",WNI!I506))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",IF(Employee!P$121&gt;E$54,0,IF(C60="A",WNI!E507,IF(C60="B",WNI!F507,IF(C60="C",WNI!G507,IF(C60="J",WNI!H507,"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",WNI!I507))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",IF(Employee!P$147&gt;E$54,0,IF(C61="A",WNI!E508,IF(C61="B",WNI!F508,IF(C61="C",WNI!G508,IF(C61="J",WNI!H508,"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",WNI!I508))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",IF(Employee!P$173&gt;E$54,0,IF(C62="A",WNI!E509,IF(C62="B",WNI!F509,IF(C62="C",WNI!G509,IF(C62="J",WNI!H509,"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",WNI!I509))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",IF(Employee!P$199&gt;E$54,0,IF(C63="A",WNI!E510,IF(C63="B",WNI!F510,IF(C63="C",WNI!G510,IF(C63="J",WNI!H510,"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",WNI!I510))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",IF(Employee!P$225&gt;E$54,0,IF(C64="A",WNI!E511,IF(C64="B",WNI!F511,IF(C64="C",WNI!G511,IF(C64="J",WNI!H511,"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",WNI!I511))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",IF(Employee!P$251&gt;E$54,0,IF(C65="A",WNI!E512,IF(C65="B",WNI!F512,IF(C65="C",WNI!G512,IF(C65="J",WNI!H512,"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",WNI!I512))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E68" s="114"/>
      <c r="AO68" s="99"/>
      <c r="AP68" s="63"/>
      <c r="AU68" s="63"/>
    </row>
    <row r="69" spans="1:47" ht="18" customHeight="1" thickTop="1" thickBot="1" x14ac:dyDescent="0.25">
      <c r="A69" s="45"/>
      <c r="B69" s="421" t="s">
        <v>9</v>
      </c>
      <c r="C69" s="454"/>
      <c r="D69" s="455"/>
      <c r="E69" s="220">
        <v>52</v>
      </c>
      <c r="F69" s="63"/>
      <c r="G69" s="63"/>
      <c r="H69" s="421" t="s">
        <v>39</v>
      </c>
      <c r="I69" s="454"/>
      <c r="J69" s="455"/>
      <c r="K69" s="324">
        <f>Admin!B359</f>
        <v>40266</v>
      </c>
      <c r="L69" s="325" t="s">
        <v>256</v>
      </c>
      <c r="M69" s="326">
        <f>Admin!B365</f>
        <v>40272</v>
      </c>
      <c r="N69" s="28"/>
      <c r="O69" s="422" t="s">
        <v>116</v>
      </c>
      <c r="P69" s="456"/>
      <c r="Q69" s="456"/>
      <c r="R69" s="457"/>
      <c r="S69" s="46"/>
      <c r="T69" s="231"/>
      <c r="U69" s="48"/>
      <c r="AD69" s="99"/>
      <c r="AE69" s="114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E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IF(E71=Employee!D$29,LOOKUP(E$69,NiTable!A:A,NiTable!B:B),"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IF(Employee!D$28="m","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IF(T$69="Y",H56,0)</f>
        <v>0</v>
      </c>
      <c r="I71" s="117">
        <f>IF(T$69="Y",I56,0)</f>
        <v>0</v>
      </c>
      <c r="J71" s="117">
        <f>IF(T$69="Y",J56,0)</f>
        <v>0</v>
      </c>
      <c r="K71" s="117">
        <f>IF(T$69="Y",K56,I71*J71)</f>
        <v>0</v>
      </c>
      <c r="L71" s="165">
        <f>IF(T$69="Y",L56,0)</f>
        <v>0</v>
      </c>
      <c r="M71" s="130" t="str">
        <f t="shared" ref="M71:M80" si="80">IF(E71=" "," ",IF(T$69="Y",M56,IF((H71+K71+L71)&gt;0,H71+K71+L71," ")))</f>
        <v xml:space="preserve"> </v>
      </c>
      <c r="N71" s="119" t="str">
        <f>IF(M71=" "," ",IF(M71=0," ",IF(Employee!O$24="W1",AN71,AI71-W56)))</f>
        <v xml:space="preserve"> </v>
      </c>
      <c r="O71" s="131" t="str">
        <f>IF(M71=" "," ",IF(M71=0," ",IF(Employee!P$17&gt;E$69,0,IF(C71="A",WNI!E513,IF(C71="B",WNI!F513,IF(C71="C",WNI!G513,IF(C71="J",WNI!H513," ")))))))</f>
        <v xml:space="preserve"> </v>
      </c>
      <c r="P71" s="119"/>
      <c r="Q71" s="119"/>
      <c r="R71" s="137" t="str">
        <f t="shared" ref="R71:R80" si="81">IF(M71=" "," ",IF(M71=0," ",M71-SUM(N71:Q71)))</f>
        <v xml:space="preserve"> </v>
      </c>
      <c r="S71" s="123"/>
      <c r="T71" s="120" t="str">
        <f>IF(M71=" "," ",IF(M71=0," ",WNI!I513))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99"/>
      <c r="AE71" s="114">
        <f>IF(E71=" ",0,IF(D71="BR",0,IF(D71="D",0,IF(D71="NT",V71,LOOKUP(D71,Free!A:A,Free!B:B)*E$69/52))))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IF(D71="D",AF71*AH$7,IF(AF71&gt;LOOKUP(E$69,HR!A:A,HR!B:B),(AF71-LOOKUP(E$69,HR!A:A,HR!B:B))*AH$7,0))</f>
        <v>0</v>
      </c>
      <c r="AI71" s="95">
        <f>IF(AF71&lt;1,0,AG71+AH71)</f>
        <v>0</v>
      </c>
      <c r="AJ71" s="95">
        <f>IF(E71=" ",0,IF(D71="BR",0,IF(D71="D",0,IF(D71="NT",M71,LOOKUP(D71,Free!A:A,Free!B:B)*1/52))))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IF(D71="D",AK71*AM$7,IF(AK71&gt;LOOKUP(1,HR!A:A,HR!B:B),(AK71-LOOKUP(1,HR!A:A,HR!B:B))*AH$7,0))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IF(Employee!D$54="m","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 t="shared" ref="H72:H80" si="86">IF(T$69="Y",H57,0)</f>
        <v>0</v>
      </c>
      <c r="I72" s="121">
        <f t="shared" ref="I72:I80" si="87">IF(T$69="Y",I57,0)</f>
        <v>0</v>
      </c>
      <c r="J72" s="121">
        <f t="shared" ref="J72:J80" si="88">IF(T$69="Y",J57,0)</f>
        <v>0</v>
      </c>
      <c r="K72" s="121">
        <f t="shared" ref="K72:K80" si="89">IF(T$69="Y",K57,I72*J72)</f>
        <v>0</v>
      </c>
      <c r="L72" s="166">
        <f t="shared" ref="L72:L80" si="90">IF(T$69="Y",L57,0)</f>
        <v>0</v>
      </c>
      <c r="M72" s="132" t="str">
        <f t="shared" si="80"/>
        <v xml:space="preserve"> </v>
      </c>
      <c r="N72" s="123" t="str">
        <f>IF(M72=" "," ",IF(M72=0," ",IF(Employee!O$50="W1",AN72,AI72-W57)))</f>
        <v xml:space="preserve"> </v>
      </c>
      <c r="O72" s="133" t="str">
        <f>IF(M72=" "," ",IF(M72=0," ",IF(Employee!P$43&gt;E$69,0,IF(C72="A",WNI!E514,IF(C72="B",WNI!F514,IF(C72="C",WNI!G514,IF(C72="J",WNI!H514," ")))))))</f>
        <v xml:space="preserve"> </v>
      </c>
      <c r="P72" s="123"/>
      <c r="Q72" s="123"/>
      <c r="R72" s="138" t="str">
        <f t="shared" si="81"/>
        <v xml:space="preserve"> </v>
      </c>
      <c r="S72" s="123"/>
      <c r="T72" s="124" t="str">
        <f>IF(M72=" "," ",IF(M72=0," ",WNI!I514))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99"/>
      <c r="AE72" s="114">
        <f>IF(E72=" ",0,IF(D72="BR",0,IF(D72="D",0,IF(D72="NT",V72,LOOKUP(D72,Free!A:A,Free!B:B)*E$69/52))))</f>
        <v>0</v>
      </c>
      <c r="AF72" s="95">
        <f t="shared" ref="AF72:AF80" si="91">IF(E72=" ",0,V72-AE72)</f>
        <v>0</v>
      </c>
      <c r="AG72" s="95">
        <f t="shared" ref="AG72:AG80" si="92">AF72*AG$7</f>
        <v>0</v>
      </c>
      <c r="AH72" s="95">
        <f>IF(D72="D",AF72*AH$7,IF(AF72&gt;LOOKUP(E$69,HR!A:A,HR!B:B),(AF72-LOOKUP(E$69,HR!A:A,HR!B:B))*AH$7,0))</f>
        <v>0</v>
      </c>
      <c r="AI72" s="95">
        <f t="shared" ref="AI72:AI80" si="93">IF(AF72&lt;1,0,AG72+AH72)</f>
        <v>0</v>
      </c>
      <c r="AJ72" s="95">
        <f>IF(E72=" ",0,IF(D72="BR",0,IF(D72="D",0,IF(D72="NT",M72,LOOKUP(D72,Free!A:A,Free!B:B)*1/52))))</f>
        <v>0</v>
      </c>
      <c r="AK72" s="95">
        <f t="shared" ref="AK72:AK80" si="94">IF(E72=" ",0,SUM(M72)-AJ72)</f>
        <v>0</v>
      </c>
      <c r="AL72" s="95">
        <f t="shared" ref="AL72:AL80" si="95">AK72*AL$7</f>
        <v>0</v>
      </c>
      <c r="AM72" s="95">
        <f>IF(D72="D",AK72*AM$7,IF(AK72&gt;LOOKUP(1,HR!A:A,HR!B:B),(AK72-LOOKUP(1,HR!A:A,HR!B:B))*AH$7,0))</f>
        <v>0</v>
      </c>
      <c r="AN72" s="95">
        <f t="shared" ref="AN72:AN80" si="96">IF(AK72&lt;1,0,AL72+AM72)</f>
        <v>0</v>
      </c>
      <c r="AO72" s="99"/>
      <c r="AP72" s="63"/>
      <c r="AQ72" s="95">
        <f t="shared" ref="AQ72:AQ80" si="97">IF(G72="SSP",H72,0)</f>
        <v>0</v>
      </c>
      <c r="AR72" s="95">
        <f t="shared" ref="AR72:AR80" si="98">IF(G72="SMP",H72,0)</f>
        <v>0</v>
      </c>
      <c r="AS72" s="95">
        <f t="shared" ref="AS72:AS80" si="99">IF(G72="SPP",H72,0)</f>
        <v>0</v>
      </c>
      <c r="AT72" s="95">
        <f t="shared" ref="AT72:AT80" si="10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IF(Employee!D$80="m","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 t="shared" si="86"/>
        <v>0</v>
      </c>
      <c r="I73" s="121">
        <f t="shared" si="87"/>
        <v>0</v>
      </c>
      <c r="J73" s="121">
        <f t="shared" si="88"/>
        <v>0</v>
      </c>
      <c r="K73" s="121">
        <f t="shared" si="89"/>
        <v>0</v>
      </c>
      <c r="L73" s="166">
        <f t="shared" si="90"/>
        <v>0</v>
      </c>
      <c r="M73" s="132" t="str">
        <f t="shared" si="80"/>
        <v xml:space="preserve"> </v>
      </c>
      <c r="N73" s="123" t="str">
        <f>IF(M73=" "," ",IF(M73=0," ",IF(Employee!O$76="W1",AN73,AI73-W58)))</f>
        <v xml:space="preserve"> </v>
      </c>
      <c r="O73" s="133" t="str">
        <f>IF(M73=" "," ",IF(M73=0," ",IF(Employee!P$69&gt;E$69,0,IF(C73="A",WNI!E515,IF(C73="B",WNI!F515,IF(C73="C",WNI!G515,IF(C73="J",WNI!H515," ")))))))</f>
        <v xml:space="preserve"> </v>
      </c>
      <c r="P73" s="123"/>
      <c r="Q73" s="123"/>
      <c r="R73" s="138" t="str">
        <f t="shared" si="81"/>
        <v xml:space="preserve"> </v>
      </c>
      <c r="S73" s="123"/>
      <c r="T73" s="124" t="str">
        <f>IF(M73=" "," ",IF(M73=0," ",WNI!I515))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99"/>
      <c r="AE73" s="114">
        <f>IF(E73=" ",0,IF(D73="BR",0,IF(D73="D",0,IF(D73="NT",V73,LOOKUP(D73,Free!A:A,Free!B:B)*E$69/52))))</f>
        <v>0</v>
      </c>
      <c r="AF73" s="95">
        <f t="shared" si="91"/>
        <v>0</v>
      </c>
      <c r="AG73" s="95">
        <f t="shared" si="92"/>
        <v>0</v>
      </c>
      <c r="AH73" s="95">
        <f>IF(D73="D",AF73*AH$7,IF(AF73&gt;LOOKUP(E$69,HR!A:A,HR!B:B),(AF73-LOOKUP(E$69,HR!A:A,HR!B:B))*AH$7,0))</f>
        <v>0</v>
      </c>
      <c r="AI73" s="95">
        <f t="shared" si="93"/>
        <v>0</v>
      </c>
      <c r="AJ73" s="95">
        <f>IF(E73=" ",0,IF(D73="BR",0,IF(D73="D",0,IF(D73="NT",M73,LOOKUP(D73,Free!A:A,Free!B:B)*1/52))))</f>
        <v>0</v>
      </c>
      <c r="AK73" s="95">
        <f t="shared" si="94"/>
        <v>0</v>
      </c>
      <c r="AL73" s="95">
        <f t="shared" si="95"/>
        <v>0</v>
      </c>
      <c r="AM73" s="95">
        <f>IF(D73="D",AK73*AM$7,IF(AK73&gt;LOOKUP(1,HR!A:A,HR!B:B),(AK73-LOOKUP(1,HR!A:A,HR!B:B))*AH$7,0))</f>
        <v>0</v>
      </c>
      <c r="AN73" s="95">
        <f t="shared" si="96"/>
        <v>0</v>
      </c>
      <c r="AO73" s="99"/>
      <c r="AP73" s="63"/>
      <c r="AQ73" s="95">
        <f t="shared" si="97"/>
        <v>0</v>
      </c>
      <c r="AR73" s="95">
        <f t="shared" si="98"/>
        <v>0</v>
      </c>
      <c r="AS73" s="95">
        <f t="shared" si="99"/>
        <v>0</v>
      </c>
      <c r="AT73" s="95">
        <f t="shared" si="10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IF(Employee!D$106="m","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 t="shared" si="86"/>
        <v>0</v>
      </c>
      <c r="I74" s="121">
        <f t="shared" si="87"/>
        <v>0</v>
      </c>
      <c r="J74" s="121">
        <f t="shared" si="88"/>
        <v>0</v>
      </c>
      <c r="K74" s="121">
        <f t="shared" si="89"/>
        <v>0</v>
      </c>
      <c r="L74" s="166">
        <f t="shared" si="90"/>
        <v>0</v>
      </c>
      <c r="M74" s="132" t="str">
        <f t="shared" si="80"/>
        <v xml:space="preserve"> </v>
      </c>
      <c r="N74" s="123" t="str">
        <f>IF(M74=" "," ",IF(M74=0," ",IF(Employee!O$102="W1",AN74,AI74-W59)))</f>
        <v xml:space="preserve"> </v>
      </c>
      <c r="O74" s="133" t="str">
        <f>IF(M74=" "," ",IF(M74=0," ",IF(Employee!P$95&gt;E$69,0,IF(C74="A",WNI!E516,IF(C74="B",WNI!F516,IF(C74="C",WNI!G516,IF(C74="J",WNI!H516," ")))))))</f>
        <v xml:space="preserve"> </v>
      </c>
      <c r="P74" s="123"/>
      <c r="Q74" s="123"/>
      <c r="R74" s="138" t="str">
        <f t="shared" si="81"/>
        <v xml:space="preserve"> </v>
      </c>
      <c r="S74" s="123"/>
      <c r="T74" s="124" t="str">
        <f>IF(M74=" "," ",IF(M74=0," ",WNI!I516))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99"/>
      <c r="AE74" s="114">
        <f>IF(E74=" ",0,IF(D74="BR",0,IF(D74="D",0,IF(D74="NT",V74,LOOKUP(D74,Free!A:A,Free!B:B)*E$69/52))))</f>
        <v>0</v>
      </c>
      <c r="AF74" s="95">
        <f t="shared" si="91"/>
        <v>0</v>
      </c>
      <c r="AG74" s="95">
        <f t="shared" si="92"/>
        <v>0</v>
      </c>
      <c r="AH74" s="95">
        <f>IF(D74="D",AF74*AH$7,IF(AF74&gt;LOOKUP(E$69,HR!A:A,HR!B:B),(AF74-LOOKUP(E$69,HR!A:A,HR!B:B))*AH$7,0))</f>
        <v>0</v>
      </c>
      <c r="AI74" s="95">
        <f t="shared" si="93"/>
        <v>0</v>
      </c>
      <c r="AJ74" s="95">
        <f>IF(E74=" ",0,IF(D74="BR",0,IF(D74="D",0,IF(D74="NT",M74,LOOKUP(D74,Free!A:A,Free!B:B)*1/52))))</f>
        <v>0</v>
      </c>
      <c r="AK74" s="95">
        <f t="shared" si="94"/>
        <v>0</v>
      </c>
      <c r="AL74" s="95">
        <f t="shared" si="95"/>
        <v>0</v>
      </c>
      <c r="AM74" s="95">
        <f>IF(D74="D",AK74*AM$7,IF(AK74&gt;LOOKUP(1,HR!A:A,HR!B:B),(AK74-LOOKUP(1,HR!A:A,HR!B:B))*AH$7,0))</f>
        <v>0</v>
      </c>
      <c r="AN74" s="95">
        <f t="shared" si="96"/>
        <v>0</v>
      </c>
      <c r="AO74" s="99"/>
      <c r="AP74" s="63"/>
      <c r="AQ74" s="95">
        <f t="shared" si="97"/>
        <v>0</v>
      </c>
      <c r="AR74" s="95">
        <f t="shared" si="98"/>
        <v>0</v>
      </c>
      <c r="AS74" s="95">
        <f t="shared" si="99"/>
        <v>0</v>
      </c>
      <c r="AT74" s="95">
        <f t="shared" si="10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IF(Employee!D$132="m","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 t="shared" si="86"/>
        <v>0</v>
      </c>
      <c r="I75" s="121">
        <f t="shared" si="87"/>
        <v>0</v>
      </c>
      <c r="J75" s="121">
        <f t="shared" si="88"/>
        <v>0</v>
      </c>
      <c r="K75" s="121">
        <f t="shared" si="89"/>
        <v>0</v>
      </c>
      <c r="L75" s="166">
        <f t="shared" si="90"/>
        <v>0</v>
      </c>
      <c r="M75" s="132" t="str">
        <f t="shared" si="80"/>
        <v xml:space="preserve"> </v>
      </c>
      <c r="N75" s="123" t="str">
        <f>IF(M75=" "," ",IF(M75=0," ",IF(Employee!O$128="W1",AN75,AI75-W60)))</f>
        <v xml:space="preserve"> </v>
      </c>
      <c r="O75" s="133" t="str">
        <f>IF(M75=" "," ",IF(M75=0," ",IF(Employee!P$121&gt;E$69,0,IF(C75="A",WNI!E517,IF(C75="B",WNI!F517,IF(C75="C",WNI!G517,IF(C75="J",WNI!H517," ")))))))</f>
        <v xml:space="preserve"> </v>
      </c>
      <c r="P75" s="123"/>
      <c r="Q75" s="123"/>
      <c r="R75" s="138" t="str">
        <f t="shared" si="81"/>
        <v xml:space="preserve"> </v>
      </c>
      <c r="S75" s="123"/>
      <c r="T75" s="124" t="str">
        <f>IF(M75=" "," ",IF(M75=0," ",WNI!I517))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99"/>
      <c r="AE75" s="114">
        <f>IF(E75=" ",0,IF(D75="BR",0,IF(D75="D",0,IF(D75="NT",V75,LOOKUP(D75,Free!A:A,Free!B:B)*E$69/52))))</f>
        <v>0</v>
      </c>
      <c r="AF75" s="95">
        <f t="shared" si="91"/>
        <v>0</v>
      </c>
      <c r="AG75" s="95">
        <f t="shared" si="92"/>
        <v>0</v>
      </c>
      <c r="AH75" s="95">
        <f>IF(D75="D",AF75*AH$7,IF(AF75&gt;LOOKUP(E$69,HR!A:A,HR!B:B),(AF75-LOOKUP(E$69,HR!A:A,HR!B:B))*AH$7,0))</f>
        <v>0</v>
      </c>
      <c r="AI75" s="95">
        <f t="shared" si="93"/>
        <v>0</v>
      </c>
      <c r="AJ75" s="95">
        <f>IF(E75=" ",0,IF(D75="BR",0,IF(D75="D",0,IF(D75="NT",M75,LOOKUP(D75,Free!A:A,Free!B:B)*1/52))))</f>
        <v>0</v>
      </c>
      <c r="AK75" s="95">
        <f t="shared" si="94"/>
        <v>0</v>
      </c>
      <c r="AL75" s="95">
        <f t="shared" si="95"/>
        <v>0</v>
      </c>
      <c r="AM75" s="95">
        <f>IF(D75="D",AK75*AM$7,IF(AK75&gt;LOOKUP(1,HR!A:A,HR!B:B),(AK75-LOOKUP(1,HR!A:A,HR!B:B))*AH$7,0))</f>
        <v>0</v>
      </c>
      <c r="AN75" s="95">
        <f t="shared" si="96"/>
        <v>0</v>
      </c>
      <c r="AO75" s="99"/>
      <c r="AP75" s="63"/>
      <c r="AQ75" s="95">
        <f t="shared" si="97"/>
        <v>0</v>
      </c>
      <c r="AR75" s="95">
        <f t="shared" si="98"/>
        <v>0</v>
      </c>
      <c r="AS75" s="95">
        <f t="shared" si="99"/>
        <v>0</v>
      </c>
      <c r="AT75" s="95">
        <f t="shared" si="10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IF(Employee!D$158="m","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 t="shared" si="86"/>
        <v>0</v>
      </c>
      <c r="I76" s="121">
        <f t="shared" si="87"/>
        <v>0</v>
      </c>
      <c r="J76" s="121">
        <f t="shared" si="88"/>
        <v>0</v>
      </c>
      <c r="K76" s="121">
        <f t="shared" si="89"/>
        <v>0</v>
      </c>
      <c r="L76" s="166">
        <f t="shared" si="90"/>
        <v>0</v>
      </c>
      <c r="M76" s="132" t="str">
        <f t="shared" si="80"/>
        <v xml:space="preserve"> </v>
      </c>
      <c r="N76" s="123" t="str">
        <f>IF(M76=" "," ",IF(M76=0," ",IF(Employee!O$154="W1",AN76,AI76-W61)))</f>
        <v xml:space="preserve"> </v>
      </c>
      <c r="O76" s="133" t="str">
        <f>IF(M76=" "," ",IF(M76=0," ",IF(Employee!P$147&gt;E$69,0,IF(C76="A",WNI!E518,IF(C76="B",WNI!F518,IF(C76="C",WNI!G518,IF(C76="J",WNI!H518," ")))))))</f>
        <v xml:space="preserve"> </v>
      </c>
      <c r="P76" s="123"/>
      <c r="Q76" s="123"/>
      <c r="R76" s="138" t="str">
        <f t="shared" si="81"/>
        <v xml:space="preserve"> </v>
      </c>
      <c r="S76" s="123"/>
      <c r="T76" s="124" t="str">
        <f>IF(M76=" "," ",IF(M76=0," ",WNI!I518))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99"/>
      <c r="AE76" s="114">
        <f>IF(E76=" ",0,IF(D76="BR",0,IF(D76="D",0,IF(D76="NT",V76,LOOKUP(D76,Free!A:A,Free!B:B)*E$69/52))))</f>
        <v>0</v>
      </c>
      <c r="AF76" s="95">
        <f t="shared" si="91"/>
        <v>0</v>
      </c>
      <c r="AG76" s="95">
        <f t="shared" si="92"/>
        <v>0</v>
      </c>
      <c r="AH76" s="95">
        <f>IF(D76="D",AF76*AH$7,IF(AF76&gt;LOOKUP(E$69,HR!A:A,HR!B:B),(AF76-LOOKUP(E$69,HR!A:A,HR!B:B))*AH$7,0))</f>
        <v>0</v>
      </c>
      <c r="AI76" s="95">
        <f t="shared" si="93"/>
        <v>0</v>
      </c>
      <c r="AJ76" s="95">
        <f>IF(E76=" ",0,IF(D76="BR",0,IF(D76="D",0,IF(D76="NT",M76,LOOKUP(D76,Free!A:A,Free!B:B)*1/52))))</f>
        <v>0</v>
      </c>
      <c r="AK76" s="95">
        <f t="shared" si="94"/>
        <v>0</v>
      </c>
      <c r="AL76" s="95">
        <f t="shared" si="95"/>
        <v>0</v>
      </c>
      <c r="AM76" s="95">
        <f>IF(D76="D",AK76*AM$7,IF(AK76&gt;LOOKUP(1,HR!A:A,HR!B:B),(AK76-LOOKUP(1,HR!A:A,HR!B:B))*AH$7,0))</f>
        <v>0</v>
      </c>
      <c r="AN76" s="95">
        <f t="shared" si="96"/>
        <v>0</v>
      </c>
      <c r="AO76" s="99"/>
      <c r="AP76" s="63"/>
      <c r="AQ76" s="95">
        <f t="shared" si="97"/>
        <v>0</v>
      </c>
      <c r="AR76" s="95">
        <f t="shared" si="98"/>
        <v>0</v>
      </c>
      <c r="AS76" s="95">
        <f t="shared" si="99"/>
        <v>0</v>
      </c>
      <c r="AT76" s="95">
        <f t="shared" si="10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IF(Employee!D$184="m","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 t="shared" si="86"/>
        <v>0</v>
      </c>
      <c r="I77" s="121">
        <f t="shared" si="87"/>
        <v>0</v>
      </c>
      <c r="J77" s="121">
        <f t="shared" si="88"/>
        <v>0</v>
      </c>
      <c r="K77" s="121">
        <f t="shared" si="89"/>
        <v>0</v>
      </c>
      <c r="L77" s="166">
        <f t="shared" si="90"/>
        <v>0</v>
      </c>
      <c r="M77" s="132" t="str">
        <f t="shared" si="80"/>
        <v xml:space="preserve"> </v>
      </c>
      <c r="N77" s="123" t="str">
        <f>IF(M77=" "," ",IF(M77=0," ",IF(Employee!O$180="W1",AN77,AI77-W62)))</f>
        <v xml:space="preserve"> </v>
      </c>
      <c r="O77" s="133" t="str">
        <f>IF(M77=" "," ",IF(M77=0," ",IF(Employee!P$173&gt;E$69,0,IF(C77="A",WNI!E519,IF(C77="B",WNI!F519,IF(C77="C",WNI!G519,IF(C77="J",WNI!H519," ")))))))</f>
        <v xml:space="preserve"> </v>
      </c>
      <c r="P77" s="123"/>
      <c r="Q77" s="123"/>
      <c r="R77" s="138" t="str">
        <f t="shared" si="81"/>
        <v xml:space="preserve"> </v>
      </c>
      <c r="S77" s="123"/>
      <c r="T77" s="124" t="str">
        <f>IF(M77=" "," ",IF(M77=0," ",WNI!I519))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99"/>
      <c r="AE77" s="114">
        <f>IF(E77=" ",0,IF(D77="BR",0,IF(D77="D",0,IF(D77="NT",V77,LOOKUP(D77,Free!A:A,Free!B:B)*E$69/52))))</f>
        <v>0</v>
      </c>
      <c r="AF77" s="95">
        <f t="shared" si="91"/>
        <v>0</v>
      </c>
      <c r="AG77" s="95">
        <f t="shared" si="92"/>
        <v>0</v>
      </c>
      <c r="AH77" s="95">
        <f>IF(D77="D",AF77*AH$7,IF(AF77&gt;LOOKUP(E$69,HR!A:A,HR!B:B),(AF77-LOOKUP(E$69,HR!A:A,HR!B:B))*AH$7,0))</f>
        <v>0</v>
      </c>
      <c r="AI77" s="95">
        <f t="shared" si="93"/>
        <v>0</v>
      </c>
      <c r="AJ77" s="95">
        <f>IF(E77=" ",0,IF(D77="BR",0,IF(D77="D",0,IF(D77="NT",M77,LOOKUP(D77,Free!A:A,Free!B:B)*1/52))))</f>
        <v>0</v>
      </c>
      <c r="AK77" s="95">
        <f t="shared" si="94"/>
        <v>0</v>
      </c>
      <c r="AL77" s="95">
        <f t="shared" si="95"/>
        <v>0</v>
      </c>
      <c r="AM77" s="95">
        <f>IF(D77="D",AK77*AM$7,IF(AK77&gt;LOOKUP(1,HR!A:A,HR!B:B),(AK77-LOOKUP(1,HR!A:A,HR!B:B))*AH$7,0))</f>
        <v>0</v>
      </c>
      <c r="AN77" s="95">
        <f t="shared" si="96"/>
        <v>0</v>
      </c>
      <c r="AO77" s="99"/>
      <c r="AP77" s="63"/>
      <c r="AQ77" s="95">
        <f t="shared" si="97"/>
        <v>0</v>
      </c>
      <c r="AR77" s="95">
        <f t="shared" si="98"/>
        <v>0</v>
      </c>
      <c r="AS77" s="95">
        <f t="shared" si="99"/>
        <v>0</v>
      </c>
      <c r="AT77" s="95">
        <f t="shared" si="10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IF(Employee!D$210="m","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 t="shared" si="86"/>
        <v>0</v>
      </c>
      <c r="I78" s="121">
        <f t="shared" si="87"/>
        <v>0</v>
      </c>
      <c r="J78" s="121">
        <f t="shared" si="88"/>
        <v>0</v>
      </c>
      <c r="K78" s="121">
        <f t="shared" si="89"/>
        <v>0</v>
      </c>
      <c r="L78" s="166">
        <f t="shared" si="90"/>
        <v>0</v>
      </c>
      <c r="M78" s="132" t="str">
        <f t="shared" si="80"/>
        <v xml:space="preserve"> </v>
      </c>
      <c r="N78" s="123" t="str">
        <f>IF(M78=" "," ",IF(M78=0," ",IF(Employee!O$206="W1",AN78,AI78-W63)))</f>
        <v xml:space="preserve"> </v>
      </c>
      <c r="O78" s="133" t="str">
        <f>IF(M78=" "," ",IF(M78=0," ",IF(Employee!P$199&gt;E$69,0,IF(C78="A",WNI!E520,IF(C78="B",WNI!F520,IF(C78="C",WNI!G520,IF(C78="J",WNI!H520," ")))))))</f>
        <v xml:space="preserve"> </v>
      </c>
      <c r="P78" s="123"/>
      <c r="Q78" s="123"/>
      <c r="R78" s="138" t="str">
        <f t="shared" si="81"/>
        <v xml:space="preserve"> </v>
      </c>
      <c r="S78" s="123"/>
      <c r="T78" s="124" t="str">
        <f>IF(M78=" "," ",IF(M78=0," ",WNI!I520))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99"/>
      <c r="AE78" s="114">
        <f>IF(E78=" ",0,IF(D78="BR",0,IF(D78="D",0,IF(D78="NT",V78,LOOKUP(D78,Free!A:A,Free!B:B)*E$69/52))))</f>
        <v>0</v>
      </c>
      <c r="AF78" s="95">
        <f t="shared" si="91"/>
        <v>0</v>
      </c>
      <c r="AG78" s="95">
        <f t="shared" si="92"/>
        <v>0</v>
      </c>
      <c r="AH78" s="95">
        <f>IF(D78="D",AF78*AH$7,IF(AF78&gt;LOOKUP(E$69,HR!A:A,HR!B:B),(AF78-LOOKUP(E$69,HR!A:A,HR!B:B))*AH$7,0))</f>
        <v>0</v>
      </c>
      <c r="AI78" s="95">
        <f t="shared" si="93"/>
        <v>0</v>
      </c>
      <c r="AJ78" s="95">
        <f>IF(E78=" ",0,IF(D78="BR",0,IF(D78="D",0,IF(D78="NT",M78,LOOKUP(D78,Free!A:A,Free!B:B)*1/52))))</f>
        <v>0</v>
      </c>
      <c r="AK78" s="95">
        <f t="shared" si="94"/>
        <v>0</v>
      </c>
      <c r="AL78" s="95">
        <f t="shared" si="95"/>
        <v>0</v>
      </c>
      <c r="AM78" s="95">
        <f>IF(D78="D",AK78*AM$7,IF(AK78&gt;LOOKUP(1,HR!A:A,HR!B:B),(AK78-LOOKUP(1,HR!A:A,HR!B:B))*AH$7,0))</f>
        <v>0</v>
      </c>
      <c r="AN78" s="95">
        <f t="shared" si="96"/>
        <v>0</v>
      </c>
      <c r="AO78" s="99"/>
      <c r="AP78" s="63"/>
      <c r="AQ78" s="95">
        <f t="shared" si="97"/>
        <v>0</v>
      </c>
      <c r="AR78" s="95">
        <f t="shared" si="98"/>
        <v>0</v>
      </c>
      <c r="AS78" s="95">
        <f t="shared" si="99"/>
        <v>0</v>
      </c>
      <c r="AT78" s="95">
        <f t="shared" si="10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IF(Employee!D$236="m","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 t="shared" si="86"/>
        <v>0</v>
      </c>
      <c r="I79" s="121">
        <f t="shared" si="87"/>
        <v>0</v>
      </c>
      <c r="J79" s="121">
        <f t="shared" si="88"/>
        <v>0</v>
      </c>
      <c r="K79" s="121">
        <f t="shared" si="89"/>
        <v>0</v>
      </c>
      <c r="L79" s="166">
        <f t="shared" si="90"/>
        <v>0</v>
      </c>
      <c r="M79" s="132" t="str">
        <f t="shared" si="80"/>
        <v xml:space="preserve"> </v>
      </c>
      <c r="N79" s="123" t="str">
        <f>IF(M79=" "," ",IF(M79=0," ",IF(Employee!O$232="W1",AN79,AI79-W64)))</f>
        <v xml:space="preserve"> </v>
      </c>
      <c r="O79" s="133" t="str">
        <f>IF(M79=" "," ",IF(M79=0," ",IF(Employee!P$225&gt;E$69,0,IF(C79="A",WNI!E521,IF(C79="B",WNI!F521,IF(C79="C",WNI!G521,IF(C79="J",WNI!H521," ")))))))</f>
        <v xml:space="preserve"> </v>
      </c>
      <c r="P79" s="123"/>
      <c r="Q79" s="123"/>
      <c r="R79" s="138" t="str">
        <f t="shared" si="81"/>
        <v xml:space="preserve"> </v>
      </c>
      <c r="S79" s="123"/>
      <c r="T79" s="124" t="str">
        <f>IF(M79=" "," ",IF(M79=0," ",WNI!I521))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99"/>
      <c r="AE79" s="114">
        <f>IF(E79=" ",0,IF(D79="BR",0,IF(D79="D",0,IF(D79="NT",V79,LOOKUP(D79,Free!A:A,Free!B:B)*E$69/52))))</f>
        <v>0</v>
      </c>
      <c r="AF79" s="95">
        <f t="shared" si="91"/>
        <v>0</v>
      </c>
      <c r="AG79" s="95">
        <f t="shared" si="92"/>
        <v>0</v>
      </c>
      <c r="AH79" s="95">
        <f>IF(D79="D",AF79*AH$7,IF(AF79&gt;LOOKUP(E$69,HR!A:A,HR!B:B),(AF79-LOOKUP(E$69,HR!A:A,HR!B:B))*AH$7,0))</f>
        <v>0</v>
      </c>
      <c r="AI79" s="95">
        <f t="shared" si="93"/>
        <v>0</v>
      </c>
      <c r="AJ79" s="95">
        <f>IF(E79=" ",0,IF(D79="BR",0,IF(D79="D",0,IF(D79="NT",M79,LOOKUP(D79,Free!A:A,Free!B:B)*1/52))))</f>
        <v>0</v>
      </c>
      <c r="AK79" s="95">
        <f t="shared" si="94"/>
        <v>0</v>
      </c>
      <c r="AL79" s="95">
        <f t="shared" si="95"/>
        <v>0</v>
      </c>
      <c r="AM79" s="95">
        <f>IF(D79="D",AK79*AM$7,IF(AK79&gt;LOOKUP(1,HR!A:A,HR!B:B),(AK79-LOOKUP(1,HR!A:A,HR!B:B))*AH$7,0))</f>
        <v>0</v>
      </c>
      <c r="AN79" s="95">
        <f t="shared" si="96"/>
        <v>0</v>
      </c>
      <c r="AO79" s="99"/>
      <c r="AP79" s="63"/>
      <c r="AQ79" s="95">
        <f t="shared" si="97"/>
        <v>0</v>
      </c>
      <c r="AR79" s="95">
        <f t="shared" si="98"/>
        <v>0</v>
      </c>
      <c r="AS79" s="95">
        <f t="shared" si="99"/>
        <v>0</v>
      </c>
      <c r="AT79" s="95">
        <f t="shared" si="10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IF(E80=Employee!D$263,LOOKUP(E$69,NiTable!A:A,NiTable!AC:AC),"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IF(Employee!D$262="m","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 t="shared" si="86"/>
        <v>0</v>
      </c>
      <c r="I80" s="148">
        <f t="shared" si="87"/>
        <v>0</v>
      </c>
      <c r="J80" s="148">
        <f t="shared" si="88"/>
        <v>0</v>
      </c>
      <c r="K80" s="148">
        <f t="shared" si="89"/>
        <v>0</v>
      </c>
      <c r="L80" s="167">
        <f t="shared" si="90"/>
        <v>0</v>
      </c>
      <c r="M80" s="134" t="str">
        <f t="shared" si="80"/>
        <v xml:space="preserve"> </v>
      </c>
      <c r="N80" s="123" t="str">
        <f>IF(M80=" "," ",IF(M80=0," ",IF(Employee!O$258="W1",AN80,AI80-W65)))</f>
        <v xml:space="preserve"> </v>
      </c>
      <c r="O80" s="133" t="str">
        <f>IF(M80=" "," ",IF(M80=0," ",IF(Employee!P$251&gt;E$69,0,IF(C80="A",WNI!E522,IF(C80="B",WNI!F522,IF(C80="C",WNI!G522,IF(C80="J",WNI!H522," ")))))))</f>
        <v xml:space="preserve"> </v>
      </c>
      <c r="P80" s="136"/>
      <c r="Q80" s="136"/>
      <c r="R80" s="125" t="str">
        <f t="shared" si="81"/>
        <v xml:space="preserve"> </v>
      </c>
      <c r="S80" s="123"/>
      <c r="T80" s="124" t="str">
        <f>IF(M80=" "," ",IF(M80=0," ",WNI!I522))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99"/>
      <c r="AE80" s="114">
        <f>IF(E80=" ",0,IF(D80="BR",0,IF(D80="D",0,IF(D80="NT",V80,LOOKUP(D80,Free!A:A,Free!B:B)*E$69/52))))</f>
        <v>0</v>
      </c>
      <c r="AF80" s="95">
        <f t="shared" si="91"/>
        <v>0</v>
      </c>
      <c r="AG80" s="95">
        <f t="shared" si="92"/>
        <v>0</v>
      </c>
      <c r="AH80" s="95">
        <f>IF(D80="D",AF80*AH$7,IF(AF80&gt;LOOKUP(E$69,HR!A:A,HR!B:B),(AF80-LOOKUP(E$69,HR!A:A,HR!B:B))*AH$7,0))</f>
        <v>0</v>
      </c>
      <c r="AI80" s="95">
        <f t="shared" si="93"/>
        <v>0</v>
      </c>
      <c r="AJ80" s="95">
        <f>IF(E80=" ",0,IF(D80="BR",0,IF(D80="D",0,IF(D80="NT",M80,LOOKUP(D80,Free!A:A,Free!B:B)*1/52))))</f>
        <v>0</v>
      </c>
      <c r="AK80" s="95">
        <f t="shared" si="94"/>
        <v>0</v>
      </c>
      <c r="AL80" s="95">
        <f t="shared" si="95"/>
        <v>0</v>
      </c>
      <c r="AM80" s="95">
        <f>IF(D80="D",AK80*AM$7,IF(AK80&gt;LOOKUP(1,HR!A:A,HR!B:B),(AK80-LOOKUP(1,HR!A:A,HR!B:B))*AH$7,0))</f>
        <v>0</v>
      </c>
      <c r="AN80" s="95">
        <f t="shared" si="96"/>
        <v>0</v>
      </c>
      <c r="AO80" s="99"/>
      <c r="AP80" s="63"/>
      <c r="AQ80" s="95">
        <f t="shared" si="97"/>
        <v>0</v>
      </c>
      <c r="AR80" s="95">
        <f t="shared" si="98"/>
        <v>0</v>
      </c>
      <c r="AS80" s="95">
        <f t="shared" si="99"/>
        <v>0</v>
      </c>
      <c r="AT80" s="95">
        <f t="shared" si="10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58"/>
      <c r="H81" s="135"/>
      <c r="I81" s="136"/>
      <c r="J81" s="136"/>
      <c r="K81" s="182"/>
      <c r="L81" s="182"/>
      <c r="M81" s="171">
        <f t="shared" ref="M81:R81" si="101">SUM(M71:M80)</f>
        <v>0</v>
      </c>
      <c r="N81" s="171">
        <f t="shared" si="101"/>
        <v>0</v>
      </c>
      <c r="O81" s="171">
        <f t="shared" si="101"/>
        <v>0</v>
      </c>
      <c r="P81" s="171">
        <f t="shared" si="101"/>
        <v>0</v>
      </c>
      <c r="Q81" s="171">
        <f t="shared" si="101"/>
        <v>0</v>
      </c>
      <c r="R81" s="171">
        <f t="shared" si="10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s="54" customFormat="1" ht="24" customHeight="1" thickBot="1" x14ac:dyDescent="0.25">
      <c r="A82" s="14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232"/>
      <c r="V82" s="84"/>
      <c r="W82" s="84"/>
      <c r="X82" s="84"/>
      <c r="Y82" s="233"/>
      <c r="Z82" s="84"/>
      <c r="AA82" s="84"/>
      <c r="AB82" s="85"/>
      <c r="AC82" s="84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63"/>
      <c r="AQ82" s="227"/>
      <c r="AR82" s="227"/>
      <c r="AS82" s="227"/>
      <c r="AT82" s="227"/>
      <c r="AU82" s="63"/>
    </row>
    <row r="83" spans="1:47" ht="18" customHeight="1" thickTop="1" thickBot="1" x14ac:dyDescent="0.25">
      <c r="A83" s="41"/>
      <c r="B83" s="409" t="s">
        <v>34</v>
      </c>
      <c r="C83" s="452"/>
      <c r="D83" s="452"/>
      <c r="E83" s="453"/>
      <c r="F83" s="42"/>
      <c r="G83" s="42"/>
      <c r="H83" s="43"/>
      <c r="I83" s="43"/>
      <c r="J83" s="43"/>
      <c r="K83" s="58"/>
      <c r="L83" s="58"/>
      <c r="M83" s="55"/>
      <c r="N83" s="43"/>
      <c r="O83" s="413" t="s">
        <v>39</v>
      </c>
      <c r="P83" s="414"/>
      <c r="Q83" s="415"/>
      <c r="R83" s="416"/>
      <c r="S83" s="417"/>
      <c r="T83" s="417"/>
      <c r="U83" s="44"/>
      <c r="AD83" s="99"/>
      <c r="AE83" s="114"/>
      <c r="AO83" s="99"/>
      <c r="AP83" s="63"/>
      <c r="AQ83" s="228"/>
      <c r="AR83" s="228"/>
      <c r="AS83" s="228"/>
      <c r="AT83" s="228"/>
      <c r="AU83" s="63"/>
    </row>
    <row r="84" spans="1:47" ht="18" customHeight="1" thickTop="1" thickBot="1" x14ac:dyDescent="0.25">
      <c r="A84" s="45"/>
      <c r="B84" s="421" t="s">
        <v>9</v>
      </c>
      <c r="C84" s="454"/>
      <c r="D84" s="455"/>
      <c r="E84" s="220">
        <v>53</v>
      </c>
      <c r="F84" s="63"/>
      <c r="G84" s="63"/>
      <c r="H84" s="421" t="s">
        <v>39</v>
      </c>
      <c r="I84" s="454"/>
      <c r="J84" s="455"/>
      <c r="K84" s="324">
        <f>Admin!B366</f>
        <v>40273</v>
      </c>
      <c r="L84" s="325" t="s">
        <v>256</v>
      </c>
      <c r="M84" s="326">
        <f>Admin!B366</f>
        <v>40273</v>
      </c>
      <c r="N84" s="28"/>
      <c r="O84" s="422" t="s">
        <v>116</v>
      </c>
      <c r="P84" s="456"/>
      <c r="Q84" s="456"/>
      <c r="R84" s="457"/>
      <c r="S84" s="46"/>
      <c r="T84" s="231"/>
      <c r="U84" s="48"/>
      <c r="AD84" s="99"/>
      <c r="AE84" s="114"/>
      <c r="AO84" s="99"/>
      <c r="AP84" s="63"/>
      <c r="AQ84" s="227"/>
      <c r="AR84" s="227"/>
      <c r="AS84" s="227"/>
      <c r="AT84" s="227"/>
      <c r="AU84" s="63"/>
    </row>
    <row r="85" spans="1:47" ht="18" customHeight="1" thickTop="1" x14ac:dyDescent="0.2">
      <c r="A85" s="45"/>
      <c r="B85" s="459" t="s">
        <v>118</v>
      </c>
      <c r="C85" s="460"/>
      <c r="D85" s="460"/>
      <c r="E85" s="460"/>
      <c r="F85" s="63"/>
      <c r="G85" s="46"/>
      <c r="H85" s="56"/>
      <c r="I85" s="56"/>
      <c r="J85" s="56"/>
      <c r="K85" s="59"/>
      <c r="L85" s="59"/>
      <c r="M85" s="56"/>
      <c r="N85" s="116"/>
      <c r="O85" s="56"/>
      <c r="P85" s="56"/>
      <c r="Q85" s="56"/>
      <c r="R85" s="56"/>
      <c r="S85" s="46"/>
      <c r="T85" s="56"/>
      <c r="U85" s="48"/>
      <c r="AD85" s="99"/>
      <c r="AE85" s="114"/>
      <c r="AO85" s="99"/>
      <c r="AP85" s="63"/>
      <c r="AQ85" s="227"/>
      <c r="AR85" s="227"/>
      <c r="AS85" s="227"/>
      <c r="AT85" s="227"/>
      <c r="AU85" s="63"/>
    </row>
    <row r="86" spans="1:47" ht="18" customHeight="1" x14ac:dyDescent="0.2">
      <c r="A86" s="45"/>
      <c r="B86" s="151" t="str">
        <f>IF(E86=" "," ",IF(Employee!F$24&gt;E$84," ",IF(Employee!F$26&lt;E$84," ",Employee!D$30)))</f>
        <v xml:space="preserve"> </v>
      </c>
      <c r="C86" s="110" t="str">
        <f>IF(E86=Employee!D$29,LOOKUP(E$84,NiTable!A:A,NiTable!B:B)," ")</f>
        <v xml:space="preserve"> </v>
      </c>
      <c r="D86" s="110" t="str">
        <f>IF(E86=Employee!D$29,LOOKUP(E$84,TaxCode!A:A,TaxCode!F:F)," ")</f>
        <v xml:space="preserve"> </v>
      </c>
      <c r="E86" s="160" t="str">
        <f>IF(Employee!D$28="m"," ",IF(Employee!F$24&gt;E$84," ",IF(Employee!F$26&lt;E$84," ",Employee!D$29)))</f>
        <v xml:space="preserve"> </v>
      </c>
      <c r="F86" s="157" t="str">
        <f>IF(E86=" "," ",IF(Employee!F$24&gt;E$84," ",IF(Employee!F$26&lt;E$84," ",Employee!D$15)))</f>
        <v xml:space="preserve"> </v>
      </c>
      <c r="G86" s="175"/>
      <c r="H86" s="126">
        <f>IF(T$69="Y",H71,0)</f>
        <v>0</v>
      </c>
      <c r="I86" s="117">
        <f>IF(T$69="Y",I71,0)</f>
        <v>0</v>
      </c>
      <c r="J86" s="117">
        <f>IF(T$69="Y",J71,0)</f>
        <v>0</v>
      </c>
      <c r="K86" s="117">
        <f>IF(T$69="Y",K71,I86*J86)</f>
        <v>0</v>
      </c>
      <c r="L86" s="165">
        <f>IF(T$69="Y",L71,0)</f>
        <v>0</v>
      </c>
      <c r="M86" s="130" t="str">
        <f t="shared" ref="M86:M95" si="102">IF(E86=" "," ",IF(T$84="Y",M71,IF((H86+K86+L86)&gt;0,H86+K86+L86," ")))</f>
        <v xml:space="preserve"> </v>
      </c>
      <c r="N86" s="119" t="str">
        <f>IF(M86=" "," ",IF(M86=0," ",IF(Employee!O$24="W1",AN86,AI86)))</f>
        <v xml:space="preserve"> </v>
      </c>
      <c r="O86" s="131" t="str">
        <f>IF(M86=" "," ",IF(M86=0," ",IF(Employee!P$17&gt;E$84,0,IF(C86="A",WNI!E523,IF(C86="B",WNI!F523,IF(C86="C",WNI!G523,IF(C86="J",WNI!H523," ")))))))</f>
        <v xml:space="preserve"> </v>
      </c>
      <c r="P86" s="119"/>
      <c r="Q86" s="119"/>
      <c r="R86" s="137" t="str">
        <f t="shared" ref="R86:R95" si="103">IF(M86=" "," ",IF(M86=0," ",M86-SUM(N86:Q86)))</f>
        <v xml:space="preserve"> </v>
      </c>
      <c r="S86" s="123"/>
      <c r="T86" s="120" t="str">
        <f>IF(M86=" "," ",IF(M86=0," ",WNI!I523))</f>
        <v xml:space="preserve"> </v>
      </c>
      <c r="U86" s="50"/>
      <c r="V86" s="61">
        <f>IF(Employee!H$34=E$84,Employee!D$34+SUM(M86)+V71,SUM(M86)+V71)</f>
        <v>0</v>
      </c>
      <c r="W86" s="61">
        <f>IF(Employee!H$34=E$84,Employee!D$35+SUM(N86)+W71,SUM(N86)+W71)</f>
        <v>0</v>
      </c>
      <c r="X86" s="61">
        <f t="shared" ref="X86:X95" si="104">IF(O86=" ",X71,O86+X71)</f>
        <v>0</v>
      </c>
      <c r="Y86" s="61">
        <f t="shared" ref="Y86:Y95" si="105">IF(P86=0,Y71,P86+Y71)</f>
        <v>0</v>
      </c>
      <c r="Z86" s="61">
        <f t="shared" ref="Z86:Z95" si="106">IF(Q86=0,Z71,Q86+Z71)</f>
        <v>0</v>
      </c>
      <c r="AA86" s="61">
        <f t="shared" ref="AA86:AA95" si="107">IF(R86=" ",AA71,AA71+R86)</f>
        <v>0</v>
      </c>
      <c r="AC86" s="61">
        <f t="shared" ref="AC86:AC95" si="108">IF(T86=" ",AC71,T86+AC71)</f>
        <v>0</v>
      </c>
      <c r="AD86" s="99"/>
      <c r="AE86" s="114">
        <f>IF(E86=" ",0,IF(D86="BR",0,IF(D86="D",0,IF(D86="NT",V86,LOOKUP(D86,Free!A:A,Free!B:B)*1/52))))</f>
        <v>0</v>
      </c>
      <c r="AF86" s="95">
        <f>IF(E86=" ",0,SUM(M86)-AE86)</f>
        <v>0</v>
      </c>
      <c r="AG86" s="95">
        <f>AF86*AG$7</f>
        <v>0</v>
      </c>
      <c r="AH86" s="95">
        <f>IF(D86="D",AF86*AH$7,IF(AF86&gt;LOOKUP(1,HR!A:A,HR!B:B),(AF86-LOOKUP(1,HR!A:A,HR!B:B))*AH$7,0))</f>
        <v>0</v>
      </c>
      <c r="AI86" s="95">
        <f>IF(AF86&lt;1,0,AG86+AH86)</f>
        <v>0</v>
      </c>
      <c r="AJ86" s="95">
        <f>IF(E86=" ",0,IF(D86="BR",0,IF(D86="D",0,IF(D86="NT",M86,LOOKUP(D86,Free!A:A,Free!B:B)*1/52))))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IF(D86="D",AK86*AM$7,IF(AK86&gt;LOOKUP(1,HR!A:A,HR!B:B),(AK86-LOOKUP(1,HR!A:A,HR!B:B))*AH$7,0))</f>
        <v>0</v>
      </c>
      <c r="AN86" s="95">
        <f>IF(AK86&lt;1,0,AL86+AM86)</f>
        <v>0</v>
      </c>
      <c r="AO86" s="99"/>
      <c r="AP86" s="63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3"/>
    </row>
    <row r="87" spans="1:47" ht="18" customHeight="1" x14ac:dyDescent="0.2">
      <c r="A87" s="45"/>
      <c r="B87" s="153" t="str">
        <f>IF(E87=" "," ",IF(Employee!F$50&gt;E$84," ",IF(Employee!F$52&lt;E$84," ",Employee!D$56)))</f>
        <v xml:space="preserve"> </v>
      </c>
      <c r="C87" s="32" t="str">
        <f>IF(E87=Employee!D$55,LOOKUP(E$84,NiTable!A:A,NiTable!E:E)," ")</f>
        <v xml:space="preserve"> </v>
      </c>
      <c r="D87" s="32" t="str">
        <f>IF(E87=Employee!D$55,LOOKUP(E$84,TaxCode!A:A,TaxCode!L:L)," ")</f>
        <v xml:space="preserve"> </v>
      </c>
      <c r="E87" s="150" t="str">
        <f>IF(Employee!D$54="m"," ",IF(Employee!F$50&gt;E$84," ",IF(Employee!F$52&lt;E$84," ",Employee!D$55)))</f>
        <v xml:space="preserve"> </v>
      </c>
      <c r="F87" s="158" t="str">
        <f>IF(E87=" "," ",IF(Employee!F$50&gt;E$84," ",IF(Employee!F$52&lt;E$84," ",Employee!D$41)))</f>
        <v xml:space="preserve"> </v>
      </c>
      <c r="G87" s="175"/>
      <c r="H87" s="127">
        <f t="shared" ref="H87:H95" si="109">IF(T$69="Y",H72,0)</f>
        <v>0</v>
      </c>
      <c r="I87" s="121">
        <f t="shared" ref="I87:I95" si="110">IF(T$69="Y",I72,0)</f>
        <v>0</v>
      </c>
      <c r="J87" s="121">
        <f t="shared" ref="J87:J95" si="111">IF(T$69="Y",J72,0)</f>
        <v>0</v>
      </c>
      <c r="K87" s="121">
        <f t="shared" ref="K87:K95" si="112">IF(T$69="Y",K72,I87*J87)</f>
        <v>0</v>
      </c>
      <c r="L87" s="166">
        <f t="shared" ref="L87:L95" si="113">IF(T$69="Y",L72,0)</f>
        <v>0</v>
      </c>
      <c r="M87" s="132" t="str">
        <f t="shared" si="102"/>
        <v xml:space="preserve"> </v>
      </c>
      <c r="N87" s="123" t="str">
        <f>IF(M87=" "," ",IF(M87=0," ",IF(Employee!O$50="W1",AN87,AI87)))</f>
        <v xml:space="preserve"> </v>
      </c>
      <c r="O87" s="133" t="str">
        <f>IF(M87=" "," ",IF(M87=0," ",IF(Employee!P$43&gt;E$84,0,IF(C87="A",WNI!E524,IF(C87="B",WNI!F524,IF(C87="C",WNI!G524,IF(C87="J",WNI!H524," ")))))))</f>
        <v xml:space="preserve"> </v>
      </c>
      <c r="P87" s="123"/>
      <c r="Q87" s="123"/>
      <c r="R87" s="138" t="str">
        <f t="shared" si="103"/>
        <v xml:space="preserve"> </v>
      </c>
      <c r="S87" s="123"/>
      <c r="T87" s="124" t="str">
        <f>IF(M87=" "," ",IF(M87=0," ",WNI!I524))</f>
        <v xml:space="preserve"> </v>
      </c>
      <c r="U87" s="50"/>
      <c r="V87" s="61">
        <f>IF(Employee!H$60=E$84,Employee!D$60+SUM(M87)+V72,SUM(M87)+V72)</f>
        <v>0</v>
      </c>
      <c r="W87" s="61">
        <f>IF(Employee!H$60=E$84,Employee!D$61+SUM(N87)+W72,SUM(N87)+W72)</f>
        <v>0</v>
      </c>
      <c r="X87" s="61">
        <f t="shared" si="104"/>
        <v>0</v>
      </c>
      <c r="Y87" s="61">
        <f t="shared" si="105"/>
        <v>0</v>
      </c>
      <c r="Z87" s="61">
        <f t="shared" si="106"/>
        <v>0</v>
      </c>
      <c r="AA87" s="61">
        <f t="shared" si="107"/>
        <v>0</v>
      </c>
      <c r="AC87" s="61">
        <f t="shared" si="108"/>
        <v>0</v>
      </c>
      <c r="AD87" s="99"/>
      <c r="AE87" s="114">
        <f>IF(E87=" ",0,IF(D87="BR",0,IF(D87="D",0,IF(D87="NT",V87,LOOKUP(D87,Free!A:A,Free!B:B)*1/52))))</f>
        <v>0</v>
      </c>
      <c r="AF87" s="95">
        <f t="shared" ref="AF87:AF95" si="114">IF(E87=" ",0,SUM(M87)-AE87)</f>
        <v>0</v>
      </c>
      <c r="AG87" s="95">
        <f t="shared" ref="AG87:AG95" si="115">AF87*AG$7</f>
        <v>0</v>
      </c>
      <c r="AH87" s="95">
        <f>IF(D87="D",AF87*AH$7,IF(AF87&gt;LOOKUP(1,HR!A:A,HR!B:B),(AF87-LOOKUP(1,HR!A:A,HR!B:B))*AH$7,0))</f>
        <v>0</v>
      </c>
      <c r="AI87" s="95">
        <f t="shared" ref="AI87:AI95" si="116">IF(AF87&lt;1,0,AG87+AH87)</f>
        <v>0</v>
      </c>
      <c r="AJ87" s="95">
        <f>IF(E87=" ",0,IF(D87="BR",0,IF(D87="D",0,IF(D87="NT",M87,LOOKUP(D87,Free!A:A,Free!B:B)*1/52))))</f>
        <v>0</v>
      </c>
      <c r="AK87" s="95">
        <f t="shared" ref="AK87:AK95" si="117">IF(E87=" ",0,SUM(M87)-AJ87)</f>
        <v>0</v>
      </c>
      <c r="AL87" s="95">
        <f t="shared" ref="AL87:AL95" si="118">AK87*AL$7</f>
        <v>0</v>
      </c>
      <c r="AM87" s="95">
        <f>IF(D87="D",AK87*AM$7,IF(AK87&gt;LOOKUP(1,HR!A:A,HR!B:B),(AK87-LOOKUP(1,HR!A:A,HR!B:B))*AH$7,0))</f>
        <v>0</v>
      </c>
      <c r="AN87" s="95">
        <f t="shared" ref="AN87:AN95" si="119">IF(AK87&lt;1,0,AL87+AM87)</f>
        <v>0</v>
      </c>
      <c r="AO87" s="99"/>
      <c r="AP87" s="63"/>
      <c r="AQ87" s="95">
        <f t="shared" ref="AQ87:AQ95" si="120">IF(G87="SSP",H87,0)</f>
        <v>0</v>
      </c>
      <c r="AR87" s="95">
        <f t="shared" ref="AR87:AR95" si="121">IF(G87="SMP",H87,0)</f>
        <v>0</v>
      </c>
      <c r="AS87" s="95">
        <f t="shared" ref="AS87:AS95" si="122">IF(G87="SPP",H87,0)</f>
        <v>0</v>
      </c>
      <c r="AT87" s="95">
        <f t="shared" ref="AT87:AT95" si="123">IF(G87="SAP",H87,0)</f>
        <v>0</v>
      </c>
      <c r="AU87" s="63"/>
    </row>
    <row r="88" spans="1:47" ht="18" customHeight="1" x14ac:dyDescent="0.2">
      <c r="A88" s="45"/>
      <c r="B88" s="153" t="str">
        <f>IF(E88=" "," ",IF(Employee!F$76&gt;E$84," ",IF(Employee!F$78&lt;E$84," ",Employee!D$82)))</f>
        <v xml:space="preserve"> </v>
      </c>
      <c r="C88" s="32" t="str">
        <f>IF(E88=Employee!D$81,LOOKUP(E$84,NiTable!A:A,NiTable!H:H)," ")</f>
        <v xml:space="preserve"> </v>
      </c>
      <c r="D88" s="32" t="str">
        <f>IF(E88=Employee!D$81,LOOKUP(E$84,TaxCode!A:A,TaxCode!R:R)," ")</f>
        <v xml:space="preserve"> </v>
      </c>
      <c r="E88" s="150" t="str">
        <f>IF(Employee!D$80="m"," ",IF(Employee!F$76&gt;E$84," ",IF(Employee!F$78&lt;E$84," ",Employee!D$81)))</f>
        <v xml:space="preserve"> </v>
      </c>
      <c r="F88" s="158" t="str">
        <f>IF(E88=" "," ",IF(Employee!F$76&gt;E$84," ",IF(Employee!F$78&lt;E$84," ",Employee!D$67)))</f>
        <v xml:space="preserve"> </v>
      </c>
      <c r="G88" s="175"/>
      <c r="H88" s="127">
        <f t="shared" si="109"/>
        <v>0</v>
      </c>
      <c r="I88" s="121">
        <f t="shared" si="110"/>
        <v>0</v>
      </c>
      <c r="J88" s="121">
        <f t="shared" si="111"/>
        <v>0</v>
      </c>
      <c r="K88" s="121">
        <f t="shared" si="112"/>
        <v>0</v>
      </c>
      <c r="L88" s="166">
        <f t="shared" si="113"/>
        <v>0</v>
      </c>
      <c r="M88" s="132" t="str">
        <f t="shared" si="102"/>
        <v xml:space="preserve"> </v>
      </c>
      <c r="N88" s="123" t="str">
        <f>IF(M88=" "," ",IF(M88=0," ",IF(Employee!O$76="W1",AN88,AI88)))</f>
        <v xml:space="preserve"> </v>
      </c>
      <c r="O88" s="133" t="str">
        <f>IF(M88=" "," ",IF(M88=0," ",IF(Employee!P$69&gt;E$84,0,IF(C88="A",WNI!E525,IF(C88="B",WNI!F525,IF(C88="C",WNI!G525,IF(C88="J",WNI!H525," ")))))))</f>
        <v xml:space="preserve"> </v>
      </c>
      <c r="P88" s="123"/>
      <c r="Q88" s="123"/>
      <c r="R88" s="138" t="str">
        <f t="shared" si="103"/>
        <v xml:space="preserve"> </v>
      </c>
      <c r="S88" s="123"/>
      <c r="T88" s="124" t="str">
        <f>IF(M88=" "," ",IF(M88=0," ",WNI!I525))</f>
        <v xml:space="preserve"> </v>
      </c>
      <c r="U88" s="50"/>
      <c r="V88" s="61">
        <f>IF(Employee!H$86=E$84,Employee!D$86+SUM(M88)+V73,SUM(M88)+V73)</f>
        <v>0</v>
      </c>
      <c r="W88" s="61">
        <f>IF(Employee!H$86=E$84,Employee!D$87+SUM(N88)+W73,SUM(N88)+W73)</f>
        <v>0</v>
      </c>
      <c r="X88" s="61">
        <f t="shared" si="104"/>
        <v>0</v>
      </c>
      <c r="Y88" s="61">
        <f t="shared" si="105"/>
        <v>0</v>
      </c>
      <c r="Z88" s="61">
        <f t="shared" si="106"/>
        <v>0</v>
      </c>
      <c r="AA88" s="61">
        <f t="shared" si="107"/>
        <v>0</v>
      </c>
      <c r="AC88" s="61">
        <f t="shared" si="108"/>
        <v>0</v>
      </c>
      <c r="AD88" s="99"/>
      <c r="AE88" s="114">
        <f>IF(E88=" ",0,IF(D88="BR",0,IF(D88="D",0,IF(D88="NT",V88,LOOKUP(D88,Free!A:A,Free!B:B)*1/52))))</f>
        <v>0</v>
      </c>
      <c r="AF88" s="95">
        <f t="shared" si="114"/>
        <v>0</v>
      </c>
      <c r="AG88" s="95">
        <f t="shared" si="115"/>
        <v>0</v>
      </c>
      <c r="AH88" s="95">
        <f>IF(D88="D",AF88*AH$7,IF(AF88&gt;LOOKUP(1,HR!A:A,HR!B:B),(AF88-LOOKUP(1,HR!A:A,HR!B:B))*AH$7,0))</f>
        <v>0</v>
      </c>
      <c r="AI88" s="95">
        <f t="shared" si="116"/>
        <v>0</v>
      </c>
      <c r="AJ88" s="95">
        <f>IF(E88=" ",0,IF(D88="BR",0,IF(D88="D",0,IF(D88="NT",M88,LOOKUP(D88,Free!A:A,Free!B:B)*1/52))))</f>
        <v>0</v>
      </c>
      <c r="AK88" s="95">
        <f t="shared" si="117"/>
        <v>0</v>
      </c>
      <c r="AL88" s="95">
        <f t="shared" si="118"/>
        <v>0</v>
      </c>
      <c r="AM88" s="95">
        <f>IF(D88="D",AK88*AM$7,IF(AK88&gt;LOOKUP(1,HR!A:A,HR!B:B),(AK88-LOOKUP(1,HR!A:A,HR!B:B))*AH$7,0))</f>
        <v>0</v>
      </c>
      <c r="AN88" s="95">
        <f t="shared" si="119"/>
        <v>0</v>
      </c>
      <c r="AO88" s="99"/>
      <c r="AP88" s="63"/>
      <c r="AQ88" s="95">
        <f t="shared" si="120"/>
        <v>0</v>
      </c>
      <c r="AR88" s="95">
        <f t="shared" si="121"/>
        <v>0</v>
      </c>
      <c r="AS88" s="95">
        <f t="shared" si="122"/>
        <v>0</v>
      </c>
      <c r="AT88" s="95">
        <f t="shared" si="123"/>
        <v>0</v>
      </c>
      <c r="AU88" s="63"/>
    </row>
    <row r="89" spans="1:47" ht="18" customHeight="1" x14ac:dyDescent="0.2">
      <c r="A89" s="45"/>
      <c r="B89" s="153" t="str">
        <f>IF(E89=" "," ",IF(Employee!F$102&gt;E$84," ",IF(Employee!F$104&lt;E$84," ",Employee!D$108)))</f>
        <v xml:space="preserve"> </v>
      </c>
      <c r="C89" s="32" t="str">
        <f>IF(E89=Employee!D$107,LOOKUP(E$84,NiTable!A:A,NiTable!K:K)," ")</f>
        <v xml:space="preserve"> </v>
      </c>
      <c r="D89" s="32" t="str">
        <f>IF(E89=Employee!D$107,LOOKUP(E$84,TaxCode!A:A,TaxCode!X:X)," ")</f>
        <v xml:space="preserve"> </v>
      </c>
      <c r="E89" s="150" t="str">
        <f>IF(Employee!D$106="m"," ",IF(Employee!F$102&gt;E$84," ",IF(Employee!F$104&lt;E$84," ",Employee!D$107)))</f>
        <v xml:space="preserve"> </v>
      </c>
      <c r="F89" s="158" t="str">
        <f>IF(E89=" "," ",IF(Employee!F$102&gt;E$84," ",IF(Employee!F$104&lt;E$84," ",Employee!D$93)))</f>
        <v xml:space="preserve"> </v>
      </c>
      <c r="G89" s="175"/>
      <c r="H89" s="127">
        <f t="shared" si="109"/>
        <v>0</v>
      </c>
      <c r="I89" s="121">
        <f t="shared" si="110"/>
        <v>0</v>
      </c>
      <c r="J89" s="121">
        <f t="shared" si="111"/>
        <v>0</v>
      </c>
      <c r="K89" s="121">
        <f t="shared" si="112"/>
        <v>0</v>
      </c>
      <c r="L89" s="166">
        <f t="shared" si="113"/>
        <v>0</v>
      </c>
      <c r="M89" s="132" t="str">
        <f t="shared" si="102"/>
        <v xml:space="preserve"> </v>
      </c>
      <c r="N89" s="123" t="str">
        <f>IF(M89=" "," ",IF(M89=0," ",IF(Employee!O$102="W1",AN89,AI89)))</f>
        <v xml:space="preserve"> </v>
      </c>
      <c r="O89" s="133" t="str">
        <f>IF(M89=" "," ",IF(M89=0," ",IF(Employee!P$95&gt;E$84,0,IF(C89="A",WNI!E526,IF(C89="B",WNI!F526,IF(C89="C",WNI!G526,IF(C89="J",WNI!H526," ")))))))</f>
        <v xml:space="preserve"> </v>
      </c>
      <c r="P89" s="123"/>
      <c r="Q89" s="123"/>
      <c r="R89" s="138" t="str">
        <f t="shared" si="103"/>
        <v xml:space="preserve"> </v>
      </c>
      <c r="S89" s="123"/>
      <c r="T89" s="124" t="str">
        <f>IF(M89=" "," ",IF(M89=0," ",WNI!I526))</f>
        <v xml:space="preserve"> </v>
      </c>
      <c r="U89" s="50"/>
      <c r="V89" s="61">
        <f>IF(Employee!H$112=E$84,Employee!D$112+SUM(M89)+V74,SUM(M89)+V74)</f>
        <v>0</v>
      </c>
      <c r="W89" s="61">
        <f>IF(Employee!H$112=E$84,Employee!D$113+SUM(N89)+W74,SUM(N89)+W74)</f>
        <v>0</v>
      </c>
      <c r="X89" s="61">
        <f t="shared" si="104"/>
        <v>0</v>
      </c>
      <c r="Y89" s="61">
        <f t="shared" si="105"/>
        <v>0</v>
      </c>
      <c r="Z89" s="61">
        <f t="shared" si="106"/>
        <v>0</v>
      </c>
      <c r="AA89" s="61">
        <f t="shared" si="107"/>
        <v>0</v>
      </c>
      <c r="AC89" s="61">
        <f t="shared" si="108"/>
        <v>0</v>
      </c>
      <c r="AD89" s="99"/>
      <c r="AE89" s="114">
        <f>IF(E89=" ",0,IF(D89="BR",0,IF(D89="D",0,IF(D89="NT",V89,LOOKUP(D89,Free!A:A,Free!B:B)*1/52))))</f>
        <v>0</v>
      </c>
      <c r="AF89" s="95">
        <f t="shared" si="114"/>
        <v>0</v>
      </c>
      <c r="AG89" s="95">
        <f t="shared" si="115"/>
        <v>0</v>
      </c>
      <c r="AH89" s="95">
        <f>IF(D89="D",AF89*AH$7,IF(AF89&gt;LOOKUP(1,HR!A:A,HR!B:B),(AF89-LOOKUP(1,HR!A:A,HR!B:B))*AH$7,0))</f>
        <v>0</v>
      </c>
      <c r="AI89" s="95">
        <f t="shared" si="116"/>
        <v>0</v>
      </c>
      <c r="AJ89" s="95">
        <f>IF(E89=" ",0,IF(D89="BR",0,IF(D89="D",0,IF(D89="NT",M89,LOOKUP(D89,Free!A:A,Free!B:B)*1/52))))</f>
        <v>0</v>
      </c>
      <c r="AK89" s="95">
        <f t="shared" si="117"/>
        <v>0</v>
      </c>
      <c r="AL89" s="95">
        <f t="shared" si="118"/>
        <v>0</v>
      </c>
      <c r="AM89" s="95">
        <f>IF(D89="D",AK89*AM$7,IF(AK89&gt;LOOKUP(1,HR!A:A,HR!B:B),(AK89-LOOKUP(1,HR!A:A,HR!B:B))*AH$7,0))</f>
        <v>0</v>
      </c>
      <c r="AN89" s="95">
        <f t="shared" si="119"/>
        <v>0</v>
      </c>
      <c r="AO89" s="99"/>
      <c r="AP89" s="63"/>
      <c r="AQ89" s="95">
        <f t="shared" si="120"/>
        <v>0</v>
      </c>
      <c r="AR89" s="95">
        <f t="shared" si="121"/>
        <v>0</v>
      </c>
      <c r="AS89" s="95">
        <f t="shared" si="122"/>
        <v>0</v>
      </c>
      <c r="AT89" s="95">
        <f t="shared" si="123"/>
        <v>0</v>
      </c>
      <c r="AU89" s="63"/>
    </row>
    <row r="90" spans="1:47" ht="18" customHeight="1" x14ac:dyDescent="0.2">
      <c r="A90" s="45"/>
      <c r="B90" s="153" t="str">
        <f>IF(E90=" "," ",IF(Employee!F$128&gt;E$84," ",IF(Employee!F$130&lt;E$84," ",Employee!D$134)))</f>
        <v xml:space="preserve"> </v>
      </c>
      <c r="C90" s="32" t="str">
        <f>IF(E90=Employee!D$133,LOOKUP(E$84,NiTable!A:A,NiTable!N:N)," ")</f>
        <v xml:space="preserve"> </v>
      </c>
      <c r="D90" s="32" t="str">
        <f>IF(E90=Employee!D$133,LOOKUP(E$84,TaxCode!A:A,TaxCode!AD:AD)," ")</f>
        <v xml:space="preserve"> </v>
      </c>
      <c r="E90" s="150" t="str">
        <f>IF(Employee!D$132="m"," ",IF(Employee!F$128&gt;E$84," ",IF(Employee!F$130&lt;E$84," ",Employee!D$133)))</f>
        <v xml:space="preserve"> </v>
      </c>
      <c r="F90" s="158" t="str">
        <f>IF(E90=" "," ",IF(Employee!F$128&gt;E$84," ",IF(Employee!F$130&lt;E$84," ",Employee!D$119)))</f>
        <v xml:space="preserve"> </v>
      </c>
      <c r="G90" s="175"/>
      <c r="H90" s="127">
        <f t="shared" si="109"/>
        <v>0</v>
      </c>
      <c r="I90" s="121">
        <f t="shared" si="110"/>
        <v>0</v>
      </c>
      <c r="J90" s="121">
        <f t="shared" si="111"/>
        <v>0</v>
      </c>
      <c r="K90" s="121">
        <f t="shared" si="112"/>
        <v>0</v>
      </c>
      <c r="L90" s="166">
        <f t="shared" si="113"/>
        <v>0</v>
      </c>
      <c r="M90" s="132" t="str">
        <f t="shared" si="102"/>
        <v xml:space="preserve"> </v>
      </c>
      <c r="N90" s="123" t="str">
        <f>IF(M90=" "," ",IF(M90=0," ",IF(Employee!O$128="W1",AN90,AI90)))</f>
        <v xml:space="preserve"> </v>
      </c>
      <c r="O90" s="133" t="str">
        <f>IF(M90=" "," ",IF(M90=0," ",IF(Employee!P$121&gt;E$84,0,IF(C90="A",WNI!E527,IF(C90="B",WNI!F527,IF(C90="C",WNI!G527,IF(C90="J",WNI!H527," ")))))))</f>
        <v xml:space="preserve"> </v>
      </c>
      <c r="P90" s="123"/>
      <c r="Q90" s="123"/>
      <c r="R90" s="138" t="str">
        <f t="shared" si="103"/>
        <v xml:space="preserve"> </v>
      </c>
      <c r="S90" s="123"/>
      <c r="T90" s="124" t="str">
        <f>IF(M90=" "," ",IF(M90=0," ",WNI!I527))</f>
        <v xml:space="preserve"> </v>
      </c>
      <c r="U90" s="50"/>
      <c r="V90" s="61">
        <f>IF(Employee!H$138=E$84,Employee!D$138+SUM(M90)+V75,SUM(M90)+V75)</f>
        <v>0</v>
      </c>
      <c r="W90" s="61">
        <f>IF(Employee!H$138=E$84,Employee!D$139+SUM(N90)+W75,SUM(N90)+W75)</f>
        <v>0</v>
      </c>
      <c r="X90" s="61">
        <f t="shared" si="104"/>
        <v>0</v>
      </c>
      <c r="Y90" s="61">
        <f t="shared" si="105"/>
        <v>0</v>
      </c>
      <c r="Z90" s="61">
        <f t="shared" si="106"/>
        <v>0</v>
      </c>
      <c r="AA90" s="61">
        <f t="shared" si="107"/>
        <v>0</v>
      </c>
      <c r="AC90" s="61">
        <f t="shared" si="108"/>
        <v>0</v>
      </c>
      <c r="AD90" s="99"/>
      <c r="AE90" s="114">
        <f>IF(E90=" ",0,IF(D90="BR",0,IF(D90="D",0,IF(D90="NT",V90,LOOKUP(D90,Free!A:A,Free!B:B)*1/52))))</f>
        <v>0</v>
      </c>
      <c r="AF90" s="95">
        <f t="shared" si="114"/>
        <v>0</v>
      </c>
      <c r="AG90" s="95">
        <f t="shared" si="115"/>
        <v>0</v>
      </c>
      <c r="AH90" s="95">
        <f>IF(D90="D",AF90*AH$7,IF(AF90&gt;LOOKUP(1,HR!A:A,HR!B:B),(AF90-LOOKUP(1,HR!A:A,HR!B:B))*AH$7,0))</f>
        <v>0</v>
      </c>
      <c r="AI90" s="95">
        <f t="shared" si="116"/>
        <v>0</v>
      </c>
      <c r="AJ90" s="95">
        <f>IF(E90=" ",0,IF(D90="BR",0,IF(D90="D",0,IF(D90="NT",M90,LOOKUP(D90,Free!A:A,Free!B:B)*1/52))))</f>
        <v>0</v>
      </c>
      <c r="AK90" s="95">
        <f t="shared" si="117"/>
        <v>0</v>
      </c>
      <c r="AL90" s="95">
        <f t="shared" si="118"/>
        <v>0</v>
      </c>
      <c r="AM90" s="95">
        <f>IF(D90="D",AK90*AM$7,IF(AK90&gt;LOOKUP(1,HR!A:A,HR!B:B),(AK90-LOOKUP(1,HR!A:A,HR!B:B))*AH$7,0))</f>
        <v>0</v>
      </c>
      <c r="AN90" s="95">
        <f t="shared" si="119"/>
        <v>0</v>
      </c>
      <c r="AO90" s="99"/>
      <c r="AP90" s="63"/>
      <c r="AQ90" s="95">
        <f t="shared" si="120"/>
        <v>0</v>
      </c>
      <c r="AR90" s="95">
        <f t="shared" si="121"/>
        <v>0</v>
      </c>
      <c r="AS90" s="95">
        <f t="shared" si="122"/>
        <v>0</v>
      </c>
      <c r="AT90" s="95">
        <f t="shared" si="123"/>
        <v>0</v>
      </c>
      <c r="AU90" s="63"/>
    </row>
    <row r="91" spans="1:47" ht="18" customHeight="1" x14ac:dyDescent="0.2">
      <c r="A91" s="45"/>
      <c r="B91" s="153" t="str">
        <f>IF(E91=" "," ",IF(Employee!F$154&gt;E$84," ",IF(Employee!F$156&lt;E$84," ",Employee!D$160)))</f>
        <v xml:space="preserve"> </v>
      </c>
      <c r="C91" s="32" t="str">
        <f>IF(E91=Employee!D$159,LOOKUP(E$84,NiTable!A:A,NiTable!Q:Q)," ")</f>
        <v xml:space="preserve"> </v>
      </c>
      <c r="D91" s="32" t="str">
        <f>IF(E91=Employee!D$159,LOOKUP(E$84,TaxCode!A:A,TaxCode!AJ:AJ)," ")</f>
        <v xml:space="preserve"> </v>
      </c>
      <c r="E91" s="150" t="str">
        <f>IF(Employee!D$158="m"," ",IF(Employee!F$154&gt;E$84," ",IF(Employee!F$156&lt;E$84," ",Employee!D$159)))</f>
        <v xml:space="preserve"> </v>
      </c>
      <c r="F91" s="158" t="str">
        <f>IF(E91=" "," ",IF(Employee!F$154&gt;E$84," ",IF(Employee!F$156&lt;E$84," ",Employee!D$145)))</f>
        <v xml:space="preserve"> </v>
      </c>
      <c r="G91" s="175"/>
      <c r="H91" s="127">
        <f t="shared" si="109"/>
        <v>0</v>
      </c>
      <c r="I91" s="121">
        <f t="shared" si="110"/>
        <v>0</v>
      </c>
      <c r="J91" s="121">
        <f t="shared" si="111"/>
        <v>0</v>
      </c>
      <c r="K91" s="121">
        <f t="shared" si="112"/>
        <v>0</v>
      </c>
      <c r="L91" s="166">
        <f t="shared" si="113"/>
        <v>0</v>
      </c>
      <c r="M91" s="132" t="str">
        <f t="shared" si="102"/>
        <v xml:space="preserve"> </v>
      </c>
      <c r="N91" s="123" t="str">
        <f>IF(M91=" "," ",IF(M91=0," ",IF(Employee!O$154="W1",AN91,AI91)))</f>
        <v xml:space="preserve"> </v>
      </c>
      <c r="O91" s="133" t="str">
        <f>IF(M91=" "," ",IF(M91=0," ",IF(Employee!P$147&gt;E$84,0,IF(C91="A",WNI!E528,IF(C91="B",WNI!F528,IF(C91="C",WNI!G528,IF(C91="J",WNI!H528," ")))))))</f>
        <v xml:space="preserve"> </v>
      </c>
      <c r="P91" s="123"/>
      <c r="Q91" s="123"/>
      <c r="R91" s="138" t="str">
        <f t="shared" si="103"/>
        <v xml:space="preserve"> </v>
      </c>
      <c r="S91" s="123"/>
      <c r="T91" s="124" t="str">
        <f>IF(M91=" "," ",IF(M91=0," ",WNI!I528))</f>
        <v xml:space="preserve"> </v>
      </c>
      <c r="U91" s="50"/>
      <c r="V91" s="61">
        <f>IF(Employee!H$164=E$84,Employee!D$164+SUM(M91)+V76,SUM(M91)+V76)</f>
        <v>0</v>
      </c>
      <c r="W91" s="61">
        <f>IF(Employee!H$164=E$84,Employee!D$165+SUM(N91)+W76,SUM(N91)+W76)</f>
        <v>0</v>
      </c>
      <c r="X91" s="61">
        <f t="shared" si="104"/>
        <v>0</v>
      </c>
      <c r="Y91" s="61">
        <f t="shared" si="105"/>
        <v>0</v>
      </c>
      <c r="Z91" s="61">
        <f t="shared" si="106"/>
        <v>0</v>
      </c>
      <c r="AA91" s="61">
        <f t="shared" si="107"/>
        <v>0</v>
      </c>
      <c r="AC91" s="61">
        <f t="shared" si="108"/>
        <v>0</v>
      </c>
      <c r="AD91" s="99"/>
      <c r="AE91" s="114">
        <f>IF(E91=" ",0,IF(D91="BR",0,IF(D91="D",0,IF(D91="NT",V91,LOOKUP(D91,Free!A:A,Free!B:B)*1/52))))</f>
        <v>0</v>
      </c>
      <c r="AF91" s="95">
        <f t="shared" si="114"/>
        <v>0</v>
      </c>
      <c r="AG91" s="95">
        <f t="shared" si="115"/>
        <v>0</v>
      </c>
      <c r="AH91" s="95">
        <f>IF(D91="D",AF91*AH$7,IF(AF91&gt;LOOKUP(1,HR!A:A,HR!B:B),(AF91-LOOKUP(1,HR!A:A,HR!B:B))*AH$7,0))</f>
        <v>0</v>
      </c>
      <c r="AI91" s="95">
        <f t="shared" si="116"/>
        <v>0</v>
      </c>
      <c r="AJ91" s="95">
        <f>IF(E91=" ",0,IF(D91="BR",0,IF(D91="D",0,IF(D91="NT",M91,LOOKUP(D91,Free!A:A,Free!B:B)*1/52))))</f>
        <v>0</v>
      </c>
      <c r="AK91" s="95">
        <f t="shared" si="117"/>
        <v>0</v>
      </c>
      <c r="AL91" s="95">
        <f t="shared" si="118"/>
        <v>0</v>
      </c>
      <c r="AM91" s="95">
        <f>IF(D91="D",AK91*AM$7,IF(AK91&gt;LOOKUP(1,HR!A:A,HR!B:B),(AK91-LOOKUP(1,HR!A:A,HR!B:B))*AH$7,0))</f>
        <v>0</v>
      </c>
      <c r="AN91" s="95">
        <f t="shared" si="119"/>
        <v>0</v>
      </c>
      <c r="AO91" s="99"/>
      <c r="AP91" s="63"/>
      <c r="AQ91" s="95">
        <f t="shared" si="120"/>
        <v>0</v>
      </c>
      <c r="AR91" s="95">
        <f t="shared" si="121"/>
        <v>0</v>
      </c>
      <c r="AS91" s="95">
        <f t="shared" si="122"/>
        <v>0</v>
      </c>
      <c r="AT91" s="95">
        <f t="shared" si="123"/>
        <v>0</v>
      </c>
      <c r="AU91" s="63"/>
    </row>
    <row r="92" spans="1:47" ht="18" customHeight="1" x14ac:dyDescent="0.2">
      <c r="A92" s="45"/>
      <c r="B92" s="153" t="str">
        <f>IF(E92=" "," ",IF(Employee!F$180&gt;E$84," ",IF(Employee!F$182&lt;E$84," ",Employee!D$186)))</f>
        <v xml:space="preserve"> </v>
      </c>
      <c r="C92" s="32" t="str">
        <f>IF(E92=Employee!D$185,LOOKUP(E$84,NiTable!A:A,NiTable!T:T)," ")</f>
        <v xml:space="preserve"> </v>
      </c>
      <c r="D92" s="32" t="str">
        <f>IF(E92=Employee!D$185,LOOKUP(E$84,TaxCode!A:A,TaxCode!AP:AP)," ")</f>
        <v xml:space="preserve"> </v>
      </c>
      <c r="E92" s="150" t="str">
        <f>IF(Employee!D$184="m"," ",IF(Employee!F$180&gt;E$84," ",IF(Employee!F$182&lt;E$84," ",Employee!D$185)))</f>
        <v xml:space="preserve"> </v>
      </c>
      <c r="F92" s="158" t="str">
        <f>IF(E92=" "," ",IF(Employee!F$180&gt;E$84," ",IF(Employee!F$182&lt;E$84," ",Employee!D$171)))</f>
        <v xml:space="preserve"> </v>
      </c>
      <c r="G92" s="175"/>
      <c r="H92" s="127">
        <f t="shared" si="109"/>
        <v>0</v>
      </c>
      <c r="I92" s="121">
        <f t="shared" si="110"/>
        <v>0</v>
      </c>
      <c r="J92" s="121">
        <f t="shared" si="111"/>
        <v>0</v>
      </c>
      <c r="K92" s="121">
        <f t="shared" si="112"/>
        <v>0</v>
      </c>
      <c r="L92" s="166">
        <f t="shared" si="113"/>
        <v>0</v>
      </c>
      <c r="M92" s="132" t="str">
        <f t="shared" si="102"/>
        <v xml:space="preserve"> </v>
      </c>
      <c r="N92" s="123" t="str">
        <f>IF(M92=" "," ",IF(M92=0," ",IF(Employee!O$180="W1",AN92,AI92)))</f>
        <v xml:space="preserve"> </v>
      </c>
      <c r="O92" s="133" t="str">
        <f>IF(M92=" "," ",IF(M92=0," ",IF(Employee!P$173&gt;E$84,0,IF(C92="A",WNI!E529,IF(C92="B",WNI!F529,IF(C92="C",WNI!G529,IF(C92="J",WNI!H529," ")))))))</f>
        <v xml:space="preserve"> </v>
      </c>
      <c r="P92" s="123"/>
      <c r="Q92" s="123"/>
      <c r="R92" s="138" t="str">
        <f t="shared" si="103"/>
        <v xml:space="preserve"> </v>
      </c>
      <c r="S92" s="123"/>
      <c r="T92" s="124" t="str">
        <f>IF(M92=" "," ",IF(M92=0," ",WNI!I529))</f>
        <v xml:space="preserve"> </v>
      </c>
      <c r="U92" s="50"/>
      <c r="V92" s="61">
        <f>IF(Employee!H$190=E$84,Employee!D$190+SUM(M92)+V77,SUM(M92)+V77)</f>
        <v>0</v>
      </c>
      <c r="W92" s="61">
        <f>IF(Employee!H$190=E$84,Employee!D$191+SUM(N92)+W77,SUM(N92)+W77)</f>
        <v>0</v>
      </c>
      <c r="X92" s="61">
        <f t="shared" si="104"/>
        <v>0</v>
      </c>
      <c r="Y92" s="61">
        <f t="shared" si="105"/>
        <v>0</v>
      </c>
      <c r="Z92" s="61">
        <f t="shared" si="106"/>
        <v>0</v>
      </c>
      <c r="AA92" s="61">
        <f t="shared" si="107"/>
        <v>0</v>
      </c>
      <c r="AC92" s="61">
        <f t="shared" si="108"/>
        <v>0</v>
      </c>
      <c r="AD92" s="99"/>
      <c r="AE92" s="114">
        <f>IF(E92=" ",0,IF(D92="BR",0,IF(D92="D",0,IF(D92="NT",V92,LOOKUP(D92,Free!A:A,Free!B:B)*1/52))))</f>
        <v>0</v>
      </c>
      <c r="AF92" s="95">
        <f t="shared" si="114"/>
        <v>0</v>
      </c>
      <c r="AG92" s="95">
        <f t="shared" si="115"/>
        <v>0</v>
      </c>
      <c r="AH92" s="95">
        <f>IF(D92="D",AF92*AH$7,IF(AF92&gt;LOOKUP(1,HR!A:A,HR!B:B),(AF92-LOOKUP(1,HR!A:A,HR!B:B))*AH$7,0))</f>
        <v>0</v>
      </c>
      <c r="AI92" s="95">
        <f t="shared" si="116"/>
        <v>0</v>
      </c>
      <c r="AJ92" s="95">
        <f>IF(E92=" ",0,IF(D92="BR",0,IF(D92="D",0,IF(D92="NT",M92,LOOKUP(D92,Free!A:A,Free!B:B)*1/52))))</f>
        <v>0</v>
      </c>
      <c r="AK92" s="95">
        <f t="shared" si="117"/>
        <v>0</v>
      </c>
      <c r="AL92" s="95">
        <f t="shared" si="118"/>
        <v>0</v>
      </c>
      <c r="AM92" s="95">
        <f>IF(D92="D",AK92*AM$7,IF(AK92&gt;LOOKUP(1,HR!A:A,HR!B:B),(AK92-LOOKUP(1,HR!A:A,HR!B:B))*AH$7,0))</f>
        <v>0</v>
      </c>
      <c r="AN92" s="95">
        <f t="shared" si="119"/>
        <v>0</v>
      </c>
      <c r="AO92" s="99"/>
      <c r="AP92" s="63"/>
      <c r="AQ92" s="95">
        <f t="shared" si="120"/>
        <v>0</v>
      </c>
      <c r="AR92" s="95">
        <f t="shared" si="121"/>
        <v>0</v>
      </c>
      <c r="AS92" s="95">
        <f t="shared" si="122"/>
        <v>0</v>
      </c>
      <c r="AT92" s="95">
        <f t="shared" si="123"/>
        <v>0</v>
      </c>
      <c r="AU92" s="63"/>
    </row>
    <row r="93" spans="1:47" ht="18" customHeight="1" x14ac:dyDescent="0.2">
      <c r="A93" s="45"/>
      <c r="B93" s="153" t="str">
        <f>IF(E93=" "," ",IF(Employee!F$206&gt;E$84," ",IF(Employee!F$208&lt;E$84," ",Employee!D$212)))</f>
        <v xml:space="preserve"> </v>
      </c>
      <c r="C93" s="32" t="str">
        <f>IF(E93=Employee!D$211,LOOKUP(E$84,NiTable!A:A,NiTable!W:W)," ")</f>
        <v xml:space="preserve"> </v>
      </c>
      <c r="D93" s="32" t="str">
        <f>IF(E93=Employee!D$211,LOOKUP(E$84,TaxCode!A:A,TaxCode!AV:AV)," ")</f>
        <v xml:space="preserve"> </v>
      </c>
      <c r="E93" s="150" t="str">
        <f>IF(Employee!D$210="m"," ",IF(Employee!F$206&gt;E$84," ",IF(Employee!F$208&lt;E$84," ",Employee!D$211)))</f>
        <v xml:space="preserve"> </v>
      </c>
      <c r="F93" s="158" t="str">
        <f>IF(E93=" "," ",IF(Employee!F$206&gt;E$84," ",IF(Employee!F$208&lt;E$84," ",Employee!D$197)))</f>
        <v xml:space="preserve"> </v>
      </c>
      <c r="G93" s="175"/>
      <c r="H93" s="127">
        <f t="shared" si="109"/>
        <v>0</v>
      </c>
      <c r="I93" s="121">
        <f t="shared" si="110"/>
        <v>0</v>
      </c>
      <c r="J93" s="121">
        <f t="shared" si="111"/>
        <v>0</v>
      </c>
      <c r="K93" s="121">
        <f t="shared" si="112"/>
        <v>0</v>
      </c>
      <c r="L93" s="166">
        <f t="shared" si="113"/>
        <v>0</v>
      </c>
      <c r="M93" s="132" t="str">
        <f t="shared" si="102"/>
        <v xml:space="preserve"> </v>
      </c>
      <c r="N93" s="123" t="str">
        <f>IF(M93=" "," ",IF(M93=0," ",IF(Employee!O$206="W1",AN93,AI93)))</f>
        <v xml:space="preserve"> </v>
      </c>
      <c r="O93" s="133" t="str">
        <f>IF(M93=" "," ",IF(M93=0," ",IF(Employee!P$199&gt;E$84,0,IF(C93="A",WNI!E530,IF(C93="B",WNI!F530,IF(C93="C",WNI!G530,IF(C93="J",WNI!H530," ")))))))</f>
        <v xml:space="preserve"> </v>
      </c>
      <c r="P93" s="123"/>
      <c r="Q93" s="123"/>
      <c r="R93" s="138" t="str">
        <f t="shared" si="103"/>
        <v xml:space="preserve"> </v>
      </c>
      <c r="S93" s="123"/>
      <c r="T93" s="124" t="str">
        <f>IF(M93=" "," ",IF(M93=0," ",WNI!I530))</f>
        <v xml:space="preserve"> </v>
      </c>
      <c r="U93" s="50"/>
      <c r="V93" s="61">
        <f>IF(Employee!H$216=E$84,Employee!D$216+SUM(M93)+V78,SUM(M93)+V78)</f>
        <v>0</v>
      </c>
      <c r="W93" s="61">
        <f>IF(Employee!H$216=E$84,Employee!D$217+SUM(N93)+W78,SUM(N93)+W78)</f>
        <v>0</v>
      </c>
      <c r="X93" s="61">
        <f t="shared" si="104"/>
        <v>0</v>
      </c>
      <c r="Y93" s="61">
        <f t="shared" si="105"/>
        <v>0</v>
      </c>
      <c r="Z93" s="61">
        <f t="shared" si="106"/>
        <v>0</v>
      </c>
      <c r="AA93" s="61">
        <f t="shared" si="107"/>
        <v>0</v>
      </c>
      <c r="AC93" s="61">
        <f t="shared" si="108"/>
        <v>0</v>
      </c>
      <c r="AD93" s="99"/>
      <c r="AE93" s="114">
        <f>IF(E93=" ",0,IF(D93="BR",0,IF(D93="D",0,IF(D93="NT",V93,LOOKUP(D93,Free!A:A,Free!B:B)*1/52))))</f>
        <v>0</v>
      </c>
      <c r="AF93" s="95">
        <f t="shared" si="114"/>
        <v>0</v>
      </c>
      <c r="AG93" s="95">
        <f t="shared" si="115"/>
        <v>0</v>
      </c>
      <c r="AH93" s="95">
        <f>IF(D93="D",AF93*AH$7,IF(AF93&gt;LOOKUP(1,HR!A:A,HR!B:B),(AF93-LOOKUP(1,HR!A:A,HR!B:B))*AH$7,0))</f>
        <v>0</v>
      </c>
      <c r="AI93" s="95">
        <f t="shared" si="116"/>
        <v>0</v>
      </c>
      <c r="AJ93" s="95">
        <f>IF(E93=" ",0,IF(D93="BR",0,IF(D93="D",0,IF(D93="NT",M93,LOOKUP(D93,Free!A:A,Free!B:B)*1/52))))</f>
        <v>0</v>
      </c>
      <c r="AK93" s="95">
        <f t="shared" si="117"/>
        <v>0</v>
      </c>
      <c r="AL93" s="95">
        <f t="shared" si="118"/>
        <v>0</v>
      </c>
      <c r="AM93" s="95">
        <f>IF(D93="D",AK93*AM$7,IF(AK93&gt;LOOKUP(1,HR!A:A,HR!B:B),(AK93-LOOKUP(1,HR!A:A,HR!B:B))*AH$7,0))</f>
        <v>0</v>
      </c>
      <c r="AN93" s="95">
        <f t="shared" si="119"/>
        <v>0</v>
      </c>
      <c r="AO93" s="99"/>
      <c r="AP93" s="63"/>
      <c r="AQ93" s="95">
        <f t="shared" si="120"/>
        <v>0</v>
      </c>
      <c r="AR93" s="95">
        <f t="shared" si="121"/>
        <v>0</v>
      </c>
      <c r="AS93" s="95">
        <f t="shared" si="122"/>
        <v>0</v>
      </c>
      <c r="AT93" s="95">
        <f t="shared" si="123"/>
        <v>0</v>
      </c>
      <c r="AU93" s="63"/>
    </row>
    <row r="94" spans="1:47" ht="18" customHeight="1" x14ac:dyDescent="0.2">
      <c r="A94" s="45"/>
      <c r="B94" s="153" t="str">
        <f>IF(E94=" "," ",IF(Employee!F$232&gt;E$84," ",IF(Employee!F$234&lt;E$84," ",Employee!D$238)))</f>
        <v xml:space="preserve"> </v>
      </c>
      <c r="C94" s="32" t="str">
        <f>IF(E94=Employee!D$237,LOOKUP(E$84,NiTable!A:A,NiTable!Z:Z)," ")</f>
        <v xml:space="preserve"> </v>
      </c>
      <c r="D94" s="32" t="str">
        <f>IF(E94=Employee!D$237,LOOKUP(E$84,TaxCode!A:A,TaxCode!BB:BB)," ")</f>
        <v xml:space="preserve"> </v>
      </c>
      <c r="E94" s="150" t="str">
        <f>IF(Employee!D$236="m"," ",IF(Employee!F$232&gt;E$84," ",IF(Employee!F$234&lt;E$84," ",Employee!D$237)))</f>
        <v xml:space="preserve"> </v>
      </c>
      <c r="F94" s="158" t="str">
        <f>IF(E94=" "," ",IF(Employee!F$232&gt;E$84," ",IF(Employee!F$234&lt;E$84," ",Employee!D$223)))</f>
        <v xml:space="preserve"> </v>
      </c>
      <c r="G94" s="175"/>
      <c r="H94" s="127">
        <f t="shared" si="109"/>
        <v>0</v>
      </c>
      <c r="I94" s="121">
        <f t="shared" si="110"/>
        <v>0</v>
      </c>
      <c r="J94" s="121">
        <f t="shared" si="111"/>
        <v>0</v>
      </c>
      <c r="K94" s="121">
        <f t="shared" si="112"/>
        <v>0</v>
      </c>
      <c r="L94" s="166">
        <f t="shared" si="113"/>
        <v>0</v>
      </c>
      <c r="M94" s="132" t="str">
        <f t="shared" si="102"/>
        <v xml:space="preserve"> </v>
      </c>
      <c r="N94" s="123" t="str">
        <f>IF(M94=" "," ",IF(M94=0," ",IF(Employee!O$232="W1",AN94,AI94)))</f>
        <v xml:space="preserve"> </v>
      </c>
      <c r="O94" s="133" t="str">
        <f>IF(M94=" "," ",IF(M94=0," ",IF(Employee!P$225&gt;E$84,0,IF(C94="A",WNI!E531,IF(C94="B",WNI!F531,IF(C94="C",WNI!G531,IF(C94="J",WNI!H531," ")))))))</f>
        <v xml:space="preserve"> </v>
      </c>
      <c r="P94" s="123"/>
      <c r="Q94" s="123"/>
      <c r="R94" s="138" t="str">
        <f t="shared" si="103"/>
        <v xml:space="preserve"> </v>
      </c>
      <c r="S94" s="123"/>
      <c r="T94" s="124" t="str">
        <f>IF(M94=" "," ",IF(M94=0," ",WNI!I531))</f>
        <v xml:space="preserve"> </v>
      </c>
      <c r="U94" s="50"/>
      <c r="V94" s="61">
        <f>IF(Employee!H$242=E$84,Employee!D$242+SUM(M94)+V79,SUM(M94)+V79)</f>
        <v>0</v>
      </c>
      <c r="W94" s="61">
        <f>IF(Employee!H$242=E$84,Employee!D$243+SUM(N94)+W79,SUM(N94)+W79)</f>
        <v>0</v>
      </c>
      <c r="X94" s="61">
        <f t="shared" si="104"/>
        <v>0</v>
      </c>
      <c r="Y94" s="61">
        <f t="shared" si="105"/>
        <v>0</v>
      </c>
      <c r="Z94" s="61">
        <f t="shared" si="106"/>
        <v>0</v>
      </c>
      <c r="AA94" s="61">
        <f t="shared" si="107"/>
        <v>0</v>
      </c>
      <c r="AC94" s="61">
        <f t="shared" si="108"/>
        <v>0</v>
      </c>
      <c r="AD94" s="99"/>
      <c r="AE94" s="114">
        <f>IF(E94=" ",0,IF(D94="BR",0,IF(D94="D",0,IF(D94="NT",V94,LOOKUP(D94,Free!A:A,Free!B:B)*1/52))))</f>
        <v>0</v>
      </c>
      <c r="AF94" s="95">
        <f t="shared" si="114"/>
        <v>0</v>
      </c>
      <c r="AG94" s="95">
        <f t="shared" si="115"/>
        <v>0</v>
      </c>
      <c r="AH94" s="95">
        <f>IF(D94="D",AF94*AH$7,IF(AF94&gt;LOOKUP(1,HR!A:A,HR!B:B),(AF94-LOOKUP(1,HR!A:A,HR!B:B))*AH$7,0))</f>
        <v>0</v>
      </c>
      <c r="AI94" s="95">
        <f t="shared" si="116"/>
        <v>0</v>
      </c>
      <c r="AJ94" s="95">
        <f>IF(E94=" ",0,IF(D94="BR",0,IF(D94="D",0,IF(D94="NT",M94,LOOKUP(D94,Free!A:A,Free!B:B)*1/52))))</f>
        <v>0</v>
      </c>
      <c r="AK94" s="95">
        <f t="shared" si="117"/>
        <v>0</v>
      </c>
      <c r="AL94" s="95">
        <f t="shared" si="118"/>
        <v>0</v>
      </c>
      <c r="AM94" s="95">
        <f>IF(D94="D",AK94*AM$7,IF(AK94&gt;LOOKUP(1,HR!A:A,HR!B:B),(AK94-LOOKUP(1,HR!A:A,HR!B:B))*AH$7,0))</f>
        <v>0</v>
      </c>
      <c r="AN94" s="95">
        <f t="shared" si="119"/>
        <v>0</v>
      </c>
      <c r="AO94" s="99"/>
      <c r="AP94" s="63"/>
      <c r="AQ94" s="95">
        <f t="shared" si="120"/>
        <v>0</v>
      </c>
      <c r="AR94" s="95">
        <f t="shared" si="121"/>
        <v>0</v>
      </c>
      <c r="AS94" s="95">
        <f t="shared" si="122"/>
        <v>0</v>
      </c>
      <c r="AT94" s="95">
        <f t="shared" si="123"/>
        <v>0</v>
      </c>
      <c r="AU94" s="63"/>
    </row>
    <row r="95" spans="1:47" ht="18" customHeight="1" thickBot="1" x14ac:dyDescent="0.25">
      <c r="A95" s="45"/>
      <c r="B95" s="155" t="str">
        <f>IF(E95=" "," ",IF(Employee!F$258&gt;E$84," ",IF(Employee!F$260&lt;E$84," ",Employee!D$264)))</f>
        <v xml:space="preserve"> </v>
      </c>
      <c r="C95" s="111" t="str">
        <f>IF(E95=Employee!D$263,LOOKUP(E$84,NiTable!A:A,NiTable!AC:AC)," ")</f>
        <v xml:space="preserve"> </v>
      </c>
      <c r="D95" s="111" t="str">
        <f>IF(E95=Employee!D$263,LOOKUP(E$84,TaxCode!A:A,TaxCode!BH:BH)," ")</f>
        <v xml:space="preserve"> </v>
      </c>
      <c r="E95" s="161" t="str">
        <f>IF(Employee!D$262="m"," ",IF(Employee!F$258&gt;E$84," ",IF(Employee!F$260&lt;E$84," ",Employee!D$263)))</f>
        <v xml:space="preserve"> </v>
      </c>
      <c r="F95" s="158" t="str">
        <f>IF(E95=" "," ",IF(Employee!F$258&gt;E$84," ",IF(Employee!F$260&lt;E$84," ",Employee!D$249)))</f>
        <v xml:space="preserve"> </v>
      </c>
      <c r="G95" s="176"/>
      <c r="H95" s="147">
        <f t="shared" si="109"/>
        <v>0</v>
      </c>
      <c r="I95" s="148">
        <f t="shared" si="110"/>
        <v>0</v>
      </c>
      <c r="J95" s="148">
        <f t="shared" si="111"/>
        <v>0</v>
      </c>
      <c r="K95" s="148">
        <f t="shared" si="112"/>
        <v>0</v>
      </c>
      <c r="L95" s="167">
        <f t="shared" si="113"/>
        <v>0</v>
      </c>
      <c r="M95" s="134" t="str">
        <f t="shared" si="102"/>
        <v xml:space="preserve"> </v>
      </c>
      <c r="N95" s="123" t="str">
        <f>IF(M95=" "," ",IF(M95=0," ",IF(Employee!O$258="W1",AN95,AI95)))</f>
        <v xml:space="preserve"> </v>
      </c>
      <c r="O95" s="133" t="str">
        <f>IF(M95=" "," ",IF(M95=0," ",IF(Employee!P$251&gt;E$84,0,IF(C95="A",WNI!E532,IF(C95="B",WNI!F532,IF(C95="C",WNI!G532,IF(C95="J",WNI!H532," ")))))))</f>
        <v xml:space="preserve"> </v>
      </c>
      <c r="P95" s="136"/>
      <c r="Q95" s="136"/>
      <c r="R95" s="125" t="str">
        <f t="shared" si="103"/>
        <v xml:space="preserve"> </v>
      </c>
      <c r="S95" s="123"/>
      <c r="T95" s="124" t="str">
        <f>IF(M95=" "," ",IF(M95=0," ",WNI!I532))</f>
        <v xml:space="preserve"> </v>
      </c>
      <c r="U95" s="50"/>
      <c r="V95" s="61">
        <f>IF(Employee!H$268=E$84,Employee!D$268+SUM(M95)+V80,SUM(M95)+V80)</f>
        <v>0</v>
      </c>
      <c r="W95" s="61">
        <f>IF(Employee!H$268=E$84,Employee!D$269+SUM(N95)+W80,SUM(N95)+W80)</f>
        <v>0</v>
      </c>
      <c r="X95" s="61">
        <f t="shared" si="104"/>
        <v>0</v>
      </c>
      <c r="Y95" s="61">
        <f t="shared" si="105"/>
        <v>0</v>
      </c>
      <c r="Z95" s="61">
        <f t="shared" si="106"/>
        <v>0</v>
      </c>
      <c r="AA95" s="61">
        <f t="shared" si="107"/>
        <v>0</v>
      </c>
      <c r="AC95" s="61">
        <f t="shared" si="108"/>
        <v>0</v>
      </c>
      <c r="AD95" s="99"/>
      <c r="AE95" s="114">
        <f>IF(E95=" ",0,IF(D95="BR",0,IF(D95="D",0,IF(D95="NT",V95,LOOKUP(D95,Free!A:A,Free!B:B)*1/52))))</f>
        <v>0</v>
      </c>
      <c r="AF95" s="95">
        <f t="shared" si="114"/>
        <v>0</v>
      </c>
      <c r="AG95" s="95">
        <f t="shared" si="115"/>
        <v>0</v>
      </c>
      <c r="AH95" s="95">
        <f>IF(D95="D",AF95*AH$7,IF(AF95&gt;LOOKUP(1,HR!A:A,HR!B:B),(AF95-LOOKUP(1,HR!A:A,HR!B:B))*AH$7,0))</f>
        <v>0</v>
      </c>
      <c r="AI95" s="95">
        <f t="shared" si="116"/>
        <v>0</v>
      </c>
      <c r="AJ95" s="95">
        <f>IF(E95=" ",0,IF(D95="BR",0,IF(D95="D",0,IF(D95="NT",M95,LOOKUP(D95,Free!A:A,Free!B:B)*1/52))))</f>
        <v>0</v>
      </c>
      <c r="AK95" s="95">
        <f t="shared" si="117"/>
        <v>0</v>
      </c>
      <c r="AL95" s="95">
        <f t="shared" si="118"/>
        <v>0</v>
      </c>
      <c r="AM95" s="95">
        <f>IF(D95="D",AK95*AM$7,IF(AK95&gt;LOOKUP(1,HR!A:A,HR!B:B),(AK95-LOOKUP(1,HR!A:A,HR!B:B))*AH$7,0))</f>
        <v>0</v>
      </c>
      <c r="AN95" s="95">
        <f t="shared" si="119"/>
        <v>0</v>
      </c>
      <c r="AO95" s="99"/>
      <c r="AP95" s="63"/>
      <c r="AQ95" s="95">
        <f t="shared" si="120"/>
        <v>0</v>
      </c>
      <c r="AR95" s="95">
        <f t="shared" si="121"/>
        <v>0</v>
      </c>
      <c r="AS95" s="95">
        <f t="shared" si="122"/>
        <v>0</v>
      </c>
      <c r="AT95" s="95">
        <f t="shared" si="123"/>
        <v>0</v>
      </c>
      <c r="AU95" s="63"/>
    </row>
    <row r="96" spans="1:47" ht="18" customHeight="1" thickTop="1" thickBot="1" x14ac:dyDescent="0.25">
      <c r="A96" s="49"/>
      <c r="B96" s="164"/>
      <c r="C96" s="162"/>
      <c r="D96" s="162"/>
      <c r="E96" s="163"/>
      <c r="F96" s="412" t="s">
        <v>7</v>
      </c>
      <c r="G96" s="458"/>
      <c r="H96" s="135"/>
      <c r="I96" s="136"/>
      <c r="J96" s="136"/>
      <c r="K96" s="182"/>
      <c r="L96" s="182"/>
      <c r="M96" s="171">
        <f t="shared" ref="M96:R96" si="124">SUM(M86:M95)</f>
        <v>0</v>
      </c>
      <c r="N96" s="171">
        <f t="shared" si="124"/>
        <v>0</v>
      </c>
      <c r="O96" s="171">
        <f t="shared" si="124"/>
        <v>0</v>
      </c>
      <c r="P96" s="171">
        <f t="shared" si="124"/>
        <v>0</v>
      </c>
      <c r="Q96" s="171">
        <f t="shared" si="124"/>
        <v>0</v>
      </c>
      <c r="R96" s="171">
        <f t="shared" si="124"/>
        <v>0</v>
      </c>
      <c r="S96" s="123"/>
      <c r="T96" s="171">
        <f>SUM(T86:T95)</f>
        <v>0</v>
      </c>
      <c r="U96" s="51"/>
      <c r="V96" s="61"/>
      <c r="AD96" s="99"/>
      <c r="AO96" s="99"/>
      <c r="AP96" s="63"/>
      <c r="AU96" s="63"/>
    </row>
    <row r="97" spans="1:47" s="54" customFormat="1" ht="24" customHeight="1" thickBot="1" x14ac:dyDescent="0.25">
      <c r="A97" s="142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232"/>
      <c r="V97" s="84"/>
      <c r="W97" s="84"/>
      <c r="X97" s="84"/>
      <c r="Y97" s="233"/>
      <c r="Z97" s="84"/>
      <c r="AA97" s="84"/>
      <c r="AB97" s="85"/>
      <c r="AC97" s="84"/>
      <c r="AD97" s="98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8"/>
      <c r="AP97" s="63"/>
      <c r="AQ97" s="95"/>
      <c r="AR97" s="95"/>
      <c r="AS97" s="95"/>
      <c r="AT97" s="95"/>
      <c r="AU97" s="63"/>
    </row>
    <row r="98" spans="1:47" ht="18" customHeight="1" thickTop="1" thickBot="1" x14ac:dyDescent="0.25">
      <c r="A98" s="41"/>
      <c r="B98" s="409" t="s">
        <v>35</v>
      </c>
      <c r="C98" s="410"/>
      <c r="D98" s="410"/>
      <c r="E98" s="411"/>
      <c r="F98" s="42"/>
      <c r="G98" s="42"/>
      <c r="H98" s="55"/>
      <c r="I98" s="55"/>
      <c r="J98" s="55"/>
      <c r="K98" s="58"/>
      <c r="L98" s="58"/>
      <c r="M98" s="55"/>
      <c r="N98" s="43"/>
      <c r="O98" s="413" t="s">
        <v>39</v>
      </c>
      <c r="P98" s="414"/>
      <c r="Q98" s="415"/>
      <c r="R98" s="416"/>
      <c r="S98" s="417"/>
      <c r="T98" s="417"/>
      <c r="U98" s="44"/>
      <c r="AD98" s="99"/>
      <c r="AO98" s="99"/>
      <c r="AP98" s="63"/>
      <c r="AU98" s="63"/>
    </row>
    <row r="99" spans="1:47" ht="18" customHeight="1" thickTop="1" thickBot="1" x14ac:dyDescent="0.25">
      <c r="A99" s="45"/>
      <c r="B99" s="421" t="s">
        <v>10</v>
      </c>
      <c r="C99" s="410"/>
      <c r="D99" s="411"/>
      <c r="E99" s="220">
        <v>12</v>
      </c>
      <c r="F99" s="63"/>
      <c r="G99" s="63"/>
      <c r="H99" s="421" t="s">
        <v>39</v>
      </c>
      <c r="I99" s="410"/>
      <c r="J99" s="411"/>
      <c r="K99" s="324">
        <f>Admin!B336</f>
        <v>40243</v>
      </c>
      <c r="L99" s="325" t="s">
        <v>256</v>
      </c>
      <c r="M99" s="326">
        <f>Admin!B366</f>
        <v>40273</v>
      </c>
      <c r="N99" s="28"/>
      <c r="O99" s="422" t="s">
        <v>117</v>
      </c>
      <c r="P99" s="423"/>
      <c r="Q99" s="423"/>
      <c r="R99" s="424"/>
      <c r="S99" s="46"/>
      <c r="T99" s="180"/>
      <c r="U99" s="48"/>
      <c r="AD99" s="99"/>
      <c r="AO99" s="99"/>
      <c r="AP99" s="63"/>
      <c r="AU99" s="63"/>
    </row>
    <row r="100" spans="1:47" ht="18" customHeight="1" thickTop="1" x14ac:dyDescent="0.2">
      <c r="A100" s="45"/>
      <c r="B100" s="91"/>
      <c r="C100" s="32"/>
      <c r="D100" s="32"/>
      <c r="E100" s="47"/>
      <c r="F100" s="46"/>
      <c r="G100" s="46"/>
      <c r="H100" s="56"/>
      <c r="I100" s="56"/>
      <c r="J100" s="56"/>
      <c r="K100" s="59"/>
      <c r="L100" s="59"/>
      <c r="M100" s="56"/>
      <c r="N100" s="116"/>
      <c r="O100" s="56"/>
      <c r="P100" s="56"/>
      <c r="Q100" s="56"/>
      <c r="R100" s="56"/>
      <c r="S100" s="46"/>
      <c r="T100" s="56"/>
      <c r="U100" s="48"/>
      <c r="AD100" s="99"/>
      <c r="AI100" s="114"/>
      <c r="AO100" s="99"/>
      <c r="AP100" s="63"/>
      <c r="AU100" s="63"/>
    </row>
    <row r="101" spans="1:47" ht="18" customHeight="1" x14ac:dyDescent="0.2">
      <c r="A101" s="45"/>
      <c r="B101" s="151" t="str">
        <f>IF(E101=" "," ",IF(Employee!F$24&gt;E$99," ",IF(Employee!F$26&lt;E$99," ",Employee!D$30)))</f>
        <v xml:space="preserve"> </v>
      </c>
      <c r="C101" s="110" t="str">
        <f>IF(E101=Employee!D$29,LOOKUP(E$99,NiTable!A:A,NiTable!C:C)," ")</f>
        <v xml:space="preserve"> </v>
      </c>
      <c r="D101" s="110" t="str">
        <f>IF(E101=Employee!D$29,LOOKUP(E$99,TaxCode!A:A,TaxCode!F:F)," ")</f>
        <v xml:space="preserve"> </v>
      </c>
      <c r="E101" s="160" t="str">
        <f>IF(Employee!D$28="w"," ",IF(Employee!F$24&gt;E$99," ",IF(Employee!F$26&lt;E$99," ",Employee!D$29)))</f>
        <v xml:space="preserve"> </v>
      </c>
      <c r="F101" s="157" t="str">
        <f>IF(E101=" "," ",IF(Employee!F$24&gt;E$99," ",IF(Employee!F$26&lt;E$99," ",Employee!D$15)))</f>
        <v xml:space="preserve"> </v>
      </c>
      <c r="G101" s="175"/>
      <c r="H101" s="126">
        <f>IF(T$99="Y",'Feb10'!H71,0)</f>
        <v>0</v>
      </c>
      <c r="I101" s="117">
        <f>IF(T$99="Y",'Feb10'!I71,0)</f>
        <v>0</v>
      </c>
      <c r="J101" s="117">
        <f>IF(T$99="Y",'Feb10'!J71,0)</f>
        <v>0</v>
      </c>
      <c r="K101" s="117">
        <f>IF(T$99="Y",'Feb10'!K71,I101*J101)</f>
        <v>0</v>
      </c>
      <c r="L101" s="165">
        <f>IF(T$99="Y",'Feb10'!L71,0)</f>
        <v>0</v>
      </c>
      <c r="M101" s="130" t="str">
        <f>IF(E101=" "," ",IF(T$99="Y",'Feb10'!M71,IF((H101+K101+L101)&gt;0,H101+K101+L101," ")))</f>
        <v xml:space="preserve"> </v>
      </c>
      <c r="N101" s="242" t="str">
        <f>IF(M101=" "," ",IF(M101=0," ",IF(Employee!O$24="M1",AN101,AI101-'Feb10'!W71)))</f>
        <v xml:space="preserve"> </v>
      </c>
      <c r="O101" s="131" t="str">
        <f>IF(M101=" "," ",IF(M101=0," ",IF(Employee!P$17&gt;E$99,0,IF(C101="A",MNI!E113,IF(C101="B",MNI!F113,IF(C101="C",MNI!G113,IF(C101="J",MNI!H113," ")))))))</f>
        <v xml:space="preserve"> </v>
      </c>
      <c r="P101" s="119"/>
      <c r="Q101" s="119"/>
      <c r="R101" s="243" t="str">
        <f>IF(M101=" "," ",IF(M101=0," ",M101-SUM(N101:Q101)))</f>
        <v xml:space="preserve"> </v>
      </c>
      <c r="S101" s="123"/>
      <c r="T101" s="120" t="str">
        <f>IF(M101=" "," ",IF(M101=0," ",MNI!I113))</f>
        <v xml:space="preserve"> </v>
      </c>
      <c r="U101" s="50"/>
      <c r="V101" s="61">
        <f>IF(Employee!H$35=E$99,Employee!D$34+SUM(M101)+'Feb10'!V71,SUM(M101)+'Feb10'!V71)</f>
        <v>0</v>
      </c>
      <c r="W101" s="61">
        <f>IF(Employee!H$35=E$99,Employee!D$35+SUM(N101)+'Feb10'!W71,SUM(N101)+'Feb10'!W71)</f>
        <v>0</v>
      </c>
      <c r="X101" s="61">
        <f>IF(O101=" ",'Feb10'!X71,O101+'Feb10'!X71)</f>
        <v>0</v>
      </c>
      <c r="Y101" s="61">
        <f>IF(P101=" ",'Feb10'!Y71,P101+'Feb10'!Y71)</f>
        <v>0</v>
      </c>
      <c r="Z101" s="61">
        <f>IF(Q101=" ",'Feb10'!Z71,Q101+'Feb10'!Z71)</f>
        <v>0</v>
      </c>
      <c r="AA101" s="61">
        <f>IF(R101=" ",'Feb10'!AA71,R101+'Feb10'!AA71)</f>
        <v>0</v>
      </c>
      <c r="AB101" s="62"/>
      <c r="AC101" s="61">
        <f>IF(T101=" ",'Feb10'!AC71,T101+'Feb10'!AC71)</f>
        <v>0</v>
      </c>
      <c r="AD101" s="99"/>
      <c r="AE101" s="114">
        <f>IF(E101=" ",0,IF(D101="BR",0,IF(D101="D",0,IF(D101="NT",V101,LOOKUP(D101,Free!A:A,Free!C:C)*E$99/12))))</f>
        <v>0</v>
      </c>
      <c r="AF101" s="95">
        <f>IF(E101=" ",0,V101-AE101)</f>
        <v>0</v>
      </c>
      <c r="AG101" s="95">
        <f>AF101*AG$7</f>
        <v>0</v>
      </c>
      <c r="AH101" s="95">
        <f>IF(D101="D",AF101*AH$7,IF(AF101&gt;LOOKUP(E$99,HR!A:A,HR!C:C),(AF101-LOOKUP(E$99,HR!A:A,HR!C:C))*AH$7,0))</f>
        <v>0</v>
      </c>
      <c r="AI101" s="95">
        <f>IF(AF101&lt;1,0,AG101+AH101)</f>
        <v>0</v>
      </c>
      <c r="AJ101" s="95">
        <f>IF(E101=" ",0,IF(D101="BR",0,IF(D101="D",0,IF(D101="NT",M101,LOOKUP(D101,Free!A:A,Free!C:C)*1/12))))</f>
        <v>0</v>
      </c>
      <c r="AK101" s="95">
        <f>IF(E101=" ",0,SUM(M101)-AJ101)</f>
        <v>0</v>
      </c>
      <c r="AL101" s="95">
        <f>AK101*AL$7</f>
        <v>0</v>
      </c>
      <c r="AM101" s="95">
        <f>IF(D101="D",AK101*AM$7,IF(AK101&gt;LOOKUP(1,HR!A:A,HR!C:C),(AK101-LOOKUP(1,HR!A:A,HR!C:C))*AH$7,0))</f>
        <v>0</v>
      </c>
      <c r="AN101" s="95">
        <f>IF(AK101&lt;1,0,AL101+AM101)</f>
        <v>0</v>
      </c>
      <c r="AO101" s="99"/>
      <c r="AP101" s="63"/>
      <c r="AQ101" s="95">
        <f>IF(G101="SSP",H101,0)</f>
        <v>0</v>
      </c>
      <c r="AR101" s="95">
        <f>IF(G101="SMP",H101,0)</f>
        <v>0</v>
      </c>
      <c r="AS101" s="95">
        <f>IF(G101="SPP",H101,0)</f>
        <v>0</v>
      </c>
      <c r="AT101" s="95">
        <f>IF(G101="SAP",H101,0)</f>
        <v>0</v>
      </c>
      <c r="AU101" s="63"/>
    </row>
    <row r="102" spans="1:47" ht="18" customHeight="1" x14ac:dyDescent="0.2">
      <c r="A102" s="45"/>
      <c r="B102" s="153" t="str">
        <f>IF(E102=" "," ",IF(Employee!F$50&gt;E$99," ",IF(Employee!F$52&lt;E$99," ",Employee!D$56)))</f>
        <v xml:space="preserve"> </v>
      </c>
      <c r="C102" s="32" t="str">
        <f>IF(E102=Employee!D$55,LOOKUP(E$99,NiTable!A:A,NiTable!F:F)," ")</f>
        <v xml:space="preserve"> </v>
      </c>
      <c r="D102" s="32" t="str">
        <f>IF(E102=Employee!D$55,LOOKUP(E$99,TaxCode!A:A,TaxCode!L:L)," ")</f>
        <v xml:space="preserve"> </v>
      </c>
      <c r="E102" s="150" t="str">
        <f>IF(Employee!D$54="w"," ",IF(Employee!F$50&gt;E$99," ",IF(Employee!F$52&lt;E$99," ",Employee!D$55)))</f>
        <v xml:space="preserve"> </v>
      </c>
      <c r="F102" s="158" t="str">
        <f>IF(E102=" "," ",IF(Employee!F$50&gt;E$99," ",IF(Employee!F$52&lt;E$99," ",Employee!D$41)))</f>
        <v xml:space="preserve"> </v>
      </c>
      <c r="G102" s="175"/>
      <c r="H102" s="127">
        <f>IF(T$99="Y",'Feb10'!H72,0)</f>
        <v>0</v>
      </c>
      <c r="I102" s="121">
        <f>IF(T$99="Y",'Feb10'!I72,0)</f>
        <v>0</v>
      </c>
      <c r="J102" s="121">
        <f>IF(T$99="Y",'Feb10'!J72,0)</f>
        <v>0</v>
      </c>
      <c r="K102" s="121">
        <f>IF(T$99="Y",'Feb10'!K72,I102*J102)</f>
        <v>0</v>
      </c>
      <c r="L102" s="166">
        <f>IF(T$99="Y",'Feb10'!L72,0)</f>
        <v>0</v>
      </c>
      <c r="M102" s="132" t="str">
        <f>IF(E102=" "," ",IF(T$99="Y",'Feb10'!M72,IF((H102+K102+L102)&gt;0,H102+K102+L102," ")))</f>
        <v xml:space="preserve"> </v>
      </c>
      <c r="N102" s="244" t="str">
        <f>IF(M102=" "," ",IF(M102=0," ",IF(Employee!O$50="M1",AN102,AI102-'Feb10'!W72)))</f>
        <v xml:space="preserve"> </v>
      </c>
      <c r="O102" s="133" t="str">
        <f>IF(M102=" "," ",IF(M102=0," ",IF(Employee!P$43&gt;E$99,0,IF(C102="A",MNI!E114,IF(C102="B",MNI!F114,IF(C102="C",MNI!G114,IF(C102="J",MNI!H114," ")))))))</f>
        <v xml:space="preserve"> </v>
      </c>
      <c r="P102" s="123"/>
      <c r="Q102" s="123"/>
      <c r="R102" s="245" t="str">
        <f t="shared" ref="R102:R110" si="125">IF(M102=" "," ",IF(M102=0," ",M102-SUM(N102:Q102)))</f>
        <v xml:space="preserve"> </v>
      </c>
      <c r="S102" s="123"/>
      <c r="T102" s="124" t="str">
        <f>IF(M102=" "," ",IF(M102=0," ",MNI!I114))</f>
        <v xml:space="preserve"> </v>
      </c>
      <c r="U102" s="50"/>
      <c r="V102" s="61">
        <f>IF(Employee!H$61=E$99,Employee!D$60+SUM(M102)+'Feb10'!V72,SUM(M102)+'Feb10'!V72)</f>
        <v>0</v>
      </c>
      <c r="W102" s="61">
        <f>IF(Employee!H$61=E$99,Employee!D$61+SUM(N102)+'Feb10'!W72,SUM(N102)+'Feb10'!W72)</f>
        <v>0</v>
      </c>
      <c r="X102" s="61">
        <f>IF(O102=" ",'Feb10'!X72,O102+'Feb10'!X72)</f>
        <v>0</v>
      </c>
      <c r="Y102" s="61">
        <f>IF(P102=" ",'Feb10'!Y72,P102+'Feb10'!Y72)</f>
        <v>0</v>
      </c>
      <c r="Z102" s="61">
        <f>IF(Q102=" ",'Feb10'!Z72,Q102+'Feb10'!Z72)</f>
        <v>0</v>
      </c>
      <c r="AA102" s="61">
        <f>IF(R102=" ",'Feb10'!AA72,R102+'Feb10'!AA72)</f>
        <v>0</v>
      </c>
      <c r="AB102" s="62"/>
      <c r="AC102" s="61">
        <f>IF(T102=" ",'Feb10'!AC72,T102+'Feb10'!AC72)</f>
        <v>0</v>
      </c>
      <c r="AD102" s="99"/>
      <c r="AE102" s="114">
        <f>IF(E102=" ",0,IF(D102="BR",0,IF(D102="D",0,IF(D102="NT",V102,LOOKUP(D102,Free!A:A,Free!C:C)*E$99/12))))</f>
        <v>0</v>
      </c>
      <c r="AF102" s="95">
        <f t="shared" ref="AF102:AF110" si="126">IF(E102=" ",0,V102-AE102)</f>
        <v>0</v>
      </c>
      <c r="AG102" s="95">
        <f t="shared" ref="AG102:AG110" si="127">AF102*AG$7</f>
        <v>0</v>
      </c>
      <c r="AH102" s="95">
        <f>IF(D102="D",AF102*AH$7,IF(AF102&gt;LOOKUP(E$99,HR!A:A,HR!C:C),(AF102-LOOKUP(E$99,HR!A:A,HR!C:C))*AH$7,0))</f>
        <v>0</v>
      </c>
      <c r="AI102" s="95">
        <f t="shared" ref="AI102:AI110" si="128">IF(AF102&lt;1,0,AG102+AH102)</f>
        <v>0</v>
      </c>
      <c r="AJ102" s="95">
        <f>IF(E102=" ",0,IF(D102="BR",0,IF(D102="D",0,IF(D102="NT",M102,LOOKUP(D102,Free!A:A,Free!C:C)*1/12))))</f>
        <v>0</v>
      </c>
      <c r="AK102" s="95">
        <f t="shared" ref="AK102:AK110" si="129">IF(E102=" ",0,SUM(M102)-AJ102)</f>
        <v>0</v>
      </c>
      <c r="AL102" s="95">
        <f t="shared" ref="AL102:AL110" si="130">AK102*AL$7</f>
        <v>0</v>
      </c>
      <c r="AM102" s="95">
        <f>IF(D102="D",AK102*AM$7,IF(AK102&gt;LOOKUP(1,HR!A:A,HR!C:C),(AK102-LOOKUP(1,HR!A:A,HR!C:C))*AH$7,0))</f>
        <v>0</v>
      </c>
      <c r="AN102" s="95">
        <f t="shared" ref="AN102:AN110" si="131">IF(AK102&lt;1,0,AL102+AM102)</f>
        <v>0</v>
      </c>
      <c r="AO102" s="99"/>
      <c r="AP102" s="63"/>
      <c r="AQ102" s="95">
        <f t="shared" ref="AQ102:AQ110" si="132">IF(G102="SSP",H102,0)</f>
        <v>0</v>
      </c>
      <c r="AR102" s="95">
        <f t="shared" ref="AR102:AR110" si="133">IF(G102="SMP",H102,0)</f>
        <v>0</v>
      </c>
      <c r="AS102" s="95">
        <f t="shared" ref="AS102:AS110" si="134">IF(G102="SPP",H102,0)</f>
        <v>0</v>
      </c>
      <c r="AT102" s="95">
        <f t="shared" ref="AT102:AT110" si="135">IF(G102="SAP",H102,0)</f>
        <v>0</v>
      </c>
      <c r="AU102" s="63"/>
    </row>
    <row r="103" spans="1:47" ht="18" customHeight="1" x14ac:dyDescent="0.2">
      <c r="A103" s="45"/>
      <c r="B103" s="153" t="str">
        <f>IF(E103=" "," ",IF(Employee!F$76&gt;E$99," ",IF(Employee!F$78&lt;E$99," ",Employee!D$82)))</f>
        <v xml:space="preserve"> </v>
      </c>
      <c r="C103" s="32" t="str">
        <f>IF(E103=Employee!D$81,LOOKUP(E$99,NiTable!A:A,NiTable!I:I)," ")</f>
        <v xml:space="preserve"> </v>
      </c>
      <c r="D103" s="32" t="str">
        <f>IF(E103=Employee!D$81,LOOKUP(E$99,TaxCode!A:A,TaxCode!R:R)," ")</f>
        <v xml:space="preserve"> </v>
      </c>
      <c r="E103" s="150" t="str">
        <f>IF(Employee!D$80="w"," ",IF(Employee!F$76&gt;E$99," ",IF(Employee!F$78&lt;E$99," ",Employee!D$81)))</f>
        <v xml:space="preserve"> </v>
      </c>
      <c r="F103" s="158" t="str">
        <f>IF(E103=" "," ",IF(Employee!F$76&gt;E$99," ",IF(Employee!F$78&lt;E$99," ",Employee!D$67)))</f>
        <v xml:space="preserve"> </v>
      </c>
      <c r="G103" s="175"/>
      <c r="H103" s="127">
        <f>IF(T$99="Y",'Feb10'!H73,0)</f>
        <v>0</v>
      </c>
      <c r="I103" s="121">
        <f>IF(T$99="Y",'Feb10'!I73,0)</f>
        <v>0</v>
      </c>
      <c r="J103" s="121">
        <f>IF(T$99="Y",'Feb10'!J73,0)</f>
        <v>0</v>
      </c>
      <c r="K103" s="121">
        <f>IF(T$99="Y",'Feb10'!K73,I103*J103)</f>
        <v>0</v>
      </c>
      <c r="L103" s="166">
        <f>IF(T$99="Y",'Feb10'!L73,0)</f>
        <v>0</v>
      </c>
      <c r="M103" s="132" t="str">
        <f>IF(E103=" "," ",IF(T$99="Y",'Feb10'!M73,IF((H103+K103+L103)&gt;0,H103+K103+L103," ")))</f>
        <v xml:space="preserve"> </v>
      </c>
      <c r="N103" s="244" t="str">
        <f>IF(M103=" "," ",IF(M103=0," ",IF(Employee!O$76="M1",AN103,AI103-'Feb10'!W73)))</f>
        <v xml:space="preserve"> </v>
      </c>
      <c r="O103" s="133" t="str">
        <f>IF(M103=" "," ",IF(M103=0," ",IF(Employee!P$69&gt;E$99,0,IF(C103="A",MNI!E115,IF(C103="B",MNI!F115,IF(C103="C",MNI!G115,IF(C103="J",MNI!H115," ")))))))</f>
        <v xml:space="preserve"> </v>
      </c>
      <c r="P103" s="123"/>
      <c r="Q103" s="123"/>
      <c r="R103" s="245" t="str">
        <f t="shared" si="125"/>
        <v xml:space="preserve"> </v>
      </c>
      <c r="S103" s="123"/>
      <c r="T103" s="124" t="str">
        <f>IF(M103=" "," ",IF(M103=0," ",MNI!I115))</f>
        <v xml:space="preserve"> </v>
      </c>
      <c r="U103" s="50"/>
      <c r="V103" s="61">
        <f>IF(Employee!H$87=E$99,Employee!D$86+SUM(M103)+'Feb10'!V73,SUM(M103)+'Feb10'!V73)</f>
        <v>0</v>
      </c>
      <c r="W103" s="61">
        <f>IF(Employee!H$87=E$99,Employee!D$87+SUM(N103)+'Feb10'!W73,SUM(N103)+'Feb10'!W73)</f>
        <v>0</v>
      </c>
      <c r="X103" s="61">
        <f>IF(O103=" ",'Feb10'!X73,O103+'Feb10'!X73)</f>
        <v>0</v>
      </c>
      <c r="Y103" s="61">
        <f>IF(P103=" ",'Feb10'!Y73,P103+'Feb10'!Y73)</f>
        <v>0</v>
      </c>
      <c r="Z103" s="61">
        <f>IF(Q103=" ",'Feb10'!Z73,Q103+'Feb10'!Z73)</f>
        <v>0</v>
      </c>
      <c r="AA103" s="61">
        <f>IF(R103=" ",'Feb10'!AA73,R103+'Feb10'!AA73)</f>
        <v>0</v>
      </c>
      <c r="AB103" s="62"/>
      <c r="AC103" s="61">
        <f>IF(T103=" ",'Feb10'!AC73,T103+'Feb10'!AC73)</f>
        <v>0</v>
      </c>
      <c r="AD103" s="99"/>
      <c r="AE103" s="114">
        <f>IF(E103=" ",0,IF(D103="BR",0,IF(D103="D",0,IF(D103="NT",V103,LOOKUP(D103,Free!A:A,Free!C:C)*E$99/12))))</f>
        <v>0</v>
      </c>
      <c r="AF103" s="95">
        <f t="shared" si="126"/>
        <v>0</v>
      </c>
      <c r="AG103" s="95">
        <f t="shared" si="127"/>
        <v>0</v>
      </c>
      <c r="AH103" s="95">
        <f>IF(D103="D",AF103*AH$7,IF(AF103&gt;LOOKUP(E$99,HR!A:A,HR!C:C),(AF103-LOOKUP(E$99,HR!A:A,HR!C:C))*AH$7,0))</f>
        <v>0</v>
      </c>
      <c r="AI103" s="95">
        <f t="shared" si="128"/>
        <v>0</v>
      </c>
      <c r="AJ103" s="95">
        <f>IF(E103=" ",0,IF(D103="BR",0,IF(D103="D",0,IF(D103="NT",M103,LOOKUP(D103,Free!A:A,Free!C:C)*1/12))))</f>
        <v>0</v>
      </c>
      <c r="AK103" s="95">
        <f t="shared" si="129"/>
        <v>0</v>
      </c>
      <c r="AL103" s="95">
        <f t="shared" si="130"/>
        <v>0</v>
      </c>
      <c r="AM103" s="95">
        <f>IF(D103="D",AK103*AM$7,IF(AK103&gt;LOOKUP(1,HR!A:A,HR!C:C),(AK103-LOOKUP(1,HR!A:A,HR!C:C))*AH$7,0))</f>
        <v>0</v>
      </c>
      <c r="AN103" s="95">
        <f t="shared" si="131"/>
        <v>0</v>
      </c>
      <c r="AO103" s="99"/>
      <c r="AP103" s="63"/>
      <c r="AQ103" s="95">
        <f t="shared" si="132"/>
        <v>0</v>
      </c>
      <c r="AR103" s="95">
        <f t="shared" si="133"/>
        <v>0</v>
      </c>
      <c r="AS103" s="95">
        <f t="shared" si="134"/>
        <v>0</v>
      </c>
      <c r="AT103" s="95">
        <f t="shared" si="135"/>
        <v>0</v>
      </c>
      <c r="AU103" s="63"/>
    </row>
    <row r="104" spans="1:47" ht="18" customHeight="1" x14ac:dyDescent="0.2">
      <c r="A104" s="45"/>
      <c r="B104" s="153" t="str">
        <f>IF(E104=" "," ",IF(Employee!F$102&gt;E$99," ",IF(Employee!F$104&lt;E$99," ",Employee!D$108)))</f>
        <v xml:space="preserve"> </v>
      </c>
      <c r="C104" s="32" t="str">
        <f>IF(E104=Employee!D$107,LOOKUP(E$99,NiTable!A:A,NiTable!L:L)," ")</f>
        <v xml:space="preserve"> </v>
      </c>
      <c r="D104" s="32" t="str">
        <f>IF(E104=Employee!D$107,LOOKUP(E$99,TaxCode!A:A,TaxCode!X:X)," ")</f>
        <v xml:space="preserve"> </v>
      </c>
      <c r="E104" s="150" t="str">
        <f>IF(Employee!D$106="w"," ",IF(Employee!F$102&gt;E$99," ",IF(Employee!F$104&lt;E$99," ",Employee!D$107)))</f>
        <v xml:space="preserve"> </v>
      </c>
      <c r="F104" s="158" t="str">
        <f>IF(E104=" "," ",IF(Employee!F$102&gt;E$99," ",IF(Employee!F$104&lt;E$99," ",Employee!D$93)))</f>
        <v xml:space="preserve"> </v>
      </c>
      <c r="G104" s="175"/>
      <c r="H104" s="127">
        <f>IF(T$99="Y",'Feb10'!H74,0)</f>
        <v>0</v>
      </c>
      <c r="I104" s="121">
        <f>IF(T$99="Y",'Feb10'!I74,0)</f>
        <v>0</v>
      </c>
      <c r="J104" s="121">
        <f>IF(T$99="Y",'Feb10'!J74,0)</f>
        <v>0</v>
      </c>
      <c r="K104" s="121">
        <f>IF(T$99="Y",'Feb10'!K74,I104*J104)</f>
        <v>0</v>
      </c>
      <c r="L104" s="166">
        <f>IF(T$99="Y",'Feb10'!L74,0)</f>
        <v>0</v>
      </c>
      <c r="M104" s="132" t="str">
        <f>IF(E104=" "," ",IF(T$99="Y",'Feb10'!M74,IF((H104+K104+L104)&gt;0,H104+K104+L104," ")))</f>
        <v xml:space="preserve"> </v>
      </c>
      <c r="N104" s="244" t="str">
        <f>IF(M104=" "," ",IF(M104=0," ",IF(Employee!O$102="M1",AN104,AI104-'Feb10'!W74)))</f>
        <v xml:space="preserve"> </v>
      </c>
      <c r="O104" s="133" t="str">
        <f>IF(M104=" "," ",IF(M104=0," ",IF(Employee!P$95&gt;E$99,0,IF(C104="A",MNI!E116,IF(C104="B",MNI!F116,IF(C104="C",MNI!G116,IF(C104="J",MNI!H116," ")))))))</f>
        <v xml:space="preserve"> </v>
      </c>
      <c r="P104" s="123"/>
      <c r="Q104" s="123"/>
      <c r="R104" s="245" t="str">
        <f t="shared" si="125"/>
        <v xml:space="preserve"> </v>
      </c>
      <c r="S104" s="123"/>
      <c r="T104" s="124" t="str">
        <f>IF(M104=" "," ",IF(M104=0," ",MNI!I116))</f>
        <v xml:space="preserve"> </v>
      </c>
      <c r="U104" s="50"/>
      <c r="V104" s="61">
        <f>IF(Employee!H$113=E$99,Employee!D$112+SUM(M104)+'Feb10'!V74,SUM(M104)+'Feb10'!V74)</f>
        <v>0</v>
      </c>
      <c r="W104" s="61">
        <f>IF(Employee!H$113=E$99,Employee!D$113+SUM(N104)+'Feb10'!W74,SUM(N104)+'Feb10'!W74)</f>
        <v>0</v>
      </c>
      <c r="X104" s="61">
        <f>IF(O104=" ",'Feb10'!X74,O104+'Feb10'!X74)</f>
        <v>0</v>
      </c>
      <c r="Y104" s="61">
        <f>IF(P104=" ",'Feb10'!Y74,P104+'Feb10'!Y74)</f>
        <v>0</v>
      </c>
      <c r="Z104" s="61">
        <f>IF(Q104=" ",'Feb10'!Z74,Q104+'Feb10'!Z74)</f>
        <v>0</v>
      </c>
      <c r="AA104" s="61">
        <f>IF(R104=" ",'Feb10'!AA74,R104+'Feb10'!AA74)</f>
        <v>0</v>
      </c>
      <c r="AB104" s="62"/>
      <c r="AC104" s="61">
        <f>IF(T104=" ",'Feb10'!AC74,T104+'Feb10'!AC74)</f>
        <v>0</v>
      </c>
      <c r="AD104" s="99"/>
      <c r="AE104" s="114">
        <f>IF(E104=" ",0,IF(D104="BR",0,IF(D104="D",0,IF(D104="NT",V104,LOOKUP(D104,Free!A:A,Free!C:C)*E$99/12))))</f>
        <v>0</v>
      </c>
      <c r="AF104" s="95">
        <f t="shared" si="126"/>
        <v>0</v>
      </c>
      <c r="AG104" s="95">
        <f t="shared" si="127"/>
        <v>0</v>
      </c>
      <c r="AH104" s="95">
        <f>IF(D104="D",AF104*AH$7,IF(AF104&gt;LOOKUP(E$99,HR!A:A,HR!C:C),(AF104-LOOKUP(E$99,HR!A:A,HR!C:C))*AH$7,0))</f>
        <v>0</v>
      </c>
      <c r="AI104" s="95">
        <f t="shared" si="128"/>
        <v>0</v>
      </c>
      <c r="AJ104" s="95">
        <f>IF(E104=" ",0,IF(D104="BR",0,IF(D104="D",0,IF(D104="NT",M104,LOOKUP(D104,Free!A:A,Free!C:C)*1/12))))</f>
        <v>0</v>
      </c>
      <c r="AK104" s="95">
        <f t="shared" si="129"/>
        <v>0</v>
      </c>
      <c r="AL104" s="95">
        <f t="shared" si="130"/>
        <v>0</v>
      </c>
      <c r="AM104" s="95">
        <f>IF(D104="D",AK104*AM$7,IF(AK104&gt;LOOKUP(1,HR!A:A,HR!C:C),(AK104-LOOKUP(1,HR!A:A,HR!C:C))*AH$7,0))</f>
        <v>0</v>
      </c>
      <c r="AN104" s="95">
        <f t="shared" si="131"/>
        <v>0</v>
      </c>
      <c r="AO104" s="99"/>
      <c r="AP104" s="63"/>
      <c r="AQ104" s="95">
        <f t="shared" si="132"/>
        <v>0</v>
      </c>
      <c r="AR104" s="95">
        <f t="shared" si="133"/>
        <v>0</v>
      </c>
      <c r="AS104" s="95">
        <f t="shared" si="134"/>
        <v>0</v>
      </c>
      <c r="AT104" s="95">
        <f t="shared" si="135"/>
        <v>0</v>
      </c>
      <c r="AU104" s="63"/>
    </row>
    <row r="105" spans="1:47" ht="18" customHeight="1" x14ac:dyDescent="0.2">
      <c r="A105" s="45"/>
      <c r="B105" s="153" t="str">
        <f>IF(E105=" "," ",IF(Employee!F$128&gt;E$99," ",IF(Employee!F$130&lt;E$99," ",Employee!D$134)))</f>
        <v xml:space="preserve"> </v>
      </c>
      <c r="C105" s="32" t="str">
        <f>IF(E105=Employee!D$133,LOOKUP(E$99,NiTable!A:A,NiTable!O:O)," ")</f>
        <v xml:space="preserve"> </v>
      </c>
      <c r="D105" s="32" t="str">
        <f>IF(E105=Employee!D$133,LOOKUP(E$99,TaxCode!A:A,TaxCode!AD:AD)," ")</f>
        <v xml:space="preserve"> </v>
      </c>
      <c r="E105" s="150" t="str">
        <f>IF(Employee!D$132="w"," ",IF(Employee!F$128&gt;E$99," ",IF(Employee!F$130&lt;E$99," ",Employee!D$133)))</f>
        <v xml:space="preserve"> </v>
      </c>
      <c r="F105" s="158" t="str">
        <f>IF(E105=" "," ",IF(Employee!F$128&gt;E$99," ",IF(Employee!F$130&lt;E$99," ",Employee!D$119)))</f>
        <v xml:space="preserve"> </v>
      </c>
      <c r="G105" s="175"/>
      <c r="H105" s="127">
        <f>IF(T$99="Y",'Feb10'!H75,0)</f>
        <v>0</v>
      </c>
      <c r="I105" s="121">
        <f>IF(T$99="Y",'Feb10'!I75,0)</f>
        <v>0</v>
      </c>
      <c r="J105" s="121">
        <f>IF(T$99="Y",'Feb10'!J75,0)</f>
        <v>0</v>
      </c>
      <c r="K105" s="121">
        <f>IF(T$99="Y",'Feb10'!K75,I105*J105)</f>
        <v>0</v>
      </c>
      <c r="L105" s="166">
        <f>IF(T$99="Y",'Feb10'!L75,0)</f>
        <v>0</v>
      </c>
      <c r="M105" s="132" t="str">
        <f>IF(E105=" "," ",IF(T$99="Y",'Feb10'!M75,IF((H105+K105+L105)&gt;0,H105+K105+L105," ")))</f>
        <v xml:space="preserve"> </v>
      </c>
      <c r="N105" s="244" t="str">
        <f>IF(M105=" "," ",IF(M105=0," ",IF(Employee!O$128="M1",AN105,AI105-'Feb10'!W75)))</f>
        <v xml:space="preserve"> </v>
      </c>
      <c r="O105" s="133" t="str">
        <f>IF(M105=" "," ",IF(M105=0," ",IF(Employee!P$121&gt;E$99,0,IF(C105="A",MNI!E117,IF(C105="B",MNI!F117,IF(C105="C",MNI!G117,IF(C105="J",MNI!H117," ")))))))</f>
        <v xml:space="preserve"> </v>
      </c>
      <c r="P105" s="123"/>
      <c r="Q105" s="123"/>
      <c r="R105" s="245" t="str">
        <f t="shared" si="125"/>
        <v xml:space="preserve"> </v>
      </c>
      <c r="S105" s="123"/>
      <c r="T105" s="124" t="str">
        <f>IF(M105=" "," ",IF(M105=0," ",MNI!I117))</f>
        <v xml:space="preserve"> </v>
      </c>
      <c r="U105" s="50"/>
      <c r="V105" s="61">
        <f>IF(Employee!H$139=E$99,Employee!D$138+SUM(M105)+'Feb10'!V75,SUM(M105)+'Feb10'!V75)</f>
        <v>0</v>
      </c>
      <c r="W105" s="61">
        <f>IF(Employee!H$139=E$99,Employee!D$139+SUM(N105)+'Feb10'!W75,SUM(N105)+'Feb10'!W75)</f>
        <v>0</v>
      </c>
      <c r="X105" s="61">
        <f>IF(O105=" ",'Feb10'!X75,O105+'Feb10'!X75)</f>
        <v>0</v>
      </c>
      <c r="Y105" s="61">
        <f>IF(P105=" ",'Feb10'!Y75,P105+'Feb10'!Y75)</f>
        <v>0</v>
      </c>
      <c r="Z105" s="61">
        <f>IF(Q105=" ",'Feb10'!Z75,Q105+'Feb10'!Z75)</f>
        <v>0</v>
      </c>
      <c r="AA105" s="61">
        <f>IF(R105=" ",'Feb10'!AA75,R105+'Feb10'!AA75)</f>
        <v>0</v>
      </c>
      <c r="AB105" s="62"/>
      <c r="AC105" s="61">
        <f>IF(T105=" ",'Feb10'!AC75,T105+'Feb10'!AC75)</f>
        <v>0</v>
      </c>
      <c r="AD105" s="99"/>
      <c r="AE105" s="114">
        <f>IF(E105=" ",0,IF(D105="BR",0,IF(D105="D",0,IF(D105="NT",V105,LOOKUP(D105,Free!A:A,Free!C:C)*E$99/12))))</f>
        <v>0</v>
      </c>
      <c r="AF105" s="95">
        <f t="shared" si="126"/>
        <v>0</v>
      </c>
      <c r="AG105" s="95">
        <f t="shared" si="127"/>
        <v>0</v>
      </c>
      <c r="AH105" s="95">
        <f>IF(D105="D",AF105*AH$7,IF(AF105&gt;LOOKUP(E$99,HR!A:A,HR!C:C),(AF105-LOOKUP(E$99,HR!A:A,HR!C:C))*AH$7,0))</f>
        <v>0</v>
      </c>
      <c r="AI105" s="95">
        <f t="shared" si="128"/>
        <v>0</v>
      </c>
      <c r="AJ105" s="95">
        <f>IF(E105=" ",0,IF(D105="BR",0,IF(D105="D",0,IF(D105="NT",M105,LOOKUP(D105,Free!A:A,Free!C:C)*1/12))))</f>
        <v>0</v>
      </c>
      <c r="AK105" s="95">
        <f t="shared" si="129"/>
        <v>0</v>
      </c>
      <c r="AL105" s="95">
        <f t="shared" si="130"/>
        <v>0</v>
      </c>
      <c r="AM105" s="95">
        <f>IF(D105="D",AK105*AM$7,IF(AK105&gt;LOOKUP(1,HR!A:A,HR!C:C),(AK105-LOOKUP(1,HR!A:A,HR!C:C))*AH$7,0))</f>
        <v>0</v>
      </c>
      <c r="AN105" s="95">
        <f t="shared" si="131"/>
        <v>0</v>
      </c>
      <c r="AO105" s="99"/>
      <c r="AP105" s="63"/>
      <c r="AQ105" s="95">
        <f t="shared" si="132"/>
        <v>0</v>
      </c>
      <c r="AR105" s="95">
        <f t="shared" si="133"/>
        <v>0</v>
      </c>
      <c r="AS105" s="95">
        <f t="shared" si="134"/>
        <v>0</v>
      </c>
      <c r="AT105" s="95">
        <f t="shared" si="135"/>
        <v>0</v>
      </c>
      <c r="AU105" s="63"/>
    </row>
    <row r="106" spans="1:47" ht="18" customHeight="1" x14ac:dyDescent="0.2">
      <c r="A106" s="45"/>
      <c r="B106" s="153" t="str">
        <f>IF(E106=" "," ",IF(Employee!F$154&gt;E$99," ",IF(Employee!F$156&lt;E$99," ",Employee!D$160)))</f>
        <v xml:space="preserve"> </v>
      </c>
      <c r="C106" s="32" t="str">
        <f>IF(E106=Employee!D$159,LOOKUP(E$99,NiTable!A:A,NiTable!R:R)," ")</f>
        <v xml:space="preserve"> </v>
      </c>
      <c r="D106" s="32" t="str">
        <f>IF(E106=Employee!D$159,LOOKUP(E$99,TaxCode!A:A,TaxCode!AJ:AJ)," ")</f>
        <v xml:space="preserve"> </v>
      </c>
      <c r="E106" s="150" t="str">
        <f>IF(Employee!D$158="w"," ",IF(Employee!F$154&gt;E$99," ",IF(Employee!F$156&lt;E$99," ",Employee!D$159)))</f>
        <v xml:space="preserve"> </v>
      </c>
      <c r="F106" s="158" t="str">
        <f>IF(E106=" "," ",IF(Employee!F$154&gt;E$99," ",IF(Employee!F$156&lt;E$99," ",Employee!D$145)))</f>
        <v xml:space="preserve"> </v>
      </c>
      <c r="G106" s="175"/>
      <c r="H106" s="127">
        <f>IF(T$99="Y",'Feb10'!H76,0)</f>
        <v>0</v>
      </c>
      <c r="I106" s="121">
        <f>IF(T$99="Y",'Feb10'!I76,0)</f>
        <v>0</v>
      </c>
      <c r="J106" s="121">
        <f>IF(T$99="Y",'Feb10'!J76,0)</f>
        <v>0</v>
      </c>
      <c r="K106" s="121">
        <f>IF(T$99="Y",'Feb10'!K76,I106*J106)</f>
        <v>0</v>
      </c>
      <c r="L106" s="166">
        <f>IF(T$99="Y",'Feb10'!L76,0)</f>
        <v>0</v>
      </c>
      <c r="M106" s="132" t="str">
        <f>IF(E106=" "," ",IF(T$99="Y",'Feb10'!M76,IF((H106+K106+L106)&gt;0,H106+K106+L106," ")))</f>
        <v xml:space="preserve"> </v>
      </c>
      <c r="N106" s="244" t="str">
        <f>IF(M106=" "," ",IF(M106=0," ",IF(Employee!O$154="M1",AN106,AI106-'Feb10'!W76)))</f>
        <v xml:space="preserve"> </v>
      </c>
      <c r="O106" s="133" t="str">
        <f>IF(M106=" "," ",IF(M106=0," ",IF(Employee!P$147&gt;E$99,0,IF(C106="A",MNI!E118,IF(C106="B",MNI!F118,IF(C106="C",MNI!G118,IF(C106="J",MNI!H118," ")))))))</f>
        <v xml:space="preserve"> </v>
      </c>
      <c r="P106" s="123"/>
      <c r="Q106" s="123"/>
      <c r="R106" s="245" t="str">
        <f t="shared" si="125"/>
        <v xml:space="preserve"> </v>
      </c>
      <c r="S106" s="123"/>
      <c r="T106" s="124" t="str">
        <f>IF(M106=" "," ",IF(M106=0," ",MNI!I118))</f>
        <v xml:space="preserve"> </v>
      </c>
      <c r="U106" s="50"/>
      <c r="V106" s="61">
        <f>IF(Employee!H$165=E$99,Employee!D$164+SUM(M106)+'Feb10'!V76,SUM(M106)+'Feb10'!V76)</f>
        <v>0</v>
      </c>
      <c r="W106" s="61">
        <f>IF(Employee!H$165=E$99,Employee!D$165+SUM(N106)+'Feb10'!W76,SUM(N106)+'Feb10'!W76)</f>
        <v>0</v>
      </c>
      <c r="X106" s="61">
        <f>IF(O106=" ",'Feb10'!X76,O106+'Feb10'!X76)</f>
        <v>0</v>
      </c>
      <c r="Y106" s="61">
        <f>IF(P106=" ",'Feb10'!Y76,P106+'Feb10'!Y76)</f>
        <v>0</v>
      </c>
      <c r="Z106" s="61">
        <f>IF(Q106=" ",'Feb10'!Z76,Q106+'Feb10'!Z76)</f>
        <v>0</v>
      </c>
      <c r="AA106" s="61">
        <f>IF(R106=" ",'Feb10'!AA76,R106+'Feb10'!AA76)</f>
        <v>0</v>
      </c>
      <c r="AB106" s="62"/>
      <c r="AC106" s="61">
        <f>IF(T106=" ",'Feb10'!AC76,T106+'Feb10'!AC76)</f>
        <v>0</v>
      </c>
      <c r="AD106" s="99"/>
      <c r="AE106" s="114">
        <f>IF(E106=" ",0,IF(D106="BR",0,IF(D106="D",0,IF(D106="NT",V106,LOOKUP(D106,Free!A:A,Free!C:C)*E$99/12))))</f>
        <v>0</v>
      </c>
      <c r="AF106" s="95">
        <f t="shared" si="126"/>
        <v>0</v>
      </c>
      <c r="AG106" s="95">
        <f t="shared" si="127"/>
        <v>0</v>
      </c>
      <c r="AH106" s="95">
        <f>IF(D106="D",AF106*AH$7,IF(AF106&gt;LOOKUP(E$99,HR!A:A,HR!C:C),(AF106-LOOKUP(E$99,HR!A:A,HR!C:C))*AH$7,0))</f>
        <v>0</v>
      </c>
      <c r="AI106" s="95">
        <f t="shared" si="128"/>
        <v>0</v>
      </c>
      <c r="AJ106" s="95">
        <f>IF(E106=" ",0,IF(D106="BR",0,IF(D106="D",0,IF(D106="NT",M106,LOOKUP(D106,Free!A:A,Free!C:C)*1/12))))</f>
        <v>0</v>
      </c>
      <c r="AK106" s="95">
        <f t="shared" si="129"/>
        <v>0</v>
      </c>
      <c r="AL106" s="95">
        <f t="shared" si="130"/>
        <v>0</v>
      </c>
      <c r="AM106" s="95">
        <f>IF(D106="D",AK106*AM$7,IF(AK106&gt;LOOKUP(1,HR!A:A,HR!C:C),(AK106-LOOKUP(1,HR!A:A,HR!C:C))*AH$7,0))</f>
        <v>0</v>
      </c>
      <c r="AN106" s="95">
        <f t="shared" si="131"/>
        <v>0</v>
      </c>
      <c r="AO106" s="99"/>
      <c r="AP106" s="63"/>
      <c r="AQ106" s="95">
        <f t="shared" si="132"/>
        <v>0</v>
      </c>
      <c r="AR106" s="95">
        <f t="shared" si="133"/>
        <v>0</v>
      </c>
      <c r="AS106" s="95">
        <f t="shared" si="134"/>
        <v>0</v>
      </c>
      <c r="AT106" s="95">
        <f t="shared" si="135"/>
        <v>0</v>
      </c>
      <c r="AU106" s="63"/>
    </row>
    <row r="107" spans="1:47" ht="18" customHeight="1" x14ac:dyDescent="0.2">
      <c r="A107" s="45"/>
      <c r="B107" s="153" t="str">
        <f>IF(E107=" "," ",IF(Employee!F$180&gt;E$99," ",IF(Employee!F$182&lt;E$99," ",Employee!D$186)))</f>
        <v xml:space="preserve"> </v>
      </c>
      <c r="C107" s="32" t="str">
        <f>IF(E107=Employee!D$185,LOOKUP(E$99,NiTable!A:A,NiTable!U:U)," ")</f>
        <v xml:space="preserve"> </v>
      </c>
      <c r="D107" s="32" t="str">
        <f>IF(E107=Employee!D$185,LOOKUP(E$99,TaxCode!A:A,TaxCode!AP:AP)," ")</f>
        <v xml:space="preserve"> </v>
      </c>
      <c r="E107" s="150" t="str">
        <f>IF(Employee!D$184="w"," ",IF(Employee!F$180&gt;E$99," ",IF(Employee!F$182&lt;E$99," ",Employee!D$185)))</f>
        <v xml:space="preserve"> </v>
      </c>
      <c r="F107" s="158" t="str">
        <f>IF(E107=" "," ",IF(Employee!F$180&gt;E$99," ",IF(Employee!F$182&lt;E$99," ",Employee!D$171)))</f>
        <v xml:space="preserve"> </v>
      </c>
      <c r="G107" s="175"/>
      <c r="H107" s="127">
        <f>IF(T$99="Y",'Feb10'!H77,0)</f>
        <v>0</v>
      </c>
      <c r="I107" s="121">
        <f>IF(T$99="Y",'Feb10'!I77,0)</f>
        <v>0</v>
      </c>
      <c r="J107" s="121">
        <f>IF(T$99="Y",'Feb10'!J77,0)</f>
        <v>0</v>
      </c>
      <c r="K107" s="121">
        <f>IF(T$99="Y",'Feb10'!K77,I107*J107)</f>
        <v>0</v>
      </c>
      <c r="L107" s="166">
        <f>IF(T$99="Y",'Feb10'!L77,0)</f>
        <v>0</v>
      </c>
      <c r="M107" s="132" t="str">
        <f>IF(E107=" "," ",IF(T$99="Y",'Feb10'!M77,IF((H107+K107+L107)&gt;0,H107+K107+L107," ")))</f>
        <v xml:space="preserve"> </v>
      </c>
      <c r="N107" s="244" t="str">
        <f>IF(M107=" "," ",IF(M107=0," ",IF(Employee!O$180="M1",AN107,AI107-'Feb10'!W77)))</f>
        <v xml:space="preserve"> </v>
      </c>
      <c r="O107" s="133" t="str">
        <f>IF(M107=" "," ",IF(M107=0," ",IF(Employee!P$173&gt;E$99,0,IF(C107="A",MNI!E119,IF(C107="B",MNI!F119,IF(C107="C",MNI!G119,IF(C107="J",MNI!H119," ")))))))</f>
        <v xml:space="preserve"> </v>
      </c>
      <c r="P107" s="123"/>
      <c r="Q107" s="123"/>
      <c r="R107" s="245" t="str">
        <f t="shared" si="125"/>
        <v xml:space="preserve"> </v>
      </c>
      <c r="S107" s="123"/>
      <c r="T107" s="124" t="str">
        <f>IF(M107=" "," ",IF(M107=0," ",MNI!I119))</f>
        <v xml:space="preserve"> </v>
      </c>
      <c r="U107" s="50"/>
      <c r="V107" s="61">
        <f>IF(Employee!H$191=E$99,Employee!D$190+SUM(M107)+'Feb10'!V77,SUM(M107)+'Feb10'!V77)</f>
        <v>0</v>
      </c>
      <c r="W107" s="61">
        <f>IF(Employee!H$191=E$99,Employee!D$191+SUM(N107)+'Feb10'!W77,SUM(N107)+'Feb10'!W77)</f>
        <v>0</v>
      </c>
      <c r="X107" s="61">
        <f>IF(O107=" ",'Feb10'!X77,O107+'Feb10'!X77)</f>
        <v>0</v>
      </c>
      <c r="Y107" s="61">
        <f>IF(P107=" ",'Feb10'!Y77,P107+'Feb10'!Y77)</f>
        <v>0</v>
      </c>
      <c r="Z107" s="61">
        <f>IF(Q107=" ",'Feb10'!Z77,Q107+'Feb10'!Z77)</f>
        <v>0</v>
      </c>
      <c r="AA107" s="61">
        <f>IF(R107=" ",'Feb10'!AA77,R107+'Feb10'!AA77)</f>
        <v>0</v>
      </c>
      <c r="AB107" s="62"/>
      <c r="AC107" s="61">
        <f>IF(T107=" ",'Feb10'!AC77,T107+'Feb10'!AC77)</f>
        <v>0</v>
      </c>
      <c r="AD107" s="99"/>
      <c r="AE107" s="114">
        <f>IF(E107=" ",0,IF(D107="BR",0,IF(D107="D",0,IF(D107="NT",V107,LOOKUP(D107,Free!A:A,Free!C:C)*E$99/12))))</f>
        <v>0</v>
      </c>
      <c r="AF107" s="95">
        <f t="shared" si="126"/>
        <v>0</v>
      </c>
      <c r="AG107" s="95">
        <f t="shared" si="127"/>
        <v>0</v>
      </c>
      <c r="AH107" s="95">
        <f>IF(D107="D",AF107*AH$7,IF(AF107&gt;LOOKUP(E$99,HR!A:A,HR!C:C),(AF107-LOOKUP(E$99,HR!A:A,HR!C:C))*AH$7,0))</f>
        <v>0</v>
      </c>
      <c r="AI107" s="95">
        <f t="shared" si="128"/>
        <v>0</v>
      </c>
      <c r="AJ107" s="95">
        <f>IF(E107=" ",0,IF(D107="BR",0,IF(D107="D",0,IF(D107="NT",M107,LOOKUP(D107,Free!A:A,Free!C:C)*1/12))))</f>
        <v>0</v>
      </c>
      <c r="AK107" s="95">
        <f t="shared" si="129"/>
        <v>0</v>
      </c>
      <c r="AL107" s="95">
        <f t="shared" si="130"/>
        <v>0</v>
      </c>
      <c r="AM107" s="95">
        <f>IF(D107="D",AK107*AM$7,IF(AK107&gt;LOOKUP(1,HR!A:A,HR!C:C),(AK107-LOOKUP(1,HR!A:A,HR!C:C))*AH$7,0))</f>
        <v>0</v>
      </c>
      <c r="AN107" s="95">
        <f t="shared" si="131"/>
        <v>0</v>
      </c>
      <c r="AO107" s="99"/>
      <c r="AP107" s="63"/>
      <c r="AQ107" s="95">
        <f t="shared" si="132"/>
        <v>0</v>
      </c>
      <c r="AR107" s="95">
        <f t="shared" si="133"/>
        <v>0</v>
      </c>
      <c r="AS107" s="95">
        <f t="shared" si="134"/>
        <v>0</v>
      </c>
      <c r="AT107" s="95">
        <f t="shared" si="135"/>
        <v>0</v>
      </c>
      <c r="AU107" s="63"/>
    </row>
    <row r="108" spans="1:47" ht="18" customHeight="1" x14ac:dyDescent="0.2">
      <c r="A108" s="45"/>
      <c r="B108" s="153" t="str">
        <f>IF(E108=" "," ",IF(Employee!F$206&gt;E$99," ",IF(Employee!F$208&lt;E$99," ",Employee!D$212)))</f>
        <v xml:space="preserve"> </v>
      </c>
      <c r="C108" s="32" t="str">
        <f>IF(E108=Employee!D$211,LOOKUP(E$99,NiTable!A:A,NiTable!X:X)," ")</f>
        <v xml:space="preserve"> </v>
      </c>
      <c r="D108" s="32" t="str">
        <f>IF(E108=Employee!D$211,LOOKUP(E$99,TaxCode!A:A,TaxCode!AV:AV)," ")</f>
        <v xml:space="preserve"> </v>
      </c>
      <c r="E108" s="150" t="str">
        <f>IF(Employee!D$210="w"," ",IF(Employee!F$206&gt;E$99," ",IF(Employee!F$208&lt;E$99," ",Employee!D$211)))</f>
        <v xml:space="preserve"> </v>
      </c>
      <c r="F108" s="158" t="str">
        <f>IF(E108=" "," ",IF(Employee!F$206&gt;E$99," ",IF(Employee!F$208&lt;E$99," ",Employee!D$197)))</f>
        <v xml:space="preserve"> </v>
      </c>
      <c r="G108" s="175"/>
      <c r="H108" s="127">
        <f>IF(T$99="Y",'Feb10'!H78,0)</f>
        <v>0</v>
      </c>
      <c r="I108" s="121">
        <f>IF(T$99="Y",'Feb10'!I78,0)</f>
        <v>0</v>
      </c>
      <c r="J108" s="121">
        <f>IF(T$99="Y",'Feb10'!J78,0)</f>
        <v>0</v>
      </c>
      <c r="K108" s="121">
        <f>IF(T$99="Y",'Feb10'!K78,I108*J108)</f>
        <v>0</v>
      </c>
      <c r="L108" s="166">
        <f>IF(T$99="Y",'Feb10'!L78,0)</f>
        <v>0</v>
      </c>
      <c r="M108" s="132" t="str">
        <f>IF(E108=" "," ",IF(T$99="Y",'Feb10'!M78,IF((H108+K108+L108)&gt;0,H108+K108+L108," ")))</f>
        <v xml:space="preserve"> </v>
      </c>
      <c r="N108" s="244" t="str">
        <f>IF(M108=" "," ",IF(M108=0," ",IF(Employee!O$206="M1",AN108,AI108-'Feb10'!W78)))</f>
        <v xml:space="preserve"> </v>
      </c>
      <c r="O108" s="133" t="str">
        <f>IF(M108=" "," ",IF(M108=0," ",IF(Employee!P$199&gt;E$99,0,IF(C108="A",MNI!E120,IF(C108="B",MNI!F120,IF(C108="C",MNI!G120,IF(C108="J",MNI!H120," ")))))))</f>
        <v xml:space="preserve"> </v>
      </c>
      <c r="P108" s="123"/>
      <c r="Q108" s="123"/>
      <c r="R108" s="245" t="str">
        <f t="shared" si="125"/>
        <v xml:space="preserve"> </v>
      </c>
      <c r="S108" s="123"/>
      <c r="T108" s="124" t="str">
        <f>IF(M108=" "," ",IF(M108=0," ",MNI!I120))</f>
        <v xml:space="preserve"> </v>
      </c>
      <c r="U108" s="50"/>
      <c r="V108" s="61">
        <f>IF(Employee!H$217=E$99,Employee!D$216+SUM(M108)+'Feb10'!V78,SUM(M108)+'Feb10'!V78)</f>
        <v>0</v>
      </c>
      <c r="W108" s="61">
        <f>IF(Employee!H$217=E$99,Employee!D$217+SUM(N108)+'Feb10'!W78,SUM(N108)+'Feb10'!W78)</f>
        <v>0</v>
      </c>
      <c r="X108" s="61">
        <f>IF(O108=" ",'Feb10'!X78,O108+'Feb10'!X78)</f>
        <v>0</v>
      </c>
      <c r="Y108" s="61">
        <f>IF(P108=" ",'Feb10'!Y78,P108+'Feb10'!Y78)</f>
        <v>0</v>
      </c>
      <c r="Z108" s="61">
        <f>IF(Q108=" ",'Feb10'!Z78,Q108+'Feb10'!Z78)</f>
        <v>0</v>
      </c>
      <c r="AA108" s="61">
        <f>IF(R108=" ",'Feb10'!AA78,R108+'Feb10'!AA78)</f>
        <v>0</v>
      </c>
      <c r="AB108" s="62"/>
      <c r="AC108" s="61">
        <f>IF(T108=" ",'Feb10'!AC78,T108+'Feb10'!AC78)</f>
        <v>0</v>
      </c>
      <c r="AD108" s="99"/>
      <c r="AE108" s="114">
        <f>IF(E108=" ",0,IF(D108="BR",0,IF(D108="D",0,IF(D108="NT",V108,LOOKUP(D108,Free!A:A,Free!C:C)*E$99/12))))</f>
        <v>0</v>
      </c>
      <c r="AF108" s="95">
        <f t="shared" si="126"/>
        <v>0</v>
      </c>
      <c r="AG108" s="95">
        <f t="shared" si="127"/>
        <v>0</v>
      </c>
      <c r="AH108" s="95">
        <f>IF(D108="D",AF108*AH$7,IF(AF108&gt;LOOKUP(E$99,HR!A:A,HR!C:C),(AF108-LOOKUP(E$99,HR!A:A,HR!C:C))*AH$7,0))</f>
        <v>0</v>
      </c>
      <c r="AI108" s="95">
        <f t="shared" si="128"/>
        <v>0</v>
      </c>
      <c r="AJ108" s="95">
        <f>IF(E108=" ",0,IF(D108="BR",0,IF(D108="D",0,IF(D108="NT",M108,LOOKUP(D108,Free!A:A,Free!C:C)*1/12))))</f>
        <v>0</v>
      </c>
      <c r="AK108" s="95">
        <f t="shared" si="129"/>
        <v>0</v>
      </c>
      <c r="AL108" s="95">
        <f t="shared" si="130"/>
        <v>0</v>
      </c>
      <c r="AM108" s="95">
        <f>IF(D108="D",AK108*AM$7,IF(AK108&gt;LOOKUP(1,HR!A:A,HR!C:C),(AK108-LOOKUP(1,HR!A:A,HR!C:C))*AH$7,0))</f>
        <v>0</v>
      </c>
      <c r="AN108" s="95">
        <f t="shared" si="131"/>
        <v>0</v>
      </c>
      <c r="AO108" s="99"/>
      <c r="AP108" s="63"/>
      <c r="AQ108" s="95">
        <f t="shared" si="132"/>
        <v>0</v>
      </c>
      <c r="AR108" s="95">
        <f t="shared" si="133"/>
        <v>0</v>
      </c>
      <c r="AS108" s="95">
        <f t="shared" si="134"/>
        <v>0</v>
      </c>
      <c r="AT108" s="95">
        <f t="shared" si="135"/>
        <v>0</v>
      </c>
      <c r="AU108" s="63"/>
    </row>
    <row r="109" spans="1:47" ht="18" customHeight="1" x14ac:dyDescent="0.2">
      <c r="A109" s="45"/>
      <c r="B109" s="153" t="str">
        <f>IF(E109=" "," ",IF(Employee!F$232&gt;E$99," ",IF(Employee!F$234&lt;E$99," ",Employee!D$238)))</f>
        <v xml:space="preserve"> </v>
      </c>
      <c r="C109" s="32" t="str">
        <f>IF(E109=Employee!D$237,LOOKUP(E$99,NiTable!A:A,NiTable!AA:AA)," ")</f>
        <v xml:space="preserve"> </v>
      </c>
      <c r="D109" s="32" t="str">
        <f>IF(E109=Employee!D$237,LOOKUP(E$99,TaxCode!A:A,TaxCode!BB:BB)," ")</f>
        <v xml:space="preserve"> </v>
      </c>
      <c r="E109" s="150" t="str">
        <f>IF(Employee!D$236="w"," ",IF(Employee!F$232&gt;E$99," ",IF(Employee!F$234&lt;E$99," ",Employee!D$237)))</f>
        <v xml:space="preserve"> </v>
      </c>
      <c r="F109" s="158" t="str">
        <f>IF(E109=" "," ",IF(Employee!F$232&gt;E$99," ",IF(Employee!F$234&lt;E$99," ",Employee!D$223)))</f>
        <v xml:space="preserve"> </v>
      </c>
      <c r="G109" s="175"/>
      <c r="H109" s="127">
        <f>IF(T$99="Y",'Feb10'!H79,0)</f>
        <v>0</v>
      </c>
      <c r="I109" s="121">
        <f>IF(T$99="Y",'Feb10'!I79,0)</f>
        <v>0</v>
      </c>
      <c r="J109" s="121">
        <f>IF(T$99="Y",'Feb10'!J79,0)</f>
        <v>0</v>
      </c>
      <c r="K109" s="121">
        <f>IF(T$99="Y",'Feb10'!K79,I109*J109)</f>
        <v>0</v>
      </c>
      <c r="L109" s="166">
        <f>IF(T$99="Y",'Feb10'!L79,0)</f>
        <v>0</v>
      </c>
      <c r="M109" s="132" t="str">
        <f>IF(E109=" "," ",IF(T$99="Y",'Feb10'!M79,IF((H109+K109+L109)&gt;0,H109+K109+L109," ")))</f>
        <v xml:space="preserve"> </v>
      </c>
      <c r="N109" s="244" t="str">
        <f>IF(M109=" "," ",IF(M109=0," ",IF(Employee!O$232="M1",AN109,AI109-'Feb10'!W79)))</f>
        <v xml:space="preserve"> </v>
      </c>
      <c r="O109" s="133" t="str">
        <f>IF(M109=" "," ",IF(M109=0," ",IF(Employee!P$225&gt;E$99,0,IF(C109="A",MNI!E121,IF(C109="B",MNI!F121,IF(C109="C",MNI!G121,IF(C109="J",MNI!H121," ")))))))</f>
        <v xml:space="preserve"> </v>
      </c>
      <c r="P109" s="123"/>
      <c r="Q109" s="123"/>
      <c r="R109" s="245" t="str">
        <f t="shared" si="125"/>
        <v xml:space="preserve"> </v>
      </c>
      <c r="S109" s="123"/>
      <c r="T109" s="124" t="str">
        <f>IF(M109=" "," ",IF(M109=0," ",MNI!I121))</f>
        <v xml:space="preserve"> </v>
      </c>
      <c r="U109" s="50"/>
      <c r="V109" s="61">
        <f>IF(Employee!H$243=E$99,Employee!D$242+SUM(M109)+'Feb10'!V79,SUM(M109)+'Feb10'!V79)</f>
        <v>0</v>
      </c>
      <c r="W109" s="61">
        <f>IF(Employee!H$243=E$99,Employee!D$243+SUM(N109)+'Feb10'!W79,SUM(N109)+'Feb10'!W79)</f>
        <v>0</v>
      </c>
      <c r="X109" s="61">
        <f>IF(O109=" ",'Feb10'!X79,O109+'Feb10'!X79)</f>
        <v>0</v>
      </c>
      <c r="Y109" s="61">
        <f>IF(P109=" ",'Feb10'!Y79,P109+'Feb10'!Y79)</f>
        <v>0</v>
      </c>
      <c r="Z109" s="61">
        <f>IF(Q109=" ",'Feb10'!Z79,Q109+'Feb10'!Z79)</f>
        <v>0</v>
      </c>
      <c r="AA109" s="61">
        <f>IF(R109=" ",'Feb10'!AA79,R109+'Feb10'!AA79)</f>
        <v>0</v>
      </c>
      <c r="AB109" s="62"/>
      <c r="AC109" s="61">
        <f>IF(T109=" ",'Feb10'!AC79,T109+'Feb10'!AC79)</f>
        <v>0</v>
      </c>
      <c r="AD109" s="99"/>
      <c r="AE109" s="114">
        <f>IF(E109=" ",0,IF(D109="BR",0,IF(D109="D",0,IF(D109="NT",V109,LOOKUP(D109,Free!A:A,Free!C:C)*E$99/12))))</f>
        <v>0</v>
      </c>
      <c r="AF109" s="95">
        <f t="shared" si="126"/>
        <v>0</v>
      </c>
      <c r="AG109" s="95">
        <f t="shared" si="127"/>
        <v>0</v>
      </c>
      <c r="AH109" s="95">
        <f>IF(D109="D",AF109*AH$7,IF(AF109&gt;LOOKUP(E$99,HR!A:A,HR!C:C),(AF109-LOOKUP(E$99,HR!A:A,HR!C:C))*AH$7,0))</f>
        <v>0</v>
      </c>
      <c r="AI109" s="95">
        <f t="shared" si="128"/>
        <v>0</v>
      </c>
      <c r="AJ109" s="95">
        <f>IF(E109=" ",0,IF(D109="BR",0,IF(D109="D",0,IF(D109="NT",M109,LOOKUP(D109,Free!A:A,Free!C:C)*1/12))))</f>
        <v>0</v>
      </c>
      <c r="AK109" s="95">
        <f t="shared" si="129"/>
        <v>0</v>
      </c>
      <c r="AL109" s="95">
        <f t="shared" si="130"/>
        <v>0</v>
      </c>
      <c r="AM109" s="95">
        <f>IF(D109="D",AK109*AM$7,IF(AK109&gt;LOOKUP(1,HR!A:A,HR!C:C),(AK109-LOOKUP(1,HR!A:A,HR!C:C))*AH$7,0))</f>
        <v>0</v>
      </c>
      <c r="AN109" s="95">
        <f t="shared" si="131"/>
        <v>0</v>
      </c>
      <c r="AO109" s="99"/>
      <c r="AP109" s="63"/>
      <c r="AQ109" s="95">
        <f t="shared" si="132"/>
        <v>0</v>
      </c>
      <c r="AR109" s="95">
        <f t="shared" si="133"/>
        <v>0</v>
      </c>
      <c r="AS109" s="95">
        <f t="shared" si="134"/>
        <v>0</v>
      </c>
      <c r="AT109" s="95">
        <f t="shared" si="135"/>
        <v>0</v>
      </c>
      <c r="AU109" s="63"/>
    </row>
    <row r="110" spans="1:47" ht="18" customHeight="1" thickBot="1" x14ac:dyDescent="0.25">
      <c r="A110" s="45"/>
      <c r="B110" s="155" t="str">
        <f>IF(E110=" "," ",IF(Employee!F$258&gt;E$99," ",IF(Employee!F$260&lt;E$99," ",Employee!D$264)))</f>
        <v xml:space="preserve"> </v>
      </c>
      <c r="C110" s="111" t="str">
        <f>IF(E110=Employee!D$263,LOOKUP(E$99,NiTable!A:A,NiTable!AD:AD)," ")</f>
        <v xml:space="preserve"> </v>
      </c>
      <c r="D110" s="111" t="str">
        <f>IF(E110=Employee!D$263,LOOKUP(E$99,TaxCode!A:A,TaxCode!BH:BH)," ")</f>
        <v xml:space="preserve"> </v>
      </c>
      <c r="E110" s="161" t="str">
        <f>IF(Employee!D$262="w"," ",IF(Employee!F$258&gt;E$99," ",IF(Employee!F$260&lt;E$99," ",Employee!D$263)))</f>
        <v xml:space="preserve"> </v>
      </c>
      <c r="F110" s="158" t="str">
        <f>IF(E110=" "," ",IF(Employee!F$258&gt;E$99," ",IF(Employee!F$260&lt;E$99," ",Employee!D$249)))</f>
        <v xml:space="preserve"> </v>
      </c>
      <c r="G110" s="176"/>
      <c r="H110" s="147">
        <f>IF(T$99="Y",'Feb10'!H80,0)</f>
        <v>0</v>
      </c>
      <c r="I110" s="148">
        <f>IF(T$99="Y",'Feb10'!I80,0)</f>
        <v>0</v>
      </c>
      <c r="J110" s="148">
        <f>IF(T$99="Y",'Feb10'!J80,0)</f>
        <v>0</v>
      </c>
      <c r="K110" s="148">
        <f>IF(T$99="Y",'Feb10'!K80,I110*J110)</f>
        <v>0</v>
      </c>
      <c r="L110" s="167">
        <f>IF(T$99="Y",'Feb10'!L80,0)</f>
        <v>0</v>
      </c>
      <c r="M110" s="132" t="str">
        <f>IF(E110=" "," ",IF(T$99="Y",'Feb10'!M80,IF((H110+K110+L110)&gt;0,H110+K110+L110," ")))</f>
        <v xml:space="preserve"> </v>
      </c>
      <c r="N110" s="244" t="str">
        <f>IF(M110=" "," ",IF(M110=0," ",IF(Employee!O$258="M1",AN110,AI110-'Feb10'!W80)))</f>
        <v xml:space="preserve"> </v>
      </c>
      <c r="O110" s="133" t="str">
        <f>IF(M110=" "," ",IF(M110=0," ",IF(Employee!P$251&gt;E$99,0,IF(C110="A",MNI!E122,IF(C110="B",MNI!F122,IF(C110="C",MNI!G122,IF(C110="J",MNI!H122," ")))))))</f>
        <v xml:space="preserve"> </v>
      </c>
      <c r="P110" s="123"/>
      <c r="Q110" s="123"/>
      <c r="R110" s="245" t="str">
        <f t="shared" si="125"/>
        <v xml:space="preserve"> </v>
      </c>
      <c r="S110" s="123"/>
      <c r="T110" s="124" t="str">
        <f>IF(M110=" "," ",IF(M110=0," ",MNI!I122))</f>
        <v xml:space="preserve"> </v>
      </c>
      <c r="U110" s="50"/>
      <c r="V110" s="61">
        <f>IF(Employee!H$269=E$99,Employee!D$268+SUM(M110)+'Feb10'!V80,SUM(M110)+'Feb10'!V80)</f>
        <v>0</v>
      </c>
      <c r="W110" s="61">
        <f>IF(Employee!H$269=E$99,Employee!D$269+SUM(N110)+'Feb10'!W80,SUM(N110)+'Feb10'!W80)</f>
        <v>0</v>
      </c>
      <c r="X110" s="61">
        <f>IF(O110=" ",'Feb10'!X80,O110+'Feb10'!X80)</f>
        <v>0</v>
      </c>
      <c r="Y110" s="61">
        <f>IF(P110=" ",'Feb10'!Y80,P110+'Feb10'!Y80)</f>
        <v>0</v>
      </c>
      <c r="Z110" s="61">
        <f>IF(Q110=" ",'Feb10'!Z80,Q110+'Feb10'!Z80)</f>
        <v>0</v>
      </c>
      <c r="AA110" s="61">
        <f>IF(R110=" ",'Feb10'!AA80,R110+'Feb10'!AA80)</f>
        <v>0</v>
      </c>
      <c r="AB110" s="62"/>
      <c r="AC110" s="61">
        <f>IF(T110=" ",'Feb10'!AC80,T110+'Feb10'!AC80)</f>
        <v>0</v>
      </c>
      <c r="AD110" s="99"/>
      <c r="AE110" s="114">
        <f>IF(E110=" ",0,IF(D110="BR",0,IF(D110="D",0,IF(D110="NT",V110,LOOKUP(D110,Free!A:A,Free!C:C)*E$99/12))))</f>
        <v>0</v>
      </c>
      <c r="AF110" s="95">
        <f t="shared" si="126"/>
        <v>0</v>
      </c>
      <c r="AG110" s="95">
        <f t="shared" si="127"/>
        <v>0</v>
      </c>
      <c r="AH110" s="95">
        <f>IF(D110="D",AF110*AH$7,IF(AF110&gt;LOOKUP(E$99,HR!A:A,HR!C:C),(AF110-LOOKUP(E$99,HR!A:A,HR!C:C))*AH$7,0))</f>
        <v>0</v>
      </c>
      <c r="AI110" s="95">
        <f t="shared" si="128"/>
        <v>0</v>
      </c>
      <c r="AJ110" s="95">
        <f>IF(E110=" ",0,IF(D110="BR",0,IF(D110="D",0,IF(D110="NT",M110,LOOKUP(D110,Free!A:A,Free!C:C)*1/12))))</f>
        <v>0</v>
      </c>
      <c r="AK110" s="95">
        <f t="shared" si="129"/>
        <v>0</v>
      </c>
      <c r="AL110" s="95">
        <f t="shared" si="130"/>
        <v>0</v>
      </c>
      <c r="AM110" s="95">
        <f>IF(D110="D",AK110*AM$7,IF(AK110&gt;LOOKUP(1,HR!A:A,HR!C:C),(AK110-LOOKUP(1,HR!A:A,HR!C:C))*AH$7,0))</f>
        <v>0</v>
      </c>
      <c r="AN110" s="95">
        <f t="shared" si="131"/>
        <v>0</v>
      </c>
      <c r="AO110" s="99"/>
      <c r="AP110" s="63"/>
      <c r="AQ110" s="95">
        <f t="shared" si="132"/>
        <v>0</v>
      </c>
      <c r="AR110" s="95">
        <f t="shared" si="133"/>
        <v>0</v>
      </c>
      <c r="AS110" s="95">
        <f t="shared" si="134"/>
        <v>0</v>
      </c>
      <c r="AT110" s="95">
        <f t="shared" si="135"/>
        <v>0</v>
      </c>
      <c r="AU110" s="63"/>
    </row>
    <row r="111" spans="1:47" ht="18" customHeight="1" thickTop="1" thickBot="1" x14ac:dyDescent="0.25">
      <c r="A111" s="49"/>
      <c r="B111" s="164"/>
      <c r="C111" s="162"/>
      <c r="D111" s="162"/>
      <c r="E111" s="163"/>
      <c r="F111" s="412" t="s">
        <v>7</v>
      </c>
      <c r="G111" s="411"/>
      <c r="H111" s="135"/>
      <c r="I111" s="136"/>
      <c r="J111" s="136"/>
      <c r="K111" s="182"/>
      <c r="L111" s="182"/>
      <c r="M111" s="171">
        <f t="shared" ref="M111:R111" si="136">SUM(M101:M110)</f>
        <v>0</v>
      </c>
      <c r="N111" s="171">
        <f t="shared" si="136"/>
        <v>0</v>
      </c>
      <c r="O111" s="171">
        <f t="shared" si="136"/>
        <v>0</v>
      </c>
      <c r="P111" s="171">
        <f t="shared" si="136"/>
        <v>0</v>
      </c>
      <c r="Q111" s="171">
        <f t="shared" si="136"/>
        <v>0</v>
      </c>
      <c r="R111" s="171">
        <f t="shared" si="136"/>
        <v>0</v>
      </c>
      <c r="S111" s="123"/>
      <c r="T111" s="171">
        <f>SUM(T101:T110)</f>
        <v>0</v>
      </c>
      <c r="U111" s="51"/>
      <c r="V111" s="61"/>
      <c r="AD111" s="99"/>
      <c r="AO111" s="99"/>
      <c r="AP111" s="63"/>
      <c r="AU111" s="63"/>
    </row>
    <row r="112" spans="1:47" ht="24" customHeight="1" x14ac:dyDescent="0.2">
      <c r="A112" s="63"/>
      <c r="B112" s="402"/>
      <c r="C112" s="402"/>
      <c r="D112" s="402"/>
      <c r="E112" s="402"/>
      <c r="F112" s="402"/>
      <c r="G112" s="402"/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2"/>
      <c r="T112" s="402"/>
      <c r="U112" s="46"/>
    </row>
    <row r="113" spans="6:46" ht="12.75" customHeight="1" x14ac:dyDescent="0.2">
      <c r="AL113" s="418" t="s">
        <v>111</v>
      </c>
      <c r="AM113" s="419"/>
      <c r="AN113" s="420"/>
      <c r="AQ113" s="221">
        <f>SUM(AQ11:AQ111)</f>
        <v>0</v>
      </c>
      <c r="AR113" s="221">
        <f>SUM(AR11:AR111)</f>
        <v>0</v>
      </c>
      <c r="AS113" s="221">
        <f>SUM(AS11:AS111)</f>
        <v>0</v>
      </c>
      <c r="AT113" s="221">
        <f>SUM(AT11:AT111)</f>
        <v>0</v>
      </c>
    </row>
    <row r="114" spans="6:46" ht="13.5" customHeight="1" thickBot="1" x14ac:dyDescent="0.25">
      <c r="F114" s="259" t="s">
        <v>198</v>
      </c>
      <c r="M114" s="448" t="s">
        <v>199</v>
      </c>
      <c r="N114" s="449"/>
      <c r="O114" s="449"/>
      <c r="P114" s="449"/>
      <c r="Q114" s="449"/>
      <c r="R114" s="449"/>
      <c r="T114" s="255"/>
    </row>
    <row r="115" spans="6:46" ht="12.75" customHeight="1" x14ac:dyDescent="0.2">
      <c r="F115" s="256" t="str">
        <f>IF(B101="D",Employee!D15," ")</f>
        <v xml:space="preserve"> </v>
      </c>
      <c r="M115" s="261" t="str">
        <f t="shared" ref="M115:M124" si="137">IF(B101="D",M101," ")</f>
        <v xml:space="preserve"> </v>
      </c>
      <c r="N115" s="262" t="str">
        <f t="shared" ref="N115:N124" si="138">IF(B101="D",N101," ")</f>
        <v xml:space="preserve"> </v>
      </c>
      <c r="O115" s="262" t="str">
        <f t="shared" ref="O115:O124" si="139">IF(B101="D",O101," ")</f>
        <v xml:space="preserve"> </v>
      </c>
      <c r="P115" s="262" t="str">
        <f t="shared" ref="P115:P124" si="140">IF(B101="D",P101," ")</f>
        <v xml:space="preserve"> </v>
      </c>
      <c r="Q115" s="262" t="str">
        <f t="shared" ref="Q115:Q124" si="141">IF(B101="D",Q101," ")</f>
        <v xml:space="preserve"> </v>
      </c>
      <c r="R115" s="263" t="str">
        <f t="shared" ref="R115:R124" si="142">IF(B101="D",R101," ")</f>
        <v xml:space="preserve"> </v>
      </c>
      <c r="S115" s="264"/>
      <c r="T115" s="265" t="str">
        <f t="shared" ref="T115:T124" si="143">IF(B101="D",T101," ")</f>
        <v xml:space="preserve"> </v>
      </c>
      <c r="AL115" s="418" t="s">
        <v>112</v>
      </c>
      <c r="AM115" s="419"/>
      <c r="AN115" s="420"/>
      <c r="AQ115" s="223">
        <f>IF((AQ113-(O1+T1)*0.13)&gt;0,AQ113-(Q1+T1)*0.13,0)</f>
        <v>0</v>
      </c>
      <c r="AR115" s="223">
        <f>AR113</f>
        <v>0</v>
      </c>
      <c r="AS115" s="223">
        <f>AS113</f>
        <v>0</v>
      </c>
      <c r="AT115" s="223">
        <f>AT113</f>
        <v>0</v>
      </c>
    </row>
    <row r="116" spans="6:46" x14ac:dyDescent="0.2">
      <c r="F116" s="257" t="str">
        <f>IF(B102="D",Employee!D41," ")</f>
        <v xml:space="preserve"> </v>
      </c>
      <c r="M116" s="266" t="str">
        <f t="shared" si="137"/>
        <v xml:space="preserve"> </v>
      </c>
      <c r="N116" s="267" t="str">
        <f t="shared" si="138"/>
        <v xml:space="preserve"> </v>
      </c>
      <c r="O116" s="267" t="str">
        <f t="shared" si="139"/>
        <v xml:space="preserve"> </v>
      </c>
      <c r="P116" s="267" t="str">
        <f t="shared" si="140"/>
        <v xml:space="preserve"> </v>
      </c>
      <c r="Q116" s="267" t="str">
        <f t="shared" si="141"/>
        <v xml:space="preserve"> </v>
      </c>
      <c r="R116" s="268" t="str">
        <f t="shared" si="142"/>
        <v xml:space="preserve"> </v>
      </c>
      <c r="S116" s="264"/>
      <c r="T116" s="269" t="str">
        <f t="shared" si="143"/>
        <v xml:space="preserve"> </v>
      </c>
    </row>
    <row r="117" spans="6:46" ht="12.75" customHeight="1" x14ac:dyDescent="0.2">
      <c r="F117" s="257" t="str">
        <f>IF(B103="D",Employee!D67," ")</f>
        <v xml:space="preserve"> </v>
      </c>
      <c r="M117" s="266" t="str">
        <f t="shared" si="137"/>
        <v xml:space="preserve"> </v>
      </c>
      <c r="N117" s="267" t="str">
        <f t="shared" si="138"/>
        <v xml:space="preserve"> </v>
      </c>
      <c r="O117" s="267" t="str">
        <f t="shared" si="139"/>
        <v xml:space="preserve"> </v>
      </c>
      <c r="P117" s="267" t="str">
        <f t="shared" si="140"/>
        <v xml:space="preserve"> </v>
      </c>
      <c r="Q117" s="267" t="str">
        <f t="shared" si="141"/>
        <v xml:space="preserve"> </v>
      </c>
      <c r="R117" s="268" t="str">
        <f t="shared" si="142"/>
        <v xml:space="preserve"> </v>
      </c>
      <c r="S117" s="264"/>
      <c r="T117" s="269" t="str">
        <f t="shared" si="143"/>
        <v xml:space="preserve"> </v>
      </c>
      <c r="AL117" s="418" t="s">
        <v>113</v>
      </c>
      <c r="AM117" s="419"/>
      <c r="AN117" s="420"/>
      <c r="AQ117" s="229"/>
      <c r="AR117" s="223">
        <f>AR115*0.045</f>
        <v>0</v>
      </c>
      <c r="AS117" s="223">
        <f>AS115*0.045</f>
        <v>0</v>
      </c>
      <c r="AT117" s="223">
        <f>AT115*0.045</f>
        <v>0</v>
      </c>
    </row>
    <row r="118" spans="6:46" x14ac:dyDescent="0.2">
      <c r="F118" s="257" t="str">
        <f>IF(B104="D",Employee!D93," ")</f>
        <v xml:space="preserve"> </v>
      </c>
      <c r="M118" s="266" t="str">
        <f t="shared" si="137"/>
        <v xml:space="preserve"> </v>
      </c>
      <c r="N118" s="267" t="str">
        <f t="shared" si="138"/>
        <v xml:space="preserve"> </v>
      </c>
      <c r="O118" s="267" t="str">
        <f t="shared" si="139"/>
        <v xml:space="preserve"> </v>
      </c>
      <c r="P118" s="267" t="str">
        <f t="shared" si="140"/>
        <v xml:space="preserve"> </v>
      </c>
      <c r="Q118" s="267" t="str">
        <f t="shared" si="141"/>
        <v xml:space="preserve"> </v>
      </c>
      <c r="R118" s="268" t="str">
        <f t="shared" si="142"/>
        <v xml:space="preserve"> </v>
      </c>
      <c r="S118" s="264"/>
      <c r="T118" s="269" t="str">
        <f t="shared" si="143"/>
        <v xml:space="preserve"> </v>
      </c>
    </row>
    <row r="119" spans="6:46" x14ac:dyDescent="0.2">
      <c r="F119" s="257" t="str">
        <f>IF(B105="D",Employee!D119," ")</f>
        <v xml:space="preserve"> </v>
      </c>
      <c r="M119" s="266" t="str">
        <f t="shared" si="137"/>
        <v xml:space="preserve"> </v>
      </c>
      <c r="N119" s="267" t="str">
        <f t="shared" si="138"/>
        <v xml:space="preserve"> </v>
      </c>
      <c r="O119" s="267" t="str">
        <f t="shared" si="139"/>
        <v xml:space="preserve"> </v>
      </c>
      <c r="P119" s="267" t="str">
        <f t="shared" si="140"/>
        <v xml:space="preserve"> </v>
      </c>
      <c r="Q119" s="267" t="str">
        <f t="shared" si="141"/>
        <v xml:space="preserve"> </v>
      </c>
      <c r="R119" s="268" t="str">
        <f t="shared" si="142"/>
        <v xml:space="preserve"> </v>
      </c>
      <c r="S119" s="264"/>
      <c r="T119" s="269" t="str">
        <f t="shared" si="143"/>
        <v xml:space="preserve"> </v>
      </c>
    </row>
    <row r="120" spans="6:46" x14ac:dyDescent="0.2">
      <c r="F120" s="257" t="str">
        <f>IF(B106="D",Employee!D135," ")</f>
        <v xml:space="preserve"> </v>
      </c>
      <c r="M120" s="266" t="str">
        <f t="shared" si="137"/>
        <v xml:space="preserve"> </v>
      </c>
      <c r="N120" s="267" t="str">
        <f t="shared" si="138"/>
        <v xml:space="preserve"> </v>
      </c>
      <c r="O120" s="267" t="str">
        <f t="shared" si="139"/>
        <v xml:space="preserve"> </v>
      </c>
      <c r="P120" s="267" t="str">
        <f t="shared" si="140"/>
        <v xml:space="preserve"> </v>
      </c>
      <c r="Q120" s="267" t="str">
        <f t="shared" si="141"/>
        <v xml:space="preserve"> </v>
      </c>
      <c r="R120" s="268" t="str">
        <f t="shared" si="142"/>
        <v xml:space="preserve"> </v>
      </c>
      <c r="S120" s="264"/>
      <c r="T120" s="269" t="str">
        <f t="shared" si="143"/>
        <v xml:space="preserve"> </v>
      </c>
      <c r="AL120" s="399" t="s">
        <v>114</v>
      </c>
      <c r="AM120" s="400"/>
      <c r="AN120" s="401"/>
      <c r="AQ120" s="222">
        <f>AQ115+'Feb10'!AQ90</f>
        <v>0</v>
      </c>
      <c r="AR120" s="222">
        <f>AR115+'Feb10'!AR90</f>
        <v>0</v>
      </c>
      <c r="AS120" s="222">
        <f>AS115+'Feb10'!AS90</f>
        <v>0</v>
      </c>
      <c r="AT120" s="222">
        <f>AT115+'Feb10'!AT90</f>
        <v>0</v>
      </c>
    </row>
    <row r="121" spans="6:46" x14ac:dyDescent="0.2">
      <c r="F121" s="257" t="str">
        <f>IF(B107="D",Employee!D171," ")</f>
        <v xml:space="preserve"> </v>
      </c>
      <c r="M121" s="266" t="str">
        <f t="shared" si="137"/>
        <v xml:space="preserve"> </v>
      </c>
      <c r="N121" s="267" t="str">
        <f t="shared" si="138"/>
        <v xml:space="preserve"> </v>
      </c>
      <c r="O121" s="267" t="str">
        <f t="shared" si="139"/>
        <v xml:space="preserve"> </v>
      </c>
      <c r="P121" s="267" t="str">
        <f t="shared" si="140"/>
        <v xml:space="preserve"> </v>
      </c>
      <c r="Q121" s="267" t="str">
        <f t="shared" si="141"/>
        <v xml:space="preserve"> </v>
      </c>
      <c r="R121" s="268" t="str">
        <f t="shared" si="142"/>
        <v xml:space="preserve"> </v>
      </c>
      <c r="S121" s="264"/>
      <c r="T121" s="269" t="str">
        <f t="shared" si="143"/>
        <v xml:space="preserve"> </v>
      </c>
    </row>
    <row r="122" spans="6:46" x14ac:dyDescent="0.2">
      <c r="F122" s="257" t="str">
        <f>IF(B108="D",Employee!D197," ")</f>
        <v xml:space="preserve"> </v>
      </c>
      <c r="M122" s="266" t="str">
        <f t="shared" si="137"/>
        <v xml:space="preserve"> </v>
      </c>
      <c r="N122" s="267" t="str">
        <f t="shared" si="138"/>
        <v xml:space="preserve"> </v>
      </c>
      <c r="O122" s="267" t="str">
        <f t="shared" si="139"/>
        <v xml:space="preserve"> </v>
      </c>
      <c r="P122" s="267" t="str">
        <f t="shared" si="140"/>
        <v xml:space="preserve"> </v>
      </c>
      <c r="Q122" s="267" t="str">
        <f t="shared" si="141"/>
        <v xml:space="preserve"> </v>
      </c>
      <c r="R122" s="268" t="str">
        <f t="shared" si="142"/>
        <v xml:space="preserve"> </v>
      </c>
      <c r="S122" s="264"/>
      <c r="T122" s="269" t="str">
        <f t="shared" si="143"/>
        <v xml:space="preserve"> </v>
      </c>
      <c r="AL122" s="399" t="s">
        <v>115</v>
      </c>
      <c r="AM122" s="400"/>
      <c r="AN122" s="401"/>
      <c r="AQ122" s="229"/>
      <c r="AR122" s="222">
        <f>AR117+'Feb10'!AR92</f>
        <v>0</v>
      </c>
      <c r="AS122" s="222">
        <f>AS117+'Feb10'!AS92</f>
        <v>0</v>
      </c>
      <c r="AT122" s="222">
        <f>AT117+'Feb10'!AT92</f>
        <v>0</v>
      </c>
    </row>
    <row r="123" spans="6:46" x14ac:dyDescent="0.2">
      <c r="F123" s="257" t="str">
        <f>IF(B109="D",Employee!D223," ")</f>
        <v xml:space="preserve"> </v>
      </c>
      <c r="M123" s="266" t="str">
        <f t="shared" si="137"/>
        <v xml:space="preserve"> </v>
      </c>
      <c r="N123" s="267" t="str">
        <f t="shared" si="138"/>
        <v xml:space="preserve"> </v>
      </c>
      <c r="O123" s="267" t="str">
        <f t="shared" si="139"/>
        <v xml:space="preserve"> </v>
      </c>
      <c r="P123" s="267" t="str">
        <f t="shared" si="140"/>
        <v xml:space="preserve"> </v>
      </c>
      <c r="Q123" s="267" t="str">
        <f t="shared" si="141"/>
        <v xml:space="preserve"> </v>
      </c>
      <c r="R123" s="268" t="str">
        <f t="shared" si="142"/>
        <v xml:space="preserve"> </v>
      </c>
      <c r="S123" s="264"/>
      <c r="T123" s="269" t="str">
        <f t="shared" si="143"/>
        <v xml:space="preserve"> </v>
      </c>
    </row>
    <row r="124" spans="6:46" ht="13.5" thickBot="1" x14ac:dyDescent="0.25">
      <c r="F124" s="258" t="str">
        <f>IF(B110="D",Employee!D249," ")</f>
        <v xml:space="preserve"> </v>
      </c>
      <c r="M124" s="270" t="str">
        <f t="shared" si="137"/>
        <v xml:space="preserve"> </v>
      </c>
      <c r="N124" s="271" t="str">
        <f t="shared" si="138"/>
        <v xml:space="preserve"> </v>
      </c>
      <c r="O124" s="271" t="str">
        <f t="shared" si="139"/>
        <v xml:space="preserve"> </v>
      </c>
      <c r="P124" s="271" t="str">
        <f t="shared" si="140"/>
        <v xml:space="preserve"> </v>
      </c>
      <c r="Q124" s="271" t="str">
        <f t="shared" si="141"/>
        <v xml:space="preserve"> </v>
      </c>
      <c r="R124" s="272" t="str">
        <f t="shared" si="142"/>
        <v xml:space="preserve"> </v>
      </c>
      <c r="S124" s="264"/>
      <c r="T124" s="273" t="str">
        <f t="shared" si="143"/>
        <v xml:space="preserve"> </v>
      </c>
    </row>
    <row r="125" spans="6:46" x14ac:dyDescent="0.2">
      <c r="F125" s="260" t="s">
        <v>200</v>
      </c>
      <c r="M125" s="274">
        <f t="shared" ref="M125:R125" si="144">SUM(M115:M124)</f>
        <v>0</v>
      </c>
      <c r="N125" s="274">
        <f t="shared" si="144"/>
        <v>0</v>
      </c>
      <c r="O125" s="274">
        <f t="shared" si="144"/>
        <v>0</v>
      </c>
      <c r="P125" s="274">
        <f t="shared" si="144"/>
        <v>0</v>
      </c>
      <c r="Q125" s="274">
        <f t="shared" si="144"/>
        <v>0</v>
      </c>
      <c r="R125" s="274">
        <f t="shared" si="144"/>
        <v>0</v>
      </c>
      <c r="S125" s="275"/>
      <c r="T125" s="274">
        <f>SUM(T115:T124)</f>
        <v>0</v>
      </c>
    </row>
  </sheetData>
  <sheetCalcPr fullCalcOnLoad="1"/>
  <mergeCells count="112">
    <mergeCell ref="N3:N6"/>
    <mergeCell ref="O3:O6"/>
    <mergeCell ref="M3:M6"/>
    <mergeCell ref="P3:P6"/>
    <mergeCell ref="M114:R114"/>
    <mergeCell ref="Q3:Q6"/>
    <mergeCell ref="A1:A6"/>
    <mergeCell ref="F111:G111"/>
    <mergeCell ref="B112:T112"/>
    <mergeCell ref="O84:R84"/>
    <mergeCell ref="F96:G96"/>
    <mergeCell ref="B97:T97"/>
    <mergeCell ref="F3:F6"/>
    <mergeCell ref="H3:H6"/>
    <mergeCell ref="I3:I6"/>
    <mergeCell ref="J3:J6"/>
    <mergeCell ref="K3:K6"/>
    <mergeCell ref="L3:L6"/>
    <mergeCell ref="AL3:AL6"/>
    <mergeCell ref="AM3:AM6"/>
    <mergeCell ref="AH3:AH6"/>
    <mergeCell ref="AI3:AI6"/>
    <mergeCell ref="AJ3:AJ6"/>
    <mergeCell ref="AK3:AK6"/>
    <mergeCell ref="AE3:AE6"/>
    <mergeCell ref="AF3:AF6"/>
    <mergeCell ref="AG3:AG6"/>
    <mergeCell ref="R3:R6"/>
    <mergeCell ref="T3:T6"/>
    <mergeCell ref="V3:V6"/>
    <mergeCell ref="W3:W6"/>
    <mergeCell ref="Z3:Z6"/>
    <mergeCell ref="AA3:AA6"/>
    <mergeCell ref="B24:D24"/>
    <mergeCell ref="H24:J24"/>
    <mergeCell ref="O24:R24"/>
    <mergeCell ref="O9:R9"/>
    <mergeCell ref="B9:D9"/>
    <mergeCell ref="F21:G21"/>
    <mergeCell ref="F36:G36"/>
    <mergeCell ref="B37:T37"/>
    <mergeCell ref="B38:E38"/>
    <mergeCell ref="B39:D39"/>
    <mergeCell ref="H39:J39"/>
    <mergeCell ref="O39:R39"/>
    <mergeCell ref="O38:Q38"/>
    <mergeCell ref="R38:T3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B99:D99"/>
    <mergeCell ref="H99:J99"/>
    <mergeCell ref="O99:R99"/>
    <mergeCell ref="F66:G66"/>
    <mergeCell ref="B67:T67"/>
    <mergeCell ref="B68:E68"/>
    <mergeCell ref="B69:D69"/>
    <mergeCell ref="H69:J69"/>
    <mergeCell ref="O69:R69"/>
    <mergeCell ref="O68:Q68"/>
    <mergeCell ref="B83:E83"/>
    <mergeCell ref="B84:D84"/>
    <mergeCell ref="H84:J84"/>
    <mergeCell ref="O83:Q83"/>
    <mergeCell ref="R83:T83"/>
    <mergeCell ref="O98:Q98"/>
    <mergeCell ref="AS3:AS6"/>
    <mergeCell ref="AT3:AT6"/>
    <mergeCell ref="O8:Q8"/>
    <mergeCell ref="R8:T8"/>
    <mergeCell ref="O23:Q23"/>
    <mergeCell ref="R23:T23"/>
    <mergeCell ref="B22:T22"/>
    <mergeCell ref="B23:E23"/>
    <mergeCell ref="H9:J9"/>
    <mergeCell ref="AC3:AC6"/>
    <mergeCell ref="R98:T98"/>
    <mergeCell ref="AN3:AN6"/>
    <mergeCell ref="B7:T7"/>
    <mergeCell ref="B8:E8"/>
    <mergeCell ref="AQ3:AQ6"/>
    <mergeCell ref="AR3:AR6"/>
    <mergeCell ref="B85:E85"/>
    <mergeCell ref="F81:G81"/>
    <mergeCell ref="B82:T82"/>
    <mergeCell ref="B98:E98"/>
    <mergeCell ref="B3:B6"/>
    <mergeCell ref="C3:C6"/>
    <mergeCell ref="D3:D6"/>
    <mergeCell ref="E3:E6"/>
    <mergeCell ref="B1:F2"/>
    <mergeCell ref="AL122:AN122"/>
    <mergeCell ref="AL113:AN113"/>
    <mergeCell ref="AL115:AN115"/>
    <mergeCell ref="AL117:AN117"/>
    <mergeCell ref="AL120:AN120"/>
    <mergeCell ref="V1:AC2"/>
    <mergeCell ref="AE1:AN2"/>
    <mergeCell ref="AQ1:AT2"/>
    <mergeCell ref="G1:H1"/>
    <mergeCell ref="I1:L1"/>
    <mergeCell ref="G2:H2"/>
    <mergeCell ref="I2:L2"/>
    <mergeCell ref="U1:U6"/>
    <mergeCell ref="X3:X6"/>
    <mergeCell ref="Y3:Y6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workbookViewId="0">
      <pane ySplit="1" topLeftCell="A2" activePane="bottomLeft" state="frozen"/>
      <selection pane="bottomLeft" activeCell="B1" sqref="B1"/>
    </sheetView>
  </sheetViews>
  <sheetFormatPr defaultRowHeight="11.25" x14ac:dyDescent="0.2"/>
  <cols>
    <col min="1" max="1" width="3.140625" style="299" customWidth="1"/>
    <col min="2" max="2" width="9.140625" style="300"/>
    <col min="3" max="4" width="9.140625" style="315"/>
    <col min="5" max="5" width="5.7109375" style="299" customWidth="1"/>
    <col min="6" max="12" width="9.140625" style="299"/>
    <col min="13" max="13" width="6.85546875" style="314" customWidth="1"/>
    <col min="14" max="14" width="10.42578125" style="314" customWidth="1"/>
    <col min="15" max="15" width="5.7109375" style="314" customWidth="1"/>
    <col min="16" max="16" width="9.28515625" style="314" bestFit="1" customWidth="1"/>
    <col min="17" max="17" width="2" style="299" customWidth="1"/>
    <col min="18" max="16384" width="9.140625" style="299"/>
  </cols>
  <sheetData>
    <row r="1" spans="1:17" ht="23.25" thickBot="1" x14ac:dyDescent="0.25">
      <c r="A1" s="293"/>
      <c r="B1" s="294" t="s">
        <v>8</v>
      </c>
      <c r="C1" s="295" t="s">
        <v>9</v>
      </c>
      <c r="D1" s="295" t="s">
        <v>10</v>
      </c>
      <c r="E1" s="293"/>
      <c r="F1" s="296"/>
      <c r="G1" s="463" t="s">
        <v>248</v>
      </c>
      <c r="H1" s="464"/>
      <c r="I1" s="465">
        <f>B366</f>
        <v>40273</v>
      </c>
      <c r="J1" s="466"/>
      <c r="K1" s="296"/>
      <c r="L1" s="296"/>
      <c r="M1" s="297"/>
      <c r="N1" s="298" t="s">
        <v>249</v>
      </c>
      <c r="O1" s="297"/>
      <c r="P1" s="297"/>
      <c r="Q1" s="296"/>
    </row>
    <row r="2" spans="1:17" ht="24" x14ac:dyDescent="0.2">
      <c r="A2" s="293"/>
      <c r="B2" s="300">
        <v>39909</v>
      </c>
      <c r="C2" s="301">
        <v>1</v>
      </c>
      <c r="D2" s="301">
        <v>1</v>
      </c>
      <c r="E2" s="301">
        <f>B2</f>
        <v>39909</v>
      </c>
      <c r="F2" s="467" t="s">
        <v>250</v>
      </c>
      <c r="G2" s="468"/>
      <c r="H2" s="468"/>
      <c r="I2" s="468"/>
      <c r="J2" s="469" t="str">
        <f>N1</f>
        <v>2009-10</v>
      </c>
      <c r="K2" s="469"/>
      <c r="L2" s="470"/>
      <c r="M2" s="302" t="s">
        <v>201</v>
      </c>
      <c r="N2" s="302" t="s">
        <v>202</v>
      </c>
      <c r="O2" s="297"/>
      <c r="P2" s="302" t="s">
        <v>203</v>
      </c>
      <c r="Q2" s="296"/>
    </row>
    <row r="3" spans="1:17" ht="12" x14ac:dyDescent="0.2">
      <c r="A3" s="293"/>
      <c r="B3" s="300">
        <v>39910</v>
      </c>
      <c r="C3" s="301">
        <v>1</v>
      </c>
      <c r="D3" s="301">
        <v>1</v>
      </c>
      <c r="E3" s="316"/>
      <c r="F3" s="461"/>
      <c r="G3" s="461"/>
      <c r="H3" s="461"/>
      <c r="I3" s="461"/>
      <c r="J3" s="461"/>
      <c r="K3" s="461"/>
      <c r="L3" s="461"/>
      <c r="M3" s="471"/>
      <c r="N3" s="471"/>
      <c r="O3" s="471"/>
      <c r="P3" s="471"/>
      <c r="Q3" s="296"/>
    </row>
    <row r="4" spans="1:17" ht="12" x14ac:dyDescent="0.2">
      <c r="A4" s="293"/>
      <c r="B4" s="300">
        <v>39911</v>
      </c>
      <c r="C4" s="301">
        <v>1</v>
      </c>
      <c r="D4" s="301">
        <v>1</v>
      </c>
      <c r="E4" s="316"/>
      <c r="F4" s="461" t="s">
        <v>204</v>
      </c>
      <c r="G4" s="461"/>
      <c r="H4" s="461"/>
      <c r="I4" s="461"/>
      <c r="J4" s="461"/>
      <c r="K4" s="461"/>
      <c r="L4" s="461"/>
      <c r="M4" s="297"/>
      <c r="N4" s="304">
        <v>95</v>
      </c>
      <c r="O4" s="297" t="s">
        <v>205</v>
      </c>
      <c r="P4" s="305">
        <f>ROUNDUP(N4*52/12,0)</f>
        <v>412</v>
      </c>
      <c r="Q4" s="296"/>
    </row>
    <row r="5" spans="1:17" ht="12" x14ac:dyDescent="0.2">
      <c r="A5" s="293"/>
      <c r="B5" s="300">
        <v>39912</v>
      </c>
      <c r="C5" s="301">
        <v>1</v>
      </c>
      <c r="D5" s="301">
        <v>1</v>
      </c>
      <c r="E5" s="316"/>
      <c r="F5" s="461" t="s">
        <v>206</v>
      </c>
      <c r="G5" s="461"/>
      <c r="H5" s="461"/>
      <c r="I5" s="461"/>
      <c r="J5" s="461"/>
      <c r="K5" s="461"/>
      <c r="L5" s="461"/>
      <c r="M5" s="303"/>
      <c r="N5" s="304">
        <v>844</v>
      </c>
      <c r="O5" s="297" t="s">
        <v>205</v>
      </c>
      <c r="P5" s="305">
        <f>ROUNDUP(N5*52/12,0)</f>
        <v>3658</v>
      </c>
      <c r="Q5" s="296"/>
    </row>
    <row r="6" spans="1:17" ht="12" x14ac:dyDescent="0.2">
      <c r="A6" s="293"/>
      <c r="B6" s="300">
        <v>39913</v>
      </c>
      <c r="C6" s="301">
        <v>1</v>
      </c>
      <c r="D6" s="301">
        <v>1</v>
      </c>
      <c r="E6" s="316"/>
      <c r="F6" s="461" t="s">
        <v>207</v>
      </c>
      <c r="G6" s="461"/>
      <c r="H6" s="461"/>
      <c r="I6" s="461"/>
      <c r="J6" s="461"/>
      <c r="K6" s="461"/>
      <c r="L6" s="461"/>
      <c r="M6" s="297"/>
      <c r="N6" s="304">
        <v>110</v>
      </c>
      <c r="O6" s="297" t="s">
        <v>205</v>
      </c>
      <c r="P6" s="305">
        <f>ROUNDUP(N6*52/12,0)</f>
        <v>477</v>
      </c>
      <c r="Q6" s="296"/>
    </row>
    <row r="7" spans="1:17" ht="12" x14ac:dyDescent="0.2">
      <c r="A7" s="293"/>
      <c r="B7" s="300">
        <v>39914</v>
      </c>
      <c r="C7" s="301">
        <v>1</v>
      </c>
      <c r="D7" s="301">
        <v>1</v>
      </c>
      <c r="E7" s="316"/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296"/>
    </row>
    <row r="8" spans="1:17" ht="12" x14ac:dyDescent="0.2">
      <c r="A8" s="293"/>
      <c r="B8" s="300">
        <v>39915</v>
      </c>
      <c r="C8" s="301">
        <v>1</v>
      </c>
      <c r="D8" s="301">
        <v>1</v>
      </c>
      <c r="E8" s="316"/>
      <c r="F8" s="461" t="s">
        <v>208</v>
      </c>
      <c r="G8" s="461"/>
      <c r="H8" s="461"/>
      <c r="I8" s="461"/>
      <c r="J8" s="461"/>
      <c r="K8" s="461"/>
      <c r="L8" s="461"/>
      <c r="M8" s="297" t="s">
        <v>209</v>
      </c>
      <c r="N8" s="306">
        <v>11</v>
      </c>
      <c r="O8" s="297" t="s">
        <v>210</v>
      </c>
      <c r="P8" s="307"/>
      <c r="Q8" s="296"/>
    </row>
    <row r="9" spans="1:17" ht="12" x14ac:dyDescent="0.2">
      <c r="A9" s="293"/>
      <c r="B9" s="300">
        <v>39916</v>
      </c>
      <c r="C9" s="301">
        <v>2</v>
      </c>
      <c r="D9" s="301">
        <v>1</v>
      </c>
      <c r="E9" s="316"/>
      <c r="F9" s="461" t="s">
        <v>211</v>
      </c>
      <c r="G9" s="461"/>
      <c r="H9" s="461"/>
      <c r="I9" s="461"/>
      <c r="J9" s="461"/>
      <c r="K9" s="461"/>
      <c r="L9" s="461"/>
      <c r="M9" s="297" t="s">
        <v>212</v>
      </c>
      <c r="N9" s="306">
        <v>4.8499999999999996</v>
      </c>
      <c r="O9" s="297" t="s">
        <v>210</v>
      </c>
      <c r="P9" s="307"/>
      <c r="Q9" s="296"/>
    </row>
    <row r="10" spans="1:17" ht="12" x14ac:dyDescent="0.2">
      <c r="A10" s="293"/>
      <c r="B10" s="300">
        <v>39917</v>
      </c>
      <c r="C10" s="301">
        <v>2</v>
      </c>
      <c r="D10" s="301">
        <v>1</v>
      </c>
      <c r="E10" s="316"/>
      <c r="F10" s="461" t="s">
        <v>213</v>
      </c>
      <c r="G10" s="461"/>
      <c r="H10" s="461"/>
      <c r="I10" s="461"/>
      <c r="J10" s="461"/>
      <c r="K10" s="461"/>
      <c r="L10" s="461"/>
      <c r="M10" s="297" t="s">
        <v>214</v>
      </c>
      <c r="N10" s="306">
        <v>0</v>
      </c>
      <c r="O10" s="297" t="s">
        <v>210</v>
      </c>
      <c r="P10" s="307"/>
      <c r="Q10" s="296"/>
    </row>
    <row r="11" spans="1:17" ht="12" x14ac:dyDescent="0.2">
      <c r="A11" s="293"/>
      <c r="B11" s="300">
        <v>39918</v>
      </c>
      <c r="C11" s="301">
        <v>2</v>
      </c>
      <c r="D11" s="301">
        <v>1</v>
      </c>
      <c r="E11" s="316"/>
      <c r="F11" s="461" t="s">
        <v>215</v>
      </c>
      <c r="G11" s="461"/>
      <c r="H11" s="461"/>
      <c r="I11" s="461"/>
      <c r="J11" s="461"/>
      <c r="K11" s="461"/>
      <c r="L11" s="461"/>
      <c r="M11" s="297" t="s">
        <v>216</v>
      </c>
      <c r="N11" s="306">
        <v>1</v>
      </c>
      <c r="O11" s="297" t="s">
        <v>210</v>
      </c>
      <c r="P11" s="307"/>
      <c r="Q11" s="296"/>
    </row>
    <row r="12" spans="1:17" ht="12" x14ac:dyDescent="0.2">
      <c r="A12" s="293"/>
      <c r="B12" s="300">
        <v>39919</v>
      </c>
      <c r="C12" s="301">
        <v>2</v>
      </c>
      <c r="D12" s="301">
        <v>1</v>
      </c>
      <c r="E12" s="316"/>
      <c r="F12" s="461"/>
      <c r="G12" s="461"/>
      <c r="H12" s="461"/>
      <c r="I12" s="461"/>
      <c r="J12" s="461"/>
      <c r="K12" s="461"/>
      <c r="L12" s="461"/>
      <c r="M12" s="461"/>
      <c r="N12" s="461"/>
      <c r="O12" s="461"/>
      <c r="P12" s="461"/>
      <c r="Q12" s="296"/>
    </row>
    <row r="13" spans="1:17" ht="12" x14ac:dyDescent="0.2">
      <c r="A13" s="293"/>
      <c r="B13" s="300">
        <v>39920</v>
      </c>
      <c r="C13" s="301">
        <v>2</v>
      </c>
      <c r="D13" s="301">
        <v>1</v>
      </c>
      <c r="E13" s="316"/>
      <c r="F13" s="461" t="s">
        <v>217</v>
      </c>
      <c r="G13" s="461"/>
      <c r="H13" s="461"/>
      <c r="I13" s="461"/>
      <c r="J13" s="461"/>
      <c r="K13" s="461"/>
      <c r="L13" s="461"/>
      <c r="M13" s="297"/>
      <c r="N13" s="306">
        <v>1</v>
      </c>
      <c r="O13" s="297" t="s">
        <v>210</v>
      </c>
      <c r="P13" s="307"/>
      <c r="Q13" s="296"/>
    </row>
    <row r="14" spans="1:17" ht="12" x14ac:dyDescent="0.2">
      <c r="A14" s="293"/>
      <c r="B14" s="300">
        <v>39921</v>
      </c>
      <c r="C14" s="301">
        <v>2</v>
      </c>
      <c r="D14" s="301">
        <v>1</v>
      </c>
      <c r="E14" s="316"/>
      <c r="F14" s="461" t="s">
        <v>218</v>
      </c>
      <c r="G14" s="461"/>
      <c r="H14" s="461"/>
      <c r="I14" s="461"/>
      <c r="J14" s="461"/>
      <c r="K14" s="461"/>
      <c r="L14" s="461"/>
      <c r="M14" s="297"/>
      <c r="N14" s="306">
        <v>12.8</v>
      </c>
      <c r="O14" s="297" t="s">
        <v>210</v>
      </c>
      <c r="P14" s="307"/>
      <c r="Q14" s="296"/>
    </row>
    <row r="15" spans="1:17" ht="12" x14ac:dyDescent="0.2">
      <c r="A15" s="293"/>
      <c r="B15" s="300">
        <v>39922</v>
      </c>
      <c r="C15" s="301">
        <v>2</v>
      </c>
      <c r="D15" s="301">
        <v>1</v>
      </c>
      <c r="E15" s="316"/>
      <c r="F15" s="296"/>
      <c r="G15" s="296"/>
      <c r="H15" s="296"/>
      <c r="I15" s="296"/>
      <c r="J15" s="296"/>
      <c r="K15" s="296"/>
      <c r="L15" s="296"/>
      <c r="M15" s="297"/>
      <c r="N15" s="297"/>
      <c r="O15" s="297"/>
      <c r="P15" s="297"/>
      <c r="Q15" s="296"/>
    </row>
    <row r="16" spans="1:17" ht="12" x14ac:dyDescent="0.2">
      <c r="A16" s="293"/>
      <c r="B16" s="300">
        <v>39923</v>
      </c>
      <c r="C16" s="301">
        <v>3</v>
      </c>
      <c r="D16" s="301">
        <v>1</v>
      </c>
      <c r="E16" s="316"/>
      <c r="F16" s="296"/>
      <c r="G16" s="296"/>
      <c r="H16" s="296"/>
      <c r="I16" s="296"/>
      <c r="J16" s="296"/>
      <c r="K16" s="296"/>
      <c r="L16" s="296"/>
      <c r="M16" s="297"/>
      <c r="N16" s="297"/>
      <c r="O16" s="297"/>
      <c r="P16" s="297"/>
      <c r="Q16" s="296"/>
    </row>
    <row r="17" spans="1:17" ht="12.75" x14ac:dyDescent="0.2">
      <c r="A17" s="293"/>
      <c r="B17" s="300">
        <v>39924</v>
      </c>
      <c r="C17" s="301">
        <v>3</v>
      </c>
      <c r="D17" s="301">
        <v>1</v>
      </c>
      <c r="E17" s="316"/>
      <c r="F17" s="467" t="s">
        <v>251</v>
      </c>
      <c r="G17" s="472"/>
      <c r="H17" s="472"/>
      <c r="I17" s="472"/>
      <c r="J17" s="470" t="str">
        <f>N1</f>
        <v>2009-10</v>
      </c>
      <c r="K17" s="473"/>
      <c r="L17" s="473"/>
      <c r="M17" s="297"/>
      <c r="N17" s="302" t="s">
        <v>1</v>
      </c>
      <c r="O17" s="297"/>
      <c r="P17" s="317"/>
      <c r="Q17" s="296"/>
    </row>
    <row r="18" spans="1:17" ht="12" x14ac:dyDescent="0.2">
      <c r="A18" s="293"/>
      <c r="B18" s="300">
        <v>39925</v>
      </c>
      <c r="C18" s="301">
        <v>3</v>
      </c>
      <c r="D18" s="301">
        <v>1</v>
      </c>
      <c r="E18" s="316"/>
      <c r="F18" s="296"/>
      <c r="G18" s="296"/>
      <c r="H18" s="296"/>
      <c r="I18" s="296"/>
      <c r="J18" s="296"/>
      <c r="K18" s="296"/>
      <c r="L18" s="296"/>
      <c r="M18" s="297"/>
      <c r="N18" s="297"/>
      <c r="O18" s="297"/>
      <c r="P18" s="318"/>
      <c r="Q18" s="296"/>
    </row>
    <row r="19" spans="1:17" ht="12" x14ac:dyDescent="0.2">
      <c r="A19" s="293"/>
      <c r="B19" s="300">
        <v>39926</v>
      </c>
      <c r="C19" s="301">
        <v>3</v>
      </c>
      <c r="D19" s="301">
        <v>1</v>
      </c>
      <c r="E19" s="316"/>
      <c r="F19" s="461" t="s">
        <v>257</v>
      </c>
      <c r="G19" s="461"/>
      <c r="H19" s="461"/>
      <c r="I19" s="461"/>
      <c r="J19" s="461"/>
      <c r="K19" s="461"/>
      <c r="L19" s="461"/>
      <c r="M19" s="297"/>
      <c r="N19" s="308">
        <v>6475</v>
      </c>
      <c r="O19" s="297" t="s">
        <v>205</v>
      </c>
      <c r="P19" s="318"/>
      <c r="Q19" s="296"/>
    </row>
    <row r="20" spans="1:17" ht="12" x14ac:dyDescent="0.2">
      <c r="A20" s="293"/>
      <c r="B20" s="300">
        <v>39927</v>
      </c>
      <c r="C20" s="301">
        <v>3</v>
      </c>
      <c r="D20" s="301">
        <v>1</v>
      </c>
      <c r="E20" s="316"/>
      <c r="F20" s="296"/>
      <c r="G20" s="296"/>
      <c r="H20" s="296"/>
      <c r="I20" s="296"/>
      <c r="J20" s="296"/>
      <c r="K20" s="296"/>
      <c r="L20" s="296"/>
      <c r="M20" s="297"/>
      <c r="N20" s="297"/>
      <c r="O20" s="297"/>
      <c r="P20" s="318"/>
      <c r="Q20" s="296"/>
    </row>
    <row r="21" spans="1:17" ht="12" x14ac:dyDescent="0.2">
      <c r="A21" s="293"/>
      <c r="B21" s="300">
        <v>39928</v>
      </c>
      <c r="C21" s="301">
        <v>3</v>
      </c>
      <c r="D21" s="301">
        <v>1</v>
      </c>
      <c r="E21" s="316"/>
      <c r="F21" s="461" t="s">
        <v>252</v>
      </c>
      <c r="G21" s="461"/>
      <c r="H21" s="461"/>
      <c r="I21" s="461"/>
      <c r="J21" s="303">
        <f>N26</f>
        <v>0</v>
      </c>
      <c r="K21" s="303">
        <f>N27</f>
        <v>37400</v>
      </c>
      <c r="L21" s="303"/>
      <c r="M21" s="297"/>
      <c r="N21" s="309">
        <v>20</v>
      </c>
      <c r="O21" s="297" t="s">
        <v>210</v>
      </c>
      <c r="P21" s="297"/>
      <c r="Q21" s="296"/>
    </row>
    <row r="22" spans="1:17" ht="12" x14ac:dyDescent="0.2">
      <c r="A22" s="293"/>
      <c r="B22" s="300">
        <v>39929</v>
      </c>
      <c r="C22" s="301">
        <v>3</v>
      </c>
      <c r="D22" s="301">
        <v>1</v>
      </c>
      <c r="E22" s="316"/>
      <c r="F22" s="461" t="s">
        <v>253</v>
      </c>
      <c r="G22" s="461"/>
      <c r="H22" s="461"/>
      <c r="I22" s="461"/>
      <c r="J22" s="303">
        <f>N27</f>
        <v>37400</v>
      </c>
      <c r="K22" s="303"/>
      <c r="L22" s="303"/>
      <c r="M22" s="297"/>
      <c r="N22" s="309">
        <v>40</v>
      </c>
      <c r="O22" s="297" t="s">
        <v>210</v>
      </c>
      <c r="P22" s="297"/>
      <c r="Q22" s="296"/>
    </row>
    <row r="23" spans="1:17" ht="12" x14ac:dyDescent="0.2">
      <c r="A23" s="293"/>
      <c r="B23" s="300">
        <v>39930</v>
      </c>
      <c r="C23" s="301">
        <v>4</v>
      </c>
      <c r="D23" s="301">
        <v>1</v>
      </c>
      <c r="E23" s="316"/>
      <c r="F23" s="296"/>
      <c r="G23" s="296"/>
      <c r="H23" s="296"/>
      <c r="I23" s="296"/>
      <c r="J23" s="296"/>
      <c r="K23" s="296"/>
      <c r="L23" s="296"/>
      <c r="M23" s="297"/>
      <c r="N23" s="297"/>
      <c r="O23" s="297"/>
      <c r="P23" s="297"/>
      <c r="Q23" s="296"/>
    </row>
    <row r="24" spans="1:17" ht="15" customHeight="1" x14ac:dyDescent="0.2">
      <c r="A24" s="293"/>
      <c r="B24" s="300">
        <v>39931</v>
      </c>
      <c r="C24" s="301">
        <v>4</v>
      </c>
      <c r="D24" s="301">
        <v>1</v>
      </c>
      <c r="E24" s="316"/>
      <c r="F24" s="296" t="s">
        <v>232</v>
      </c>
      <c r="G24" s="310"/>
      <c r="H24" s="296"/>
      <c r="I24" s="296"/>
      <c r="J24" s="311" t="s">
        <v>233</v>
      </c>
      <c r="K24" s="311" t="s">
        <v>234</v>
      </c>
      <c r="L24" s="296"/>
      <c r="M24" s="297"/>
      <c r="N24" s="302" t="s">
        <v>219</v>
      </c>
      <c r="O24" s="297"/>
      <c r="P24" s="297"/>
      <c r="Q24" s="296"/>
    </row>
    <row r="25" spans="1:17" ht="12" x14ac:dyDescent="0.2">
      <c r="A25" s="293"/>
      <c r="B25" s="300">
        <v>39932</v>
      </c>
      <c r="C25" s="301">
        <v>4</v>
      </c>
      <c r="D25" s="301">
        <v>1</v>
      </c>
      <c r="E25" s="316"/>
      <c r="F25" s="296"/>
      <c r="G25" s="296"/>
      <c r="H25" s="296"/>
      <c r="I25" s="296"/>
      <c r="J25" s="296"/>
      <c r="K25" s="296"/>
      <c r="L25" s="296"/>
      <c r="M25" s="297"/>
      <c r="N25" s="297"/>
      <c r="O25" s="297"/>
      <c r="P25" s="297"/>
      <c r="Q25" s="296"/>
    </row>
    <row r="26" spans="1:17" ht="12" x14ac:dyDescent="0.2">
      <c r="A26" s="293"/>
      <c r="B26" s="300">
        <v>39933</v>
      </c>
      <c r="C26" s="301">
        <v>4</v>
      </c>
      <c r="D26" s="301">
        <v>1</v>
      </c>
      <c r="E26" s="316"/>
      <c r="F26" s="296" t="s">
        <v>235</v>
      </c>
      <c r="G26" s="296"/>
      <c r="H26" s="312">
        <f>N21/100</f>
        <v>0.2</v>
      </c>
      <c r="I26" s="296"/>
      <c r="J26" s="296">
        <v>0</v>
      </c>
      <c r="K26" s="296">
        <f>N27</f>
        <v>37400</v>
      </c>
      <c r="L26" s="296"/>
      <c r="M26" s="297"/>
      <c r="N26" s="313">
        <v>0</v>
      </c>
      <c r="O26" s="297"/>
      <c r="P26" s="297"/>
      <c r="Q26" s="296"/>
    </row>
    <row r="27" spans="1:17" ht="12" x14ac:dyDescent="0.2">
      <c r="A27" s="293"/>
      <c r="B27" s="300">
        <v>39934</v>
      </c>
      <c r="C27" s="301">
        <v>4</v>
      </c>
      <c r="D27" s="301">
        <v>1</v>
      </c>
      <c r="E27" s="316"/>
      <c r="F27" s="296" t="s">
        <v>236</v>
      </c>
      <c r="G27" s="296"/>
      <c r="H27" s="312">
        <f>N22/100</f>
        <v>0.4</v>
      </c>
      <c r="I27" s="319" t="s">
        <v>254</v>
      </c>
      <c r="J27" s="296">
        <f>N27</f>
        <v>37400</v>
      </c>
      <c r="K27" s="296"/>
      <c r="L27" s="296"/>
      <c r="M27" s="297"/>
      <c r="N27" s="313">
        <v>37400</v>
      </c>
      <c r="O27" s="297"/>
      <c r="P27" s="297"/>
      <c r="Q27" s="296"/>
    </row>
    <row r="28" spans="1:17" ht="12" x14ac:dyDescent="0.2">
      <c r="A28" s="293"/>
      <c r="B28" s="300">
        <v>39935</v>
      </c>
      <c r="C28" s="301">
        <v>4</v>
      </c>
      <c r="D28" s="301">
        <v>1</v>
      </c>
      <c r="E28" s="316"/>
      <c r="F28" s="296"/>
      <c r="G28" s="296"/>
      <c r="H28" s="296"/>
      <c r="I28" s="296"/>
      <c r="J28" s="296"/>
      <c r="K28" s="296"/>
      <c r="L28" s="296"/>
      <c r="M28" s="297"/>
      <c r="N28" s="297"/>
      <c r="O28" s="297"/>
      <c r="P28" s="297"/>
      <c r="Q28" s="296"/>
    </row>
    <row r="29" spans="1:17" ht="12.75" x14ac:dyDescent="0.2">
      <c r="A29" s="293"/>
      <c r="B29" s="300">
        <v>39936</v>
      </c>
      <c r="C29" s="301">
        <v>4</v>
      </c>
      <c r="D29" s="301">
        <v>1</v>
      </c>
      <c r="E29" s="316"/>
      <c r="F29" s="462" t="s">
        <v>255</v>
      </c>
      <c r="G29" s="337"/>
      <c r="H29" s="337"/>
      <c r="I29" s="293"/>
      <c r="J29" s="462" t="s">
        <v>247</v>
      </c>
      <c r="K29" s="337"/>
      <c r="L29" s="337"/>
      <c r="M29" s="316"/>
      <c r="N29" s="316"/>
      <c r="O29" s="316"/>
      <c r="P29" s="316"/>
      <c r="Q29" s="293"/>
    </row>
    <row r="30" spans="1:17" x14ac:dyDescent="0.2">
      <c r="A30" s="293"/>
      <c r="B30" s="300">
        <v>39937</v>
      </c>
      <c r="C30" s="301">
        <v>5</v>
      </c>
      <c r="D30" s="301">
        <v>1</v>
      </c>
      <c r="E30" s="316"/>
      <c r="F30" s="293"/>
      <c r="G30" s="293"/>
      <c r="H30" s="293"/>
      <c r="I30" s="293"/>
      <c r="J30" s="293"/>
      <c r="K30" s="293"/>
      <c r="L30" s="293"/>
      <c r="M30" s="316"/>
      <c r="N30" s="316"/>
      <c r="O30" s="316"/>
      <c r="P30" s="316"/>
      <c r="Q30" s="293"/>
    </row>
    <row r="31" spans="1:17" x14ac:dyDescent="0.2">
      <c r="A31" s="293"/>
      <c r="B31" s="300">
        <v>39938</v>
      </c>
      <c r="C31" s="301">
        <v>5</v>
      </c>
      <c r="D31" s="301">
        <v>1</v>
      </c>
      <c r="E31" s="316"/>
    </row>
    <row r="32" spans="1:17" x14ac:dyDescent="0.2">
      <c r="A32" s="293"/>
      <c r="B32" s="300">
        <v>39939</v>
      </c>
      <c r="C32" s="301">
        <v>5</v>
      </c>
      <c r="D32" s="301">
        <v>2</v>
      </c>
      <c r="E32" s="316"/>
    </row>
    <row r="33" spans="1:5" x14ac:dyDescent="0.2">
      <c r="A33" s="293"/>
      <c r="B33" s="300">
        <v>39940</v>
      </c>
      <c r="C33" s="301">
        <v>5</v>
      </c>
      <c r="D33" s="301">
        <v>2</v>
      </c>
      <c r="E33" s="316"/>
    </row>
    <row r="34" spans="1:5" x14ac:dyDescent="0.2">
      <c r="A34" s="293"/>
      <c r="B34" s="300">
        <v>39941</v>
      </c>
      <c r="C34" s="301">
        <v>5</v>
      </c>
      <c r="D34" s="301">
        <v>2</v>
      </c>
      <c r="E34" s="316"/>
    </row>
    <row r="35" spans="1:5" x14ac:dyDescent="0.2">
      <c r="A35" s="293"/>
      <c r="B35" s="300">
        <v>39942</v>
      </c>
      <c r="C35" s="301">
        <v>5</v>
      </c>
      <c r="D35" s="301">
        <v>2</v>
      </c>
      <c r="E35" s="316"/>
    </row>
    <row r="36" spans="1:5" x14ac:dyDescent="0.2">
      <c r="A36" s="293"/>
      <c r="B36" s="300">
        <v>39943</v>
      </c>
      <c r="C36" s="301">
        <v>5</v>
      </c>
      <c r="D36" s="301">
        <v>2</v>
      </c>
      <c r="E36" s="316"/>
    </row>
    <row r="37" spans="1:5" x14ac:dyDescent="0.2">
      <c r="A37" s="293"/>
      <c r="B37" s="300">
        <v>39944</v>
      </c>
      <c r="C37" s="301">
        <v>6</v>
      </c>
      <c r="D37" s="301">
        <v>2</v>
      </c>
      <c r="E37" s="316"/>
    </row>
    <row r="38" spans="1:5" x14ac:dyDescent="0.2">
      <c r="A38" s="293"/>
      <c r="B38" s="300">
        <v>39945</v>
      </c>
      <c r="C38" s="301">
        <v>6</v>
      </c>
      <c r="D38" s="301">
        <v>2</v>
      </c>
      <c r="E38" s="316"/>
    </row>
    <row r="39" spans="1:5" x14ac:dyDescent="0.2">
      <c r="A39" s="293"/>
      <c r="B39" s="300">
        <v>39946</v>
      </c>
      <c r="C39" s="301">
        <v>6</v>
      </c>
      <c r="D39" s="301">
        <v>2</v>
      </c>
      <c r="E39" s="316"/>
    </row>
    <row r="40" spans="1:5" x14ac:dyDescent="0.2">
      <c r="A40" s="293"/>
      <c r="B40" s="300">
        <v>39947</v>
      </c>
      <c r="C40" s="301">
        <v>6</v>
      </c>
      <c r="D40" s="301">
        <v>2</v>
      </c>
      <c r="E40" s="316"/>
    </row>
    <row r="41" spans="1:5" x14ac:dyDescent="0.2">
      <c r="A41" s="293"/>
      <c r="B41" s="300">
        <v>39948</v>
      </c>
      <c r="C41" s="301">
        <v>6</v>
      </c>
      <c r="D41" s="301">
        <v>2</v>
      </c>
      <c r="E41" s="316"/>
    </row>
    <row r="42" spans="1:5" x14ac:dyDescent="0.2">
      <c r="A42" s="293"/>
      <c r="B42" s="300">
        <v>39949</v>
      </c>
      <c r="C42" s="301">
        <v>6</v>
      </c>
      <c r="D42" s="301">
        <v>2</v>
      </c>
      <c r="E42" s="316"/>
    </row>
    <row r="43" spans="1:5" x14ac:dyDescent="0.2">
      <c r="A43" s="293"/>
      <c r="B43" s="300">
        <v>39950</v>
      </c>
      <c r="C43" s="301">
        <v>6</v>
      </c>
      <c r="D43" s="301">
        <v>2</v>
      </c>
      <c r="E43" s="316"/>
    </row>
    <row r="44" spans="1:5" x14ac:dyDescent="0.2">
      <c r="A44" s="293"/>
      <c r="B44" s="300">
        <v>39951</v>
      </c>
      <c r="C44" s="301">
        <v>7</v>
      </c>
      <c r="D44" s="301">
        <v>2</v>
      </c>
      <c r="E44" s="316"/>
    </row>
    <row r="45" spans="1:5" x14ac:dyDescent="0.2">
      <c r="A45" s="293"/>
      <c r="B45" s="300">
        <v>39952</v>
      </c>
      <c r="C45" s="301">
        <v>7</v>
      </c>
      <c r="D45" s="301">
        <v>2</v>
      </c>
      <c r="E45" s="316"/>
    </row>
    <row r="46" spans="1:5" x14ac:dyDescent="0.2">
      <c r="A46" s="293"/>
      <c r="B46" s="300">
        <v>39953</v>
      </c>
      <c r="C46" s="301">
        <v>7</v>
      </c>
      <c r="D46" s="301">
        <v>2</v>
      </c>
      <c r="E46" s="316"/>
    </row>
    <row r="47" spans="1:5" x14ac:dyDescent="0.2">
      <c r="A47" s="293"/>
      <c r="B47" s="300">
        <v>39954</v>
      </c>
      <c r="C47" s="301">
        <v>7</v>
      </c>
      <c r="D47" s="301">
        <v>2</v>
      </c>
      <c r="E47" s="316"/>
    </row>
    <row r="48" spans="1:5" x14ac:dyDescent="0.2">
      <c r="A48" s="293"/>
      <c r="B48" s="300">
        <v>39955</v>
      </c>
      <c r="C48" s="301">
        <v>7</v>
      </c>
      <c r="D48" s="301">
        <v>2</v>
      </c>
      <c r="E48" s="316"/>
    </row>
    <row r="49" spans="1:5" x14ac:dyDescent="0.2">
      <c r="A49" s="293"/>
      <c r="B49" s="300">
        <v>39956</v>
      </c>
      <c r="C49" s="301">
        <v>7</v>
      </c>
      <c r="D49" s="301">
        <v>2</v>
      </c>
      <c r="E49" s="316"/>
    </row>
    <row r="50" spans="1:5" x14ac:dyDescent="0.2">
      <c r="A50" s="293"/>
      <c r="B50" s="300">
        <v>39957</v>
      </c>
      <c r="C50" s="301">
        <v>7</v>
      </c>
      <c r="D50" s="301">
        <v>2</v>
      </c>
      <c r="E50" s="316"/>
    </row>
    <row r="51" spans="1:5" x14ac:dyDescent="0.2">
      <c r="A51" s="293"/>
      <c r="B51" s="300">
        <v>39958</v>
      </c>
      <c r="C51" s="301">
        <v>8</v>
      </c>
      <c r="D51" s="301">
        <v>2</v>
      </c>
      <c r="E51" s="316"/>
    </row>
    <row r="52" spans="1:5" x14ac:dyDescent="0.2">
      <c r="A52" s="293"/>
      <c r="B52" s="300">
        <v>39959</v>
      </c>
      <c r="C52" s="301">
        <v>8</v>
      </c>
      <c r="D52" s="301">
        <v>2</v>
      </c>
      <c r="E52" s="316"/>
    </row>
    <row r="53" spans="1:5" x14ac:dyDescent="0.2">
      <c r="A53" s="293"/>
      <c r="B53" s="300">
        <v>39960</v>
      </c>
      <c r="C53" s="301">
        <v>8</v>
      </c>
      <c r="D53" s="301">
        <v>2</v>
      </c>
      <c r="E53" s="316"/>
    </row>
    <row r="54" spans="1:5" x14ac:dyDescent="0.2">
      <c r="A54" s="293"/>
      <c r="B54" s="300">
        <v>39961</v>
      </c>
      <c r="C54" s="301">
        <v>8</v>
      </c>
      <c r="D54" s="301">
        <v>2</v>
      </c>
      <c r="E54" s="316"/>
    </row>
    <row r="55" spans="1:5" x14ac:dyDescent="0.2">
      <c r="A55" s="293"/>
      <c r="B55" s="300">
        <v>39962</v>
      </c>
      <c r="C55" s="301">
        <v>8</v>
      </c>
      <c r="D55" s="301">
        <v>2</v>
      </c>
      <c r="E55" s="316"/>
    </row>
    <row r="56" spans="1:5" x14ac:dyDescent="0.2">
      <c r="A56" s="293"/>
      <c r="B56" s="300">
        <v>39963</v>
      </c>
      <c r="C56" s="301">
        <v>8</v>
      </c>
      <c r="D56" s="301">
        <v>2</v>
      </c>
      <c r="E56" s="316"/>
    </row>
    <row r="57" spans="1:5" x14ac:dyDescent="0.2">
      <c r="A57" s="293"/>
      <c r="B57" s="300">
        <v>39964</v>
      </c>
      <c r="C57" s="301">
        <v>8</v>
      </c>
      <c r="D57" s="301">
        <v>2</v>
      </c>
      <c r="E57" s="316"/>
    </row>
    <row r="58" spans="1:5" x14ac:dyDescent="0.2">
      <c r="A58" s="293"/>
      <c r="B58" s="300">
        <v>39965</v>
      </c>
      <c r="C58" s="301">
        <v>9</v>
      </c>
      <c r="D58" s="301">
        <v>2</v>
      </c>
      <c r="E58" s="316"/>
    </row>
    <row r="59" spans="1:5" x14ac:dyDescent="0.2">
      <c r="A59" s="293"/>
      <c r="B59" s="300">
        <v>39966</v>
      </c>
      <c r="C59" s="301">
        <v>9</v>
      </c>
      <c r="D59" s="301">
        <v>2</v>
      </c>
      <c r="E59" s="316"/>
    </row>
    <row r="60" spans="1:5" x14ac:dyDescent="0.2">
      <c r="A60" s="293"/>
      <c r="B60" s="300">
        <v>39967</v>
      </c>
      <c r="C60" s="301">
        <v>9</v>
      </c>
      <c r="D60" s="301">
        <v>2</v>
      </c>
      <c r="E60" s="316"/>
    </row>
    <row r="61" spans="1:5" x14ac:dyDescent="0.2">
      <c r="A61" s="293"/>
      <c r="B61" s="300">
        <v>39968</v>
      </c>
      <c r="C61" s="301">
        <v>9</v>
      </c>
      <c r="D61" s="301">
        <v>2</v>
      </c>
      <c r="E61" s="316"/>
    </row>
    <row r="62" spans="1:5" x14ac:dyDescent="0.2">
      <c r="A62" s="293"/>
      <c r="B62" s="300">
        <v>39969</v>
      </c>
      <c r="C62" s="301">
        <v>9</v>
      </c>
      <c r="D62" s="301">
        <v>2</v>
      </c>
      <c r="E62" s="316"/>
    </row>
    <row r="63" spans="1:5" x14ac:dyDescent="0.2">
      <c r="A63" s="293"/>
      <c r="B63" s="300">
        <v>39970</v>
      </c>
      <c r="C63" s="301">
        <v>9</v>
      </c>
      <c r="D63" s="301">
        <v>3</v>
      </c>
      <c r="E63" s="316"/>
    </row>
    <row r="64" spans="1:5" x14ac:dyDescent="0.2">
      <c r="A64" s="293"/>
      <c r="B64" s="300">
        <v>39971</v>
      </c>
      <c r="C64" s="301">
        <v>9</v>
      </c>
      <c r="D64" s="301">
        <v>3</v>
      </c>
      <c r="E64" s="316"/>
    </row>
    <row r="65" spans="1:5" x14ac:dyDescent="0.2">
      <c r="A65" s="293"/>
      <c r="B65" s="300">
        <v>39972</v>
      </c>
      <c r="C65" s="301">
        <v>10</v>
      </c>
      <c r="D65" s="301">
        <v>3</v>
      </c>
      <c r="E65" s="316"/>
    </row>
    <row r="66" spans="1:5" x14ac:dyDescent="0.2">
      <c r="A66" s="293"/>
      <c r="B66" s="300">
        <v>39973</v>
      </c>
      <c r="C66" s="301">
        <v>10</v>
      </c>
      <c r="D66" s="301">
        <v>3</v>
      </c>
      <c r="E66" s="316"/>
    </row>
    <row r="67" spans="1:5" x14ac:dyDescent="0.2">
      <c r="A67" s="293"/>
      <c r="B67" s="300">
        <v>39974</v>
      </c>
      <c r="C67" s="301">
        <v>10</v>
      </c>
      <c r="D67" s="301">
        <v>3</v>
      </c>
      <c r="E67" s="316"/>
    </row>
    <row r="68" spans="1:5" x14ac:dyDescent="0.2">
      <c r="A68" s="293"/>
      <c r="B68" s="300">
        <v>39975</v>
      </c>
      <c r="C68" s="301">
        <v>10</v>
      </c>
      <c r="D68" s="301">
        <v>3</v>
      </c>
      <c r="E68" s="316"/>
    </row>
    <row r="69" spans="1:5" x14ac:dyDescent="0.2">
      <c r="A69" s="293"/>
      <c r="B69" s="300">
        <v>39976</v>
      </c>
      <c r="C69" s="301">
        <v>10</v>
      </c>
      <c r="D69" s="301">
        <v>3</v>
      </c>
      <c r="E69" s="316"/>
    </row>
    <row r="70" spans="1:5" x14ac:dyDescent="0.2">
      <c r="A70" s="293"/>
      <c r="B70" s="300">
        <v>39977</v>
      </c>
      <c r="C70" s="301">
        <v>10</v>
      </c>
      <c r="D70" s="301">
        <v>3</v>
      </c>
      <c r="E70" s="316"/>
    </row>
    <row r="71" spans="1:5" x14ac:dyDescent="0.2">
      <c r="A71" s="293"/>
      <c r="B71" s="300">
        <v>39978</v>
      </c>
      <c r="C71" s="301">
        <v>10</v>
      </c>
      <c r="D71" s="301">
        <v>3</v>
      </c>
      <c r="E71" s="316"/>
    </row>
    <row r="72" spans="1:5" x14ac:dyDescent="0.2">
      <c r="A72" s="293"/>
      <c r="B72" s="300">
        <v>39979</v>
      </c>
      <c r="C72" s="301">
        <v>11</v>
      </c>
      <c r="D72" s="301">
        <v>3</v>
      </c>
      <c r="E72" s="316"/>
    </row>
    <row r="73" spans="1:5" x14ac:dyDescent="0.2">
      <c r="A73" s="293"/>
      <c r="B73" s="300">
        <v>39980</v>
      </c>
      <c r="C73" s="301">
        <v>11</v>
      </c>
      <c r="D73" s="301">
        <v>3</v>
      </c>
      <c r="E73" s="316"/>
    </row>
    <row r="74" spans="1:5" x14ac:dyDescent="0.2">
      <c r="A74" s="293"/>
      <c r="B74" s="300">
        <v>39981</v>
      </c>
      <c r="C74" s="301">
        <v>11</v>
      </c>
      <c r="D74" s="301">
        <v>3</v>
      </c>
      <c r="E74" s="316"/>
    </row>
    <row r="75" spans="1:5" x14ac:dyDescent="0.2">
      <c r="A75" s="293"/>
      <c r="B75" s="300">
        <v>39982</v>
      </c>
      <c r="C75" s="301">
        <v>11</v>
      </c>
      <c r="D75" s="301">
        <v>3</v>
      </c>
      <c r="E75" s="316"/>
    </row>
    <row r="76" spans="1:5" x14ac:dyDescent="0.2">
      <c r="A76" s="293"/>
      <c r="B76" s="300">
        <v>39983</v>
      </c>
      <c r="C76" s="301">
        <v>11</v>
      </c>
      <c r="D76" s="301">
        <v>3</v>
      </c>
      <c r="E76" s="316"/>
    </row>
    <row r="77" spans="1:5" x14ac:dyDescent="0.2">
      <c r="A77" s="293"/>
      <c r="B77" s="300">
        <v>39984</v>
      </c>
      <c r="C77" s="301">
        <v>11</v>
      </c>
      <c r="D77" s="301">
        <v>3</v>
      </c>
      <c r="E77" s="316"/>
    </row>
    <row r="78" spans="1:5" x14ac:dyDescent="0.2">
      <c r="A78" s="293"/>
      <c r="B78" s="300">
        <v>39985</v>
      </c>
      <c r="C78" s="301">
        <v>11</v>
      </c>
      <c r="D78" s="301">
        <v>3</v>
      </c>
      <c r="E78" s="316"/>
    </row>
    <row r="79" spans="1:5" x14ac:dyDescent="0.2">
      <c r="A79" s="293"/>
      <c r="B79" s="300">
        <v>39986</v>
      </c>
      <c r="C79" s="301">
        <v>12</v>
      </c>
      <c r="D79" s="301">
        <v>3</v>
      </c>
      <c r="E79" s="316"/>
    </row>
    <row r="80" spans="1:5" x14ac:dyDescent="0.2">
      <c r="A80" s="293"/>
      <c r="B80" s="300">
        <v>39987</v>
      </c>
      <c r="C80" s="301">
        <v>12</v>
      </c>
      <c r="D80" s="301">
        <v>3</v>
      </c>
      <c r="E80" s="316"/>
    </row>
    <row r="81" spans="1:5" x14ac:dyDescent="0.2">
      <c r="A81" s="293"/>
      <c r="B81" s="300">
        <v>39988</v>
      </c>
      <c r="C81" s="301">
        <v>12</v>
      </c>
      <c r="D81" s="301">
        <v>3</v>
      </c>
      <c r="E81" s="316"/>
    </row>
    <row r="82" spans="1:5" x14ac:dyDescent="0.2">
      <c r="A82" s="293"/>
      <c r="B82" s="300">
        <v>39989</v>
      </c>
      <c r="C82" s="301">
        <v>12</v>
      </c>
      <c r="D82" s="301">
        <v>3</v>
      </c>
      <c r="E82" s="316"/>
    </row>
    <row r="83" spans="1:5" x14ac:dyDescent="0.2">
      <c r="A83" s="293"/>
      <c r="B83" s="300">
        <v>39990</v>
      </c>
      <c r="C83" s="301">
        <v>12</v>
      </c>
      <c r="D83" s="301">
        <v>3</v>
      </c>
      <c r="E83" s="316"/>
    </row>
    <row r="84" spans="1:5" x14ac:dyDescent="0.2">
      <c r="A84" s="293"/>
      <c r="B84" s="300">
        <v>39991</v>
      </c>
      <c r="C84" s="301">
        <v>12</v>
      </c>
      <c r="D84" s="301">
        <v>3</v>
      </c>
      <c r="E84" s="316"/>
    </row>
    <row r="85" spans="1:5" x14ac:dyDescent="0.2">
      <c r="A85" s="293"/>
      <c r="B85" s="300">
        <v>39992</v>
      </c>
      <c r="C85" s="301">
        <v>12</v>
      </c>
      <c r="D85" s="301">
        <v>3</v>
      </c>
      <c r="E85" s="316"/>
    </row>
    <row r="86" spans="1:5" x14ac:dyDescent="0.2">
      <c r="A86" s="293"/>
      <c r="B86" s="300">
        <v>39993</v>
      </c>
      <c r="C86" s="301">
        <v>13</v>
      </c>
      <c r="D86" s="301">
        <v>3</v>
      </c>
      <c r="E86" s="316"/>
    </row>
    <row r="87" spans="1:5" x14ac:dyDescent="0.2">
      <c r="A87" s="293"/>
      <c r="B87" s="300">
        <v>39994</v>
      </c>
      <c r="C87" s="301">
        <v>13</v>
      </c>
      <c r="D87" s="301">
        <v>3</v>
      </c>
      <c r="E87" s="316"/>
    </row>
    <row r="88" spans="1:5" x14ac:dyDescent="0.2">
      <c r="A88" s="293"/>
      <c r="B88" s="300">
        <v>39995</v>
      </c>
      <c r="C88" s="301">
        <v>13</v>
      </c>
      <c r="D88" s="301">
        <v>3</v>
      </c>
      <c r="E88" s="316"/>
    </row>
    <row r="89" spans="1:5" x14ac:dyDescent="0.2">
      <c r="A89" s="293"/>
      <c r="B89" s="300">
        <v>39996</v>
      </c>
      <c r="C89" s="301">
        <v>13</v>
      </c>
      <c r="D89" s="301">
        <v>3</v>
      </c>
      <c r="E89" s="316"/>
    </row>
    <row r="90" spans="1:5" x14ac:dyDescent="0.2">
      <c r="A90" s="293"/>
      <c r="B90" s="300">
        <v>39997</v>
      </c>
      <c r="C90" s="301">
        <v>13</v>
      </c>
      <c r="D90" s="301">
        <v>3</v>
      </c>
      <c r="E90" s="316"/>
    </row>
    <row r="91" spans="1:5" x14ac:dyDescent="0.2">
      <c r="A91" s="293"/>
      <c r="B91" s="300">
        <v>39998</v>
      </c>
      <c r="C91" s="301">
        <v>13</v>
      </c>
      <c r="D91" s="301">
        <v>3</v>
      </c>
      <c r="E91" s="316"/>
    </row>
    <row r="92" spans="1:5" x14ac:dyDescent="0.2">
      <c r="A92" s="293"/>
      <c r="B92" s="300">
        <v>39999</v>
      </c>
      <c r="C92" s="301">
        <v>13</v>
      </c>
      <c r="D92" s="301">
        <v>3</v>
      </c>
      <c r="E92" s="316"/>
    </row>
    <row r="93" spans="1:5" x14ac:dyDescent="0.2">
      <c r="A93" s="293"/>
      <c r="B93" s="300">
        <v>40000</v>
      </c>
      <c r="C93" s="301">
        <v>14</v>
      </c>
      <c r="D93" s="301">
        <v>4</v>
      </c>
      <c r="E93" s="316"/>
    </row>
    <row r="94" spans="1:5" x14ac:dyDescent="0.2">
      <c r="A94" s="293"/>
      <c r="B94" s="300">
        <v>40001</v>
      </c>
      <c r="C94" s="301">
        <v>14</v>
      </c>
      <c r="D94" s="301">
        <v>4</v>
      </c>
      <c r="E94" s="316"/>
    </row>
    <row r="95" spans="1:5" x14ac:dyDescent="0.2">
      <c r="A95" s="293"/>
      <c r="B95" s="300">
        <v>40002</v>
      </c>
      <c r="C95" s="301">
        <v>14</v>
      </c>
      <c r="D95" s="301">
        <v>4</v>
      </c>
      <c r="E95" s="316"/>
    </row>
    <row r="96" spans="1:5" x14ac:dyDescent="0.2">
      <c r="A96" s="293"/>
      <c r="B96" s="300">
        <v>40003</v>
      </c>
      <c r="C96" s="301">
        <v>14</v>
      </c>
      <c r="D96" s="301">
        <v>4</v>
      </c>
      <c r="E96" s="316"/>
    </row>
    <row r="97" spans="1:5" x14ac:dyDescent="0.2">
      <c r="A97" s="293"/>
      <c r="B97" s="300">
        <v>40004</v>
      </c>
      <c r="C97" s="301">
        <v>14</v>
      </c>
      <c r="D97" s="301">
        <v>4</v>
      </c>
      <c r="E97" s="316"/>
    </row>
    <row r="98" spans="1:5" x14ac:dyDescent="0.2">
      <c r="A98" s="293"/>
      <c r="B98" s="300">
        <v>40005</v>
      </c>
      <c r="C98" s="301">
        <v>14</v>
      </c>
      <c r="D98" s="301">
        <v>4</v>
      </c>
      <c r="E98" s="316"/>
    </row>
    <row r="99" spans="1:5" x14ac:dyDescent="0.2">
      <c r="A99" s="293"/>
      <c r="B99" s="300">
        <v>40006</v>
      </c>
      <c r="C99" s="301">
        <v>14</v>
      </c>
      <c r="D99" s="301">
        <v>4</v>
      </c>
      <c r="E99" s="316"/>
    </row>
    <row r="100" spans="1:5" x14ac:dyDescent="0.2">
      <c r="A100" s="293"/>
      <c r="B100" s="300">
        <v>40007</v>
      </c>
      <c r="C100" s="301">
        <v>15</v>
      </c>
      <c r="D100" s="301">
        <v>4</v>
      </c>
      <c r="E100" s="316"/>
    </row>
    <row r="101" spans="1:5" x14ac:dyDescent="0.2">
      <c r="A101" s="293"/>
      <c r="B101" s="300">
        <v>40008</v>
      </c>
      <c r="C101" s="301">
        <v>15</v>
      </c>
      <c r="D101" s="301">
        <v>4</v>
      </c>
      <c r="E101" s="316"/>
    </row>
    <row r="102" spans="1:5" x14ac:dyDescent="0.2">
      <c r="A102" s="293"/>
      <c r="B102" s="300">
        <v>40009</v>
      </c>
      <c r="C102" s="301">
        <v>15</v>
      </c>
      <c r="D102" s="301">
        <v>4</v>
      </c>
      <c r="E102" s="316"/>
    </row>
    <row r="103" spans="1:5" x14ac:dyDescent="0.2">
      <c r="A103" s="293"/>
      <c r="B103" s="300">
        <v>40010</v>
      </c>
      <c r="C103" s="301">
        <v>15</v>
      </c>
      <c r="D103" s="301">
        <v>4</v>
      </c>
      <c r="E103" s="316"/>
    </row>
    <row r="104" spans="1:5" x14ac:dyDescent="0.2">
      <c r="A104" s="293"/>
      <c r="B104" s="300">
        <v>40011</v>
      </c>
      <c r="C104" s="301">
        <v>15</v>
      </c>
      <c r="D104" s="301">
        <v>4</v>
      </c>
      <c r="E104" s="316"/>
    </row>
    <row r="105" spans="1:5" x14ac:dyDescent="0.2">
      <c r="A105" s="293"/>
      <c r="B105" s="300">
        <v>40012</v>
      </c>
      <c r="C105" s="301">
        <v>15</v>
      </c>
      <c r="D105" s="301">
        <v>4</v>
      </c>
      <c r="E105" s="316"/>
    </row>
    <row r="106" spans="1:5" x14ac:dyDescent="0.2">
      <c r="A106" s="293"/>
      <c r="B106" s="300">
        <v>40013</v>
      </c>
      <c r="C106" s="301">
        <v>15</v>
      </c>
      <c r="D106" s="301">
        <v>4</v>
      </c>
      <c r="E106" s="316"/>
    </row>
    <row r="107" spans="1:5" x14ac:dyDescent="0.2">
      <c r="A107" s="293"/>
      <c r="B107" s="300">
        <v>40014</v>
      </c>
      <c r="C107" s="301">
        <v>16</v>
      </c>
      <c r="D107" s="301">
        <v>4</v>
      </c>
      <c r="E107" s="316"/>
    </row>
    <row r="108" spans="1:5" x14ac:dyDescent="0.2">
      <c r="A108" s="293"/>
      <c r="B108" s="300">
        <v>40015</v>
      </c>
      <c r="C108" s="301">
        <v>16</v>
      </c>
      <c r="D108" s="301">
        <v>4</v>
      </c>
      <c r="E108" s="316"/>
    </row>
    <row r="109" spans="1:5" x14ac:dyDescent="0.2">
      <c r="A109" s="293"/>
      <c r="B109" s="300">
        <v>40016</v>
      </c>
      <c r="C109" s="301">
        <v>16</v>
      </c>
      <c r="D109" s="301">
        <v>4</v>
      </c>
      <c r="E109" s="316"/>
    </row>
    <row r="110" spans="1:5" x14ac:dyDescent="0.2">
      <c r="A110" s="293"/>
      <c r="B110" s="300">
        <v>40017</v>
      </c>
      <c r="C110" s="301">
        <v>16</v>
      </c>
      <c r="D110" s="301">
        <v>4</v>
      </c>
      <c r="E110" s="316"/>
    </row>
    <row r="111" spans="1:5" x14ac:dyDescent="0.2">
      <c r="A111" s="293"/>
      <c r="B111" s="300">
        <v>40018</v>
      </c>
      <c r="C111" s="301">
        <v>16</v>
      </c>
      <c r="D111" s="301">
        <v>4</v>
      </c>
      <c r="E111" s="316"/>
    </row>
    <row r="112" spans="1:5" x14ac:dyDescent="0.2">
      <c r="A112" s="293"/>
      <c r="B112" s="300">
        <v>40019</v>
      </c>
      <c r="C112" s="301">
        <v>16</v>
      </c>
      <c r="D112" s="301">
        <v>4</v>
      </c>
      <c r="E112" s="316"/>
    </row>
    <row r="113" spans="1:5" x14ac:dyDescent="0.2">
      <c r="A113" s="293"/>
      <c r="B113" s="300">
        <v>40020</v>
      </c>
      <c r="C113" s="301">
        <v>16</v>
      </c>
      <c r="D113" s="301">
        <v>4</v>
      </c>
      <c r="E113" s="316"/>
    </row>
    <row r="114" spans="1:5" x14ac:dyDescent="0.2">
      <c r="A114" s="293"/>
      <c r="B114" s="300">
        <v>40021</v>
      </c>
      <c r="C114" s="301">
        <v>17</v>
      </c>
      <c r="D114" s="301">
        <v>4</v>
      </c>
      <c r="E114" s="316"/>
    </row>
    <row r="115" spans="1:5" x14ac:dyDescent="0.2">
      <c r="A115" s="293"/>
      <c r="B115" s="300">
        <v>40022</v>
      </c>
      <c r="C115" s="301">
        <v>17</v>
      </c>
      <c r="D115" s="301">
        <v>4</v>
      </c>
      <c r="E115" s="316"/>
    </row>
    <row r="116" spans="1:5" x14ac:dyDescent="0.2">
      <c r="A116" s="293"/>
      <c r="B116" s="300">
        <v>40023</v>
      </c>
      <c r="C116" s="301">
        <v>17</v>
      </c>
      <c r="D116" s="301">
        <v>4</v>
      </c>
      <c r="E116" s="316"/>
    </row>
    <row r="117" spans="1:5" x14ac:dyDescent="0.2">
      <c r="A117" s="293"/>
      <c r="B117" s="300">
        <v>40024</v>
      </c>
      <c r="C117" s="301">
        <v>17</v>
      </c>
      <c r="D117" s="301">
        <v>4</v>
      </c>
      <c r="E117" s="316"/>
    </row>
    <row r="118" spans="1:5" x14ac:dyDescent="0.2">
      <c r="A118" s="293"/>
      <c r="B118" s="300">
        <v>40025</v>
      </c>
      <c r="C118" s="301">
        <v>17</v>
      </c>
      <c r="D118" s="301">
        <v>4</v>
      </c>
      <c r="E118" s="316"/>
    </row>
    <row r="119" spans="1:5" x14ac:dyDescent="0.2">
      <c r="A119" s="293"/>
      <c r="B119" s="300">
        <v>40026</v>
      </c>
      <c r="C119" s="301">
        <v>17</v>
      </c>
      <c r="D119" s="301">
        <v>4</v>
      </c>
      <c r="E119" s="316"/>
    </row>
    <row r="120" spans="1:5" x14ac:dyDescent="0.2">
      <c r="A120" s="293"/>
      <c r="B120" s="300">
        <v>40027</v>
      </c>
      <c r="C120" s="301">
        <v>17</v>
      </c>
      <c r="D120" s="301">
        <v>4</v>
      </c>
      <c r="E120" s="316"/>
    </row>
    <row r="121" spans="1:5" x14ac:dyDescent="0.2">
      <c r="A121" s="293"/>
      <c r="B121" s="300">
        <v>40028</v>
      </c>
      <c r="C121" s="301">
        <v>18</v>
      </c>
      <c r="D121" s="301">
        <v>4</v>
      </c>
      <c r="E121" s="316"/>
    </row>
    <row r="122" spans="1:5" x14ac:dyDescent="0.2">
      <c r="A122" s="293"/>
      <c r="B122" s="300">
        <v>40029</v>
      </c>
      <c r="C122" s="301">
        <v>18</v>
      </c>
      <c r="D122" s="301">
        <v>4</v>
      </c>
      <c r="E122" s="316"/>
    </row>
    <row r="123" spans="1:5" x14ac:dyDescent="0.2">
      <c r="A123" s="293"/>
      <c r="B123" s="300">
        <v>40030</v>
      </c>
      <c r="C123" s="301">
        <v>18</v>
      </c>
      <c r="D123" s="301">
        <v>4</v>
      </c>
      <c r="E123" s="316"/>
    </row>
    <row r="124" spans="1:5" x14ac:dyDescent="0.2">
      <c r="A124" s="293"/>
      <c r="B124" s="300">
        <v>40031</v>
      </c>
      <c r="C124" s="301">
        <v>18</v>
      </c>
      <c r="D124" s="301">
        <v>5</v>
      </c>
      <c r="E124" s="316"/>
    </row>
    <row r="125" spans="1:5" x14ac:dyDescent="0.2">
      <c r="A125" s="293"/>
      <c r="B125" s="300">
        <v>40032</v>
      </c>
      <c r="C125" s="301">
        <v>18</v>
      </c>
      <c r="D125" s="301">
        <v>5</v>
      </c>
      <c r="E125" s="316"/>
    </row>
    <row r="126" spans="1:5" x14ac:dyDescent="0.2">
      <c r="A126" s="293"/>
      <c r="B126" s="300">
        <v>40033</v>
      </c>
      <c r="C126" s="301">
        <v>18</v>
      </c>
      <c r="D126" s="301">
        <v>5</v>
      </c>
      <c r="E126" s="316"/>
    </row>
    <row r="127" spans="1:5" x14ac:dyDescent="0.2">
      <c r="A127" s="293"/>
      <c r="B127" s="300">
        <v>40034</v>
      </c>
      <c r="C127" s="301">
        <v>18</v>
      </c>
      <c r="D127" s="301">
        <v>5</v>
      </c>
      <c r="E127" s="316"/>
    </row>
    <row r="128" spans="1:5" x14ac:dyDescent="0.2">
      <c r="A128" s="293"/>
      <c r="B128" s="300">
        <v>40035</v>
      </c>
      <c r="C128" s="301">
        <v>19</v>
      </c>
      <c r="D128" s="301">
        <v>5</v>
      </c>
      <c r="E128" s="316"/>
    </row>
    <row r="129" spans="1:5" x14ac:dyDescent="0.2">
      <c r="A129" s="293"/>
      <c r="B129" s="300">
        <v>40036</v>
      </c>
      <c r="C129" s="301">
        <v>19</v>
      </c>
      <c r="D129" s="301">
        <v>5</v>
      </c>
      <c r="E129" s="316"/>
    </row>
    <row r="130" spans="1:5" x14ac:dyDescent="0.2">
      <c r="A130" s="293"/>
      <c r="B130" s="300">
        <v>40037</v>
      </c>
      <c r="C130" s="301">
        <v>19</v>
      </c>
      <c r="D130" s="301">
        <v>5</v>
      </c>
      <c r="E130" s="316"/>
    </row>
    <row r="131" spans="1:5" x14ac:dyDescent="0.2">
      <c r="A131" s="293"/>
      <c r="B131" s="300">
        <v>40038</v>
      </c>
      <c r="C131" s="301">
        <v>19</v>
      </c>
      <c r="D131" s="301">
        <v>5</v>
      </c>
      <c r="E131" s="316"/>
    </row>
    <row r="132" spans="1:5" x14ac:dyDescent="0.2">
      <c r="A132" s="293"/>
      <c r="B132" s="300">
        <v>40039</v>
      </c>
      <c r="C132" s="301">
        <v>19</v>
      </c>
      <c r="D132" s="301">
        <v>5</v>
      </c>
      <c r="E132" s="316"/>
    </row>
    <row r="133" spans="1:5" x14ac:dyDescent="0.2">
      <c r="A133" s="293"/>
      <c r="B133" s="300">
        <v>40040</v>
      </c>
      <c r="C133" s="301">
        <v>19</v>
      </c>
      <c r="D133" s="301">
        <v>5</v>
      </c>
      <c r="E133" s="316"/>
    </row>
    <row r="134" spans="1:5" x14ac:dyDescent="0.2">
      <c r="A134" s="293"/>
      <c r="B134" s="300">
        <v>40041</v>
      </c>
      <c r="C134" s="301">
        <v>19</v>
      </c>
      <c r="D134" s="301">
        <v>5</v>
      </c>
      <c r="E134" s="316"/>
    </row>
    <row r="135" spans="1:5" x14ac:dyDescent="0.2">
      <c r="A135" s="293"/>
      <c r="B135" s="300">
        <v>40042</v>
      </c>
      <c r="C135" s="301">
        <v>20</v>
      </c>
      <c r="D135" s="301">
        <v>5</v>
      </c>
      <c r="E135" s="316"/>
    </row>
    <row r="136" spans="1:5" x14ac:dyDescent="0.2">
      <c r="A136" s="293"/>
      <c r="B136" s="300">
        <v>40043</v>
      </c>
      <c r="C136" s="301">
        <v>20</v>
      </c>
      <c r="D136" s="301">
        <v>5</v>
      </c>
      <c r="E136" s="316"/>
    </row>
    <row r="137" spans="1:5" x14ac:dyDescent="0.2">
      <c r="A137" s="293"/>
      <c r="B137" s="300">
        <v>40044</v>
      </c>
      <c r="C137" s="301">
        <v>20</v>
      </c>
      <c r="D137" s="301">
        <v>5</v>
      </c>
      <c r="E137" s="316"/>
    </row>
    <row r="138" spans="1:5" x14ac:dyDescent="0.2">
      <c r="A138" s="293"/>
      <c r="B138" s="300">
        <v>40045</v>
      </c>
      <c r="C138" s="301">
        <v>20</v>
      </c>
      <c r="D138" s="301">
        <v>5</v>
      </c>
      <c r="E138" s="316"/>
    </row>
    <row r="139" spans="1:5" x14ac:dyDescent="0.2">
      <c r="A139" s="293"/>
      <c r="B139" s="300">
        <v>40046</v>
      </c>
      <c r="C139" s="301">
        <v>20</v>
      </c>
      <c r="D139" s="301">
        <v>5</v>
      </c>
      <c r="E139" s="316"/>
    </row>
    <row r="140" spans="1:5" x14ac:dyDescent="0.2">
      <c r="A140" s="293"/>
      <c r="B140" s="300">
        <v>40047</v>
      </c>
      <c r="C140" s="301">
        <v>20</v>
      </c>
      <c r="D140" s="301">
        <v>5</v>
      </c>
      <c r="E140" s="316"/>
    </row>
    <row r="141" spans="1:5" x14ac:dyDescent="0.2">
      <c r="A141" s="293"/>
      <c r="B141" s="300">
        <v>40048</v>
      </c>
      <c r="C141" s="301">
        <v>20</v>
      </c>
      <c r="D141" s="301">
        <v>5</v>
      </c>
      <c r="E141" s="316"/>
    </row>
    <row r="142" spans="1:5" x14ac:dyDescent="0.2">
      <c r="A142" s="293"/>
      <c r="B142" s="300">
        <v>40049</v>
      </c>
      <c r="C142" s="301">
        <v>21</v>
      </c>
      <c r="D142" s="301">
        <v>5</v>
      </c>
      <c r="E142" s="316"/>
    </row>
    <row r="143" spans="1:5" x14ac:dyDescent="0.2">
      <c r="A143" s="293"/>
      <c r="B143" s="300">
        <v>40050</v>
      </c>
      <c r="C143" s="301">
        <v>21</v>
      </c>
      <c r="D143" s="301">
        <v>5</v>
      </c>
      <c r="E143" s="316"/>
    </row>
    <row r="144" spans="1:5" x14ac:dyDescent="0.2">
      <c r="A144" s="293"/>
      <c r="B144" s="300">
        <v>40051</v>
      </c>
      <c r="C144" s="301">
        <v>21</v>
      </c>
      <c r="D144" s="301">
        <v>5</v>
      </c>
      <c r="E144" s="316"/>
    </row>
    <row r="145" spans="1:5" x14ac:dyDescent="0.2">
      <c r="A145" s="293"/>
      <c r="B145" s="300">
        <v>40052</v>
      </c>
      <c r="C145" s="301">
        <v>21</v>
      </c>
      <c r="D145" s="301">
        <v>5</v>
      </c>
      <c r="E145" s="316"/>
    </row>
    <row r="146" spans="1:5" x14ac:dyDescent="0.2">
      <c r="A146" s="293"/>
      <c r="B146" s="300">
        <v>40053</v>
      </c>
      <c r="C146" s="301">
        <v>21</v>
      </c>
      <c r="D146" s="301">
        <v>5</v>
      </c>
      <c r="E146" s="316"/>
    </row>
    <row r="147" spans="1:5" x14ac:dyDescent="0.2">
      <c r="A147" s="293"/>
      <c r="B147" s="300">
        <v>40054</v>
      </c>
      <c r="C147" s="301">
        <v>21</v>
      </c>
      <c r="D147" s="301">
        <v>5</v>
      </c>
      <c r="E147" s="316"/>
    </row>
    <row r="148" spans="1:5" x14ac:dyDescent="0.2">
      <c r="A148" s="293"/>
      <c r="B148" s="300">
        <v>40055</v>
      </c>
      <c r="C148" s="301">
        <v>21</v>
      </c>
      <c r="D148" s="301">
        <v>5</v>
      </c>
      <c r="E148" s="316"/>
    </row>
    <row r="149" spans="1:5" x14ac:dyDescent="0.2">
      <c r="A149" s="293"/>
      <c r="B149" s="300">
        <v>40056</v>
      </c>
      <c r="C149" s="301">
        <v>22</v>
      </c>
      <c r="D149" s="301">
        <v>5</v>
      </c>
      <c r="E149" s="316"/>
    </row>
    <row r="150" spans="1:5" x14ac:dyDescent="0.2">
      <c r="A150" s="293"/>
      <c r="B150" s="300">
        <v>40057</v>
      </c>
      <c r="C150" s="301">
        <v>22</v>
      </c>
      <c r="D150" s="301">
        <v>5</v>
      </c>
      <c r="E150" s="316"/>
    </row>
    <row r="151" spans="1:5" x14ac:dyDescent="0.2">
      <c r="A151" s="293"/>
      <c r="B151" s="300">
        <v>40058</v>
      </c>
      <c r="C151" s="301">
        <v>22</v>
      </c>
      <c r="D151" s="301">
        <v>5</v>
      </c>
      <c r="E151" s="316"/>
    </row>
    <row r="152" spans="1:5" x14ac:dyDescent="0.2">
      <c r="A152" s="293"/>
      <c r="B152" s="300">
        <v>40059</v>
      </c>
      <c r="C152" s="301">
        <v>22</v>
      </c>
      <c r="D152" s="301">
        <v>5</v>
      </c>
      <c r="E152" s="316"/>
    </row>
    <row r="153" spans="1:5" x14ac:dyDescent="0.2">
      <c r="A153" s="293"/>
      <c r="B153" s="300">
        <v>40060</v>
      </c>
      <c r="C153" s="301">
        <v>22</v>
      </c>
      <c r="D153" s="301">
        <v>5</v>
      </c>
      <c r="E153" s="316"/>
    </row>
    <row r="154" spans="1:5" x14ac:dyDescent="0.2">
      <c r="A154" s="293"/>
      <c r="B154" s="300">
        <v>40061</v>
      </c>
      <c r="C154" s="301">
        <v>22</v>
      </c>
      <c r="D154" s="301">
        <v>5</v>
      </c>
      <c r="E154" s="316"/>
    </row>
    <row r="155" spans="1:5" x14ac:dyDescent="0.2">
      <c r="A155" s="293"/>
      <c r="B155" s="300">
        <v>40062</v>
      </c>
      <c r="C155" s="301">
        <v>22</v>
      </c>
      <c r="D155" s="301">
        <v>6</v>
      </c>
      <c r="E155" s="316"/>
    </row>
    <row r="156" spans="1:5" x14ac:dyDescent="0.2">
      <c r="A156" s="293"/>
      <c r="B156" s="300">
        <v>40063</v>
      </c>
      <c r="C156" s="301">
        <v>23</v>
      </c>
      <c r="D156" s="301">
        <v>6</v>
      </c>
      <c r="E156" s="316"/>
    </row>
    <row r="157" spans="1:5" x14ac:dyDescent="0.2">
      <c r="A157" s="293"/>
      <c r="B157" s="300">
        <v>40064</v>
      </c>
      <c r="C157" s="301">
        <v>23</v>
      </c>
      <c r="D157" s="301">
        <v>6</v>
      </c>
      <c r="E157" s="316"/>
    </row>
    <row r="158" spans="1:5" x14ac:dyDescent="0.2">
      <c r="A158" s="293"/>
      <c r="B158" s="300">
        <v>40065</v>
      </c>
      <c r="C158" s="301">
        <v>23</v>
      </c>
      <c r="D158" s="301">
        <v>6</v>
      </c>
      <c r="E158" s="316"/>
    </row>
    <row r="159" spans="1:5" x14ac:dyDescent="0.2">
      <c r="A159" s="293"/>
      <c r="B159" s="300">
        <v>40066</v>
      </c>
      <c r="C159" s="301">
        <v>23</v>
      </c>
      <c r="D159" s="301">
        <v>6</v>
      </c>
      <c r="E159" s="316"/>
    </row>
    <row r="160" spans="1:5" x14ac:dyDescent="0.2">
      <c r="A160" s="293"/>
      <c r="B160" s="300">
        <v>40067</v>
      </c>
      <c r="C160" s="301">
        <v>23</v>
      </c>
      <c r="D160" s="301">
        <v>6</v>
      </c>
      <c r="E160" s="316"/>
    </row>
    <row r="161" spans="1:5" x14ac:dyDescent="0.2">
      <c r="A161" s="293"/>
      <c r="B161" s="300">
        <v>40068</v>
      </c>
      <c r="C161" s="301">
        <v>23</v>
      </c>
      <c r="D161" s="301">
        <v>6</v>
      </c>
      <c r="E161" s="316"/>
    </row>
    <row r="162" spans="1:5" x14ac:dyDescent="0.2">
      <c r="A162" s="293"/>
      <c r="B162" s="300">
        <v>40069</v>
      </c>
      <c r="C162" s="301">
        <v>23</v>
      </c>
      <c r="D162" s="301">
        <v>6</v>
      </c>
      <c r="E162" s="316"/>
    </row>
    <row r="163" spans="1:5" x14ac:dyDescent="0.2">
      <c r="A163" s="293"/>
      <c r="B163" s="300">
        <v>40070</v>
      </c>
      <c r="C163" s="301">
        <v>24</v>
      </c>
      <c r="D163" s="301">
        <v>6</v>
      </c>
      <c r="E163" s="316"/>
    </row>
    <row r="164" spans="1:5" x14ac:dyDescent="0.2">
      <c r="A164" s="293"/>
      <c r="B164" s="300">
        <v>40071</v>
      </c>
      <c r="C164" s="301">
        <v>24</v>
      </c>
      <c r="D164" s="301">
        <v>6</v>
      </c>
      <c r="E164" s="316"/>
    </row>
    <row r="165" spans="1:5" x14ac:dyDescent="0.2">
      <c r="A165" s="293"/>
      <c r="B165" s="300">
        <v>40072</v>
      </c>
      <c r="C165" s="301">
        <v>24</v>
      </c>
      <c r="D165" s="301">
        <v>6</v>
      </c>
      <c r="E165" s="316"/>
    </row>
    <row r="166" spans="1:5" x14ac:dyDescent="0.2">
      <c r="A166" s="293"/>
      <c r="B166" s="300">
        <v>40073</v>
      </c>
      <c r="C166" s="301">
        <v>24</v>
      </c>
      <c r="D166" s="301">
        <v>6</v>
      </c>
      <c r="E166" s="316"/>
    </row>
    <row r="167" spans="1:5" x14ac:dyDescent="0.2">
      <c r="A167" s="293"/>
      <c r="B167" s="300">
        <v>40074</v>
      </c>
      <c r="C167" s="301">
        <v>24</v>
      </c>
      <c r="D167" s="301">
        <v>6</v>
      </c>
      <c r="E167" s="316"/>
    </row>
    <row r="168" spans="1:5" x14ac:dyDescent="0.2">
      <c r="A168" s="293"/>
      <c r="B168" s="300">
        <v>40075</v>
      </c>
      <c r="C168" s="301">
        <v>24</v>
      </c>
      <c r="D168" s="301">
        <v>6</v>
      </c>
      <c r="E168" s="316"/>
    </row>
    <row r="169" spans="1:5" x14ac:dyDescent="0.2">
      <c r="A169" s="293"/>
      <c r="B169" s="300">
        <v>40076</v>
      </c>
      <c r="C169" s="301">
        <v>24</v>
      </c>
      <c r="D169" s="301">
        <v>6</v>
      </c>
      <c r="E169" s="316"/>
    </row>
    <row r="170" spans="1:5" x14ac:dyDescent="0.2">
      <c r="A170" s="293"/>
      <c r="B170" s="300">
        <v>40077</v>
      </c>
      <c r="C170" s="301">
        <v>25</v>
      </c>
      <c r="D170" s="301">
        <v>6</v>
      </c>
      <c r="E170" s="316"/>
    </row>
    <row r="171" spans="1:5" x14ac:dyDescent="0.2">
      <c r="A171" s="293"/>
      <c r="B171" s="300">
        <v>40078</v>
      </c>
      <c r="C171" s="301">
        <v>25</v>
      </c>
      <c r="D171" s="301">
        <v>6</v>
      </c>
      <c r="E171" s="316"/>
    </row>
    <row r="172" spans="1:5" x14ac:dyDescent="0.2">
      <c r="A172" s="293"/>
      <c r="B172" s="300">
        <v>40079</v>
      </c>
      <c r="C172" s="301">
        <v>25</v>
      </c>
      <c r="D172" s="301">
        <v>6</v>
      </c>
      <c r="E172" s="316"/>
    </row>
    <row r="173" spans="1:5" x14ac:dyDescent="0.2">
      <c r="A173" s="293"/>
      <c r="B173" s="300">
        <v>40080</v>
      </c>
      <c r="C173" s="301">
        <v>25</v>
      </c>
      <c r="D173" s="301">
        <v>6</v>
      </c>
      <c r="E173" s="316"/>
    </row>
    <row r="174" spans="1:5" x14ac:dyDescent="0.2">
      <c r="A174" s="293"/>
      <c r="B174" s="300">
        <v>40081</v>
      </c>
      <c r="C174" s="301">
        <v>25</v>
      </c>
      <c r="D174" s="301">
        <v>6</v>
      </c>
      <c r="E174" s="316"/>
    </row>
    <row r="175" spans="1:5" x14ac:dyDescent="0.2">
      <c r="A175" s="293"/>
      <c r="B175" s="300">
        <v>40082</v>
      </c>
      <c r="C175" s="301">
        <v>25</v>
      </c>
      <c r="D175" s="301">
        <v>6</v>
      </c>
      <c r="E175" s="316"/>
    </row>
    <row r="176" spans="1:5" x14ac:dyDescent="0.2">
      <c r="A176" s="293"/>
      <c r="B176" s="300">
        <v>40083</v>
      </c>
      <c r="C176" s="301">
        <v>25</v>
      </c>
      <c r="D176" s="301">
        <v>6</v>
      </c>
      <c r="E176" s="316"/>
    </row>
    <row r="177" spans="1:5" x14ac:dyDescent="0.2">
      <c r="A177" s="293"/>
      <c r="B177" s="300">
        <v>40084</v>
      </c>
      <c r="C177" s="301">
        <v>26</v>
      </c>
      <c r="D177" s="301">
        <v>6</v>
      </c>
      <c r="E177" s="316"/>
    </row>
    <row r="178" spans="1:5" x14ac:dyDescent="0.2">
      <c r="A178" s="293"/>
      <c r="B178" s="300">
        <v>40085</v>
      </c>
      <c r="C178" s="301">
        <v>26</v>
      </c>
      <c r="D178" s="301">
        <v>6</v>
      </c>
      <c r="E178" s="316"/>
    </row>
    <row r="179" spans="1:5" x14ac:dyDescent="0.2">
      <c r="A179" s="293"/>
      <c r="B179" s="300">
        <v>40086</v>
      </c>
      <c r="C179" s="301">
        <v>26</v>
      </c>
      <c r="D179" s="301">
        <v>6</v>
      </c>
      <c r="E179" s="316"/>
    </row>
    <row r="180" spans="1:5" x14ac:dyDescent="0.2">
      <c r="A180" s="293"/>
      <c r="B180" s="300">
        <v>40087</v>
      </c>
      <c r="C180" s="301">
        <v>26</v>
      </c>
      <c r="D180" s="301">
        <v>6</v>
      </c>
      <c r="E180" s="316"/>
    </row>
    <row r="181" spans="1:5" x14ac:dyDescent="0.2">
      <c r="A181" s="293"/>
      <c r="B181" s="300">
        <v>40088</v>
      </c>
      <c r="C181" s="301">
        <v>26</v>
      </c>
      <c r="D181" s="301">
        <v>6</v>
      </c>
      <c r="E181" s="316"/>
    </row>
    <row r="182" spans="1:5" x14ac:dyDescent="0.2">
      <c r="A182" s="293"/>
      <c r="B182" s="300">
        <v>40089</v>
      </c>
      <c r="C182" s="301">
        <v>26</v>
      </c>
      <c r="D182" s="301">
        <v>6</v>
      </c>
      <c r="E182" s="316"/>
    </row>
    <row r="183" spans="1:5" x14ac:dyDescent="0.2">
      <c r="A183" s="293"/>
      <c r="B183" s="300">
        <v>40090</v>
      </c>
      <c r="C183" s="301">
        <v>26</v>
      </c>
      <c r="D183" s="301">
        <v>6</v>
      </c>
      <c r="E183" s="316"/>
    </row>
    <row r="184" spans="1:5" x14ac:dyDescent="0.2">
      <c r="A184" s="293"/>
      <c r="B184" s="300">
        <v>40091</v>
      </c>
      <c r="C184" s="301">
        <v>27</v>
      </c>
      <c r="D184" s="301">
        <v>6</v>
      </c>
      <c r="E184" s="316"/>
    </row>
    <row r="185" spans="1:5" x14ac:dyDescent="0.2">
      <c r="A185" s="293"/>
      <c r="B185" s="300">
        <v>40092</v>
      </c>
      <c r="C185" s="301">
        <v>27</v>
      </c>
      <c r="D185" s="301">
        <v>7</v>
      </c>
      <c r="E185" s="316"/>
    </row>
    <row r="186" spans="1:5" x14ac:dyDescent="0.2">
      <c r="A186" s="293"/>
      <c r="B186" s="300">
        <v>40093</v>
      </c>
      <c r="C186" s="301">
        <v>27</v>
      </c>
      <c r="D186" s="301">
        <v>7</v>
      </c>
      <c r="E186" s="316"/>
    </row>
    <row r="187" spans="1:5" x14ac:dyDescent="0.2">
      <c r="A187" s="293"/>
      <c r="B187" s="300">
        <v>40094</v>
      </c>
      <c r="C187" s="301">
        <v>27</v>
      </c>
      <c r="D187" s="301">
        <v>7</v>
      </c>
      <c r="E187" s="316"/>
    </row>
    <row r="188" spans="1:5" x14ac:dyDescent="0.2">
      <c r="A188" s="293"/>
      <c r="B188" s="300">
        <v>40095</v>
      </c>
      <c r="C188" s="301">
        <v>27</v>
      </c>
      <c r="D188" s="301">
        <v>7</v>
      </c>
      <c r="E188" s="316"/>
    </row>
    <row r="189" spans="1:5" x14ac:dyDescent="0.2">
      <c r="A189" s="293"/>
      <c r="B189" s="300">
        <v>40096</v>
      </c>
      <c r="C189" s="301">
        <v>27</v>
      </c>
      <c r="D189" s="301">
        <v>7</v>
      </c>
      <c r="E189" s="316"/>
    </row>
    <row r="190" spans="1:5" x14ac:dyDescent="0.2">
      <c r="A190" s="293"/>
      <c r="B190" s="300">
        <v>40097</v>
      </c>
      <c r="C190" s="301">
        <v>27</v>
      </c>
      <c r="D190" s="301">
        <v>7</v>
      </c>
      <c r="E190" s="316"/>
    </row>
    <row r="191" spans="1:5" x14ac:dyDescent="0.2">
      <c r="A191" s="293"/>
      <c r="B191" s="300">
        <v>40098</v>
      </c>
      <c r="C191" s="301">
        <v>28</v>
      </c>
      <c r="D191" s="301">
        <v>7</v>
      </c>
      <c r="E191" s="316"/>
    </row>
    <row r="192" spans="1:5" x14ac:dyDescent="0.2">
      <c r="A192" s="293"/>
      <c r="B192" s="300">
        <v>40099</v>
      </c>
      <c r="C192" s="301">
        <v>28</v>
      </c>
      <c r="D192" s="301">
        <v>7</v>
      </c>
      <c r="E192" s="316"/>
    </row>
    <row r="193" spans="1:5" x14ac:dyDescent="0.2">
      <c r="A193" s="293"/>
      <c r="B193" s="300">
        <v>40100</v>
      </c>
      <c r="C193" s="301">
        <v>28</v>
      </c>
      <c r="D193" s="301">
        <v>7</v>
      </c>
      <c r="E193" s="316"/>
    </row>
    <row r="194" spans="1:5" x14ac:dyDescent="0.2">
      <c r="A194" s="293"/>
      <c r="B194" s="300">
        <v>40101</v>
      </c>
      <c r="C194" s="301">
        <v>28</v>
      </c>
      <c r="D194" s="301">
        <v>7</v>
      </c>
      <c r="E194" s="316"/>
    </row>
    <row r="195" spans="1:5" x14ac:dyDescent="0.2">
      <c r="A195" s="293"/>
      <c r="B195" s="300">
        <v>40102</v>
      </c>
      <c r="C195" s="301">
        <v>28</v>
      </c>
      <c r="D195" s="301">
        <v>7</v>
      </c>
      <c r="E195" s="316"/>
    </row>
    <row r="196" spans="1:5" x14ac:dyDescent="0.2">
      <c r="A196" s="293"/>
      <c r="B196" s="300">
        <v>40103</v>
      </c>
      <c r="C196" s="301">
        <v>28</v>
      </c>
      <c r="D196" s="301">
        <v>7</v>
      </c>
      <c r="E196" s="316"/>
    </row>
    <row r="197" spans="1:5" x14ac:dyDescent="0.2">
      <c r="A197" s="293"/>
      <c r="B197" s="300">
        <v>40104</v>
      </c>
      <c r="C197" s="301">
        <v>28</v>
      </c>
      <c r="D197" s="301">
        <v>7</v>
      </c>
      <c r="E197" s="316"/>
    </row>
    <row r="198" spans="1:5" x14ac:dyDescent="0.2">
      <c r="A198" s="293"/>
      <c r="B198" s="300">
        <v>40105</v>
      </c>
      <c r="C198" s="301">
        <v>29</v>
      </c>
      <c r="D198" s="301">
        <v>7</v>
      </c>
      <c r="E198" s="316"/>
    </row>
    <row r="199" spans="1:5" x14ac:dyDescent="0.2">
      <c r="A199" s="293"/>
      <c r="B199" s="300">
        <v>40106</v>
      </c>
      <c r="C199" s="301">
        <v>29</v>
      </c>
      <c r="D199" s="301">
        <v>7</v>
      </c>
      <c r="E199" s="316"/>
    </row>
    <row r="200" spans="1:5" x14ac:dyDescent="0.2">
      <c r="A200" s="293"/>
      <c r="B200" s="300">
        <v>40107</v>
      </c>
      <c r="C200" s="301">
        <v>29</v>
      </c>
      <c r="D200" s="301">
        <v>7</v>
      </c>
      <c r="E200" s="316"/>
    </row>
    <row r="201" spans="1:5" x14ac:dyDescent="0.2">
      <c r="A201" s="293"/>
      <c r="B201" s="300">
        <v>40108</v>
      </c>
      <c r="C201" s="301">
        <v>29</v>
      </c>
      <c r="D201" s="301">
        <v>7</v>
      </c>
      <c r="E201" s="316"/>
    </row>
    <row r="202" spans="1:5" x14ac:dyDescent="0.2">
      <c r="A202" s="293"/>
      <c r="B202" s="300">
        <v>40109</v>
      </c>
      <c r="C202" s="301">
        <v>29</v>
      </c>
      <c r="D202" s="301">
        <v>7</v>
      </c>
      <c r="E202" s="316"/>
    </row>
    <row r="203" spans="1:5" x14ac:dyDescent="0.2">
      <c r="A203" s="293"/>
      <c r="B203" s="300">
        <v>40110</v>
      </c>
      <c r="C203" s="301">
        <v>29</v>
      </c>
      <c r="D203" s="301">
        <v>7</v>
      </c>
      <c r="E203" s="316"/>
    </row>
    <row r="204" spans="1:5" x14ac:dyDescent="0.2">
      <c r="A204" s="293"/>
      <c r="B204" s="300">
        <v>40111</v>
      </c>
      <c r="C204" s="301">
        <v>29</v>
      </c>
      <c r="D204" s="301">
        <v>7</v>
      </c>
      <c r="E204" s="316"/>
    </row>
    <row r="205" spans="1:5" x14ac:dyDescent="0.2">
      <c r="A205" s="293"/>
      <c r="B205" s="300">
        <v>40112</v>
      </c>
      <c r="C205" s="301">
        <v>30</v>
      </c>
      <c r="D205" s="301">
        <v>7</v>
      </c>
      <c r="E205" s="316"/>
    </row>
    <row r="206" spans="1:5" x14ac:dyDescent="0.2">
      <c r="A206" s="293"/>
      <c r="B206" s="300">
        <v>40113</v>
      </c>
      <c r="C206" s="301">
        <v>30</v>
      </c>
      <c r="D206" s="301">
        <v>7</v>
      </c>
      <c r="E206" s="316"/>
    </row>
    <row r="207" spans="1:5" x14ac:dyDescent="0.2">
      <c r="A207" s="293"/>
      <c r="B207" s="300">
        <v>40114</v>
      </c>
      <c r="C207" s="301">
        <v>30</v>
      </c>
      <c r="D207" s="301">
        <v>7</v>
      </c>
      <c r="E207" s="316"/>
    </row>
    <row r="208" spans="1:5" x14ac:dyDescent="0.2">
      <c r="A208" s="293"/>
      <c r="B208" s="300">
        <v>40115</v>
      </c>
      <c r="C208" s="301">
        <v>30</v>
      </c>
      <c r="D208" s="301">
        <v>7</v>
      </c>
      <c r="E208" s="316"/>
    </row>
    <row r="209" spans="1:5" x14ac:dyDescent="0.2">
      <c r="A209" s="293"/>
      <c r="B209" s="300">
        <v>40116</v>
      </c>
      <c r="C209" s="301">
        <v>30</v>
      </c>
      <c r="D209" s="301">
        <v>7</v>
      </c>
      <c r="E209" s="316"/>
    </row>
    <row r="210" spans="1:5" x14ac:dyDescent="0.2">
      <c r="A210" s="293"/>
      <c r="B210" s="300">
        <v>40117</v>
      </c>
      <c r="C210" s="301">
        <v>30</v>
      </c>
      <c r="D210" s="301">
        <v>7</v>
      </c>
      <c r="E210" s="316"/>
    </row>
    <row r="211" spans="1:5" x14ac:dyDescent="0.2">
      <c r="A211" s="293"/>
      <c r="B211" s="300">
        <v>40118</v>
      </c>
      <c r="C211" s="301">
        <v>30</v>
      </c>
      <c r="D211" s="301">
        <v>7</v>
      </c>
      <c r="E211" s="316"/>
    </row>
    <row r="212" spans="1:5" x14ac:dyDescent="0.2">
      <c r="A212" s="293"/>
      <c r="B212" s="300">
        <v>40119</v>
      </c>
      <c r="C212" s="301">
        <v>31</v>
      </c>
      <c r="D212" s="301">
        <v>7</v>
      </c>
      <c r="E212" s="316"/>
    </row>
    <row r="213" spans="1:5" x14ac:dyDescent="0.2">
      <c r="A213" s="293"/>
      <c r="B213" s="300">
        <v>40120</v>
      </c>
      <c r="C213" s="301">
        <v>31</v>
      </c>
      <c r="D213" s="301">
        <v>7</v>
      </c>
      <c r="E213" s="316"/>
    </row>
    <row r="214" spans="1:5" x14ac:dyDescent="0.2">
      <c r="A214" s="293"/>
      <c r="B214" s="300">
        <v>40121</v>
      </c>
      <c r="C214" s="301">
        <v>31</v>
      </c>
      <c r="D214" s="301">
        <v>7</v>
      </c>
      <c r="E214" s="316"/>
    </row>
    <row r="215" spans="1:5" x14ac:dyDescent="0.2">
      <c r="A215" s="293"/>
      <c r="B215" s="300">
        <v>40122</v>
      </c>
      <c r="C215" s="301">
        <v>31</v>
      </c>
      <c r="D215" s="301">
        <v>7</v>
      </c>
      <c r="E215" s="316"/>
    </row>
    <row r="216" spans="1:5" x14ac:dyDescent="0.2">
      <c r="A216" s="293"/>
      <c r="B216" s="300">
        <v>40123</v>
      </c>
      <c r="C216" s="301">
        <v>31</v>
      </c>
      <c r="D216" s="301">
        <v>8</v>
      </c>
      <c r="E216" s="316"/>
    </row>
    <row r="217" spans="1:5" x14ac:dyDescent="0.2">
      <c r="A217" s="293"/>
      <c r="B217" s="300">
        <v>40124</v>
      </c>
      <c r="C217" s="301">
        <v>31</v>
      </c>
      <c r="D217" s="301">
        <v>8</v>
      </c>
      <c r="E217" s="316"/>
    </row>
    <row r="218" spans="1:5" x14ac:dyDescent="0.2">
      <c r="A218" s="293"/>
      <c r="B218" s="300">
        <v>40125</v>
      </c>
      <c r="C218" s="301">
        <v>31</v>
      </c>
      <c r="D218" s="301">
        <v>8</v>
      </c>
      <c r="E218" s="316"/>
    </row>
    <row r="219" spans="1:5" x14ac:dyDescent="0.2">
      <c r="A219" s="293"/>
      <c r="B219" s="300">
        <v>40126</v>
      </c>
      <c r="C219" s="301">
        <v>32</v>
      </c>
      <c r="D219" s="301">
        <v>8</v>
      </c>
      <c r="E219" s="316"/>
    </row>
    <row r="220" spans="1:5" x14ac:dyDescent="0.2">
      <c r="A220" s="293"/>
      <c r="B220" s="300">
        <v>40127</v>
      </c>
      <c r="C220" s="301">
        <v>32</v>
      </c>
      <c r="D220" s="301">
        <v>8</v>
      </c>
      <c r="E220" s="316"/>
    </row>
    <row r="221" spans="1:5" x14ac:dyDescent="0.2">
      <c r="A221" s="293"/>
      <c r="B221" s="300">
        <v>40128</v>
      </c>
      <c r="C221" s="301">
        <v>32</v>
      </c>
      <c r="D221" s="301">
        <v>8</v>
      </c>
      <c r="E221" s="316"/>
    </row>
    <row r="222" spans="1:5" x14ac:dyDescent="0.2">
      <c r="A222" s="293"/>
      <c r="B222" s="300">
        <v>40129</v>
      </c>
      <c r="C222" s="301">
        <v>32</v>
      </c>
      <c r="D222" s="301">
        <v>8</v>
      </c>
      <c r="E222" s="316"/>
    </row>
    <row r="223" spans="1:5" x14ac:dyDescent="0.2">
      <c r="A223" s="293"/>
      <c r="B223" s="300">
        <v>40130</v>
      </c>
      <c r="C223" s="301">
        <v>32</v>
      </c>
      <c r="D223" s="301">
        <v>8</v>
      </c>
      <c r="E223" s="316"/>
    </row>
    <row r="224" spans="1:5" x14ac:dyDescent="0.2">
      <c r="A224" s="293"/>
      <c r="B224" s="300">
        <v>40131</v>
      </c>
      <c r="C224" s="301">
        <v>32</v>
      </c>
      <c r="D224" s="301">
        <v>8</v>
      </c>
      <c r="E224" s="316"/>
    </row>
    <row r="225" spans="1:5" x14ac:dyDescent="0.2">
      <c r="A225" s="293"/>
      <c r="B225" s="300">
        <v>40132</v>
      </c>
      <c r="C225" s="301">
        <v>32</v>
      </c>
      <c r="D225" s="301">
        <v>8</v>
      </c>
      <c r="E225" s="316"/>
    </row>
    <row r="226" spans="1:5" x14ac:dyDescent="0.2">
      <c r="A226" s="293"/>
      <c r="B226" s="300">
        <v>40133</v>
      </c>
      <c r="C226" s="301">
        <v>33</v>
      </c>
      <c r="D226" s="301">
        <v>8</v>
      </c>
      <c r="E226" s="316"/>
    </row>
    <row r="227" spans="1:5" x14ac:dyDescent="0.2">
      <c r="A227" s="293"/>
      <c r="B227" s="300">
        <v>40134</v>
      </c>
      <c r="C227" s="301">
        <v>33</v>
      </c>
      <c r="D227" s="301">
        <v>8</v>
      </c>
      <c r="E227" s="316"/>
    </row>
    <row r="228" spans="1:5" x14ac:dyDescent="0.2">
      <c r="A228" s="293"/>
      <c r="B228" s="300">
        <v>40135</v>
      </c>
      <c r="C228" s="301">
        <v>33</v>
      </c>
      <c r="D228" s="301">
        <v>8</v>
      </c>
      <c r="E228" s="316"/>
    </row>
    <row r="229" spans="1:5" x14ac:dyDescent="0.2">
      <c r="A229" s="293"/>
      <c r="B229" s="300">
        <v>40136</v>
      </c>
      <c r="C229" s="301">
        <v>33</v>
      </c>
      <c r="D229" s="301">
        <v>8</v>
      </c>
      <c r="E229" s="316"/>
    </row>
    <row r="230" spans="1:5" x14ac:dyDescent="0.2">
      <c r="A230" s="293"/>
      <c r="B230" s="300">
        <v>40137</v>
      </c>
      <c r="C230" s="301">
        <v>33</v>
      </c>
      <c r="D230" s="301">
        <v>8</v>
      </c>
      <c r="E230" s="316"/>
    </row>
    <row r="231" spans="1:5" x14ac:dyDescent="0.2">
      <c r="A231" s="293"/>
      <c r="B231" s="300">
        <v>40138</v>
      </c>
      <c r="C231" s="301">
        <v>33</v>
      </c>
      <c r="D231" s="301">
        <v>8</v>
      </c>
      <c r="E231" s="316"/>
    </row>
    <row r="232" spans="1:5" x14ac:dyDescent="0.2">
      <c r="A232" s="293"/>
      <c r="B232" s="300">
        <v>40139</v>
      </c>
      <c r="C232" s="301">
        <v>33</v>
      </c>
      <c r="D232" s="301">
        <v>8</v>
      </c>
      <c r="E232" s="316"/>
    </row>
    <row r="233" spans="1:5" x14ac:dyDescent="0.2">
      <c r="A233" s="293"/>
      <c r="B233" s="300">
        <v>40140</v>
      </c>
      <c r="C233" s="301">
        <v>34</v>
      </c>
      <c r="D233" s="301">
        <v>8</v>
      </c>
      <c r="E233" s="316"/>
    </row>
    <row r="234" spans="1:5" x14ac:dyDescent="0.2">
      <c r="A234" s="293"/>
      <c r="B234" s="300">
        <v>40141</v>
      </c>
      <c r="C234" s="301">
        <v>34</v>
      </c>
      <c r="D234" s="301">
        <v>8</v>
      </c>
      <c r="E234" s="316"/>
    </row>
    <row r="235" spans="1:5" x14ac:dyDescent="0.2">
      <c r="A235" s="293"/>
      <c r="B235" s="300">
        <v>40142</v>
      </c>
      <c r="C235" s="301">
        <v>34</v>
      </c>
      <c r="D235" s="301">
        <v>8</v>
      </c>
      <c r="E235" s="316"/>
    </row>
    <row r="236" spans="1:5" x14ac:dyDescent="0.2">
      <c r="A236" s="293"/>
      <c r="B236" s="300">
        <v>40143</v>
      </c>
      <c r="C236" s="301">
        <v>34</v>
      </c>
      <c r="D236" s="301">
        <v>8</v>
      </c>
      <c r="E236" s="316"/>
    </row>
    <row r="237" spans="1:5" x14ac:dyDescent="0.2">
      <c r="A237" s="293"/>
      <c r="B237" s="300">
        <v>40144</v>
      </c>
      <c r="C237" s="301">
        <v>34</v>
      </c>
      <c r="D237" s="301">
        <v>8</v>
      </c>
      <c r="E237" s="316"/>
    </row>
    <row r="238" spans="1:5" x14ac:dyDescent="0.2">
      <c r="A238" s="293"/>
      <c r="B238" s="300">
        <v>40145</v>
      </c>
      <c r="C238" s="301">
        <v>34</v>
      </c>
      <c r="D238" s="301">
        <v>8</v>
      </c>
      <c r="E238" s="316"/>
    </row>
    <row r="239" spans="1:5" x14ac:dyDescent="0.2">
      <c r="A239" s="293"/>
      <c r="B239" s="300">
        <v>40146</v>
      </c>
      <c r="C239" s="301">
        <v>34</v>
      </c>
      <c r="D239" s="301">
        <v>8</v>
      </c>
      <c r="E239" s="316"/>
    </row>
    <row r="240" spans="1:5" x14ac:dyDescent="0.2">
      <c r="A240" s="293"/>
      <c r="B240" s="300">
        <v>40147</v>
      </c>
      <c r="C240" s="301">
        <v>35</v>
      </c>
      <c r="D240" s="301">
        <v>8</v>
      </c>
      <c r="E240" s="316"/>
    </row>
    <row r="241" spans="1:5" x14ac:dyDescent="0.2">
      <c r="A241" s="293"/>
      <c r="B241" s="300">
        <v>40148</v>
      </c>
      <c r="C241" s="301">
        <v>35</v>
      </c>
      <c r="D241" s="301">
        <v>8</v>
      </c>
      <c r="E241" s="316"/>
    </row>
    <row r="242" spans="1:5" x14ac:dyDescent="0.2">
      <c r="A242" s="293"/>
      <c r="B242" s="300">
        <v>40149</v>
      </c>
      <c r="C242" s="301">
        <v>35</v>
      </c>
      <c r="D242" s="301">
        <v>8</v>
      </c>
      <c r="E242" s="316"/>
    </row>
    <row r="243" spans="1:5" x14ac:dyDescent="0.2">
      <c r="A243" s="293"/>
      <c r="B243" s="300">
        <v>40150</v>
      </c>
      <c r="C243" s="301">
        <v>35</v>
      </c>
      <c r="D243" s="301">
        <v>8</v>
      </c>
      <c r="E243" s="316"/>
    </row>
    <row r="244" spans="1:5" x14ac:dyDescent="0.2">
      <c r="A244" s="293"/>
      <c r="B244" s="300">
        <v>40151</v>
      </c>
      <c r="C244" s="301">
        <v>35</v>
      </c>
      <c r="D244" s="301">
        <v>8</v>
      </c>
      <c r="E244" s="316"/>
    </row>
    <row r="245" spans="1:5" x14ac:dyDescent="0.2">
      <c r="A245" s="293"/>
      <c r="B245" s="300">
        <v>40152</v>
      </c>
      <c r="C245" s="301">
        <v>35</v>
      </c>
      <c r="D245" s="301">
        <v>8</v>
      </c>
      <c r="E245" s="316"/>
    </row>
    <row r="246" spans="1:5" x14ac:dyDescent="0.2">
      <c r="A246" s="293"/>
      <c r="B246" s="300">
        <v>40153</v>
      </c>
      <c r="C246" s="301">
        <v>35</v>
      </c>
      <c r="D246" s="301">
        <v>9</v>
      </c>
      <c r="E246" s="316"/>
    </row>
    <row r="247" spans="1:5" x14ac:dyDescent="0.2">
      <c r="A247" s="293"/>
      <c r="B247" s="300">
        <v>40154</v>
      </c>
      <c r="C247" s="301">
        <v>36</v>
      </c>
      <c r="D247" s="301">
        <v>9</v>
      </c>
      <c r="E247" s="316"/>
    </row>
    <row r="248" spans="1:5" x14ac:dyDescent="0.2">
      <c r="A248" s="293"/>
      <c r="B248" s="300">
        <v>40155</v>
      </c>
      <c r="C248" s="301">
        <v>36</v>
      </c>
      <c r="D248" s="301">
        <v>9</v>
      </c>
      <c r="E248" s="316"/>
    </row>
    <row r="249" spans="1:5" x14ac:dyDescent="0.2">
      <c r="A249" s="293"/>
      <c r="B249" s="300">
        <v>40156</v>
      </c>
      <c r="C249" s="301">
        <v>36</v>
      </c>
      <c r="D249" s="301">
        <v>9</v>
      </c>
      <c r="E249" s="316"/>
    </row>
    <row r="250" spans="1:5" x14ac:dyDescent="0.2">
      <c r="A250" s="293"/>
      <c r="B250" s="300">
        <v>40157</v>
      </c>
      <c r="C250" s="301">
        <v>36</v>
      </c>
      <c r="D250" s="301">
        <v>9</v>
      </c>
      <c r="E250" s="316"/>
    </row>
    <row r="251" spans="1:5" x14ac:dyDescent="0.2">
      <c r="A251" s="293"/>
      <c r="B251" s="300">
        <v>40158</v>
      </c>
      <c r="C251" s="301">
        <v>36</v>
      </c>
      <c r="D251" s="301">
        <v>9</v>
      </c>
      <c r="E251" s="316"/>
    </row>
    <row r="252" spans="1:5" x14ac:dyDescent="0.2">
      <c r="A252" s="293"/>
      <c r="B252" s="300">
        <v>40159</v>
      </c>
      <c r="C252" s="301">
        <v>36</v>
      </c>
      <c r="D252" s="301">
        <v>9</v>
      </c>
      <c r="E252" s="316"/>
    </row>
    <row r="253" spans="1:5" x14ac:dyDescent="0.2">
      <c r="A253" s="293"/>
      <c r="B253" s="300">
        <v>40160</v>
      </c>
      <c r="C253" s="301">
        <v>36</v>
      </c>
      <c r="D253" s="301">
        <v>9</v>
      </c>
      <c r="E253" s="316"/>
    </row>
    <row r="254" spans="1:5" x14ac:dyDescent="0.2">
      <c r="A254" s="293"/>
      <c r="B254" s="300">
        <v>40161</v>
      </c>
      <c r="C254" s="301">
        <v>37</v>
      </c>
      <c r="D254" s="301">
        <v>9</v>
      </c>
      <c r="E254" s="316"/>
    </row>
    <row r="255" spans="1:5" x14ac:dyDescent="0.2">
      <c r="A255" s="293"/>
      <c r="B255" s="300">
        <v>40162</v>
      </c>
      <c r="C255" s="301">
        <v>37</v>
      </c>
      <c r="D255" s="301">
        <v>9</v>
      </c>
      <c r="E255" s="316"/>
    </row>
    <row r="256" spans="1:5" x14ac:dyDescent="0.2">
      <c r="A256" s="293"/>
      <c r="B256" s="300">
        <v>40163</v>
      </c>
      <c r="C256" s="301">
        <v>37</v>
      </c>
      <c r="D256" s="301">
        <v>9</v>
      </c>
      <c r="E256" s="316"/>
    </row>
    <row r="257" spans="1:5" x14ac:dyDescent="0.2">
      <c r="A257" s="293"/>
      <c r="B257" s="300">
        <v>40164</v>
      </c>
      <c r="C257" s="301">
        <v>37</v>
      </c>
      <c r="D257" s="301">
        <v>9</v>
      </c>
      <c r="E257" s="316"/>
    </row>
    <row r="258" spans="1:5" x14ac:dyDescent="0.2">
      <c r="A258" s="293"/>
      <c r="B258" s="300">
        <v>40165</v>
      </c>
      <c r="C258" s="301">
        <v>37</v>
      </c>
      <c r="D258" s="301">
        <v>9</v>
      </c>
      <c r="E258" s="316"/>
    </row>
    <row r="259" spans="1:5" x14ac:dyDescent="0.2">
      <c r="A259" s="293"/>
      <c r="B259" s="300">
        <v>40166</v>
      </c>
      <c r="C259" s="301">
        <v>37</v>
      </c>
      <c r="D259" s="301">
        <v>9</v>
      </c>
      <c r="E259" s="316"/>
    </row>
    <row r="260" spans="1:5" x14ac:dyDescent="0.2">
      <c r="A260" s="293"/>
      <c r="B260" s="300">
        <v>40167</v>
      </c>
      <c r="C260" s="301">
        <v>37</v>
      </c>
      <c r="D260" s="301">
        <v>9</v>
      </c>
      <c r="E260" s="316"/>
    </row>
    <row r="261" spans="1:5" x14ac:dyDescent="0.2">
      <c r="A261" s="293"/>
      <c r="B261" s="300">
        <v>40168</v>
      </c>
      <c r="C261" s="301">
        <v>38</v>
      </c>
      <c r="D261" s="301">
        <v>9</v>
      </c>
      <c r="E261" s="316"/>
    </row>
    <row r="262" spans="1:5" x14ac:dyDescent="0.2">
      <c r="A262" s="293"/>
      <c r="B262" s="300">
        <v>40169</v>
      </c>
      <c r="C262" s="301">
        <v>38</v>
      </c>
      <c r="D262" s="301">
        <v>9</v>
      </c>
      <c r="E262" s="316"/>
    </row>
    <row r="263" spans="1:5" x14ac:dyDescent="0.2">
      <c r="A263" s="293"/>
      <c r="B263" s="300">
        <v>40170</v>
      </c>
      <c r="C263" s="301">
        <v>38</v>
      </c>
      <c r="D263" s="301">
        <v>9</v>
      </c>
      <c r="E263" s="316"/>
    </row>
    <row r="264" spans="1:5" x14ac:dyDescent="0.2">
      <c r="A264" s="293"/>
      <c r="B264" s="300">
        <v>40171</v>
      </c>
      <c r="C264" s="301">
        <v>38</v>
      </c>
      <c r="D264" s="301">
        <v>9</v>
      </c>
      <c r="E264" s="316"/>
    </row>
    <row r="265" spans="1:5" x14ac:dyDescent="0.2">
      <c r="A265" s="293"/>
      <c r="B265" s="300">
        <v>40172</v>
      </c>
      <c r="C265" s="301">
        <v>38</v>
      </c>
      <c r="D265" s="301">
        <v>9</v>
      </c>
      <c r="E265" s="316"/>
    </row>
    <row r="266" spans="1:5" x14ac:dyDescent="0.2">
      <c r="A266" s="293"/>
      <c r="B266" s="300">
        <v>40173</v>
      </c>
      <c r="C266" s="301">
        <v>38</v>
      </c>
      <c r="D266" s="301">
        <v>9</v>
      </c>
      <c r="E266" s="316"/>
    </row>
    <row r="267" spans="1:5" x14ac:dyDescent="0.2">
      <c r="A267" s="293"/>
      <c r="B267" s="300">
        <v>40174</v>
      </c>
      <c r="C267" s="301">
        <v>38</v>
      </c>
      <c r="D267" s="301">
        <v>9</v>
      </c>
      <c r="E267" s="316"/>
    </row>
    <row r="268" spans="1:5" x14ac:dyDescent="0.2">
      <c r="A268" s="293"/>
      <c r="B268" s="300">
        <v>40175</v>
      </c>
      <c r="C268" s="301">
        <v>39</v>
      </c>
      <c r="D268" s="301">
        <v>9</v>
      </c>
      <c r="E268" s="316"/>
    </row>
    <row r="269" spans="1:5" x14ac:dyDescent="0.2">
      <c r="A269" s="293"/>
      <c r="B269" s="300">
        <v>40176</v>
      </c>
      <c r="C269" s="301">
        <v>39</v>
      </c>
      <c r="D269" s="301">
        <v>9</v>
      </c>
      <c r="E269" s="316"/>
    </row>
    <row r="270" spans="1:5" x14ac:dyDescent="0.2">
      <c r="A270" s="293"/>
      <c r="B270" s="300">
        <v>40177</v>
      </c>
      <c r="C270" s="301">
        <v>39</v>
      </c>
      <c r="D270" s="301">
        <v>9</v>
      </c>
      <c r="E270" s="316"/>
    </row>
    <row r="271" spans="1:5" x14ac:dyDescent="0.2">
      <c r="A271" s="293"/>
      <c r="B271" s="300">
        <v>40178</v>
      </c>
      <c r="C271" s="301">
        <v>39</v>
      </c>
      <c r="D271" s="301">
        <v>9</v>
      </c>
      <c r="E271" s="316"/>
    </row>
    <row r="272" spans="1:5" x14ac:dyDescent="0.2">
      <c r="A272" s="293"/>
      <c r="B272" s="300">
        <v>40179</v>
      </c>
      <c r="C272" s="301">
        <v>39</v>
      </c>
      <c r="D272" s="301">
        <v>9</v>
      </c>
      <c r="E272" s="316"/>
    </row>
    <row r="273" spans="1:5" x14ac:dyDescent="0.2">
      <c r="A273" s="293"/>
      <c r="B273" s="300">
        <v>40180</v>
      </c>
      <c r="C273" s="301">
        <v>39</v>
      </c>
      <c r="D273" s="301">
        <v>9</v>
      </c>
      <c r="E273" s="316"/>
    </row>
    <row r="274" spans="1:5" x14ac:dyDescent="0.2">
      <c r="A274" s="293"/>
      <c r="B274" s="300">
        <v>40181</v>
      </c>
      <c r="C274" s="301">
        <v>39</v>
      </c>
      <c r="D274" s="301">
        <v>9</v>
      </c>
      <c r="E274" s="316"/>
    </row>
    <row r="275" spans="1:5" x14ac:dyDescent="0.2">
      <c r="A275" s="293"/>
      <c r="B275" s="300">
        <v>40182</v>
      </c>
      <c r="C275" s="301">
        <v>40</v>
      </c>
      <c r="D275" s="301">
        <v>9</v>
      </c>
      <c r="E275" s="316"/>
    </row>
    <row r="276" spans="1:5" x14ac:dyDescent="0.2">
      <c r="A276" s="293"/>
      <c r="B276" s="300">
        <v>40183</v>
      </c>
      <c r="C276" s="301">
        <v>40</v>
      </c>
      <c r="D276" s="301">
        <v>9</v>
      </c>
      <c r="E276" s="316"/>
    </row>
    <row r="277" spans="1:5" x14ac:dyDescent="0.2">
      <c r="A277" s="293"/>
      <c r="B277" s="300">
        <v>40184</v>
      </c>
      <c r="C277" s="301">
        <v>40</v>
      </c>
      <c r="D277" s="301">
        <v>10</v>
      </c>
      <c r="E277" s="316"/>
    </row>
    <row r="278" spans="1:5" x14ac:dyDescent="0.2">
      <c r="A278" s="293"/>
      <c r="B278" s="300">
        <v>40185</v>
      </c>
      <c r="C278" s="301">
        <v>40</v>
      </c>
      <c r="D278" s="301">
        <v>10</v>
      </c>
      <c r="E278" s="316"/>
    </row>
    <row r="279" spans="1:5" x14ac:dyDescent="0.2">
      <c r="A279" s="293"/>
      <c r="B279" s="300">
        <v>40186</v>
      </c>
      <c r="C279" s="301">
        <v>40</v>
      </c>
      <c r="D279" s="301">
        <v>10</v>
      </c>
      <c r="E279" s="316"/>
    </row>
    <row r="280" spans="1:5" x14ac:dyDescent="0.2">
      <c r="A280" s="293"/>
      <c r="B280" s="300">
        <v>40187</v>
      </c>
      <c r="C280" s="301">
        <v>40</v>
      </c>
      <c r="D280" s="301">
        <v>10</v>
      </c>
      <c r="E280" s="316"/>
    </row>
    <row r="281" spans="1:5" x14ac:dyDescent="0.2">
      <c r="A281" s="293"/>
      <c r="B281" s="300">
        <v>40188</v>
      </c>
      <c r="C281" s="301">
        <v>40</v>
      </c>
      <c r="D281" s="301">
        <v>10</v>
      </c>
      <c r="E281" s="316"/>
    </row>
    <row r="282" spans="1:5" x14ac:dyDescent="0.2">
      <c r="A282" s="293"/>
      <c r="B282" s="300">
        <v>40189</v>
      </c>
      <c r="C282" s="301">
        <v>41</v>
      </c>
      <c r="D282" s="301">
        <v>10</v>
      </c>
      <c r="E282" s="316"/>
    </row>
    <row r="283" spans="1:5" x14ac:dyDescent="0.2">
      <c r="A283" s="293"/>
      <c r="B283" s="300">
        <v>40190</v>
      </c>
      <c r="C283" s="301">
        <v>41</v>
      </c>
      <c r="D283" s="301">
        <v>10</v>
      </c>
      <c r="E283" s="316"/>
    </row>
    <row r="284" spans="1:5" x14ac:dyDescent="0.2">
      <c r="A284" s="293"/>
      <c r="B284" s="300">
        <v>40191</v>
      </c>
      <c r="C284" s="301">
        <v>41</v>
      </c>
      <c r="D284" s="301">
        <v>10</v>
      </c>
      <c r="E284" s="316"/>
    </row>
    <row r="285" spans="1:5" x14ac:dyDescent="0.2">
      <c r="A285" s="293"/>
      <c r="B285" s="300">
        <v>40192</v>
      </c>
      <c r="C285" s="301">
        <v>41</v>
      </c>
      <c r="D285" s="301">
        <v>10</v>
      </c>
      <c r="E285" s="316"/>
    </row>
    <row r="286" spans="1:5" x14ac:dyDescent="0.2">
      <c r="A286" s="293"/>
      <c r="B286" s="300">
        <v>40193</v>
      </c>
      <c r="C286" s="301">
        <v>41</v>
      </c>
      <c r="D286" s="301">
        <v>10</v>
      </c>
      <c r="E286" s="316"/>
    </row>
    <row r="287" spans="1:5" x14ac:dyDescent="0.2">
      <c r="A287" s="293"/>
      <c r="B287" s="300">
        <v>40194</v>
      </c>
      <c r="C287" s="301">
        <v>41</v>
      </c>
      <c r="D287" s="301">
        <v>10</v>
      </c>
      <c r="E287" s="316"/>
    </row>
    <row r="288" spans="1:5" x14ac:dyDescent="0.2">
      <c r="A288" s="293"/>
      <c r="B288" s="300">
        <v>40195</v>
      </c>
      <c r="C288" s="301">
        <v>41</v>
      </c>
      <c r="D288" s="301">
        <v>10</v>
      </c>
      <c r="E288" s="316"/>
    </row>
    <row r="289" spans="1:5" x14ac:dyDescent="0.2">
      <c r="A289" s="293"/>
      <c r="B289" s="300">
        <v>40196</v>
      </c>
      <c r="C289" s="301">
        <v>42</v>
      </c>
      <c r="D289" s="301">
        <v>10</v>
      </c>
      <c r="E289" s="316"/>
    </row>
    <row r="290" spans="1:5" x14ac:dyDescent="0.2">
      <c r="A290" s="293"/>
      <c r="B290" s="300">
        <v>40197</v>
      </c>
      <c r="C290" s="301">
        <v>42</v>
      </c>
      <c r="D290" s="301">
        <v>10</v>
      </c>
      <c r="E290" s="316"/>
    </row>
    <row r="291" spans="1:5" x14ac:dyDescent="0.2">
      <c r="A291" s="293"/>
      <c r="B291" s="300">
        <v>40198</v>
      </c>
      <c r="C291" s="301">
        <v>42</v>
      </c>
      <c r="D291" s="301">
        <v>10</v>
      </c>
      <c r="E291" s="316"/>
    </row>
    <row r="292" spans="1:5" x14ac:dyDescent="0.2">
      <c r="A292" s="293"/>
      <c r="B292" s="300">
        <v>40199</v>
      </c>
      <c r="C292" s="301">
        <v>42</v>
      </c>
      <c r="D292" s="301">
        <v>10</v>
      </c>
      <c r="E292" s="316"/>
    </row>
    <row r="293" spans="1:5" x14ac:dyDescent="0.2">
      <c r="A293" s="293"/>
      <c r="B293" s="300">
        <v>40200</v>
      </c>
      <c r="C293" s="301">
        <v>42</v>
      </c>
      <c r="D293" s="301">
        <v>10</v>
      </c>
      <c r="E293" s="316"/>
    </row>
    <row r="294" spans="1:5" x14ac:dyDescent="0.2">
      <c r="A294" s="293"/>
      <c r="B294" s="300">
        <v>40201</v>
      </c>
      <c r="C294" s="301">
        <v>42</v>
      </c>
      <c r="D294" s="301">
        <v>10</v>
      </c>
      <c r="E294" s="316"/>
    </row>
    <row r="295" spans="1:5" x14ac:dyDescent="0.2">
      <c r="A295" s="293"/>
      <c r="B295" s="300">
        <v>40202</v>
      </c>
      <c r="C295" s="301">
        <v>42</v>
      </c>
      <c r="D295" s="301">
        <v>10</v>
      </c>
      <c r="E295" s="316"/>
    </row>
    <row r="296" spans="1:5" x14ac:dyDescent="0.2">
      <c r="A296" s="293"/>
      <c r="B296" s="300">
        <v>40203</v>
      </c>
      <c r="C296" s="301">
        <v>43</v>
      </c>
      <c r="D296" s="301">
        <v>10</v>
      </c>
      <c r="E296" s="316"/>
    </row>
    <row r="297" spans="1:5" x14ac:dyDescent="0.2">
      <c r="A297" s="293"/>
      <c r="B297" s="300">
        <v>40204</v>
      </c>
      <c r="C297" s="301">
        <v>43</v>
      </c>
      <c r="D297" s="301">
        <v>10</v>
      </c>
      <c r="E297" s="316"/>
    </row>
    <row r="298" spans="1:5" x14ac:dyDescent="0.2">
      <c r="A298" s="293"/>
      <c r="B298" s="300">
        <v>40205</v>
      </c>
      <c r="C298" s="301">
        <v>43</v>
      </c>
      <c r="D298" s="301">
        <v>10</v>
      </c>
      <c r="E298" s="316"/>
    </row>
    <row r="299" spans="1:5" x14ac:dyDescent="0.2">
      <c r="A299" s="293"/>
      <c r="B299" s="300">
        <v>40206</v>
      </c>
      <c r="C299" s="301">
        <v>43</v>
      </c>
      <c r="D299" s="301">
        <v>10</v>
      </c>
      <c r="E299" s="316"/>
    </row>
    <row r="300" spans="1:5" x14ac:dyDescent="0.2">
      <c r="A300" s="293"/>
      <c r="B300" s="300">
        <v>40207</v>
      </c>
      <c r="C300" s="301">
        <v>43</v>
      </c>
      <c r="D300" s="301">
        <v>10</v>
      </c>
      <c r="E300" s="316"/>
    </row>
    <row r="301" spans="1:5" x14ac:dyDescent="0.2">
      <c r="A301" s="293"/>
      <c r="B301" s="300">
        <v>40208</v>
      </c>
      <c r="C301" s="301">
        <v>43</v>
      </c>
      <c r="D301" s="301">
        <v>10</v>
      </c>
      <c r="E301" s="316"/>
    </row>
    <row r="302" spans="1:5" x14ac:dyDescent="0.2">
      <c r="A302" s="293"/>
      <c r="B302" s="300">
        <v>40209</v>
      </c>
      <c r="C302" s="301">
        <v>43</v>
      </c>
      <c r="D302" s="301">
        <v>10</v>
      </c>
      <c r="E302" s="316"/>
    </row>
    <row r="303" spans="1:5" x14ac:dyDescent="0.2">
      <c r="A303" s="293"/>
      <c r="B303" s="300">
        <v>40210</v>
      </c>
      <c r="C303" s="301">
        <v>44</v>
      </c>
      <c r="D303" s="301">
        <v>10</v>
      </c>
      <c r="E303" s="316"/>
    </row>
    <row r="304" spans="1:5" x14ac:dyDescent="0.2">
      <c r="A304" s="293"/>
      <c r="B304" s="300">
        <v>40211</v>
      </c>
      <c r="C304" s="301">
        <v>44</v>
      </c>
      <c r="D304" s="301">
        <v>10</v>
      </c>
      <c r="E304" s="316"/>
    </row>
    <row r="305" spans="1:5" x14ac:dyDescent="0.2">
      <c r="A305" s="293"/>
      <c r="B305" s="300">
        <v>40212</v>
      </c>
      <c r="C305" s="301">
        <v>44</v>
      </c>
      <c r="D305" s="301">
        <v>10</v>
      </c>
      <c r="E305" s="316"/>
    </row>
    <row r="306" spans="1:5" x14ac:dyDescent="0.2">
      <c r="A306" s="293"/>
      <c r="B306" s="300">
        <v>40213</v>
      </c>
      <c r="C306" s="301">
        <v>44</v>
      </c>
      <c r="D306" s="301">
        <v>10</v>
      </c>
      <c r="E306" s="316"/>
    </row>
    <row r="307" spans="1:5" x14ac:dyDescent="0.2">
      <c r="A307" s="293"/>
      <c r="B307" s="300">
        <v>40214</v>
      </c>
      <c r="C307" s="301">
        <v>44</v>
      </c>
      <c r="D307" s="301">
        <v>10</v>
      </c>
      <c r="E307" s="316"/>
    </row>
    <row r="308" spans="1:5" x14ac:dyDescent="0.2">
      <c r="A308" s="293"/>
      <c r="B308" s="300">
        <v>40215</v>
      </c>
      <c r="C308" s="301">
        <v>44</v>
      </c>
      <c r="D308" s="301">
        <v>11</v>
      </c>
      <c r="E308" s="316"/>
    </row>
    <row r="309" spans="1:5" x14ac:dyDescent="0.2">
      <c r="A309" s="293"/>
      <c r="B309" s="300">
        <v>40216</v>
      </c>
      <c r="C309" s="301">
        <v>44</v>
      </c>
      <c r="D309" s="301">
        <v>11</v>
      </c>
      <c r="E309" s="316"/>
    </row>
    <row r="310" spans="1:5" x14ac:dyDescent="0.2">
      <c r="A310" s="293"/>
      <c r="B310" s="300">
        <v>40217</v>
      </c>
      <c r="C310" s="301">
        <v>45</v>
      </c>
      <c r="D310" s="301">
        <v>11</v>
      </c>
      <c r="E310" s="316"/>
    </row>
    <row r="311" spans="1:5" x14ac:dyDescent="0.2">
      <c r="A311" s="293"/>
      <c r="B311" s="300">
        <v>40218</v>
      </c>
      <c r="C311" s="301">
        <v>45</v>
      </c>
      <c r="D311" s="301">
        <v>11</v>
      </c>
      <c r="E311" s="316"/>
    </row>
    <row r="312" spans="1:5" x14ac:dyDescent="0.2">
      <c r="A312" s="293"/>
      <c r="B312" s="300">
        <v>40219</v>
      </c>
      <c r="C312" s="301">
        <v>45</v>
      </c>
      <c r="D312" s="301">
        <v>11</v>
      </c>
      <c r="E312" s="316"/>
    </row>
    <row r="313" spans="1:5" x14ac:dyDescent="0.2">
      <c r="A313" s="293"/>
      <c r="B313" s="300">
        <v>40220</v>
      </c>
      <c r="C313" s="301">
        <v>45</v>
      </c>
      <c r="D313" s="301">
        <v>11</v>
      </c>
      <c r="E313" s="316"/>
    </row>
    <row r="314" spans="1:5" x14ac:dyDescent="0.2">
      <c r="A314" s="293"/>
      <c r="B314" s="300">
        <v>40221</v>
      </c>
      <c r="C314" s="301">
        <v>45</v>
      </c>
      <c r="D314" s="301">
        <v>11</v>
      </c>
      <c r="E314" s="316"/>
    </row>
    <row r="315" spans="1:5" x14ac:dyDescent="0.2">
      <c r="A315" s="293"/>
      <c r="B315" s="300">
        <v>40222</v>
      </c>
      <c r="C315" s="301">
        <v>45</v>
      </c>
      <c r="D315" s="301">
        <v>11</v>
      </c>
      <c r="E315" s="316"/>
    </row>
    <row r="316" spans="1:5" x14ac:dyDescent="0.2">
      <c r="A316" s="293"/>
      <c r="B316" s="300">
        <v>40223</v>
      </c>
      <c r="C316" s="301">
        <v>45</v>
      </c>
      <c r="D316" s="301">
        <v>11</v>
      </c>
      <c r="E316" s="316"/>
    </row>
    <row r="317" spans="1:5" x14ac:dyDescent="0.2">
      <c r="A317" s="293"/>
      <c r="B317" s="300">
        <v>40224</v>
      </c>
      <c r="C317" s="301">
        <v>46</v>
      </c>
      <c r="D317" s="301">
        <v>11</v>
      </c>
      <c r="E317" s="316"/>
    </row>
    <row r="318" spans="1:5" x14ac:dyDescent="0.2">
      <c r="A318" s="293"/>
      <c r="B318" s="300">
        <v>40225</v>
      </c>
      <c r="C318" s="301">
        <v>46</v>
      </c>
      <c r="D318" s="301">
        <v>11</v>
      </c>
      <c r="E318" s="316"/>
    </row>
    <row r="319" spans="1:5" x14ac:dyDescent="0.2">
      <c r="A319" s="293"/>
      <c r="B319" s="300">
        <v>40226</v>
      </c>
      <c r="C319" s="301">
        <v>46</v>
      </c>
      <c r="D319" s="301">
        <v>11</v>
      </c>
      <c r="E319" s="316"/>
    </row>
    <row r="320" spans="1:5" x14ac:dyDescent="0.2">
      <c r="A320" s="293"/>
      <c r="B320" s="300">
        <v>40227</v>
      </c>
      <c r="C320" s="301">
        <v>46</v>
      </c>
      <c r="D320" s="301">
        <v>11</v>
      </c>
      <c r="E320" s="316"/>
    </row>
    <row r="321" spans="1:5" x14ac:dyDescent="0.2">
      <c r="A321" s="293"/>
      <c r="B321" s="300">
        <v>40228</v>
      </c>
      <c r="C321" s="301">
        <v>46</v>
      </c>
      <c r="D321" s="301">
        <v>11</v>
      </c>
      <c r="E321" s="316"/>
    </row>
    <row r="322" spans="1:5" x14ac:dyDescent="0.2">
      <c r="A322" s="293"/>
      <c r="B322" s="300">
        <v>40229</v>
      </c>
      <c r="C322" s="301">
        <v>46</v>
      </c>
      <c r="D322" s="301">
        <v>11</v>
      </c>
      <c r="E322" s="316"/>
    </row>
    <row r="323" spans="1:5" x14ac:dyDescent="0.2">
      <c r="A323" s="293"/>
      <c r="B323" s="300">
        <v>40230</v>
      </c>
      <c r="C323" s="301">
        <v>46</v>
      </c>
      <c r="D323" s="301">
        <v>11</v>
      </c>
      <c r="E323" s="316"/>
    </row>
    <row r="324" spans="1:5" x14ac:dyDescent="0.2">
      <c r="A324" s="293"/>
      <c r="B324" s="300">
        <v>40231</v>
      </c>
      <c r="C324" s="301">
        <v>47</v>
      </c>
      <c r="D324" s="301">
        <v>11</v>
      </c>
      <c r="E324" s="316"/>
    </row>
    <row r="325" spans="1:5" x14ac:dyDescent="0.2">
      <c r="A325" s="293"/>
      <c r="B325" s="300">
        <v>40232</v>
      </c>
      <c r="C325" s="301">
        <v>47</v>
      </c>
      <c r="D325" s="301">
        <v>11</v>
      </c>
      <c r="E325" s="316"/>
    </row>
    <row r="326" spans="1:5" x14ac:dyDescent="0.2">
      <c r="A326" s="293"/>
      <c r="B326" s="300">
        <v>40233</v>
      </c>
      <c r="C326" s="301">
        <v>47</v>
      </c>
      <c r="D326" s="301">
        <v>11</v>
      </c>
      <c r="E326" s="316"/>
    </row>
    <row r="327" spans="1:5" x14ac:dyDescent="0.2">
      <c r="A327" s="293"/>
      <c r="B327" s="300">
        <v>40234</v>
      </c>
      <c r="C327" s="301">
        <v>47</v>
      </c>
      <c r="D327" s="301">
        <v>11</v>
      </c>
      <c r="E327" s="316"/>
    </row>
    <row r="328" spans="1:5" x14ac:dyDescent="0.2">
      <c r="A328" s="293"/>
      <c r="B328" s="300">
        <v>40235</v>
      </c>
      <c r="C328" s="301">
        <v>47</v>
      </c>
      <c r="D328" s="301">
        <v>11</v>
      </c>
      <c r="E328" s="316"/>
    </row>
    <row r="329" spans="1:5" x14ac:dyDescent="0.2">
      <c r="A329" s="293"/>
      <c r="B329" s="300">
        <v>40236</v>
      </c>
      <c r="C329" s="301">
        <v>47</v>
      </c>
      <c r="D329" s="301">
        <v>11</v>
      </c>
      <c r="E329" s="316"/>
    </row>
    <row r="330" spans="1:5" x14ac:dyDescent="0.2">
      <c r="A330" s="293"/>
      <c r="B330" s="300">
        <v>40237</v>
      </c>
      <c r="C330" s="301">
        <v>47</v>
      </c>
      <c r="D330" s="301">
        <v>11</v>
      </c>
      <c r="E330" s="316"/>
    </row>
    <row r="331" spans="1:5" x14ac:dyDescent="0.2">
      <c r="A331" s="293"/>
      <c r="B331" s="300">
        <v>40238</v>
      </c>
      <c r="C331" s="301">
        <v>48</v>
      </c>
      <c r="D331" s="301">
        <v>11</v>
      </c>
      <c r="E331" s="316"/>
    </row>
    <row r="332" spans="1:5" x14ac:dyDescent="0.2">
      <c r="A332" s="293"/>
      <c r="B332" s="300">
        <v>40239</v>
      </c>
      <c r="C332" s="301">
        <v>48</v>
      </c>
      <c r="D332" s="301">
        <v>11</v>
      </c>
      <c r="E332" s="316"/>
    </row>
    <row r="333" spans="1:5" x14ac:dyDescent="0.2">
      <c r="A333" s="293"/>
      <c r="B333" s="300">
        <v>40240</v>
      </c>
      <c r="C333" s="301">
        <v>48</v>
      </c>
      <c r="D333" s="301">
        <v>11</v>
      </c>
      <c r="E333" s="316"/>
    </row>
    <row r="334" spans="1:5" x14ac:dyDescent="0.2">
      <c r="A334" s="293"/>
      <c r="B334" s="300">
        <v>40241</v>
      </c>
      <c r="C334" s="301">
        <v>48</v>
      </c>
      <c r="D334" s="301">
        <v>11</v>
      </c>
      <c r="E334" s="316"/>
    </row>
    <row r="335" spans="1:5" x14ac:dyDescent="0.2">
      <c r="A335" s="293"/>
      <c r="B335" s="300">
        <v>40242</v>
      </c>
      <c r="C335" s="301">
        <v>48</v>
      </c>
      <c r="D335" s="301">
        <v>11</v>
      </c>
      <c r="E335" s="316"/>
    </row>
    <row r="336" spans="1:5" x14ac:dyDescent="0.2">
      <c r="A336" s="293"/>
      <c r="B336" s="300">
        <v>40243</v>
      </c>
      <c r="C336" s="301">
        <v>48</v>
      </c>
      <c r="D336" s="301">
        <v>12</v>
      </c>
      <c r="E336" s="316"/>
    </row>
    <row r="337" spans="1:5" x14ac:dyDescent="0.2">
      <c r="A337" s="293"/>
      <c r="B337" s="300">
        <v>40244</v>
      </c>
      <c r="C337" s="301">
        <v>48</v>
      </c>
      <c r="D337" s="301">
        <v>12</v>
      </c>
      <c r="E337" s="316"/>
    </row>
    <row r="338" spans="1:5" x14ac:dyDescent="0.2">
      <c r="A338" s="293"/>
      <c r="B338" s="300">
        <v>40245</v>
      </c>
      <c r="C338" s="301">
        <v>49</v>
      </c>
      <c r="D338" s="301">
        <v>12</v>
      </c>
      <c r="E338" s="316"/>
    </row>
    <row r="339" spans="1:5" x14ac:dyDescent="0.2">
      <c r="A339" s="293"/>
      <c r="B339" s="300">
        <v>40246</v>
      </c>
      <c r="C339" s="301">
        <v>49</v>
      </c>
      <c r="D339" s="301">
        <v>12</v>
      </c>
      <c r="E339" s="316"/>
    </row>
    <row r="340" spans="1:5" x14ac:dyDescent="0.2">
      <c r="A340" s="293"/>
      <c r="B340" s="300">
        <v>40247</v>
      </c>
      <c r="C340" s="301">
        <v>49</v>
      </c>
      <c r="D340" s="301">
        <v>12</v>
      </c>
      <c r="E340" s="316"/>
    </row>
    <row r="341" spans="1:5" x14ac:dyDescent="0.2">
      <c r="A341" s="293"/>
      <c r="B341" s="300">
        <v>40248</v>
      </c>
      <c r="C341" s="301">
        <v>49</v>
      </c>
      <c r="D341" s="301">
        <v>12</v>
      </c>
      <c r="E341" s="316"/>
    </row>
    <row r="342" spans="1:5" x14ac:dyDescent="0.2">
      <c r="A342" s="293"/>
      <c r="B342" s="300">
        <v>40249</v>
      </c>
      <c r="C342" s="301">
        <v>49</v>
      </c>
      <c r="D342" s="301">
        <v>12</v>
      </c>
      <c r="E342" s="316"/>
    </row>
    <row r="343" spans="1:5" x14ac:dyDescent="0.2">
      <c r="A343" s="293"/>
      <c r="B343" s="300">
        <v>40250</v>
      </c>
      <c r="C343" s="301">
        <v>49</v>
      </c>
      <c r="D343" s="301">
        <v>12</v>
      </c>
      <c r="E343" s="316"/>
    </row>
    <row r="344" spans="1:5" x14ac:dyDescent="0.2">
      <c r="A344" s="293"/>
      <c r="B344" s="300">
        <v>40251</v>
      </c>
      <c r="C344" s="301">
        <v>49</v>
      </c>
      <c r="D344" s="301">
        <v>12</v>
      </c>
      <c r="E344" s="316"/>
    </row>
    <row r="345" spans="1:5" x14ac:dyDescent="0.2">
      <c r="A345" s="293"/>
      <c r="B345" s="300">
        <v>40252</v>
      </c>
      <c r="C345" s="301">
        <v>50</v>
      </c>
      <c r="D345" s="301">
        <v>12</v>
      </c>
      <c r="E345" s="316"/>
    </row>
    <row r="346" spans="1:5" x14ac:dyDescent="0.2">
      <c r="A346" s="293"/>
      <c r="B346" s="300">
        <v>40253</v>
      </c>
      <c r="C346" s="301">
        <v>50</v>
      </c>
      <c r="D346" s="301">
        <v>12</v>
      </c>
      <c r="E346" s="316"/>
    </row>
    <row r="347" spans="1:5" x14ac:dyDescent="0.2">
      <c r="A347" s="293"/>
      <c r="B347" s="300">
        <v>40254</v>
      </c>
      <c r="C347" s="301">
        <v>50</v>
      </c>
      <c r="D347" s="301">
        <v>12</v>
      </c>
      <c r="E347" s="316"/>
    </row>
    <row r="348" spans="1:5" x14ac:dyDescent="0.2">
      <c r="A348" s="293"/>
      <c r="B348" s="300">
        <v>40255</v>
      </c>
      <c r="C348" s="301">
        <v>50</v>
      </c>
      <c r="D348" s="301">
        <v>12</v>
      </c>
      <c r="E348" s="316"/>
    </row>
    <row r="349" spans="1:5" x14ac:dyDescent="0.2">
      <c r="A349" s="293"/>
      <c r="B349" s="300">
        <v>40256</v>
      </c>
      <c r="C349" s="301">
        <v>50</v>
      </c>
      <c r="D349" s="301">
        <v>12</v>
      </c>
      <c r="E349" s="316"/>
    </row>
    <row r="350" spans="1:5" x14ac:dyDescent="0.2">
      <c r="A350" s="293"/>
      <c r="B350" s="300">
        <v>40257</v>
      </c>
      <c r="C350" s="301">
        <v>50</v>
      </c>
      <c r="D350" s="301">
        <v>12</v>
      </c>
      <c r="E350" s="316"/>
    </row>
    <row r="351" spans="1:5" x14ac:dyDescent="0.2">
      <c r="A351" s="293"/>
      <c r="B351" s="300">
        <v>40258</v>
      </c>
      <c r="C351" s="301">
        <v>50</v>
      </c>
      <c r="D351" s="301">
        <v>12</v>
      </c>
      <c r="E351" s="316"/>
    </row>
    <row r="352" spans="1:5" x14ac:dyDescent="0.2">
      <c r="A352" s="293"/>
      <c r="B352" s="300">
        <v>40259</v>
      </c>
      <c r="C352" s="301">
        <v>51</v>
      </c>
      <c r="D352" s="301">
        <v>12</v>
      </c>
      <c r="E352" s="316"/>
    </row>
    <row r="353" spans="1:5" x14ac:dyDescent="0.2">
      <c r="A353" s="293"/>
      <c r="B353" s="300">
        <v>40260</v>
      </c>
      <c r="C353" s="301">
        <v>51</v>
      </c>
      <c r="D353" s="301">
        <v>12</v>
      </c>
      <c r="E353" s="316"/>
    </row>
    <row r="354" spans="1:5" x14ac:dyDescent="0.2">
      <c r="A354" s="293"/>
      <c r="B354" s="300">
        <v>40261</v>
      </c>
      <c r="C354" s="301">
        <v>51</v>
      </c>
      <c r="D354" s="301">
        <v>12</v>
      </c>
      <c r="E354" s="316"/>
    </row>
    <row r="355" spans="1:5" x14ac:dyDescent="0.2">
      <c r="A355" s="293"/>
      <c r="B355" s="300">
        <v>40262</v>
      </c>
      <c r="C355" s="301">
        <v>51</v>
      </c>
      <c r="D355" s="301">
        <v>12</v>
      </c>
      <c r="E355" s="316"/>
    </row>
    <row r="356" spans="1:5" x14ac:dyDescent="0.2">
      <c r="A356" s="293"/>
      <c r="B356" s="300">
        <v>40263</v>
      </c>
      <c r="C356" s="301">
        <v>51</v>
      </c>
      <c r="D356" s="301">
        <v>12</v>
      </c>
      <c r="E356" s="316"/>
    </row>
    <row r="357" spans="1:5" x14ac:dyDescent="0.2">
      <c r="A357" s="293"/>
      <c r="B357" s="300">
        <v>40264</v>
      </c>
      <c r="C357" s="301">
        <v>51</v>
      </c>
      <c r="D357" s="301">
        <v>12</v>
      </c>
      <c r="E357" s="316"/>
    </row>
    <row r="358" spans="1:5" x14ac:dyDescent="0.2">
      <c r="A358" s="293"/>
      <c r="B358" s="300">
        <v>40265</v>
      </c>
      <c r="C358" s="301">
        <v>51</v>
      </c>
      <c r="D358" s="301">
        <v>12</v>
      </c>
      <c r="E358" s="316"/>
    </row>
    <row r="359" spans="1:5" x14ac:dyDescent="0.2">
      <c r="A359" s="293"/>
      <c r="B359" s="300">
        <v>40266</v>
      </c>
      <c r="C359" s="301">
        <v>52</v>
      </c>
      <c r="D359" s="301">
        <v>12</v>
      </c>
      <c r="E359" s="316"/>
    </row>
    <row r="360" spans="1:5" x14ac:dyDescent="0.2">
      <c r="A360" s="293"/>
      <c r="B360" s="300">
        <v>40267</v>
      </c>
      <c r="C360" s="301">
        <v>52</v>
      </c>
      <c r="D360" s="301">
        <v>12</v>
      </c>
      <c r="E360" s="316"/>
    </row>
    <row r="361" spans="1:5" x14ac:dyDescent="0.2">
      <c r="A361" s="293"/>
      <c r="B361" s="300">
        <v>40268</v>
      </c>
      <c r="C361" s="301">
        <v>52</v>
      </c>
      <c r="D361" s="301">
        <v>12</v>
      </c>
      <c r="E361" s="316"/>
    </row>
    <row r="362" spans="1:5" x14ac:dyDescent="0.2">
      <c r="A362" s="293"/>
      <c r="B362" s="300">
        <v>40269</v>
      </c>
      <c r="C362" s="301">
        <v>52</v>
      </c>
      <c r="D362" s="301">
        <v>12</v>
      </c>
      <c r="E362" s="316"/>
    </row>
    <row r="363" spans="1:5" x14ac:dyDescent="0.2">
      <c r="A363" s="293"/>
      <c r="B363" s="300">
        <v>40270</v>
      </c>
      <c r="C363" s="301">
        <v>52</v>
      </c>
      <c r="D363" s="301">
        <v>12</v>
      </c>
      <c r="E363" s="316"/>
    </row>
    <row r="364" spans="1:5" x14ac:dyDescent="0.2">
      <c r="A364" s="293"/>
      <c r="B364" s="300">
        <v>40271</v>
      </c>
      <c r="C364" s="301">
        <v>52</v>
      </c>
      <c r="D364" s="301">
        <v>12</v>
      </c>
      <c r="E364" s="316"/>
    </row>
    <row r="365" spans="1:5" x14ac:dyDescent="0.2">
      <c r="A365" s="293"/>
      <c r="B365" s="300">
        <v>40272</v>
      </c>
      <c r="C365" s="301">
        <v>52</v>
      </c>
      <c r="D365" s="301">
        <v>12</v>
      </c>
      <c r="E365" s="316"/>
    </row>
    <row r="366" spans="1:5" x14ac:dyDescent="0.2">
      <c r="A366" s="293"/>
      <c r="B366" s="300">
        <v>40273</v>
      </c>
      <c r="C366" s="301">
        <v>53</v>
      </c>
      <c r="D366" s="301">
        <v>12</v>
      </c>
      <c r="E366" s="301">
        <f>B366</f>
        <v>40273</v>
      </c>
    </row>
    <row r="367" spans="1:5" x14ac:dyDescent="0.2">
      <c r="A367" s="293"/>
      <c r="B367" s="300">
        <v>40287</v>
      </c>
      <c r="C367" s="301"/>
      <c r="D367" s="301"/>
      <c r="E367" s="316"/>
    </row>
    <row r="368" spans="1:5" x14ac:dyDescent="0.2">
      <c r="A368" s="293"/>
      <c r="B368" s="294"/>
      <c r="C368" s="301"/>
      <c r="D368" s="301"/>
      <c r="E368" s="316"/>
    </row>
  </sheetData>
  <sheetProtection password="CC41" sheet="1" objects="1" scenarios="1"/>
  <mergeCells count="23">
    <mergeCell ref="F17:I17"/>
    <mergeCell ref="J17:L17"/>
    <mergeCell ref="F4:L4"/>
    <mergeCell ref="F5:L5"/>
    <mergeCell ref="F6:L6"/>
    <mergeCell ref="F7:P7"/>
    <mergeCell ref="F8:L8"/>
    <mergeCell ref="G1:H1"/>
    <mergeCell ref="I1:J1"/>
    <mergeCell ref="F2:I2"/>
    <mergeCell ref="J2:L2"/>
    <mergeCell ref="F3:P3"/>
    <mergeCell ref="F13:L13"/>
    <mergeCell ref="F9:L9"/>
    <mergeCell ref="F29:H29"/>
    <mergeCell ref="J29:L29"/>
    <mergeCell ref="F21:I21"/>
    <mergeCell ref="F22:I22"/>
    <mergeCell ref="F10:L10"/>
    <mergeCell ref="F11:L11"/>
    <mergeCell ref="F12:P12"/>
    <mergeCell ref="F19:L19"/>
    <mergeCell ref="F14:L1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5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286"/>
    <col min="2" max="3" width="10.7109375" style="279" customWidth="1"/>
    <col min="4" max="16384" width="9.140625" style="292"/>
  </cols>
  <sheetData>
    <row r="1" spans="1:3" x14ac:dyDescent="0.2">
      <c r="B1" s="279">
        <v>5000.32</v>
      </c>
      <c r="C1" s="279">
        <v>5000.04</v>
      </c>
    </row>
    <row r="2" spans="1:3" ht="48" x14ac:dyDescent="0.2">
      <c r="A2" s="282" t="s">
        <v>237</v>
      </c>
      <c r="B2" s="283" t="s">
        <v>238</v>
      </c>
      <c r="C2" s="283" t="s">
        <v>239</v>
      </c>
    </row>
    <row r="3" spans="1:3" x14ac:dyDescent="0.2">
      <c r="A3" s="286">
        <v>0</v>
      </c>
      <c r="B3" s="279">
        <v>0</v>
      </c>
      <c r="C3" s="279">
        <v>0</v>
      </c>
    </row>
    <row r="4" spans="1:3" x14ac:dyDescent="0.2">
      <c r="A4" s="286">
        <f>A3+1</f>
        <v>1</v>
      </c>
      <c r="B4" s="279">
        <v>19.239999999999998</v>
      </c>
      <c r="C4" s="279">
        <v>19.079999999999998</v>
      </c>
    </row>
    <row r="5" spans="1:3" x14ac:dyDescent="0.2">
      <c r="A5" s="286">
        <f t="shared" ref="A5:A68" si="0">A4+1</f>
        <v>2</v>
      </c>
      <c r="B5" s="279">
        <v>29.12</v>
      </c>
      <c r="C5" s="279">
        <v>29.04</v>
      </c>
    </row>
    <row r="6" spans="1:3" x14ac:dyDescent="0.2">
      <c r="A6" s="286">
        <f t="shared" si="0"/>
        <v>3</v>
      </c>
      <c r="B6" s="279">
        <v>39</v>
      </c>
      <c r="C6" s="279">
        <v>39</v>
      </c>
    </row>
    <row r="7" spans="1:3" x14ac:dyDescent="0.2">
      <c r="A7" s="286">
        <f t="shared" si="0"/>
        <v>4</v>
      </c>
      <c r="B7" s="279">
        <v>49.4</v>
      </c>
      <c r="C7" s="279">
        <v>49.08</v>
      </c>
    </row>
    <row r="8" spans="1:3" x14ac:dyDescent="0.2">
      <c r="A8" s="286">
        <f t="shared" si="0"/>
        <v>5</v>
      </c>
      <c r="B8" s="279">
        <v>59.28</v>
      </c>
      <c r="C8" s="279">
        <v>59.04</v>
      </c>
    </row>
    <row r="9" spans="1:3" x14ac:dyDescent="0.2">
      <c r="A9" s="286">
        <f t="shared" si="0"/>
        <v>6</v>
      </c>
      <c r="B9" s="279">
        <v>69.16</v>
      </c>
      <c r="C9" s="279">
        <v>69</v>
      </c>
    </row>
    <row r="10" spans="1:3" x14ac:dyDescent="0.2">
      <c r="A10" s="286">
        <f t="shared" si="0"/>
        <v>7</v>
      </c>
      <c r="B10" s="279">
        <v>79.040000000000006</v>
      </c>
      <c r="C10" s="279">
        <v>79.08</v>
      </c>
    </row>
    <row r="11" spans="1:3" x14ac:dyDescent="0.2">
      <c r="A11" s="286">
        <f t="shared" si="0"/>
        <v>8</v>
      </c>
      <c r="B11" s="279">
        <v>89.44</v>
      </c>
      <c r="C11" s="279">
        <v>89.04</v>
      </c>
    </row>
    <row r="12" spans="1:3" x14ac:dyDescent="0.2">
      <c r="A12" s="286">
        <f t="shared" si="0"/>
        <v>9</v>
      </c>
      <c r="B12" s="279">
        <v>99.32</v>
      </c>
      <c r="C12" s="279">
        <v>99</v>
      </c>
    </row>
    <row r="13" spans="1:3" x14ac:dyDescent="0.2">
      <c r="A13" s="286">
        <f t="shared" si="0"/>
        <v>10</v>
      </c>
      <c r="B13" s="279">
        <v>109.2</v>
      </c>
      <c r="C13" s="279">
        <v>109.08</v>
      </c>
    </row>
    <row r="14" spans="1:3" x14ac:dyDescent="0.2">
      <c r="A14" s="286">
        <f t="shared" si="0"/>
        <v>11</v>
      </c>
      <c r="B14" s="279">
        <v>119.08</v>
      </c>
      <c r="C14" s="279">
        <v>119.04</v>
      </c>
    </row>
    <row r="15" spans="1:3" x14ac:dyDescent="0.2">
      <c r="A15" s="286">
        <f t="shared" si="0"/>
        <v>12</v>
      </c>
      <c r="B15" s="279">
        <v>129.47999999999999</v>
      </c>
      <c r="C15" s="279">
        <v>129</v>
      </c>
    </row>
    <row r="16" spans="1:3" x14ac:dyDescent="0.2">
      <c r="A16" s="286">
        <f t="shared" si="0"/>
        <v>13</v>
      </c>
      <c r="B16" s="279">
        <v>139.36000000000001</v>
      </c>
      <c r="C16" s="279">
        <v>139.08000000000001</v>
      </c>
    </row>
    <row r="17" spans="1:3" x14ac:dyDescent="0.2">
      <c r="A17" s="286">
        <f t="shared" si="0"/>
        <v>14</v>
      </c>
      <c r="B17" s="279">
        <v>149.24</v>
      </c>
      <c r="C17" s="279">
        <v>149.04</v>
      </c>
    </row>
    <row r="18" spans="1:3" x14ac:dyDescent="0.2">
      <c r="A18" s="286">
        <f t="shared" si="0"/>
        <v>15</v>
      </c>
      <c r="B18" s="279">
        <v>159.12</v>
      </c>
      <c r="C18" s="279">
        <v>159</v>
      </c>
    </row>
    <row r="19" spans="1:3" x14ac:dyDescent="0.2">
      <c r="A19" s="286">
        <f t="shared" si="0"/>
        <v>16</v>
      </c>
      <c r="B19" s="279">
        <v>169</v>
      </c>
      <c r="C19" s="279">
        <v>169.08</v>
      </c>
    </row>
    <row r="20" spans="1:3" x14ac:dyDescent="0.2">
      <c r="A20" s="286">
        <f t="shared" si="0"/>
        <v>17</v>
      </c>
      <c r="B20" s="279">
        <v>179.4</v>
      </c>
      <c r="C20" s="279">
        <v>179.04</v>
      </c>
    </row>
    <row r="21" spans="1:3" x14ac:dyDescent="0.2">
      <c r="A21" s="286">
        <f t="shared" si="0"/>
        <v>18</v>
      </c>
      <c r="B21" s="279">
        <v>189.28</v>
      </c>
      <c r="C21" s="279">
        <v>189</v>
      </c>
    </row>
    <row r="22" spans="1:3" x14ac:dyDescent="0.2">
      <c r="A22" s="286">
        <f t="shared" si="0"/>
        <v>19</v>
      </c>
      <c r="B22" s="279">
        <v>199.16</v>
      </c>
      <c r="C22" s="279">
        <v>199.08</v>
      </c>
    </row>
    <row r="23" spans="1:3" x14ac:dyDescent="0.2">
      <c r="A23" s="286">
        <f t="shared" si="0"/>
        <v>20</v>
      </c>
      <c r="B23" s="279">
        <v>209.04</v>
      </c>
      <c r="C23" s="279">
        <v>209.04</v>
      </c>
    </row>
    <row r="24" spans="1:3" x14ac:dyDescent="0.2">
      <c r="A24" s="286">
        <f t="shared" si="0"/>
        <v>21</v>
      </c>
      <c r="B24" s="279">
        <v>219.44</v>
      </c>
      <c r="C24" s="279">
        <v>219</v>
      </c>
    </row>
    <row r="25" spans="1:3" x14ac:dyDescent="0.2">
      <c r="A25" s="286">
        <f t="shared" si="0"/>
        <v>22</v>
      </c>
      <c r="B25" s="279">
        <v>229.32</v>
      </c>
      <c r="C25" s="279">
        <v>229.08</v>
      </c>
    </row>
    <row r="26" spans="1:3" x14ac:dyDescent="0.2">
      <c r="A26" s="286">
        <f t="shared" si="0"/>
        <v>23</v>
      </c>
      <c r="B26" s="279">
        <v>239.2</v>
      </c>
      <c r="C26" s="279">
        <v>239.04</v>
      </c>
    </row>
    <row r="27" spans="1:3" x14ac:dyDescent="0.2">
      <c r="A27" s="286">
        <f t="shared" si="0"/>
        <v>24</v>
      </c>
      <c r="B27" s="279">
        <v>249.08</v>
      </c>
      <c r="C27" s="279">
        <v>249</v>
      </c>
    </row>
    <row r="28" spans="1:3" x14ac:dyDescent="0.2">
      <c r="A28" s="286">
        <f t="shared" si="0"/>
        <v>25</v>
      </c>
      <c r="B28" s="279">
        <v>259.48</v>
      </c>
      <c r="C28" s="279">
        <v>259.08</v>
      </c>
    </row>
    <row r="29" spans="1:3" x14ac:dyDescent="0.2">
      <c r="A29" s="286">
        <f t="shared" si="0"/>
        <v>26</v>
      </c>
      <c r="B29" s="279">
        <v>269.36</v>
      </c>
      <c r="C29" s="279">
        <v>269.04000000000002</v>
      </c>
    </row>
    <row r="30" spans="1:3" x14ac:dyDescent="0.2">
      <c r="A30" s="286">
        <f t="shared" si="0"/>
        <v>27</v>
      </c>
      <c r="B30" s="279">
        <v>279.24</v>
      </c>
      <c r="C30" s="279">
        <v>279</v>
      </c>
    </row>
    <row r="31" spans="1:3" x14ac:dyDescent="0.2">
      <c r="A31" s="286">
        <f t="shared" si="0"/>
        <v>28</v>
      </c>
      <c r="B31" s="279">
        <v>289.12</v>
      </c>
      <c r="C31" s="279">
        <v>289.08</v>
      </c>
    </row>
    <row r="32" spans="1:3" x14ac:dyDescent="0.2">
      <c r="A32" s="286">
        <f t="shared" si="0"/>
        <v>29</v>
      </c>
      <c r="B32" s="279">
        <v>299</v>
      </c>
      <c r="C32" s="279">
        <v>299.04000000000002</v>
      </c>
    </row>
    <row r="33" spans="1:3" x14ac:dyDescent="0.2">
      <c r="A33" s="286">
        <f t="shared" si="0"/>
        <v>30</v>
      </c>
      <c r="B33" s="279">
        <v>309.39999999999998</v>
      </c>
      <c r="C33" s="279">
        <v>309</v>
      </c>
    </row>
    <row r="34" spans="1:3" x14ac:dyDescent="0.2">
      <c r="A34" s="286">
        <f t="shared" si="0"/>
        <v>31</v>
      </c>
      <c r="B34" s="279">
        <v>319.27999999999997</v>
      </c>
      <c r="C34" s="279">
        <v>319.08</v>
      </c>
    </row>
    <row r="35" spans="1:3" x14ac:dyDescent="0.2">
      <c r="A35" s="286">
        <f t="shared" si="0"/>
        <v>32</v>
      </c>
      <c r="B35" s="279">
        <v>329.16</v>
      </c>
      <c r="C35" s="279">
        <v>329.04</v>
      </c>
    </row>
    <row r="36" spans="1:3" x14ac:dyDescent="0.2">
      <c r="A36" s="286">
        <f t="shared" si="0"/>
        <v>33</v>
      </c>
      <c r="B36" s="279">
        <v>339.04</v>
      </c>
      <c r="C36" s="279">
        <v>339</v>
      </c>
    </row>
    <row r="37" spans="1:3" x14ac:dyDescent="0.2">
      <c r="A37" s="286">
        <f t="shared" si="0"/>
        <v>34</v>
      </c>
      <c r="B37" s="279">
        <v>349.44</v>
      </c>
      <c r="C37" s="279">
        <v>349.08</v>
      </c>
    </row>
    <row r="38" spans="1:3" x14ac:dyDescent="0.2">
      <c r="A38" s="286">
        <f t="shared" si="0"/>
        <v>35</v>
      </c>
      <c r="B38" s="279">
        <v>359.32</v>
      </c>
      <c r="C38" s="279">
        <v>359.04</v>
      </c>
    </row>
    <row r="39" spans="1:3" x14ac:dyDescent="0.2">
      <c r="A39" s="286">
        <f t="shared" si="0"/>
        <v>36</v>
      </c>
      <c r="B39" s="279">
        <v>369.2</v>
      </c>
      <c r="C39" s="279">
        <v>369</v>
      </c>
    </row>
    <row r="40" spans="1:3" x14ac:dyDescent="0.2">
      <c r="A40" s="286">
        <f t="shared" si="0"/>
        <v>37</v>
      </c>
      <c r="B40" s="279">
        <v>379.08</v>
      </c>
      <c r="C40" s="279">
        <v>379.08</v>
      </c>
    </row>
    <row r="41" spans="1:3" x14ac:dyDescent="0.2">
      <c r="A41" s="286">
        <f t="shared" si="0"/>
        <v>38</v>
      </c>
      <c r="B41" s="279">
        <v>389.48</v>
      </c>
      <c r="C41" s="279">
        <v>389.04</v>
      </c>
    </row>
    <row r="42" spans="1:3" x14ac:dyDescent="0.2">
      <c r="A42" s="286">
        <f t="shared" si="0"/>
        <v>39</v>
      </c>
      <c r="B42" s="279">
        <v>399.36</v>
      </c>
      <c r="C42" s="279">
        <v>399</v>
      </c>
    </row>
    <row r="43" spans="1:3" x14ac:dyDescent="0.2">
      <c r="A43" s="286">
        <f t="shared" si="0"/>
        <v>40</v>
      </c>
      <c r="B43" s="279">
        <v>409.24</v>
      </c>
      <c r="C43" s="279">
        <v>409.08</v>
      </c>
    </row>
    <row r="44" spans="1:3" x14ac:dyDescent="0.2">
      <c r="A44" s="286">
        <f t="shared" si="0"/>
        <v>41</v>
      </c>
      <c r="B44" s="279">
        <v>419.12</v>
      </c>
      <c r="C44" s="279">
        <v>419.04</v>
      </c>
    </row>
    <row r="45" spans="1:3" x14ac:dyDescent="0.2">
      <c r="A45" s="286">
        <f t="shared" si="0"/>
        <v>42</v>
      </c>
      <c r="B45" s="279">
        <v>429</v>
      </c>
      <c r="C45" s="279">
        <v>429</v>
      </c>
    </row>
    <row r="46" spans="1:3" x14ac:dyDescent="0.2">
      <c r="A46" s="286">
        <f t="shared" si="0"/>
        <v>43</v>
      </c>
      <c r="B46" s="279">
        <v>439.4</v>
      </c>
      <c r="C46" s="279">
        <v>439.08</v>
      </c>
    </row>
    <row r="47" spans="1:3" x14ac:dyDescent="0.2">
      <c r="A47" s="286">
        <f t="shared" si="0"/>
        <v>44</v>
      </c>
      <c r="B47" s="279">
        <v>449.28</v>
      </c>
      <c r="C47" s="279">
        <v>449.04</v>
      </c>
    </row>
    <row r="48" spans="1:3" x14ac:dyDescent="0.2">
      <c r="A48" s="286">
        <f t="shared" si="0"/>
        <v>45</v>
      </c>
      <c r="B48" s="279">
        <v>459.16</v>
      </c>
      <c r="C48" s="279">
        <v>459</v>
      </c>
    </row>
    <row r="49" spans="1:3" x14ac:dyDescent="0.2">
      <c r="A49" s="286">
        <f t="shared" si="0"/>
        <v>46</v>
      </c>
      <c r="B49" s="279">
        <v>469.04</v>
      </c>
      <c r="C49" s="279">
        <v>469.08</v>
      </c>
    </row>
    <row r="50" spans="1:3" x14ac:dyDescent="0.2">
      <c r="A50" s="286">
        <f t="shared" si="0"/>
        <v>47</v>
      </c>
      <c r="B50" s="279">
        <v>479.44</v>
      </c>
      <c r="C50" s="279">
        <v>479.04</v>
      </c>
    </row>
    <row r="51" spans="1:3" x14ac:dyDescent="0.2">
      <c r="A51" s="286">
        <f t="shared" si="0"/>
        <v>48</v>
      </c>
      <c r="B51" s="279">
        <v>489.32</v>
      </c>
      <c r="C51" s="279">
        <v>489</v>
      </c>
    </row>
    <row r="52" spans="1:3" x14ac:dyDescent="0.2">
      <c r="A52" s="286">
        <f t="shared" si="0"/>
        <v>49</v>
      </c>
      <c r="B52" s="279">
        <v>499.2</v>
      </c>
      <c r="C52" s="279">
        <v>499.08</v>
      </c>
    </row>
    <row r="53" spans="1:3" x14ac:dyDescent="0.2">
      <c r="A53" s="286">
        <f t="shared" si="0"/>
        <v>50</v>
      </c>
      <c r="B53" s="279">
        <v>509.08</v>
      </c>
      <c r="C53" s="279">
        <v>509.04</v>
      </c>
    </row>
    <row r="54" spans="1:3" x14ac:dyDescent="0.2">
      <c r="A54" s="286">
        <f t="shared" si="0"/>
        <v>51</v>
      </c>
      <c r="B54" s="279">
        <v>519.48</v>
      </c>
      <c r="C54" s="279">
        <v>519</v>
      </c>
    </row>
    <row r="55" spans="1:3" x14ac:dyDescent="0.2">
      <c r="A55" s="286">
        <f t="shared" si="0"/>
        <v>52</v>
      </c>
      <c r="B55" s="279">
        <v>529.36</v>
      </c>
      <c r="C55" s="279">
        <v>529.08000000000004</v>
      </c>
    </row>
    <row r="56" spans="1:3" x14ac:dyDescent="0.2">
      <c r="A56" s="286">
        <f t="shared" si="0"/>
        <v>53</v>
      </c>
      <c r="B56" s="279">
        <v>539.24</v>
      </c>
      <c r="C56" s="279">
        <v>539.04</v>
      </c>
    </row>
    <row r="57" spans="1:3" x14ac:dyDescent="0.2">
      <c r="A57" s="286">
        <f t="shared" si="0"/>
        <v>54</v>
      </c>
      <c r="B57" s="279">
        <v>549.12</v>
      </c>
      <c r="C57" s="279">
        <v>549</v>
      </c>
    </row>
    <row r="58" spans="1:3" x14ac:dyDescent="0.2">
      <c r="A58" s="286">
        <f t="shared" si="0"/>
        <v>55</v>
      </c>
      <c r="B58" s="279">
        <v>559</v>
      </c>
      <c r="C58" s="279">
        <v>559.08000000000004</v>
      </c>
    </row>
    <row r="59" spans="1:3" x14ac:dyDescent="0.2">
      <c r="A59" s="286">
        <f t="shared" si="0"/>
        <v>56</v>
      </c>
      <c r="B59" s="279">
        <v>569.4</v>
      </c>
      <c r="C59" s="279">
        <v>569.04</v>
      </c>
    </row>
    <row r="60" spans="1:3" x14ac:dyDescent="0.2">
      <c r="A60" s="286">
        <f t="shared" si="0"/>
        <v>57</v>
      </c>
      <c r="B60" s="279">
        <v>579.28</v>
      </c>
      <c r="C60" s="279">
        <v>579</v>
      </c>
    </row>
    <row r="61" spans="1:3" x14ac:dyDescent="0.2">
      <c r="A61" s="286">
        <f t="shared" si="0"/>
        <v>58</v>
      </c>
      <c r="B61" s="279">
        <v>589.16</v>
      </c>
      <c r="C61" s="279">
        <v>589.08000000000004</v>
      </c>
    </row>
    <row r="62" spans="1:3" x14ac:dyDescent="0.2">
      <c r="A62" s="286">
        <f t="shared" si="0"/>
        <v>59</v>
      </c>
      <c r="B62" s="279">
        <v>599.04</v>
      </c>
      <c r="C62" s="279">
        <v>599.04</v>
      </c>
    </row>
    <row r="63" spans="1:3" x14ac:dyDescent="0.2">
      <c r="A63" s="286">
        <f t="shared" si="0"/>
        <v>60</v>
      </c>
      <c r="B63" s="279">
        <v>609.44000000000005</v>
      </c>
      <c r="C63" s="279">
        <v>609</v>
      </c>
    </row>
    <row r="64" spans="1:3" x14ac:dyDescent="0.2">
      <c r="A64" s="286">
        <f t="shared" si="0"/>
        <v>61</v>
      </c>
      <c r="B64" s="279">
        <v>619.32000000000005</v>
      </c>
      <c r="C64" s="279">
        <v>619.08000000000004</v>
      </c>
    </row>
    <row r="65" spans="1:3" x14ac:dyDescent="0.2">
      <c r="A65" s="286">
        <f t="shared" si="0"/>
        <v>62</v>
      </c>
      <c r="B65" s="279">
        <v>629.20000000000005</v>
      </c>
      <c r="C65" s="279">
        <v>629.04</v>
      </c>
    </row>
    <row r="66" spans="1:3" x14ac:dyDescent="0.2">
      <c r="A66" s="286">
        <f t="shared" si="0"/>
        <v>63</v>
      </c>
      <c r="B66" s="279">
        <v>639.08000000000004</v>
      </c>
      <c r="C66" s="279">
        <v>639</v>
      </c>
    </row>
    <row r="67" spans="1:3" x14ac:dyDescent="0.2">
      <c r="A67" s="286">
        <f t="shared" si="0"/>
        <v>64</v>
      </c>
      <c r="B67" s="279">
        <v>649.48</v>
      </c>
      <c r="C67" s="279">
        <v>649.08000000000004</v>
      </c>
    </row>
    <row r="68" spans="1:3" x14ac:dyDescent="0.2">
      <c r="A68" s="286">
        <f t="shared" si="0"/>
        <v>65</v>
      </c>
      <c r="B68" s="279">
        <v>659.36</v>
      </c>
      <c r="C68" s="279">
        <v>659.04</v>
      </c>
    </row>
    <row r="69" spans="1:3" x14ac:dyDescent="0.2">
      <c r="A69" s="286">
        <f t="shared" ref="A69:A132" si="1">A68+1</f>
        <v>66</v>
      </c>
      <c r="B69" s="279">
        <v>669.24</v>
      </c>
      <c r="C69" s="279">
        <v>669</v>
      </c>
    </row>
    <row r="70" spans="1:3" x14ac:dyDescent="0.2">
      <c r="A70" s="286">
        <f t="shared" si="1"/>
        <v>67</v>
      </c>
      <c r="B70" s="279">
        <v>679.12</v>
      </c>
      <c r="C70" s="279">
        <v>679.08</v>
      </c>
    </row>
    <row r="71" spans="1:3" x14ac:dyDescent="0.2">
      <c r="A71" s="286">
        <f t="shared" si="1"/>
        <v>68</v>
      </c>
      <c r="B71" s="279">
        <v>689</v>
      </c>
      <c r="C71" s="279">
        <v>689.04</v>
      </c>
    </row>
    <row r="72" spans="1:3" x14ac:dyDescent="0.2">
      <c r="A72" s="286">
        <f t="shared" si="1"/>
        <v>69</v>
      </c>
      <c r="B72" s="279">
        <v>699.4</v>
      </c>
      <c r="C72" s="279">
        <v>699</v>
      </c>
    </row>
    <row r="73" spans="1:3" x14ac:dyDescent="0.2">
      <c r="A73" s="286">
        <f t="shared" si="1"/>
        <v>70</v>
      </c>
      <c r="B73" s="279">
        <v>709.28</v>
      </c>
      <c r="C73" s="279">
        <v>709.08</v>
      </c>
    </row>
    <row r="74" spans="1:3" x14ac:dyDescent="0.2">
      <c r="A74" s="286">
        <f t="shared" si="1"/>
        <v>71</v>
      </c>
      <c r="B74" s="279">
        <v>719.16</v>
      </c>
      <c r="C74" s="279">
        <v>719.04</v>
      </c>
    </row>
    <row r="75" spans="1:3" x14ac:dyDescent="0.2">
      <c r="A75" s="286">
        <f t="shared" si="1"/>
        <v>72</v>
      </c>
      <c r="B75" s="279">
        <v>729.04</v>
      </c>
      <c r="C75" s="279">
        <v>729</v>
      </c>
    </row>
    <row r="76" spans="1:3" x14ac:dyDescent="0.2">
      <c r="A76" s="286">
        <f t="shared" si="1"/>
        <v>73</v>
      </c>
      <c r="B76" s="279">
        <v>739.44</v>
      </c>
      <c r="C76" s="279">
        <v>739.08</v>
      </c>
    </row>
    <row r="77" spans="1:3" x14ac:dyDescent="0.2">
      <c r="A77" s="286">
        <f t="shared" si="1"/>
        <v>74</v>
      </c>
      <c r="B77" s="279">
        <v>749.32</v>
      </c>
      <c r="C77" s="279">
        <v>749.04</v>
      </c>
    </row>
    <row r="78" spans="1:3" x14ac:dyDescent="0.2">
      <c r="A78" s="286">
        <f t="shared" si="1"/>
        <v>75</v>
      </c>
      <c r="B78" s="279">
        <v>759.2</v>
      </c>
      <c r="C78" s="279">
        <v>759</v>
      </c>
    </row>
    <row r="79" spans="1:3" x14ac:dyDescent="0.2">
      <c r="A79" s="286">
        <f t="shared" si="1"/>
        <v>76</v>
      </c>
      <c r="B79" s="279">
        <v>769.08</v>
      </c>
      <c r="C79" s="279">
        <v>769.08</v>
      </c>
    </row>
    <row r="80" spans="1:3" x14ac:dyDescent="0.2">
      <c r="A80" s="286">
        <f t="shared" si="1"/>
        <v>77</v>
      </c>
      <c r="B80" s="279">
        <v>779.48</v>
      </c>
      <c r="C80" s="279">
        <v>779.04</v>
      </c>
    </row>
    <row r="81" spans="1:3" x14ac:dyDescent="0.2">
      <c r="A81" s="286">
        <f t="shared" si="1"/>
        <v>78</v>
      </c>
      <c r="B81" s="279">
        <v>789.36</v>
      </c>
      <c r="C81" s="279">
        <v>789</v>
      </c>
    </row>
    <row r="82" spans="1:3" x14ac:dyDescent="0.2">
      <c r="A82" s="286">
        <f t="shared" si="1"/>
        <v>79</v>
      </c>
      <c r="B82" s="279">
        <v>799.24</v>
      </c>
      <c r="C82" s="279">
        <v>799.08</v>
      </c>
    </row>
    <row r="83" spans="1:3" x14ac:dyDescent="0.2">
      <c r="A83" s="286">
        <f t="shared" si="1"/>
        <v>80</v>
      </c>
      <c r="B83" s="279">
        <v>809.12</v>
      </c>
      <c r="C83" s="279">
        <v>809.04</v>
      </c>
    </row>
    <row r="84" spans="1:3" x14ac:dyDescent="0.2">
      <c r="A84" s="286">
        <f t="shared" si="1"/>
        <v>81</v>
      </c>
      <c r="B84" s="279">
        <v>819</v>
      </c>
      <c r="C84" s="279">
        <v>819</v>
      </c>
    </row>
    <row r="85" spans="1:3" x14ac:dyDescent="0.2">
      <c r="A85" s="286">
        <f t="shared" si="1"/>
        <v>82</v>
      </c>
      <c r="B85" s="279">
        <v>829.4</v>
      </c>
      <c r="C85" s="279">
        <v>829.08</v>
      </c>
    </row>
    <row r="86" spans="1:3" x14ac:dyDescent="0.2">
      <c r="A86" s="286">
        <f t="shared" si="1"/>
        <v>83</v>
      </c>
      <c r="B86" s="279">
        <v>839.28</v>
      </c>
      <c r="C86" s="279">
        <v>839.04</v>
      </c>
    </row>
    <row r="87" spans="1:3" x14ac:dyDescent="0.2">
      <c r="A87" s="286">
        <f t="shared" si="1"/>
        <v>84</v>
      </c>
      <c r="B87" s="279">
        <v>849.16</v>
      </c>
      <c r="C87" s="279">
        <v>849</v>
      </c>
    </row>
    <row r="88" spans="1:3" x14ac:dyDescent="0.2">
      <c r="A88" s="286">
        <f t="shared" si="1"/>
        <v>85</v>
      </c>
      <c r="B88" s="279">
        <v>859.04</v>
      </c>
      <c r="C88" s="279">
        <v>859.08</v>
      </c>
    </row>
    <row r="89" spans="1:3" x14ac:dyDescent="0.2">
      <c r="A89" s="286">
        <f t="shared" si="1"/>
        <v>86</v>
      </c>
      <c r="B89" s="279">
        <v>869.44</v>
      </c>
      <c r="C89" s="279">
        <v>869.04</v>
      </c>
    </row>
    <row r="90" spans="1:3" x14ac:dyDescent="0.2">
      <c r="A90" s="286">
        <f t="shared" si="1"/>
        <v>87</v>
      </c>
      <c r="B90" s="279">
        <v>879.32</v>
      </c>
      <c r="C90" s="279">
        <v>879</v>
      </c>
    </row>
    <row r="91" spans="1:3" x14ac:dyDescent="0.2">
      <c r="A91" s="286">
        <f t="shared" si="1"/>
        <v>88</v>
      </c>
      <c r="B91" s="279">
        <v>889.2</v>
      </c>
      <c r="C91" s="279">
        <v>889.08</v>
      </c>
    </row>
    <row r="92" spans="1:3" x14ac:dyDescent="0.2">
      <c r="A92" s="286">
        <f t="shared" si="1"/>
        <v>89</v>
      </c>
      <c r="B92" s="279">
        <v>899.08</v>
      </c>
      <c r="C92" s="279">
        <v>899.04</v>
      </c>
    </row>
    <row r="93" spans="1:3" x14ac:dyDescent="0.2">
      <c r="A93" s="286">
        <f t="shared" si="1"/>
        <v>90</v>
      </c>
      <c r="B93" s="279">
        <v>909.48</v>
      </c>
      <c r="C93" s="279">
        <v>909</v>
      </c>
    </row>
    <row r="94" spans="1:3" x14ac:dyDescent="0.2">
      <c r="A94" s="286">
        <f t="shared" si="1"/>
        <v>91</v>
      </c>
      <c r="B94" s="279">
        <v>919.36</v>
      </c>
      <c r="C94" s="279">
        <v>919.08</v>
      </c>
    </row>
    <row r="95" spans="1:3" x14ac:dyDescent="0.2">
      <c r="A95" s="286">
        <f t="shared" si="1"/>
        <v>92</v>
      </c>
      <c r="B95" s="279">
        <v>929.24</v>
      </c>
      <c r="C95" s="279">
        <v>929.04</v>
      </c>
    </row>
    <row r="96" spans="1:3" x14ac:dyDescent="0.2">
      <c r="A96" s="286">
        <f t="shared" si="1"/>
        <v>93</v>
      </c>
      <c r="B96" s="279">
        <v>939.12</v>
      </c>
      <c r="C96" s="279">
        <v>939</v>
      </c>
    </row>
    <row r="97" spans="1:3" x14ac:dyDescent="0.2">
      <c r="A97" s="286">
        <f t="shared" si="1"/>
        <v>94</v>
      </c>
      <c r="B97" s="279">
        <v>949</v>
      </c>
      <c r="C97" s="279">
        <v>949.08</v>
      </c>
    </row>
    <row r="98" spans="1:3" x14ac:dyDescent="0.2">
      <c r="A98" s="286">
        <f t="shared" si="1"/>
        <v>95</v>
      </c>
      <c r="B98" s="279">
        <v>959.4</v>
      </c>
      <c r="C98" s="279">
        <v>959.04</v>
      </c>
    </row>
    <row r="99" spans="1:3" x14ac:dyDescent="0.2">
      <c r="A99" s="286">
        <f t="shared" si="1"/>
        <v>96</v>
      </c>
      <c r="B99" s="279">
        <v>969.28</v>
      </c>
      <c r="C99" s="279">
        <v>969</v>
      </c>
    </row>
    <row r="100" spans="1:3" x14ac:dyDescent="0.2">
      <c r="A100" s="286">
        <f t="shared" si="1"/>
        <v>97</v>
      </c>
      <c r="B100" s="279">
        <v>979.16</v>
      </c>
      <c r="C100" s="279">
        <v>979.08</v>
      </c>
    </row>
    <row r="101" spans="1:3" x14ac:dyDescent="0.2">
      <c r="A101" s="286">
        <f t="shared" si="1"/>
        <v>98</v>
      </c>
      <c r="B101" s="279">
        <v>989.04</v>
      </c>
      <c r="C101" s="279">
        <v>989.04</v>
      </c>
    </row>
    <row r="102" spans="1:3" x14ac:dyDescent="0.2">
      <c r="A102" s="286">
        <f t="shared" si="1"/>
        <v>99</v>
      </c>
      <c r="B102" s="279">
        <v>999.44</v>
      </c>
      <c r="C102" s="279">
        <v>999</v>
      </c>
    </row>
    <row r="103" spans="1:3" x14ac:dyDescent="0.2">
      <c r="A103" s="286">
        <f t="shared" si="1"/>
        <v>100</v>
      </c>
      <c r="B103" s="279">
        <v>1009.32</v>
      </c>
      <c r="C103" s="279">
        <v>1009.08</v>
      </c>
    </row>
    <row r="104" spans="1:3" x14ac:dyDescent="0.2">
      <c r="A104" s="286">
        <f t="shared" si="1"/>
        <v>101</v>
      </c>
      <c r="B104" s="279">
        <v>1019.2</v>
      </c>
      <c r="C104" s="279">
        <v>1019.04</v>
      </c>
    </row>
    <row r="105" spans="1:3" x14ac:dyDescent="0.2">
      <c r="A105" s="286">
        <f t="shared" si="1"/>
        <v>102</v>
      </c>
      <c r="B105" s="279">
        <v>1029.08</v>
      </c>
      <c r="C105" s="279">
        <v>1029</v>
      </c>
    </row>
    <row r="106" spans="1:3" x14ac:dyDescent="0.2">
      <c r="A106" s="286">
        <f t="shared" si="1"/>
        <v>103</v>
      </c>
      <c r="B106" s="279">
        <v>1039.48</v>
      </c>
      <c r="C106" s="279">
        <v>1039.08</v>
      </c>
    </row>
    <row r="107" spans="1:3" x14ac:dyDescent="0.2">
      <c r="A107" s="286">
        <f t="shared" si="1"/>
        <v>104</v>
      </c>
      <c r="B107" s="279">
        <v>1049.3599999999999</v>
      </c>
      <c r="C107" s="279">
        <v>1049.04</v>
      </c>
    </row>
    <row r="108" spans="1:3" x14ac:dyDescent="0.2">
      <c r="A108" s="286">
        <f t="shared" si="1"/>
        <v>105</v>
      </c>
      <c r="B108" s="279">
        <v>1059.24</v>
      </c>
      <c r="C108" s="279">
        <v>1059</v>
      </c>
    </row>
    <row r="109" spans="1:3" x14ac:dyDescent="0.2">
      <c r="A109" s="286">
        <f t="shared" si="1"/>
        <v>106</v>
      </c>
      <c r="B109" s="279">
        <v>1069.1199999999999</v>
      </c>
      <c r="C109" s="279">
        <v>1069.08</v>
      </c>
    </row>
    <row r="110" spans="1:3" x14ac:dyDescent="0.2">
      <c r="A110" s="286">
        <f t="shared" si="1"/>
        <v>107</v>
      </c>
      <c r="B110" s="279">
        <v>1079</v>
      </c>
      <c r="C110" s="279">
        <v>1079.04</v>
      </c>
    </row>
    <row r="111" spans="1:3" x14ac:dyDescent="0.2">
      <c r="A111" s="286">
        <f t="shared" si="1"/>
        <v>108</v>
      </c>
      <c r="B111" s="279">
        <v>1089.4000000000001</v>
      </c>
      <c r="C111" s="279">
        <v>1089</v>
      </c>
    </row>
    <row r="112" spans="1:3" x14ac:dyDescent="0.2">
      <c r="A112" s="286">
        <f t="shared" si="1"/>
        <v>109</v>
      </c>
      <c r="B112" s="279">
        <v>1099.28</v>
      </c>
      <c r="C112" s="279">
        <v>1099.08</v>
      </c>
    </row>
    <row r="113" spans="1:3" x14ac:dyDescent="0.2">
      <c r="A113" s="286">
        <f t="shared" si="1"/>
        <v>110</v>
      </c>
      <c r="B113" s="279">
        <v>1109.1600000000001</v>
      </c>
      <c r="C113" s="279">
        <v>1109.04</v>
      </c>
    </row>
    <row r="114" spans="1:3" x14ac:dyDescent="0.2">
      <c r="A114" s="286">
        <f t="shared" si="1"/>
        <v>111</v>
      </c>
      <c r="B114" s="279">
        <v>1119.04</v>
      </c>
      <c r="C114" s="279">
        <v>1119</v>
      </c>
    </row>
    <row r="115" spans="1:3" x14ac:dyDescent="0.2">
      <c r="A115" s="286">
        <f t="shared" si="1"/>
        <v>112</v>
      </c>
      <c r="B115" s="279">
        <v>1129.44</v>
      </c>
      <c r="C115" s="279">
        <v>1129.08</v>
      </c>
    </row>
    <row r="116" spans="1:3" x14ac:dyDescent="0.2">
      <c r="A116" s="286">
        <f t="shared" si="1"/>
        <v>113</v>
      </c>
      <c r="B116" s="279">
        <v>1139.32</v>
      </c>
      <c r="C116" s="279">
        <v>1139.04</v>
      </c>
    </row>
    <row r="117" spans="1:3" x14ac:dyDescent="0.2">
      <c r="A117" s="286">
        <f t="shared" si="1"/>
        <v>114</v>
      </c>
      <c r="B117" s="279">
        <v>1149.2</v>
      </c>
      <c r="C117" s="279">
        <v>1149</v>
      </c>
    </row>
    <row r="118" spans="1:3" x14ac:dyDescent="0.2">
      <c r="A118" s="286">
        <f t="shared" si="1"/>
        <v>115</v>
      </c>
      <c r="B118" s="279">
        <v>1159.08</v>
      </c>
      <c r="C118" s="279">
        <v>1159.08</v>
      </c>
    </row>
    <row r="119" spans="1:3" x14ac:dyDescent="0.2">
      <c r="A119" s="286">
        <f t="shared" si="1"/>
        <v>116</v>
      </c>
      <c r="B119" s="279">
        <v>1169.48</v>
      </c>
      <c r="C119" s="279">
        <v>1169.04</v>
      </c>
    </row>
    <row r="120" spans="1:3" x14ac:dyDescent="0.2">
      <c r="A120" s="286">
        <f t="shared" si="1"/>
        <v>117</v>
      </c>
      <c r="B120" s="279">
        <v>1179.3599999999999</v>
      </c>
      <c r="C120" s="279">
        <v>1179</v>
      </c>
    </row>
    <row r="121" spans="1:3" x14ac:dyDescent="0.2">
      <c r="A121" s="286">
        <f t="shared" si="1"/>
        <v>118</v>
      </c>
      <c r="B121" s="279">
        <v>1189.24</v>
      </c>
      <c r="C121" s="279">
        <v>1189.08</v>
      </c>
    </row>
    <row r="122" spans="1:3" x14ac:dyDescent="0.2">
      <c r="A122" s="286">
        <f t="shared" si="1"/>
        <v>119</v>
      </c>
      <c r="B122" s="279">
        <v>1199.1199999999999</v>
      </c>
      <c r="C122" s="279">
        <v>1199.04</v>
      </c>
    </row>
    <row r="123" spans="1:3" x14ac:dyDescent="0.2">
      <c r="A123" s="286">
        <f t="shared" si="1"/>
        <v>120</v>
      </c>
      <c r="B123" s="279">
        <v>1209</v>
      </c>
      <c r="C123" s="279">
        <v>1209</v>
      </c>
    </row>
    <row r="124" spans="1:3" x14ac:dyDescent="0.2">
      <c r="A124" s="286">
        <f t="shared" si="1"/>
        <v>121</v>
      </c>
      <c r="B124" s="279">
        <v>1219.4000000000001</v>
      </c>
      <c r="C124" s="279">
        <v>1219.08</v>
      </c>
    </row>
    <row r="125" spans="1:3" x14ac:dyDescent="0.2">
      <c r="A125" s="286">
        <f t="shared" si="1"/>
        <v>122</v>
      </c>
      <c r="B125" s="279">
        <v>1229.28</v>
      </c>
      <c r="C125" s="279">
        <v>1229.04</v>
      </c>
    </row>
    <row r="126" spans="1:3" x14ac:dyDescent="0.2">
      <c r="A126" s="286">
        <f t="shared" si="1"/>
        <v>123</v>
      </c>
      <c r="B126" s="279">
        <v>1239.1600000000001</v>
      </c>
      <c r="C126" s="279">
        <v>1239</v>
      </c>
    </row>
    <row r="127" spans="1:3" x14ac:dyDescent="0.2">
      <c r="A127" s="286">
        <f t="shared" si="1"/>
        <v>124</v>
      </c>
      <c r="B127" s="279">
        <v>1249.04</v>
      </c>
      <c r="C127" s="279">
        <v>1249.08</v>
      </c>
    </row>
    <row r="128" spans="1:3" x14ac:dyDescent="0.2">
      <c r="A128" s="286">
        <f t="shared" si="1"/>
        <v>125</v>
      </c>
      <c r="B128" s="279">
        <v>1259.44</v>
      </c>
      <c r="C128" s="279">
        <v>1259.04</v>
      </c>
    </row>
    <row r="129" spans="1:3" x14ac:dyDescent="0.2">
      <c r="A129" s="286">
        <f t="shared" si="1"/>
        <v>126</v>
      </c>
      <c r="B129" s="279">
        <v>1269.32</v>
      </c>
      <c r="C129" s="279">
        <v>1269</v>
      </c>
    </row>
    <row r="130" spans="1:3" x14ac:dyDescent="0.2">
      <c r="A130" s="286">
        <f t="shared" si="1"/>
        <v>127</v>
      </c>
      <c r="B130" s="279">
        <v>1279.2</v>
      </c>
      <c r="C130" s="279">
        <v>1279.08</v>
      </c>
    </row>
    <row r="131" spans="1:3" x14ac:dyDescent="0.2">
      <c r="A131" s="286">
        <f t="shared" si="1"/>
        <v>128</v>
      </c>
      <c r="B131" s="279">
        <v>1289.08</v>
      </c>
      <c r="C131" s="279">
        <v>1289.04</v>
      </c>
    </row>
    <row r="132" spans="1:3" x14ac:dyDescent="0.2">
      <c r="A132" s="286">
        <f t="shared" si="1"/>
        <v>129</v>
      </c>
      <c r="B132" s="279">
        <v>1299.48</v>
      </c>
      <c r="C132" s="279">
        <v>1299</v>
      </c>
    </row>
    <row r="133" spans="1:3" x14ac:dyDescent="0.2">
      <c r="A133" s="286">
        <f t="shared" ref="A133:A196" si="2">A132+1</f>
        <v>130</v>
      </c>
      <c r="B133" s="279">
        <v>1309.3599999999999</v>
      </c>
      <c r="C133" s="279">
        <v>1309.08</v>
      </c>
    </row>
    <row r="134" spans="1:3" x14ac:dyDescent="0.2">
      <c r="A134" s="286">
        <f t="shared" si="2"/>
        <v>131</v>
      </c>
      <c r="B134" s="279">
        <v>1319.24</v>
      </c>
      <c r="C134" s="279">
        <v>1319.04</v>
      </c>
    </row>
    <row r="135" spans="1:3" x14ac:dyDescent="0.2">
      <c r="A135" s="286">
        <f t="shared" si="2"/>
        <v>132</v>
      </c>
      <c r="B135" s="279">
        <v>1329.12</v>
      </c>
      <c r="C135" s="279">
        <v>1329</v>
      </c>
    </row>
    <row r="136" spans="1:3" x14ac:dyDescent="0.2">
      <c r="A136" s="286">
        <f t="shared" si="2"/>
        <v>133</v>
      </c>
      <c r="B136" s="279">
        <v>1339</v>
      </c>
      <c r="C136" s="279">
        <v>1339.08</v>
      </c>
    </row>
    <row r="137" spans="1:3" x14ac:dyDescent="0.2">
      <c r="A137" s="286">
        <f t="shared" si="2"/>
        <v>134</v>
      </c>
      <c r="B137" s="279">
        <v>1349.4</v>
      </c>
      <c r="C137" s="279">
        <v>1349.04</v>
      </c>
    </row>
    <row r="138" spans="1:3" x14ac:dyDescent="0.2">
      <c r="A138" s="286">
        <f t="shared" si="2"/>
        <v>135</v>
      </c>
      <c r="B138" s="279">
        <v>1359.28</v>
      </c>
      <c r="C138" s="279">
        <v>1359</v>
      </c>
    </row>
    <row r="139" spans="1:3" x14ac:dyDescent="0.2">
      <c r="A139" s="286">
        <f t="shared" si="2"/>
        <v>136</v>
      </c>
      <c r="B139" s="279">
        <v>1369.16</v>
      </c>
      <c r="C139" s="279">
        <v>1369.08</v>
      </c>
    </row>
    <row r="140" spans="1:3" x14ac:dyDescent="0.2">
      <c r="A140" s="286">
        <f t="shared" si="2"/>
        <v>137</v>
      </c>
      <c r="B140" s="279">
        <v>1379.04</v>
      </c>
      <c r="C140" s="279">
        <v>1379.04</v>
      </c>
    </row>
    <row r="141" spans="1:3" x14ac:dyDescent="0.2">
      <c r="A141" s="286">
        <f t="shared" si="2"/>
        <v>138</v>
      </c>
      <c r="B141" s="279">
        <v>1389.44</v>
      </c>
      <c r="C141" s="279">
        <v>1389</v>
      </c>
    </row>
    <row r="142" spans="1:3" x14ac:dyDescent="0.2">
      <c r="A142" s="286">
        <f t="shared" si="2"/>
        <v>139</v>
      </c>
      <c r="B142" s="279">
        <v>1399.32</v>
      </c>
      <c r="C142" s="279">
        <v>1399.08</v>
      </c>
    </row>
    <row r="143" spans="1:3" x14ac:dyDescent="0.2">
      <c r="A143" s="286">
        <f t="shared" si="2"/>
        <v>140</v>
      </c>
      <c r="B143" s="279">
        <v>1409.2</v>
      </c>
      <c r="C143" s="279">
        <v>1409.04</v>
      </c>
    </row>
    <row r="144" spans="1:3" x14ac:dyDescent="0.2">
      <c r="A144" s="286">
        <f t="shared" si="2"/>
        <v>141</v>
      </c>
      <c r="B144" s="279">
        <v>1419.08</v>
      </c>
      <c r="C144" s="279">
        <v>1419</v>
      </c>
    </row>
    <row r="145" spans="1:3" x14ac:dyDescent="0.2">
      <c r="A145" s="286">
        <f t="shared" si="2"/>
        <v>142</v>
      </c>
      <c r="B145" s="279">
        <v>1429.48</v>
      </c>
      <c r="C145" s="279">
        <v>1429.08</v>
      </c>
    </row>
    <row r="146" spans="1:3" x14ac:dyDescent="0.2">
      <c r="A146" s="286">
        <f t="shared" si="2"/>
        <v>143</v>
      </c>
      <c r="B146" s="279">
        <v>1439.36</v>
      </c>
      <c r="C146" s="279">
        <v>1439.04</v>
      </c>
    </row>
    <row r="147" spans="1:3" x14ac:dyDescent="0.2">
      <c r="A147" s="286">
        <f t="shared" si="2"/>
        <v>144</v>
      </c>
      <c r="B147" s="279">
        <v>1449.24</v>
      </c>
      <c r="C147" s="279">
        <v>1449</v>
      </c>
    </row>
    <row r="148" spans="1:3" x14ac:dyDescent="0.2">
      <c r="A148" s="286">
        <f t="shared" si="2"/>
        <v>145</v>
      </c>
      <c r="B148" s="279">
        <v>1459.12</v>
      </c>
      <c r="C148" s="279">
        <v>1459.08</v>
      </c>
    </row>
    <row r="149" spans="1:3" x14ac:dyDescent="0.2">
      <c r="A149" s="286">
        <f t="shared" si="2"/>
        <v>146</v>
      </c>
      <c r="B149" s="279">
        <v>1469</v>
      </c>
      <c r="C149" s="279">
        <v>1469.04</v>
      </c>
    </row>
    <row r="150" spans="1:3" x14ac:dyDescent="0.2">
      <c r="A150" s="286">
        <f t="shared" si="2"/>
        <v>147</v>
      </c>
      <c r="B150" s="279">
        <v>1479.4</v>
      </c>
      <c r="C150" s="279">
        <v>1479</v>
      </c>
    </row>
    <row r="151" spans="1:3" x14ac:dyDescent="0.2">
      <c r="A151" s="286">
        <f t="shared" si="2"/>
        <v>148</v>
      </c>
      <c r="B151" s="279">
        <v>1489.28</v>
      </c>
      <c r="C151" s="279">
        <v>1489.08</v>
      </c>
    </row>
    <row r="152" spans="1:3" x14ac:dyDescent="0.2">
      <c r="A152" s="286">
        <f t="shared" si="2"/>
        <v>149</v>
      </c>
      <c r="B152" s="279">
        <v>1499.16</v>
      </c>
      <c r="C152" s="279">
        <v>1499.04</v>
      </c>
    </row>
    <row r="153" spans="1:3" x14ac:dyDescent="0.2">
      <c r="A153" s="286">
        <f t="shared" si="2"/>
        <v>150</v>
      </c>
      <c r="B153" s="279">
        <v>1509.04</v>
      </c>
      <c r="C153" s="279">
        <v>1509</v>
      </c>
    </row>
    <row r="154" spans="1:3" x14ac:dyDescent="0.2">
      <c r="A154" s="286">
        <f t="shared" si="2"/>
        <v>151</v>
      </c>
      <c r="B154" s="279">
        <v>1519.44</v>
      </c>
      <c r="C154" s="279">
        <v>1519.08</v>
      </c>
    </row>
    <row r="155" spans="1:3" x14ac:dyDescent="0.2">
      <c r="A155" s="286">
        <f t="shared" si="2"/>
        <v>152</v>
      </c>
      <c r="B155" s="279">
        <v>1529.32</v>
      </c>
      <c r="C155" s="279">
        <v>1529.04</v>
      </c>
    </row>
    <row r="156" spans="1:3" x14ac:dyDescent="0.2">
      <c r="A156" s="286">
        <f t="shared" si="2"/>
        <v>153</v>
      </c>
      <c r="B156" s="279">
        <v>1539.2</v>
      </c>
      <c r="C156" s="279">
        <v>1539</v>
      </c>
    </row>
    <row r="157" spans="1:3" x14ac:dyDescent="0.2">
      <c r="A157" s="286">
        <f t="shared" si="2"/>
        <v>154</v>
      </c>
      <c r="B157" s="279">
        <v>1549.08</v>
      </c>
      <c r="C157" s="279">
        <v>1549.08</v>
      </c>
    </row>
    <row r="158" spans="1:3" x14ac:dyDescent="0.2">
      <c r="A158" s="286">
        <f t="shared" si="2"/>
        <v>155</v>
      </c>
      <c r="B158" s="279">
        <v>1559.48</v>
      </c>
      <c r="C158" s="279">
        <v>1559.04</v>
      </c>
    </row>
    <row r="159" spans="1:3" x14ac:dyDescent="0.2">
      <c r="A159" s="286">
        <f t="shared" si="2"/>
        <v>156</v>
      </c>
      <c r="B159" s="279">
        <v>1569.36</v>
      </c>
      <c r="C159" s="279">
        <v>1569</v>
      </c>
    </row>
    <row r="160" spans="1:3" x14ac:dyDescent="0.2">
      <c r="A160" s="286">
        <f t="shared" si="2"/>
        <v>157</v>
      </c>
      <c r="B160" s="279">
        <v>1579.24</v>
      </c>
      <c r="C160" s="279">
        <v>1579.08</v>
      </c>
    </row>
    <row r="161" spans="1:3" x14ac:dyDescent="0.2">
      <c r="A161" s="286">
        <f t="shared" si="2"/>
        <v>158</v>
      </c>
      <c r="B161" s="279">
        <v>1589.12</v>
      </c>
      <c r="C161" s="279">
        <v>1589.04</v>
      </c>
    </row>
    <row r="162" spans="1:3" x14ac:dyDescent="0.2">
      <c r="A162" s="286">
        <f t="shared" si="2"/>
        <v>159</v>
      </c>
      <c r="B162" s="279">
        <v>1599</v>
      </c>
      <c r="C162" s="279">
        <v>1599</v>
      </c>
    </row>
    <row r="163" spans="1:3" x14ac:dyDescent="0.2">
      <c r="A163" s="286">
        <f t="shared" si="2"/>
        <v>160</v>
      </c>
      <c r="B163" s="279">
        <v>1609.4</v>
      </c>
      <c r="C163" s="279">
        <v>1609.08</v>
      </c>
    </row>
    <row r="164" spans="1:3" x14ac:dyDescent="0.2">
      <c r="A164" s="286">
        <f t="shared" si="2"/>
        <v>161</v>
      </c>
      <c r="B164" s="279">
        <v>1619.28</v>
      </c>
      <c r="C164" s="279">
        <v>1619.04</v>
      </c>
    </row>
    <row r="165" spans="1:3" x14ac:dyDescent="0.2">
      <c r="A165" s="286">
        <f t="shared" si="2"/>
        <v>162</v>
      </c>
      <c r="B165" s="279">
        <v>1629.16</v>
      </c>
      <c r="C165" s="279">
        <v>1629</v>
      </c>
    </row>
    <row r="166" spans="1:3" x14ac:dyDescent="0.2">
      <c r="A166" s="286">
        <f t="shared" si="2"/>
        <v>163</v>
      </c>
      <c r="B166" s="279">
        <v>1639.04</v>
      </c>
      <c r="C166" s="279">
        <v>1639.08</v>
      </c>
    </row>
    <row r="167" spans="1:3" x14ac:dyDescent="0.2">
      <c r="A167" s="286">
        <f t="shared" si="2"/>
        <v>164</v>
      </c>
      <c r="B167" s="279">
        <v>1649.44</v>
      </c>
      <c r="C167" s="279">
        <v>1649.04</v>
      </c>
    </row>
    <row r="168" spans="1:3" x14ac:dyDescent="0.2">
      <c r="A168" s="286">
        <f t="shared" si="2"/>
        <v>165</v>
      </c>
      <c r="B168" s="279">
        <v>1659.32</v>
      </c>
      <c r="C168" s="279">
        <v>1659</v>
      </c>
    </row>
    <row r="169" spans="1:3" x14ac:dyDescent="0.2">
      <c r="A169" s="286">
        <f t="shared" si="2"/>
        <v>166</v>
      </c>
      <c r="B169" s="279">
        <v>1669.2</v>
      </c>
      <c r="C169" s="279">
        <v>1669.08</v>
      </c>
    </row>
    <row r="170" spans="1:3" x14ac:dyDescent="0.2">
      <c r="A170" s="286">
        <f t="shared" si="2"/>
        <v>167</v>
      </c>
      <c r="B170" s="279">
        <v>1679.08</v>
      </c>
      <c r="C170" s="279">
        <v>1679.04</v>
      </c>
    </row>
    <row r="171" spans="1:3" x14ac:dyDescent="0.2">
      <c r="A171" s="286">
        <f t="shared" si="2"/>
        <v>168</v>
      </c>
      <c r="B171" s="279">
        <v>1689.48</v>
      </c>
      <c r="C171" s="279">
        <v>1689</v>
      </c>
    </row>
    <row r="172" spans="1:3" x14ac:dyDescent="0.2">
      <c r="A172" s="286">
        <f t="shared" si="2"/>
        <v>169</v>
      </c>
      <c r="B172" s="279">
        <v>1699.36</v>
      </c>
      <c r="C172" s="279">
        <v>1699.08</v>
      </c>
    </row>
    <row r="173" spans="1:3" x14ac:dyDescent="0.2">
      <c r="A173" s="286">
        <f t="shared" si="2"/>
        <v>170</v>
      </c>
      <c r="B173" s="279">
        <v>1709.24</v>
      </c>
      <c r="C173" s="279">
        <v>1709.04</v>
      </c>
    </row>
    <row r="174" spans="1:3" x14ac:dyDescent="0.2">
      <c r="A174" s="286">
        <f t="shared" si="2"/>
        <v>171</v>
      </c>
      <c r="B174" s="279">
        <v>1719.12</v>
      </c>
      <c r="C174" s="279">
        <v>1719</v>
      </c>
    </row>
    <row r="175" spans="1:3" x14ac:dyDescent="0.2">
      <c r="A175" s="286">
        <f t="shared" si="2"/>
        <v>172</v>
      </c>
      <c r="B175" s="279">
        <v>1729</v>
      </c>
      <c r="C175" s="279">
        <v>1729.08</v>
      </c>
    </row>
    <row r="176" spans="1:3" x14ac:dyDescent="0.2">
      <c r="A176" s="286">
        <f t="shared" si="2"/>
        <v>173</v>
      </c>
      <c r="B176" s="279">
        <v>1739.4</v>
      </c>
      <c r="C176" s="279">
        <v>1739.04</v>
      </c>
    </row>
    <row r="177" spans="1:3" x14ac:dyDescent="0.2">
      <c r="A177" s="286">
        <f t="shared" si="2"/>
        <v>174</v>
      </c>
      <c r="B177" s="279">
        <v>1749.28</v>
      </c>
      <c r="C177" s="279">
        <v>1749</v>
      </c>
    </row>
    <row r="178" spans="1:3" x14ac:dyDescent="0.2">
      <c r="A178" s="286">
        <f t="shared" si="2"/>
        <v>175</v>
      </c>
      <c r="B178" s="279">
        <v>1759.16</v>
      </c>
      <c r="C178" s="279">
        <v>1759.08</v>
      </c>
    </row>
    <row r="179" spans="1:3" x14ac:dyDescent="0.2">
      <c r="A179" s="286">
        <f t="shared" si="2"/>
        <v>176</v>
      </c>
      <c r="B179" s="279">
        <v>1769.04</v>
      </c>
      <c r="C179" s="279">
        <v>1769.04</v>
      </c>
    </row>
    <row r="180" spans="1:3" x14ac:dyDescent="0.2">
      <c r="A180" s="286">
        <f t="shared" si="2"/>
        <v>177</v>
      </c>
      <c r="B180" s="279">
        <v>1779.44</v>
      </c>
      <c r="C180" s="279">
        <v>1779</v>
      </c>
    </row>
    <row r="181" spans="1:3" x14ac:dyDescent="0.2">
      <c r="A181" s="286">
        <f t="shared" si="2"/>
        <v>178</v>
      </c>
      <c r="B181" s="279">
        <v>1789.32</v>
      </c>
      <c r="C181" s="279">
        <v>1789.08</v>
      </c>
    </row>
    <row r="182" spans="1:3" x14ac:dyDescent="0.2">
      <c r="A182" s="286">
        <f t="shared" si="2"/>
        <v>179</v>
      </c>
      <c r="B182" s="279">
        <v>1799.2</v>
      </c>
      <c r="C182" s="279">
        <v>1799.04</v>
      </c>
    </row>
    <row r="183" spans="1:3" x14ac:dyDescent="0.2">
      <c r="A183" s="286">
        <f t="shared" si="2"/>
        <v>180</v>
      </c>
      <c r="B183" s="279">
        <v>1809.08</v>
      </c>
      <c r="C183" s="279">
        <v>1809</v>
      </c>
    </row>
    <row r="184" spans="1:3" x14ac:dyDescent="0.2">
      <c r="A184" s="286">
        <f t="shared" si="2"/>
        <v>181</v>
      </c>
      <c r="B184" s="279">
        <v>1819.48</v>
      </c>
      <c r="C184" s="279">
        <v>1819.08</v>
      </c>
    </row>
    <row r="185" spans="1:3" x14ac:dyDescent="0.2">
      <c r="A185" s="286">
        <f t="shared" si="2"/>
        <v>182</v>
      </c>
      <c r="B185" s="279">
        <v>1829.36</v>
      </c>
      <c r="C185" s="279">
        <v>1829.04</v>
      </c>
    </row>
    <row r="186" spans="1:3" x14ac:dyDescent="0.2">
      <c r="A186" s="286">
        <f t="shared" si="2"/>
        <v>183</v>
      </c>
      <c r="B186" s="279">
        <v>1839.24</v>
      </c>
      <c r="C186" s="279">
        <v>1839</v>
      </c>
    </row>
    <row r="187" spans="1:3" x14ac:dyDescent="0.2">
      <c r="A187" s="286">
        <f t="shared" si="2"/>
        <v>184</v>
      </c>
      <c r="B187" s="279">
        <v>1849.12</v>
      </c>
      <c r="C187" s="279">
        <v>1849.08</v>
      </c>
    </row>
    <row r="188" spans="1:3" x14ac:dyDescent="0.2">
      <c r="A188" s="286">
        <f t="shared" si="2"/>
        <v>185</v>
      </c>
      <c r="B188" s="279">
        <v>1859</v>
      </c>
      <c r="C188" s="279">
        <v>1859.04</v>
      </c>
    </row>
    <row r="189" spans="1:3" x14ac:dyDescent="0.2">
      <c r="A189" s="286">
        <f t="shared" si="2"/>
        <v>186</v>
      </c>
      <c r="B189" s="279">
        <v>1869.4</v>
      </c>
      <c r="C189" s="279">
        <v>1869</v>
      </c>
    </row>
    <row r="190" spans="1:3" x14ac:dyDescent="0.2">
      <c r="A190" s="286">
        <f t="shared" si="2"/>
        <v>187</v>
      </c>
      <c r="B190" s="279">
        <v>1879.28</v>
      </c>
      <c r="C190" s="279">
        <v>1879.08</v>
      </c>
    </row>
    <row r="191" spans="1:3" x14ac:dyDescent="0.2">
      <c r="A191" s="286">
        <f t="shared" si="2"/>
        <v>188</v>
      </c>
      <c r="B191" s="279">
        <v>1889.16</v>
      </c>
      <c r="C191" s="279">
        <v>1889.04</v>
      </c>
    </row>
    <row r="192" spans="1:3" x14ac:dyDescent="0.2">
      <c r="A192" s="286">
        <f t="shared" si="2"/>
        <v>189</v>
      </c>
      <c r="B192" s="279">
        <v>1899.04</v>
      </c>
      <c r="C192" s="279">
        <v>1899</v>
      </c>
    </row>
    <row r="193" spans="1:3" x14ac:dyDescent="0.2">
      <c r="A193" s="286">
        <f t="shared" si="2"/>
        <v>190</v>
      </c>
      <c r="B193" s="279">
        <v>1909.44</v>
      </c>
      <c r="C193" s="279">
        <v>1909.08</v>
      </c>
    </row>
    <row r="194" spans="1:3" x14ac:dyDescent="0.2">
      <c r="A194" s="286">
        <f t="shared" si="2"/>
        <v>191</v>
      </c>
      <c r="B194" s="279">
        <v>1919.32</v>
      </c>
      <c r="C194" s="279">
        <v>1919.04</v>
      </c>
    </row>
    <row r="195" spans="1:3" x14ac:dyDescent="0.2">
      <c r="A195" s="286">
        <f t="shared" si="2"/>
        <v>192</v>
      </c>
      <c r="B195" s="279">
        <v>1929.2</v>
      </c>
      <c r="C195" s="279">
        <v>1929</v>
      </c>
    </row>
    <row r="196" spans="1:3" x14ac:dyDescent="0.2">
      <c r="A196" s="286">
        <f t="shared" si="2"/>
        <v>193</v>
      </c>
      <c r="B196" s="279">
        <v>1939.08</v>
      </c>
      <c r="C196" s="279">
        <v>1939.08</v>
      </c>
    </row>
    <row r="197" spans="1:3" x14ac:dyDescent="0.2">
      <c r="A197" s="286">
        <f t="shared" ref="A197:A260" si="3">A196+1</f>
        <v>194</v>
      </c>
      <c r="B197" s="279">
        <v>1949.48</v>
      </c>
      <c r="C197" s="279">
        <v>1949.04</v>
      </c>
    </row>
    <row r="198" spans="1:3" x14ac:dyDescent="0.2">
      <c r="A198" s="286">
        <f t="shared" si="3"/>
        <v>195</v>
      </c>
      <c r="B198" s="279">
        <v>1959.36</v>
      </c>
      <c r="C198" s="279">
        <v>1959</v>
      </c>
    </row>
    <row r="199" spans="1:3" x14ac:dyDescent="0.2">
      <c r="A199" s="286">
        <f t="shared" si="3"/>
        <v>196</v>
      </c>
      <c r="B199" s="279">
        <v>1969.24</v>
      </c>
      <c r="C199" s="279">
        <v>1969.08</v>
      </c>
    </row>
    <row r="200" spans="1:3" x14ac:dyDescent="0.2">
      <c r="A200" s="286">
        <f t="shared" si="3"/>
        <v>197</v>
      </c>
      <c r="B200" s="279">
        <v>1979.12</v>
      </c>
      <c r="C200" s="279">
        <v>1979.04</v>
      </c>
    </row>
    <row r="201" spans="1:3" x14ac:dyDescent="0.2">
      <c r="A201" s="286">
        <f t="shared" si="3"/>
        <v>198</v>
      </c>
      <c r="B201" s="279">
        <v>1989</v>
      </c>
      <c r="C201" s="279">
        <v>1989</v>
      </c>
    </row>
    <row r="202" spans="1:3" x14ac:dyDescent="0.2">
      <c r="A202" s="286">
        <f t="shared" si="3"/>
        <v>199</v>
      </c>
      <c r="B202" s="279">
        <v>1999.4</v>
      </c>
      <c r="C202" s="279">
        <v>1999.08</v>
      </c>
    </row>
    <row r="203" spans="1:3" x14ac:dyDescent="0.2">
      <c r="A203" s="286">
        <f t="shared" si="3"/>
        <v>200</v>
      </c>
      <c r="B203" s="279">
        <v>2009.28</v>
      </c>
      <c r="C203" s="279">
        <v>2009.04</v>
      </c>
    </row>
    <row r="204" spans="1:3" x14ac:dyDescent="0.2">
      <c r="A204" s="286">
        <f t="shared" si="3"/>
        <v>201</v>
      </c>
      <c r="B204" s="279">
        <v>2019.16</v>
      </c>
      <c r="C204" s="279">
        <v>2019</v>
      </c>
    </row>
    <row r="205" spans="1:3" x14ac:dyDescent="0.2">
      <c r="A205" s="286">
        <f t="shared" si="3"/>
        <v>202</v>
      </c>
      <c r="B205" s="279">
        <v>2029.04</v>
      </c>
      <c r="C205" s="279">
        <v>2029.08</v>
      </c>
    </row>
    <row r="206" spans="1:3" x14ac:dyDescent="0.2">
      <c r="A206" s="286">
        <f t="shared" si="3"/>
        <v>203</v>
      </c>
      <c r="B206" s="279">
        <v>2039.44</v>
      </c>
      <c r="C206" s="279">
        <v>2039.04</v>
      </c>
    </row>
    <row r="207" spans="1:3" x14ac:dyDescent="0.2">
      <c r="A207" s="286">
        <f t="shared" si="3"/>
        <v>204</v>
      </c>
      <c r="B207" s="279">
        <v>2049.3200000000002</v>
      </c>
      <c r="C207" s="279">
        <v>2049</v>
      </c>
    </row>
    <row r="208" spans="1:3" x14ac:dyDescent="0.2">
      <c r="A208" s="286">
        <f t="shared" si="3"/>
        <v>205</v>
      </c>
      <c r="B208" s="279">
        <v>2059.1999999999998</v>
      </c>
      <c r="C208" s="279">
        <v>2059.08</v>
      </c>
    </row>
    <row r="209" spans="1:3" x14ac:dyDescent="0.2">
      <c r="A209" s="286">
        <f t="shared" si="3"/>
        <v>206</v>
      </c>
      <c r="B209" s="279">
        <v>2069.08</v>
      </c>
      <c r="C209" s="279">
        <v>2069.04</v>
      </c>
    </row>
    <row r="210" spans="1:3" x14ac:dyDescent="0.2">
      <c r="A210" s="286">
        <f t="shared" si="3"/>
        <v>207</v>
      </c>
      <c r="B210" s="279">
        <v>2079.48</v>
      </c>
      <c r="C210" s="279">
        <v>2079</v>
      </c>
    </row>
    <row r="211" spans="1:3" x14ac:dyDescent="0.2">
      <c r="A211" s="286">
        <f t="shared" si="3"/>
        <v>208</v>
      </c>
      <c r="B211" s="279">
        <v>2089.36</v>
      </c>
      <c r="C211" s="279">
        <v>2089.08</v>
      </c>
    </row>
    <row r="212" spans="1:3" x14ac:dyDescent="0.2">
      <c r="A212" s="286">
        <f t="shared" si="3"/>
        <v>209</v>
      </c>
      <c r="B212" s="279">
        <v>2099.2399999999998</v>
      </c>
      <c r="C212" s="279">
        <v>2099.04</v>
      </c>
    </row>
    <row r="213" spans="1:3" x14ac:dyDescent="0.2">
      <c r="A213" s="286">
        <f t="shared" si="3"/>
        <v>210</v>
      </c>
      <c r="B213" s="279">
        <v>2109.12</v>
      </c>
      <c r="C213" s="279">
        <v>2109</v>
      </c>
    </row>
    <row r="214" spans="1:3" x14ac:dyDescent="0.2">
      <c r="A214" s="286">
        <f t="shared" si="3"/>
        <v>211</v>
      </c>
      <c r="B214" s="279">
        <v>2119</v>
      </c>
      <c r="C214" s="279">
        <v>2119.08</v>
      </c>
    </row>
    <row r="215" spans="1:3" x14ac:dyDescent="0.2">
      <c r="A215" s="286">
        <f t="shared" si="3"/>
        <v>212</v>
      </c>
      <c r="B215" s="279">
        <v>2129.4</v>
      </c>
      <c r="C215" s="279">
        <v>2129.04</v>
      </c>
    </row>
    <row r="216" spans="1:3" x14ac:dyDescent="0.2">
      <c r="A216" s="286">
        <f t="shared" si="3"/>
        <v>213</v>
      </c>
      <c r="B216" s="279">
        <v>2139.2800000000002</v>
      </c>
      <c r="C216" s="279">
        <v>2139</v>
      </c>
    </row>
    <row r="217" spans="1:3" x14ac:dyDescent="0.2">
      <c r="A217" s="286">
        <f t="shared" si="3"/>
        <v>214</v>
      </c>
      <c r="B217" s="279">
        <v>2149.16</v>
      </c>
      <c r="C217" s="279">
        <v>2149.08</v>
      </c>
    </row>
    <row r="218" spans="1:3" x14ac:dyDescent="0.2">
      <c r="A218" s="286">
        <f t="shared" si="3"/>
        <v>215</v>
      </c>
      <c r="B218" s="279">
        <v>2159.04</v>
      </c>
      <c r="C218" s="279">
        <v>2159.04</v>
      </c>
    </row>
    <row r="219" spans="1:3" x14ac:dyDescent="0.2">
      <c r="A219" s="286">
        <f t="shared" si="3"/>
        <v>216</v>
      </c>
      <c r="B219" s="279">
        <v>2169.44</v>
      </c>
      <c r="C219" s="279">
        <v>2169</v>
      </c>
    </row>
    <row r="220" spans="1:3" x14ac:dyDescent="0.2">
      <c r="A220" s="286">
        <f t="shared" si="3"/>
        <v>217</v>
      </c>
      <c r="B220" s="279">
        <v>2179.3200000000002</v>
      </c>
      <c r="C220" s="279">
        <v>2179.08</v>
      </c>
    </row>
    <row r="221" spans="1:3" x14ac:dyDescent="0.2">
      <c r="A221" s="286">
        <f t="shared" si="3"/>
        <v>218</v>
      </c>
      <c r="B221" s="279">
        <v>2189.1999999999998</v>
      </c>
      <c r="C221" s="279">
        <v>2189.04</v>
      </c>
    </row>
    <row r="222" spans="1:3" x14ac:dyDescent="0.2">
      <c r="A222" s="286">
        <f t="shared" si="3"/>
        <v>219</v>
      </c>
      <c r="B222" s="279">
        <v>2199.08</v>
      </c>
      <c r="C222" s="279">
        <v>2199</v>
      </c>
    </row>
    <row r="223" spans="1:3" x14ac:dyDescent="0.2">
      <c r="A223" s="286">
        <f t="shared" si="3"/>
        <v>220</v>
      </c>
      <c r="B223" s="279">
        <v>2209.48</v>
      </c>
      <c r="C223" s="279">
        <v>2209.08</v>
      </c>
    </row>
    <row r="224" spans="1:3" x14ac:dyDescent="0.2">
      <c r="A224" s="286">
        <f t="shared" si="3"/>
        <v>221</v>
      </c>
      <c r="B224" s="279">
        <v>2219.36</v>
      </c>
      <c r="C224" s="279">
        <v>2219.04</v>
      </c>
    </row>
    <row r="225" spans="1:3" x14ac:dyDescent="0.2">
      <c r="A225" s="286">
        <f t="shared" si="3"/>
        <v>222</v>
      </c>
      <c r="B225" s="279">
        <v>2229.2399999999998</v>
      </c>
      <c r="C225" s="279">
        <v>2229</v>
      </c>
    </row>
    <row r="226" spans="1:3" x14ac:dyDescent="0.2">
      <c r="A226" s="286">
        <f t="shared" si="3"/>
        <v>223</v>
      </c>
      <c r="B226" s="279">
        <v>2239.12</v>
      </c>
      <c r="C226" s="279">
        <v>2239.08</v>
      </c>
    </row>
    <row r="227" spans="1:3" x14ac:dyDescent="0.2">
      <c r="A227" s="286">
        <f t="shared" si="3"/>
        <v>224</v>
      </c>
      <c r="B227" s="279">
        <v>2249</v>
      </c>
      <c r="C227" s="279">
        <v>2249.04</v>
      </c>
    </row>
    <row r="228" spans="1:3" x14ac:dyDescent="0.2">
      <c r="A228" s="286">
        <f t="shared" si="3"/>
        <v>225</v>
      </c>
      <c r="B228" s="279">
        <v>2259.4</v>
      </c>
      <c r="C228" s="279">
        <v>2259</v>
      </c>
    </row>
    <row r="229" spans="1:3" x14ac:dyDescent="0.2">
      <c r="A229" s="286">
        <f t="shared" si="3"/>
        <v>226</v>
      </c>
      <c r="B229" s="279">
        <v>2269.2800000000002</v>
      </c>
      <c r="C229" s="279">
        <v>2269.08</v>
      </c>
    </row>
    <row r="230" spans="1:3" x14ac:dyDescent="0.2">
      <c r="A230" s="286">
        <f t="shared" si="3"/>
        <v>227</v>
      </c>
      <c r="B230" s="279">
        <v>2279.16</v>
      </c>
      <c r="C230" s="279">
        <v>2279.04</v>
      </c>
    </row>
    <row r="231" spans="1:3" x14ac:dyDescent="0.2">
      <c r="A231" s="286">
        <f t="shared" si="3"/>
        <v>228</v>
      </c>
      <c r="B231" s="279">
        <v>2289.04</v>
      </c>
      <c r="C231" s="279">
        <v>2289</v>
      </c>
    </row>
    <row r="232" spans="1:3" x14ac:dyDescent="0.2">
      <c r="A232" s="286">
        <f t="shared" si="3"/>
        <v>229</v>
      </c>
      <c r="B232" s="279">
        <v>2299.44</v>
      </c>
      <c r="C232" s="279">
        <v>2299.08</v>
      </c>
    </row>
    <row r="233" spans="1:3" x14ac:dyDescent="0.2">
      <c r="A233" s="286">
        <f t="shared" si="3"/>
        <v>230</v>
      </c>
      <c r="B233" s="279">
        <v>2309.3200000000002</v>
      </c>
      <c r="C233" s="279">
        <v>2309.04</v>
      </c>
    </row>
    <row r="234" spans="1:3" x14ac:dyDescent="0.2">
      <c r="A234" s="286">
        <f t="shared" si="3"/>
        <v>231</v>
      </c>
      <c r="B234" s="279">
        <v>2319.1999999999998</v>
      </c>
      <c r="C234" s="279">
        <v>2319</v>
      </c>
    </row>
    <row r="235" spans="1:3" x14ac:dyDescent="0.2">
      <c r="A235" s="286">
        <f t="shared" si="3"/>
        <v>232</v>
      </c>
      <c r="B235" s="279">
        <v>2329.08</v>
      </c>
      <c r="C235" s="279">
        <v>2329.08</v>
      </c>
    </row>
    <row r="236" spans="1:3" x14ac:dyDescent="0.2">
      <c r="A236" s="286">
        <f t="shared" si="3"/>
        <v>233</v>
      </c>
      <c r="B236" s="279">
        <v>2339.48</v>
      </c>
      <c r="C236" s="279">
        <v>2339.04</v>
      </c>
    </row>
    <row r="237" spans="1:3" x14ac:dyDescent="0.2">
      <c r="A237" s="286">
        <f t="shared" si="3"/>
        <v>234</v>
      </c>
      <c r="B237" s="279">
        <v>2349.36</v>
      </c>
      <c r="C237" s="279">
        <v>2349</v>
      </c>
    </row>
    <row r="238" spans="1:3" x14ac:dyDescent="0.2">
      <c r="A238" s="286">
        <f t="shared" si="3"/>
        <v>235</v>
      </c>
      <c r="B238" s="279">
        <v>2359.2399999999998</v>
      </c>
      <c r="C238" s="279">
        <v>2359.08</v>
      </c>
    </row>
    <row r="239" spans="1:3" x14ac:dyDescent="0.2">
      <c r="A239" s="286">
        <f t="shared" si="3"/>
        <v>236</v>
      </c>
      <c r="B239" s="279">
        <v>2369.12</v>
      </c>
      <c r="C239" s="279">
        <v>2369.04</v>
      </c>
    </row>
    <row r="240" spans="1:3" x14ac:dyDescent="0.2">
      <c r="A240" s="286">
        <f t="shared" si="3"/>
        <v>237</v>
      </c>
      <c r="B240" s="279">
        <v>2379</v>
      </c>
      <c r="C240" s="279">
        <v>2379</v>
      </c>
    </row>
    <row r="241" spans="1:3" x14ac:dyDescent="0.2">
      <c r="A241" s="286">
        <f t="shared" si="3"/>
        <v>238</v>
      </c>
      <c r="B241" s="279">
        <v>2389.4</v>
      </c>
      <c r="C241" s="279">
        <v>2389.08</v>
      </c>
    </row>
    <row r="242" spans="1:3" x14ac:dyDescent="0.2">
      <c r="A242" s="286">
        <f t="shared" si="3"/>
        <v>239</v>
      </c>
      <c r="B242" s="279">
        <v>2399.2800000000002</v>
      </c>
      <c r="C242" s="279">
        <v>2399.04</v>
      </c>
    </row>
    <row r="243" spans="1:3" x14ac:dyDescent="0.2">
      <c r="A243" s="286">
        <f t="shared" si="3"/>
        <v>240</v>
      </c>
      <c r="B243" s="279">
        <v>2409.16</v>
      </c>
      <c r="C243" s="279">
        <v>2409</v>
      </c>
    </row>
    <row r="244" spans="1:3" x14ac:dyDescent="0.2">
      <c r="A244" s="286">
        <f t="shared" si="3"/>
        <v>241</v>
      </c>
      <c r="B244" s="279">
        <v>2419.04</v>
      </c>
      <c r="C244" s="279">
        <v>2419.08</v>
      </c>
    </row>
    <row r="245" spans="1:3" x14ac:dyDescent="0.2">
      <c r="A245" s="286">
        <f t="shared" si="3"/>
        <v>242</v>
      </c>
      <c r="B245" s="279">
        <v>2429.44</v>
      </c>
      <c r="C245" s="279">
        <v>2429.04</v>
      </c>
    </row>
    <row r="246" spans="1:3" x14ac:dyDescent="0.2">
      <c r="A246" s="286">
        <f t="shared" si="3"/>
        <v>243</v>
      </c>
      <c r="B246" s="279">
        <v>2439.3200000000002</v>
      </c>
      <c r="C246" s="279">
        <v>2439</v>
      </c>
    </row>
    <row r="247" spans="1:3" x14ac:dyDescent="0.2">
      <c r="A247" s="286">
        <f t="shared" si="3"/>
        <v>244</v>
      </c>
      <c r="B247" s="279">
        <v>2449.1999999999998</v>
      </c>
      <c r="C247" s="279">
        <v>2449.08</v>
      </c>
    </row>
    <row r="248" spans="1:3" x14ac:dyDescent="0.2">
      <c r="A248" s="286">
        <f t="shared" si="3"/>
        <v>245</v>
      </c>
      <c r="B248" s="279">
        <v>2459.08</v>
      </c>
      <c r="C248" s="279">
        <v>2459.04</v>
      </c>
    </row>
    <row r="249" spans="1:3" x14ac:dyDescent="0.2">
      <c r="A249" s="286">
        <f t="shared" si="3"/>
        <v>246</v>
      </c>
      <c r="B249" s="279">
        <v>2469.48</v>
      </c>
      <c r="C249" s="279">
        <v>2469</v>
      </c>
    </row>
    <row r="250" spans="1:3" x14ac:dyDescent="0.2">
      <c r="A250" s="286">
        <f t="shared" si="3"/>
        <v>247</v>
      </c>
      <c r="B250" s="279">
        <v>2479.36</v>
      </c>
      <c r="C250" s="279">
        <v>2479.08</v>
      </c>
    </row>
    <row r="251" spans="1:3" x14ac:dyDescent="0.2">
      <c r="A251" s="286">
        <f t="shared" si="3"/>
        <v>248</v>
      </c>
      <c r="B251" s="279">
        <v>2489.2399999999998</v>
      </c>
      <c r="C251" s="279">
        <v>2489.04</v>
      </c>
    </row>
    <row r="252" spans="1:3" x14ac:dyDescent="0.2">
      <c r="A252" s="286">
        <f t="shared" si="3"/>
        <v>249</v>
      </c>
      <c r="B252" s="279">
        <v>2499.12</v>
      </c>
      <c r="C252" s="279">
        <v>2499</v>
      </c>
    </row>
    <row r="253" spans="1:3" x14ac:dyDescent="0.2">
      <c r="A253" s="286">
        <f t="shared" si="3"/>
        <v>250</v>
      </c>
      <c r="B253" s="279">
        <v>2509</v>
      </c>
      <c r="C253" s="279">
        <v>2509.08</v>
      </c>
    </row>
    <row r="254" spans="1:3" x14ac:dyDescent="0.2">
      <c r="A254" s="286">
        <f t="shared" si="3"/>
        <v>251</v>
      </c>
      <c r="B254" s="279">
        <v>2519.4</v>
      </c>
      <c r="C254" s="279">
        <v>2519.04</v>
      </c>
    </row>
    <row r="255" spans="1:3" x14ac:dyDescent="0.2">
      <c r="A255" s="286">
        <f t="shared" si="3"/>
        <v>252</v>
      </c>
      <c r="B255" s="279">
        <v>2529.2800000000002</v>
      </c>
      <c r="C255" s="279">
        <v>2529</v>
      </c>
    </row>
    <row r="256" spans="1:3" x14ac:dyDescent="0.2">
      <c r="A256" s="286">
        <f t="shared" si="3"/>
        <v>253</v>
      </c>
      <c r="B256" s="279">
        <v>2539.16</v>
      </c>
      <c r="C256" s="279">
        <v>2539.08</v>
      </c>
    </row>
    <row r="257" spans="1:3" x14ac:dyDescent="0.2">
      <c r="A257" s="286">
        <f t="shared" si="3"/>
        <v>254</v>
      </c>
      <c r="B257" s="279">
        <v>2549.04</v>
      </c>
      <c r="C257" s="279">
        <v>2549.04</v>
      </c>
    </row>
    <row r="258" spans="1:3" x14ac:dyDescent="0.2">
      <c r="A258" s="286">
        <f t="shared" si="3"/>
        <v>255</v>
      </c>
      <c r="B258" s="279">
        <v>2559.44</v>
      </c>
      <c r="C258" s="279">
        <v>2559</v>
      </c>
    </row>
    <row r="259" spans="1:3" x14ac:dyDescent="0.2">
      <c r="A259" s="286">
        <f t="shared" si="3"/>
        <v>256</v>
      </c>
      <c r="B259" s="279">
        <v>2569.3200000000002</v>
      </c>
      <c r="C259" s="279">
        <v>2569.08</v>
      </c>
    </row>
    <row r="260" spans="1:3" x14ac:dyDescent="0.2">
      <c r="A260" s="286">
        <f t="shared" si="3"/>
        <v>257</v>
      </c>
      <c r="B260" s="279">
        <v>2579.1999999999998</v>
      </c>
      <c r="C260" s="279">
        <v>2579.04</v>
      </c>
    </row>
    <row r="261" spans="1:3" x14ac:dyDescent="0.2">
      <c r="A261" s="286">
        <f t="shared" ref="A261:A324" si="4">A260+1</f>
        <v>258</v>
      </c>
      <c r="B261" s="279">
        <v>2589.08</v>
      </c>
      <c r="C261" s="279">
        <v>2589</v>
      </c>
    </row>
    <row r="262" spans="1:3" x14ac:dyDescent="0.2">
      <c r="A262" s="286">
        <f t="shared" si="4"/>
        <v>259</v>
      </c>
      <c r="B262" s="279">
        <v>2599.48</v>
      </c>
      <c r="C262" s="279">
        <v>2599.08</v>
      </c>
    </row>
    <row r="263" spans="1:3" x14ac:dyDescent="0.2">
      <c r="A263" s="286">
        <f t="shared" si="4"/>
        <v>260</v>
      </c>
      <c r="B263" s="279">
        <v>2609.36</v>
      </c>
      <c r="C263" s="279">
        <v>2609.04</v>
      </c>
    </row>
    <row r="264" spans="1:3" x14ac:dyDescent="0.2">
      <c r="A264" s="286">
        <f t="shared" si="4"/>
        <v>261</v>
      </c>
      <c r="B264" s="279">
        <v>2619.2399999999998</v>
      </c>
      <c r="C264" s="279">
        <v>2619</v>
      </c>
    </row>
    <row r="265" spans="1:3" x14ac:dyDescent="0.2">
      <c r="A265" s="286">
        <f t="shared" si="4"/>
        <v>262</v>
      </c>
      <c r="B265" s="279">
        <v>2629.12</v>
      </c>
      <c r="C265" s="279">
        <v>2629.08</v>
      </c>
    </row>
    <row r="266" spans="1:3" x14ac:dyDescent="0.2">
      <c r="A266" s="286">
        <f t="shared" si="4"/>
        <v>263</v>
      </c>
      <c r="B266" s="279">
        <v>2639</v>
      </c>
      <c r="C266" s="279">
        <v>2639.04</v>
      </c>
    </row>
    <row r="267" spans="1:3" x14ac:dyDescent="0.2">
      <c r="A267" s="286">
        <f t="shared" si="4"/>
        <v>264</v>
      </c>
      <c r="B267" s="279">
        <v>2649.4</v>
      </c>
      <c r="C267" s="279">
        <v>2649</v>
      </c>
    </row>
    <row r="268" spans="1:3" x14ac:dyDescent="0.2">
      <c r="A268" s="286">
        <f t="shared" si="4"/>
        <v>265</v>
      </c>
      <c r="B268" s="279">
        <v>2659.28</v>
      </c>
      <c r="C268" s="279">
        <v>2659.08</v>
      </c>
    </row>
    <row r="269" spans="1:3" x14ac:dyDescent="0.2">
      <c r="A269" s="286">
        <f t="shared" si="4"/>
        <v>266</v>
      </c>
      <c r="B269" s="279">
        <v>2669.16</v>
      </c>
      <c r="C269" s="279">
        <v>2669.04</v>
      </c>
    </row>
    <row r="270" spans="1:3" x14ac:dyDescent="0.2">
      <c r="A270" s="286">
        <f t="shared" si="4"/>
        <v>267</v>
      </c>
      <c r="B270" s="279">
        <v>2679.04</v>
      </c>
      <c r="C270" s="279">
        <v>2679</v>
      </c>
    </row>
    <row r="271" spans="1:3" x14ac:dyDescent="0.2">
      <c r="A271" s="286">
        <f t="shared" si="4"/>
        <v>268</v>
      </c>
      <c r="B271" s="279">
        <v>2689.44</v>
      </c>
      <c r="C271" s="279">
        <v>2689.08</v>
      </c>
    </row>
    <row r="272" spans="1:3" x14ac:dyDescent="0.2">
      <c r="A272" s="286">
        <f t="shared" si="4"/>
        <v>269</v>
      </c>
      <c r="B272" s="279">
        <v>2699.32</v>
      </c>
      <c r="C272" s="279">
        <v>2699.04</v>
      </c>
    </row>
    <row r="273" spans="1:3" x14ac:dyDescent="0.2">
      <c r="A273" s="286">
        <f t="shared" si="4"/>
        <v>270</v>
      </c>
      <c r="B273" s="279">
        <v>2709.2</v>
      </c>
      <c r="C273" s="279">
        <v>2709</v>
      </c>
    </row>
    <row r="274" spans="1:3" x14ac:dyDescent="0.2">
      <c r="A274" s="286">
        <f t="shared" si="4"/>
        <v>271</v>
      </c>
      <c r="B274" s="279">
        <v>2719.08</v>
      </c>
      <c r="C274" s="279">
        <v>2719.08</v>
      </c>
    </row>
    <row r="275" spans="1:3" x14ac:dyDescent="0.2">
      <c r="A275" s="286">
        <f t="shared" si="4"/>
        <v>272</v>
      </c>
      <c r="B275" s="279">
        <v>2729.48</v>
      </c>
      <c r="C275" s="279">
        <v>2729.04</v>
      </c>
    </row>
    <row r="276" spans="1:3" x14ac:dyDescent="0.2">
      <c r="A276" s="286">
        <f t="shared" si="4"/>
        <v>273</v>
      </c>
      <c r="B276" s="279">
        <v>2739.36</v>
      </c>
      <c r="C276" s="279">
        <v>2739</v>
      </c>
    </row>
    <row r="277" spans="1:3" x14ac:dyDescent="0.2">
      <c r="A277" s="286">
        <f t="shared" si="4"/>
        <v>274</v>
      </c>
      <c r="B277" s="279">
        <v>2749.24</v>
      </c>
      <c r="C277" s="279">
        <v>2749.08</v>
      </c>
    </row>
    <row r="278" spans="1:3" x14ac:dyDescent="0.2">
      <c r="A278" s="286">
        <f t="shared" si="4"/>
        <v>275</v>
      </c>
      <c r="B278" s="279">
        <v>2759.12</v>
      </c>
      <c r="C278" s="279">
        <v>2759.04</v>
      </c>
    </row>
    <row r="279" spans="1:3" x14ac:dyDescent="0.2">
      <c r="A279" s="286">
        <f t="shared" si="4"/>
        <v>276</v>
      </c>
      <c r="B279" s="279">
        <v>2769</v>
      </c>
      <c r="C279" s="279">
        <v>2769</v>
      </c>
    </row>
    <row r="280" spans="1:3" x14ac:dyDescent="0.2">
      <c r="A280" s="286">
        <f t="shared" si="4"/>
        <v>277</v>
      </c>
      <c r="B280" s="279">
        <v>2779.4</v>
      </c>
      <c r="C280" s="279">
        <v>2779.08</v>
      </c>
    </row>
    <row r="281" spans="1:3" x14ac:dyDescent="0.2">
      <c r="A281" s="286">
        <f t="shared" si="4"/>
        <v>278</v>
      </c>
      <c r="B281" s="279">
        <v>2789.28</v>
      </c>
      <c r="C281" s="279">
        <v>2789.04</v>
      </c>
    </row>
    <row r="282" spans="1:3" x14ac:dyDescent="0.2">
      <c r="A282" s="286">
        <f t="shared" si="4"/>
        <v>279</v>
      </c>
      <c r="B282" s="279">
        <v>2799.16</v>
      </c>
      <c r="C282" s="279">
        <v>2799</v>
      </c>
    </row>
    <row r="283" spans="1:3" x14ac:dyDescent="0.2">
      <c r="A283" s="286">
        <f t="shared" si="4"/>
        <v>280</v>
      </c>
      <c r="B283" s="279">
        <v>2809.04</v>
      </c>
      <c r="C283" s="279">
        <v>2809.08</v>
      </c>
    </row>
    <row r="284" spans="1:3" x14ac:dyDescent="0.2">
      <c r="A284" s="286">
        <f t="shared" si="4"/>
        <v>281</v>
      </c>
      <c r="B284" s="279">
        <v>2819.44</v>
      </c>
      <c r="C284" s="279">
        <v>2819.04</v>
      </c>
    </row>
    <row r="285" spans="1:3" x14ac:dyDescent="0.2">
      <c r="A285" s="286">
        <f t="shared" si="4"/>
        <v>282</v>
      </c>
      <c r="B285" s="279">
        <v>2829.32</v>
      </c>
      <c r="C285" s="279">
        <v>2829</v>
      </c>
    </row>
    <row r="286" spans="1:3" x14ac:dyDescent="0.2">
      <c r="A286" s="286">
        <f t="shared" si="4"/>
        <v>283</v>
      </c>
      <c r="B286" s="279">
        <v>2839.2</v>
      </c>
      <c r="C286" s="279">
        <v>2839.08</v>
      </c>
    </row>
    <row r="287" spans="1:3" x14ac:dyDescent="0.2">
      <c r="A287" s="286">
        <f t="shared" si="4"/>
        <v>284</v>
      </c>
      <c r="B287" s="279">
        <v>2849.08</v>
      </c>
      <c r="C287" s="279">
        <v>2849.04</v>
      </c>
    </row>
    <row r="288" spans="1:3" x14ac:dyDescent="0.2">
      <c r="A288" s="286">
        <f t="shared" si="4"/>
        <v>285</v>
      </c>
      <c r="B288" s="279">
        <v>2859.48</v>
      </c>
      <c r="C288" s="279">
        <v>2859</v>
      </c>
    </row>
    <row r="289" spans="1:3" x14ac:dyDescent="0.2">
      <c r="A289" s="286">
        <f t="shared" si="4"/>
        <v>286</v>
      </c>
      <c r="B289" s="279">
        <v>2869.36</v>
      </c>
      <c r="C289" s="279">
        <v>2869.08</v>
      </c>
    </row>
    <row r="290" spans="1:3" x14ac:dyDescent="0.2">
      <c r="A290" s="286">
        <f t="shared" si="4"/>
        <v>287</v>
      </c>
      <c r="B290" s="279">
        <v>2879.24</v>
      </c>
      <c r="C290" s="279">
        <v>2879.04</v>
      </c>
    </row>
    <row r="291" spans="1:3" x14ac:dyDescent="0.2">
      <c r="A291" s="286">
        <f t="shared" si="4"/>
        <v>288</v>
      </c>
      <c r="B291" s="279">
        <v>2889.12</v>
      </c>
      <c r="C291" s="279">
        <v>2889</v>
      </c>
    </row>
    <row r="292" spans="1:3" x14ac:dyDescent="0.2">
      <c r="A292" s="286">
        <f t="shared" si="4"/>
        <v>289</v>
      </c>
      <c r="B292" s="279">
        <v>2899</v>
      </c>
      <c r="C292" s="279">
        <v>2899.08</v>
      </c>
    </row>
    <row r="293" spans="1:3" x14ac:dyDescent="0.2">
      <c r="A293" s="286">
        <f t="shared" si="4"/>
        <v>290</v>
      </c>
      <c r="B293" s="279">
        <v>2909.4</v>
      </c>
      <c r="C293" s="279">
        <v>2909.04</v>
      </c>
    </row>
    <row r="294" spans="1:3" x14ac:dyDescent="0.2">
      <c r="A294" s="286">
        <f t="shared" si="4"/>
        <v>291</v>
      </c>
      <c r="B294" s="279">
        <v>2919.28</v>
      </c>
      <c r="C294" s="279">
        <v>2919</v>
      </c>
    </row>
    <row r="295" spans="1:3" x14ac:dyDescent="0.2">
      <c r="A295" s="286">
        <f t="shared" si="4"/>
        <v>292</v>
      </c>
      <c r="B295" s="279">
        <v>2929.16</v>
      </c>
      <c r="C295" s="279">
        <v>2929.08</v>
      </c>
    </row>
    <row r="296" spans="1:3" x14ac:dyDescent="0.2">
      <c r="A296" s="286">
        <f t="shared" si="4"/>
        <v>293</v>
      </c>
      <c r="B296" s="279">
        <v>2939.04</v>
      </c>
      <c r="C296" s="279">
        <v>2939.04</v>
      </c>
    </row>
    <row r="297" spans="1:3" x14ac:dyDescent="0.2">
      <c r="A297" s="286">
        <f t="shared" si="4"/>
        <v>294</v>
      </c>
      <c r="B297" s="279">
        <v>2949.44</v>
      </c>
      <c r="C297" s="279">
        <v>2949</v>
      </c>
    </row>
    <row r="298" spans="1:3" x14ac:dyDescent="0.2">
      <c r="A298" s="286">
        <f t="shared" si="4"/>
        <v>295</v>
      </c>
      <c r="B298" s="279">
        <v>2959.32</v>
      </c>
      <c r="C298" s="279">
        <v>2959.08</v>
      </c>
    </row>
    <row r="299" spans="1:3" x14ac:dyDescent="0.2">
      <c r="A299" s="286">
        <f t="shared" si="4"/>
        <v>296</v>
      </c>
      <c r="B299" s="279">
        <v>2969.2</v>
      </c>
      <c r="C299" s="279">
        <v>2969.04</v>
      </c>
    </row>
    <row r="300" spans="1:3" x14ac:dyDescent="0.2">
      <c r="A300" s="286">
        <f t="shared" si="4"/>
        <v>297</v>
      </c>
      <c r="B300" s="279">
        <v>2979.08</v>
      </c>
      <c r="C300" s="279">
        <v>2979</v>
      </c>
    </row>
    <row r="301" spans="1:3" x14ac:dyDescent="0.2">
      <c r="A301" s="286">
        <f t="shared" si="4"/>
        <v>298</v>
      </c>
      <c r="B301" s="279">
        <v>2989.48</v>
      </c>
      <c r="C301" s="279">
        <v>2989.08</v>
      </c>
    </row>
    <row r="302" spans="1:3" x14ac:dyDescent="0.2">
      <c r="A302" s="286">
        <f t="shared" si="4"/>
        <v>299</v>
      </c>
      <c r="B302" s="279">
        <v>2999.36</v>
      </c>
      <c r="C302" s="279">
        <v>2999.04</v>
      </c>
    </row>
    <row r="303" spans="1:3" x14ac:dyDescent="0.2">
      <c r="A303" s="286">
        <f t="shared" si="4"/>
        <v>300</v>
      </c>
      <c r="B303" s="279">
        <v>3009.24</v>
      </c>
      <c r="C303" s="279">
        <v>3009</v>
      </c>
    </row>
    <row r="304" spans="1:3" x14ac:dyDescent="0.2">
      <c r="A304" s="286">
        <f t="shared" si="4"/>
        <v>301</v>
      </c>
      <c r="B304" s="279">
        <v>3019.12</v>
      </c>
      <c r="C304" s="279">
        <v>3019.08</v>
      </c>
    </row>
    <row r="305" spans="1:3" x14ac:dyDescent="0.2">
      <c r="A305" s="286">
        <f t="shared" si="4"/>
        <v>302</v>
      </c>
      <c r="B305" s="279">
        <v>3029</v>
      </c>
      <c r="C305" s="279">
        <v>3029.04</v>
      </c>
    </row>
    <row r="306" spans="1:3" x14ac:dyDescent="0.2">
      <c r="A306" s="286">
        <f t="shared" si="4"/>
        <v>303</v>
      </c>
      <c r="B306" s="279">
        <v>3039.4</v>
      </c>
      <c r="C306" s="279">
        <v>3039</v>
      </c>
    </row>
    <row r="307" spans="1:3" x14ac:dyDescent="0.2">
      <c r="A307" s="286">
        <f t="shared" si="4"/>
        <v>304</v>
      </c>
      <c r="B307" s="279">
        <v>3049.28</v>
      </c>
      <c r="C307" s="279">
        <v>3049.08</v>
      </c>
    </row>
    <row r="308" spans="1:3" x14ac:dyDescent="0.2">
      <c r="A308" s="286">
        <f t="shared" si="4"/>
        <v>305</v>
      </c>
      <c r="B308" s="279">
        <v>3059.16</v>
      </c>
      <c r="C308" s="279">
        <v>3059.04</v>
      </c>
    </row>
    <row r="309" spans="1:3" x14ac:dyDescent="0.2">
      <c r="A309" s="286">
        <f t="shared" si="4"/>
        <v>306</v>
      </c>
      <c r="B309" s="279">
        <v>3069.04</v>
      </c>
      <c r="C309" s="279">
        <v>3069</v>
      </c>
    </row>
    <row r="310" spans="1:3" x14ac:dyDescent="0.2">
      <c r="A310" s="286">
        <f t="shared" si="4"/>
        <v>307</v>
      </c>
      <c r="B310" s="279">
        <v>3079.44</v>
      </c>
      <c r="C310" s="279">
        <v>3079.08</v>
      </c>
    </row>
    <row r="311" spans="1:3" x14ac:dyDescent="0.2">
      <c r="A311" s="286">
        <f t="shared" si="4"/>
        <v>308</v>
      </c>
      <c r="B311" s="279">
        <v>3089.32</v>
      </c>
      <c r="C311" s="279">
        <v>3089.04</v>
      </c>
    </row>
    <row r="312" spans="1:3" x14ac:dyDescent="0.2">
      <c r="A312" s="286">
        <f t="shared" si="4"/>
        <v>309</v>
      </c>
      <c r="B312" s="279">
        <v>3099.2</v>
      </c>
      <c r="C312" s="279">
        <v>3099</v>
      </c>
    </row>
    <row r="313" spans="1:3" x14ac:dyDescent="0.2">
      <c r="A313" s="286">
        <f t="shared" si="4"/>
        <v>310</v>
      </c>
      <c r="B313" s="279">
        <v>3109.08</v>
      </c>
      <c r="C313" s="279">
        <v>3109.08</v>
      </c>
    </row>
    <row r="314" spans="1:3" x14ac:dyDescent="0.2">
      <c r="A314" s="286">
        <f t="shared" si="4"/>
        <v>311</v>
      </c>
      <c r="B314" s="279">
        <v>3119.48</v>
      </c>
      <c r="C314" s="279">
        <v>3119.04</v>
      </c>
    </row>
    <row r="315" spans="1:3" x14ac:dyDescent="0.2">
      <c r="A315" s="286">
        <f t="shared" si="4"/>
        <v>312</v>
      </c>
      <c r="B315" s="279">
        <v>3129.36</v>
      </c>
      <c r="C315" s="279">
        <v>3129</v>
      </c>
    </row>
    <row r="316" spans="1:3" x14ac:dyDescent="0.2">
      <c r="A316" s="286">
        <f t="shared" si="4"/>
        <v>313</v>
      </c>
      <c r="B316" s="279">
        <v>3139.24</v>
      </c>
      <c r="C316" s="279">
        <v>3139.08</v>
      </c>
    </row>
    <row r="317" spans="1:3" x14ac:dyDescent="0.2">
      <c r="A317" s="286">
        <f t="shared" si="4"/>
        <v>314</v>
      </c>
      <c r="B317" s="279">
        <v>3149.12</v>
      </c>
      <c r="C317" s="279">
        <v>3149.04</v>
      </c>
    </row>
    <row r="318" spans="1:3" x14ac:dyDescent="0.2">
      <c r="A318" s="286">
        <f t="shared" si="4"/>
        <v>315</v>
      </c>
      <c r="B318" s="279">
        <v>3159</v>
      </c>
      <c r="C318" s="279">
        <v>3159</v>
      </c>
    </row>
    <row r="319" spans="1:3" x14ac:dyDescent="0.2">
      <c r="A319" s="286">
        <f t="shared" si="4"/>
        <v>316</v>
      </c>
      <c r="B319" s="279">
        <v>3169.4</v>
      </c>
      <c r="C319" s="279">
        <v>3169.08</v>
      </c>
    </row>
    <row r="320" spans="1:3" x14ac:dyDescent="0.2">
      <c r="A320" s="286">
        <f t="shared" si="4"/>
        <v>317</v>
      </c>
      <c r="B320" s="279">
        <v>3179.28</v>
      </c>
      <c r="C320" s="279">
        <v>3179.04</v>
      </c>
    </row>
    <row r="321" spans="1:3" x14ac:dyDescent="0.2">
      <c r="A321" s="286">
        <f t="shared" si="4"/>
        <v>318</v>
      </c>
      <c r="B321" s="279">
        <v>3189.16</v>
      </c>
      <c r="C321" s="279">
        <v>3189</v>
      </c>
    </row>
    <row r="322" spans="1:3" x14ac:dyDescent="0.2">
      <c r="A322" s="286">
        <f t="shared" si="4"/>
        <v>319</v>
      </c>
      <c r="B322" s="279">
        <v>3199.04</v>
      </c>
      <c r="C322" s="279">
        <v>3199.08</v>
      </c>
    </row>
    <row r="323" spans="1:3" x14ac:dyDescent="0.2">
      <c r="A323" s="286">
        <f t="shared" si="4"/>
        <v>320</v>
      </c>
      <c r="B323" s="279">
        <v>3209.44</v>
      </c>
      <c r="C323" s="279">
        <v>3209.04</v>
      </c>
    </row>
    <row r="324" spans="1:3" x14ac:dyDescent="0.2">
      <c r="A324" s="286">
        <f t="shared" si="4"/>
        <v>321</v>
      </c>
      <c r="B324" s="279">
        <v>3219.32</v>
      </c>
      <c r="C324" s="279">
        <v>3219</v>
      </c>
    </row>
    <row r="325" spans="1:3" x14ac:dyDescent="0.2">
      <c r="A325" s="286">
        <f t="shared" ref="A325:A388" si="5">A324+1</f>
        <v>322</v>
      </c>
      <c r="B325" s="279">
        <v>3229.2</v>
      </c>
      <c r="C325" s="279">
        <v>3229.08</v>
      </c>
    </row>
    <row r="326" spans="1:3" x14ac:dyDescent="0.2">
      <c r="A326" s="286">
        <f t="shared" si="5"/>
        <v>323</v>
      </c>
      <c r="B326" s="279">
        <v>3239.08</v>
      </c>
      <c r="C326" s="279">
        <v>3239.04</v>
      </c>
    </row>
    <row r="327" spans="1:3" x14ac:dyDescent="0.2">
      <c r="A327" s="286">
        <f t="shared" si="5"/>
        <v>324</v>
      </c>
      <c r="B327" s="279">
        <v>3249.48</v>
      </c>
      <c r="C327" s="279">
        <v>3249</v>
      </c>
    </row>
    <row r="328" spans="1:3" x14ac:dyDescent="0.2">
      <c r="A328" s="286">
        <f t="shared" si="5"/>
        <v>325</v>
      </c>
      <c r="B328" s="279">
        <v>3259.36</v>
      </c>
      <c r="C328" s="279">
        <v>3259.08</v>
      </c>
    </row>
    <row r="329" spans="1:3" x14ac:dyDescent="0.2">
      <c r="A329" s="286">
        <f t="shared" si="5"/>
        <v>326</v>
      </c>
      <c r="B329" s="279">
        <v>3269.24</v>
      </c>
      <c r="C329" s="279">
        <v>3269.04</v>
      </c>
    </row>
    <row r="330" spans="1:3" x14ac:dyDescent="0.2">
      <c r="A330" s="286">
        <f t="shared" si="5"/>
        <v>327</v>
      </c>
      <c r="B330" s="279">
        <v>3279.12</v>
      </c>
      <c r="C330" s="279">
        <v>3279</v>
      </c>
    </row>
    <row r="331" spans="1:3" x14ac:dyDescent="0.2">
      <c r="A331" s="286">
        <f t="shared" si="5"/>
        <v>328</v>
      </c>
      <c r="B331" s="279">
        <v>3289</v>
      </c>
      <c r="C331" s="279">
        <v>3289.08</v>
      </c>
    </row>
    <row r="332" spans="1:3" x14ac:dyDescent="0.2">
      <c r="A332" s="286">
        <f t="shared" si="5"/>
        <v>329</v>
      </c>
      <c r="B332" s="279">
        <v>3299.4</v>
      </c>
      <c r="C332" s="279">
        <v>3299.04</v>
      </c>
    </row>
    <row r="333" spans="1:3" x14ac:dyDescent="0.2">
      <c r="A333" s="286">
        <f t="shared" si="5"/>
        <v>330</v>
      </c>
      <c r="B333" s="279">
        <v>3309.28</v>
      </c>
      <c r="C333" s="279">
        <v>3309</v>
      </c>
    </row>
    <row r="334" spans="1:3" x14ac:dyDescent="0.2">
      <c r="A334" s="286">
        <f t="shared" si="5"/>
        <v>331</v>
      </c>
      <c r="B334" s="279">
        <v>3319.16</v>
      </c>
      <c r="C334" s="279">
        <v>3319.08</v>
      </c>
    </row>
    <row r="335" spans="1:3" x14ac:dyDescent="0.2">
      <c r="A335" s="286">
        <f t="shared" si="5"/>
        <v>332</v>
      </c>
      <c r="B335" s="279">
        <v>3329.04</v>
      </c>
      <c r="C335" s="279">
        <v>3329.04</v>
      </c>
    </row>
    <row r="336" spans="1:3" x14ac:dyDescent="0.2">
      <c r="A336" s="286">
        <f t="shared" si="5"/>
        <v>333</v>
      </c>
      <c r="B336" s="279">
        <v>3339.44</v>
      </c>
      <c r="C336" s="279">
        <v>3339</v>
      </c>
    </row>
    <row r="337" spans="1:3" x14ac:dyDescent="0.2">
      <c r="A337" s="286">
        <f t="shared" si="5"/>
        <v>334</v>
      </c>
      <c r="B337" s="279">
        <v>3349.32</v>
      </c>
      <c r="C337" s="279">
        <v>3349.08</v>
      </c>
    </row>
    <row r="338" spans="1:3" x14ac:dyDescent="0.2">
      <c r="A338" s="286">
        <f t="shared" si="5"/>
        <v>335</v>
      </c>
      <c r="B338" s="279">
        <v>3359.2</v>
      </c>
      <c r="C338" s="279">
        <v>3359.04</v>
      </c>
    </row>
    <row r="339" spans="1:3" x14ac:dyDescent="0.2">
      <c r="A339" s="286">
        <f t="shared" si="5"/>
        <v>336</v>
      </c>
      <c r="B339" s="279">
        <v>3369.08</v>
      </c>
      <c r="C339" s="279">
        <v>3369</v>
      </c>
    </row>
    <row r="340" spans="1:3" x14ac:dyDescent="0.2">
      <c r="A340" s="286">
        <f t="shared" si="5"/>
        <v>337</v>
      </c>
      <c r="B340" s="279">
        <v>3379.48</v>
      </c>
      <c r="C340" s="279">
        <v>3379.08</v>
      </c>
    </row>
    <row r="341" spans="1:3" x14ac:dyDescent="0.2">
      <c r="A341" s="286">
        <f t="shared" si="5"/>
        <v>338</v>
      </c>
      <c r="B341" s="279">
        <v>3389.36</v>
      </c>
      <c r="C341" s="279">
        <v>3389.04</v>
      </c>
    </row>
    <row r="342" spans="1:3" x14ac:dyDescent="0.2">
      <c r="A342" s="286">
        <f t="shared" si="5"/>
        <v>339</v>
      </c>
      <c r="B342" s="279">
        <v>3399.24</v>
      </c>
      <c r="C342" s="279">
        <v>3399</v>
      </c>
    </row>
    <row r="343" spans="1:3" x14ac:dyDescent="0.2">
      <c r="A343" s="286">
        <f t="shared" si="5"/>
        <v>340</v>
      </c>
      <c r="B343" s="279">
        <v>3409.12</v>
      </c>
      <c r="C343" s="279">
        <v>3409.08</v>
      </c>
    </row>
    <row r="344" spans="1:3" x14ac:dyDescent="0.2">
      <c r="A344" s="286">
        <f t="shared" si="5"/>
        <v>341</v>
      </c>
      <c r="B344" s="279">
        <v>3419</v>
      </c>
      <c r="C344" s="279">
        <v>3419.04</v>
      </c>
    </row>
    <row r="345" spans="1:3" x14ac:dyDescent="0.2">
      <c r="A345" s="286">
        <f t="shared" si="5"/>
        <v>342</v>
      </c>
      <c r="B345" s="279">
        <v>3429.4</v>
      </c>
      <c r="C345" s="279">
        <v>3429</v>
      </c>
    </row>
    <row r="346" spans="1:3" x14ac:dyDescent="0.2">
      <c r="A346" s="286">
        <f t="shared" si="5"/>
        <v>343</v>
      </c>
      <c r="B346" s="279">
        <v>3439.28</v>
      </c>
      <c r="C346" s="279">
        <v>3439.08</v>
      </c>
    </row>
    <row r="347" spans="1:3" x14ac:dyDescent="0.2">
      <c r="A347" s="286">
        <f t="shared" si="5"/>
        <v>344</v>
      </c>
      <c r="B347" s="279">
        <v>3449.16</v>
      </c>
      <c r="C347" s="279">
        <v>3449.04</v>
      </c>
    </row>
    <row r="348" spans="1:3" x14ac:dyDescent="0.2">
      <c r="A348" s="286">
        <f t="shared" si="5"/>
        <v>345</v>
      </c>
      <c r="B348" s="279">
        <v>3459.04</v>
      </c>
      <c r="C348" s="279">
        <v>3459</v>
      </c>
    </row>
    <row r="349" spans="1:3" x14ac:dyDescent="0.2">
      <c r="A349" s="286">
        <f t="shared" si="5"/>
        <v>346</v>
      </c>
      <c r="B349" s="279">
        <v>3469.44</v>
      </c>
      <c r="C349" s="279">
        <v>3469.08</v>
      </c>
    </row>
    <row r="350" spans="1:3" x14ac:dyDescent="0.2">
      <c r="A350" s="286">
        <f t="shared" si="5"/>
        <v>347</v>
      </c>
      <c r="B350" s="279">
        <v>3479.32</v>
      </c>
      <c r="C350" s="279">
        <v>3479.04</v>
      </c>
    </row>
    <row r="351" spans="1:3" x14ac:dyDescent="0.2">
      <c r="A351" s="286">
        <f t="shared" si="5"/>
        <v>348</v>
      </c>
      <c r="B351" s="279">
        <v>3489.2</v>
      </c>
      <c r="C351" s="279">
        <v>3489</v>
      </c>
    </row>
    <row r="352" spans="1:3" x14ac:dyDescent="0.2">
      <c r="A352" s="286">
        <f t="shared" si="5"/>
        <v>349</v>
      </c>
      <c r="B352" s="279">
        <v>3499.08</v>
      </c>
      <c r="C352" s="279">
        <v>3499.08</v>
      </c>
    </row>
    <row r="353" spans="1:3" x14ac:dyDescent="0.2">
      <c r="A353" s="286">
        <f t="shared" si="5"/>
        <v>350</v>
      </c>
      <c r="B353" s="279">
        <v>3509.48</v>
      </c>
      <c r="C353" s="279">
        <v>3509.04</v>
      </c>
    </row>
    <row r="354" spans="1:3" x14ac:dyDescent="0.2">
      <c r="A354" s="286">
        <f t="shared" si="5"/>
        <v>351</v>
      </c>
      <c r="B354" s="279">
        <v>3519.36</v>
      </c>
      <c r="C354" s="279">
        <v>3519</v>
      </c>
    </row>
    <row r="355" spans="1:3" x14ac:dyDescent="0.2">
      <c r="A355" s="286">
        <f t="shared" si="5"/>
        <v>352</v>
      </c>
      <c r="B355" s="279">
        <v>3529.24</v>
      </c>
      <c r="C355" s="279">
        <v>3529.08</v>
      </c>
    </row>
    <row r="356" spans="1:3" x14ac:dyDescent="0.2">
      <c r="A356" s="286">
        <f t="shared" si="5"/>
        <v>353</v>
      </c>
      <c r="B356" s="279">
        <v>3539.12</v>
      </c>
      <c r="C356" s="279">
        <v>3539.04</v>
      </c>
    </row>
    <row r="357" spans="1:3" x14ac:dyDescent="0.2">
      <c r="A357" s="286">
        <f t="shared" si="5"/>
        <v>354</v>
      </c>
      <c r="B357" s="279">
        <v>3549</v>
      </c>
      <c r="C357" s="279">
        <v>3549</v>
      </c>
    </row>
    <row r="358" spans="1:3" x14ac:dyDescent="0.2">
      <c r="A358" s="286">
        <f t="shared" si="5"/>
        <v>355</v>
      </c>
      <c r="B358" s="279">
        <v>3559.4</v>
      </c>
      <c r="C358" s="279">
        <v>3559.08</v>
      </c>
    </row>
    <row r="359" spans="1:3" x14ac:dyDescent="0.2">
      <c r="A359" s="286">
        <f t="shared" si="5"/>
        <v>356</v>
      </c>
      <c r="B359" s="279">
        <v>3569.28</v>
      </c>
      <c r="C359" s="279">
        <v>3569.04</v>
      </c>
    </row>
    <row r="360" spans="1:3" x14ac:dyDescent="0.2">
      <c r="A360" s="286">
        <f t="shared" si="5"/>
        <v>357</v>
      </c>
      <c r="B360" s="279">
        <v>3579.16</v>
      </c>
      <c r="C360" s="279">
        <v>3579</v>
      </c>
    </row>
    <row r="361" spans="1:3" x14ac:dyDescent="0.2">
      <c r="A361" s="286">
        <f t="shared" si="5"/>
        <v>358</v>
      </c>
      <c r="B361" s="279">
        <v>3589.04</v>
      </c>
      <c r="C361" s="279">
        <v>3589.08</v>
      </c>
    </row>
    <row r="362" spans="1:3" x14ac:dyDescent="0.2">
      <c r="A362" s="286">
        <f t="shared" si="5"/>
        <v>359</v>
      </c>
      <c r="B362" s="279">
        <v>3599.44</v>
      </c>
      <c r="C362" s="279">
        <v>3599.04</v>
      </c>
    </row>
    <row r="363" spans="1:3" x14ac:dyDescent="0.2">
      <c r="A363" s="286">
        <f t="shared" si="5"/>
        <v>360</v>
      </c>
      <c r="B363" s="279">
        <v>3609.22</v>
      </c>
      <c r="C363" s="279">
        <v>3609</v>
      </c>
    </row>
    <row r="364" spans="1:3" x14ac:dyDescent="0.2">
      <c r="A364" s="286">
        <f t="shared" si="5"/>
        <v>361</v>
      </c>
      <c r="B364" s="279">
        <v>3619.2</v>
      </c>
      <c r="C364" s="279">
        <v>3619.08</v>
      </c>
    </row>
    <row r="365" spans="1:3" x14ac:dyDescent="0.2">
      <c r="A365" s="286">
        <f t="shared" si="5"/>
        <v>362</v>
      </c>
      <c r="B365" s="279">
        <v>3629.08</v>
      </c>
      <c r="C365" s="279">
        <v>3629.04</v>
      </c>
    </row>
    <row r="366" spans="1:3" x14ac:dyDescent="0.2">
      <c r="A366" s="286">
        <f t="shared" si="5"/>
        <v>363</v>
      </c>
      <c r="B366" s="279">
        <v>3639.48</v>
      </c>
      <c r="C366" s="279">
        <v>3639</v>
      </c>
    </row>
    <row r="367" spans="1:3" x14ac:dyDescent="0.2">
      <c r="A367" s="286">
        <f t="shared" si="5"/>
        <v>364</v>
      </c>
      <c r="B367" s="279">
        <v>3649.36</v>
      </c>
      <c r="C367" s="279">
        <v>3649.08</v>
      </c>
    </row>
    <row r="368" spans="1:3" x14ac:dyDescent="0.2">
      <c r="A368" s="286">
        <f t="shared" si="5"/>
        <v>365</v>
      </c>
      <c r="B368" s="279">
        <v>3659.24</v>
      </c>
      <c r="C368" s="279">
        <v>3659.04</v>
      </c>
    </row>
    <row r="369" spans="1:3" x14ac:dyDescent="0.2">
      <c r="A369" s="286">
        <f t="shared" si="5"/>
        <v>366</v>
      </c>
      <c r="B369" s="279">
        <v>3669.12</v>
      </c>
      <c r="C369" s="279">
        <v>3669</v>
      </c>
    </row>
    <row r="370" spans="1:3" x14ac:dyDescent="0.2">
      <c r="A370" s="286">
        <f t="shared" si="5"/>
        <v>367</v>
      </c>
      <c r="B370" s="279">
        <v>3679</v>
      </c>
      <c r="C370" s="279">
        <v>3679.08</v>
      </c>
    </row>
    <row r="371" spans="1:3" x14ac:dyDescent="0.2">
      <c r="A371" s="286">
        <f t="shared" si="5"/>
        <v>368</v>
      </c>
      <c r="B371" s="279">
        <v>3689.4</v>
      </c>
      <c r="C371" s="279">
        <v>3689.04</v>
      </c>
    </row>
    <row r="372" spans="1:3" x14ac:dyDescent="0.2">
      <c r="A372" s="286">
        <f t="shared" si="5"/>
        <v>369</v>
      </c>
      <c r="B372" s="279">
        <v>3699.28</v>
      </c>
      <c r="C372" s="279">
        <v>3699</v>
      </c>
    </row>
    <row r="373" spans="1:3" x14ac:dyDescent="0.2">
      <c r="A373" s="286">
        <f t="shared" si="5"/>
        <v>370</v>
      </c>
      <c r="B373" s="279">
        <v>3709.16</v>
      </c>
      <c r="C373" s="279">
        <v>3709.08</v>
      </c>
    </row>
    <row r="374" spans="1:3" x14ac:dyDescent="0.2">
      <c r="A374" s="286">
        <f t="shared" si="5"/>
        <v>371</v>
      </c>
      <c r="B374" s="279">
        <v>3719.04</v>
      </c>
      <c r="C374" s="279">
        <v>3719.04</v>
      </c>
    </row>
    <row r="375" spans="1:3" x14ac:dyDescent="0.2">
      <c r="A375" s="286">
        <f t="shared" si="5"/>
        <v>372</v>
      </c>
      <c r="B375" s="279">
        <v>3729.44</v>
      </c>
      <c r="C375" s="279">
        <v>3729</v>
      </c>
    </row>
    <row r="376" spans="1:3" x14ac:dyDescent="0.2">
      <c r="A376" s="286">
        <f t="shared" si="5"/>
        <v>373</v>
      </c>
      <c r="B376" s="279">
        <v>3739.32</v>
      </c>
      <c r="C376" s="279">
        <v>3739.08</v>
      </c>
    </row>
    <row r="377" spans="1:3" x14ac:dyDescent="0.2">
      <c r="A377" s="286">
        <f t="shared" si="5"/>
        <v>374</v>
      </c>
      <c r="B377" s="279">
        <v>3749.2</v>
      </c>
      <c r="C377" s="279">
        <v>3749.04</v>
      </c>
    </row>
    <row r="378" spans="1:3" x14ac:dyDescent="0.2">
      <c r="A378" s="286">
        <f t="shared" si="5"/>
        <v>375</v>
      </c>
      <c r="B378" s="279">
        <v>3759.08</v>
      </c>
      <c r="C378" s="279">
        <v>3759</v>
      </c>
    </row>
    <row r="379" spans="1:3" x14ac:dyDescent="0.2">
      <c r="A379" s="286">
        <f t="shared" si="5"/>
        <v>376</v>
      </c>
      <c r="B379" s="279">
        <v>3769.48</v>
      </c>
      <c r="C379" s="279">
        <v>3769.08</v>
      </c>
    </row>
    <row r="380" spans="1:3" x14ac:dyDescent="0.2">
      <c r="A380" s="286">
        <f t="shared" si="5"/>
        <v>377</v>
      </c>
      <c r="B380" s="279">
        <v>3779.36</v>
      </c>
      <c r="C380" s="279">
        <v>3779.04</v>
      </c>
    </row>
    <row r="381" spans="1:3" x14ac:dyDescent="0.2">
      <c r="A381" s="286">
        <f t="shared" si="5"/>
        <v>378</v>
      </c>
      <c r="B381" s="279">
        <v>3789.24</v>
      </c>
      <c r="C381" s="279">
        <v>3789</v>
      </c>
    </row>
    <row r="382" spans="1:3" x14ac:dyDescent="0.2">
      <c r="A382" s="286">
        <f t="shared" si="5"/>
        <v>379</v>
      </c>
      <c r="B382" s="279">
        <v>3799.12</v>
      </c>
      <c r="C382" s="279">
        <v>3799.08</v>
      </c>
    </row>
    <row r="383" spans="1:3" x14ac:dyDescent="0.2">
      <c r="A383" s="286">
        <f t="shared" si="5"/>
        <v>380</v>
      </c>
      <c r="B383" s="279">
        <v>3809</v>
      </c>
      <c r="C383" s="279">
        <v>3809.04</v>
      </c>
    </row>
    <row r="384" spans="1:3" x14ac:dyDescent="0.2">
      <c r="A384" s="286">
        <f t="shared" si="5"/>
        <v>381</v>
      </c>
      <c r="B384" s="279">
        <v>3819.4</v>
      </c>
      <c r="C384" s="279">
        <v>3819</v>
      </c>
    </row>
    <row r="385" spans="1:3" x14ac:dyDescent="0.2">
      <c r="A385" s="286">
        <f t="shared" si="5"/>
        <v>382</v>
      </c>
      <c r="B385" s="279">
        <v>3829.28</v>
      </c>
      <c r="C385" s="279">
        <v>3829.08</v>
      </c>
    </row>
    <row r="386" spans="1:3" x14ac:dyDescent="0.2">
      <c r="A386" s="286">
        <f t="shared" si="5"/>
        <v>383</v>
      </c>
      <c r="B386" s="279">
        <v>3839.16</v>
      </c>
      <c r="C386" s="279">
        <v>3839.04</v>
      </c>
    </row>
    <row r="387" spans="1:3" x14ac:dyDescent="0.2">
      <c r="A387" s="286">
        <f t="shared" si="5"/>
        <v>384</v>
      </c>
      <c r="B387" s="279">
        <v>3849.04</v>
      </c>
      <c r="C387" s="279">
        <v>3849</v>
      </c>
    </row>
    <row r="388" spans="1:3" x14ac:dyDescent="0.2">
      <c r="A388" s="286">
        <f t="shared" si="5"/>
        <v>385</v>
      </c>
      <c r="B388" s="279">
        <v>3859.44</v>
      </c>
      <c r="C388" s="279">
        <v>3859.08</v>
      </c>
    </row>
    <row r="389" spans="1:3" x14ac:dyDescent="0.2">
      <c r="A389" s="286">
        <f t="shared" ref="A389:A452" si="6">A388+1</f>
        <v>386</v>
      </c>
      <c r="B389" s="279">
        <v>3869.32</v>
      </c>
      <c r="C389" s="279">
        <v>3869.04</v>
      </c>
    </row>
    <row r="390" spans="1:3" x14ac:dyDescent="0.2">
      <c r="A390" s="286">
        <f t="shared" si="6"/>
        <v>387</v>
      </c>
      <c r="B390" s="279">
        <v>3879.2</v>
      </c>
      <c r="C390" s="279">
        <v>3879</v>
      </c>
    </row>
    <row r="391" spans="1:3" x14ac:dyDescent="0.2">
      <c r="A391" s="286">
        <f t="shared" si="6"/>
        <v>388</v>
      </c>
      <c r="B391" s="279">
        <v>3889.08</v>
      </c>
      <c r="C391" s="279">
        <v>3889.08</v>
      </c>
    </row>
    <row r="392" spans="1:3" x14ac:dyDescent="0.2">
      <c r="A392" s="286">
        <f t="shared" si="6"/>
        <v>389</v>
      </c>
      <c r="B392" s="279">
        <v>3899.48</v>
      </c>
      <c r="C392" s="279">
        <v>3899.04</v>
      </c>
    </row>
    <row r="393" spans="1:3" x14ac:dyDescent="0.2">
      <c r="A393" s="286">
        <f t="shared" si="6"/>
        <v>390</v>
      </c>
      <c r="B393" s="279">
        <v>3909.36</v>
      </c>
      <c r="C393" s="279">
        <v>3909</v>
      </c>
    </row>
    <row r="394" spans="1:3" x14ac:dyDescent="0.2">
      <c r="A394" s="286">
        <f t="shared" si="6"/>
        <v>391</v>
      </c>
      <c r="B394" s="279">
        <v>3919.24</v>
      </c>
      <c r="C394" s="279">
        <v>3919.08</v>
      </c>
    </row>
    <row r="395" spans="1:3" x14ac:dyDescent="0.2">
      <c r="A395" s="286">
        <f t="shared" si="6"/>
        <v>392</v>
      </c>
      <c r="B395" s="279">
        <v>3929.12</v>
      </c>
      <c r="C395" s="279">
        <v>3929.04</v>
      </c>
    </row>
    <row r="396" spans="1:3" x14ac:dyDescent="0.2">
      <c r="A396" s="286">
        <f t="shared" si="6"/>
        <v>393</v>
      </c>
      <c r="B396" s="279">
        <v>3939</v>
      </c>
      <c r="C396" s="279">
        <v>3939</v>
      </c>
    </row>
    <row r="397" spans="1:3" x14ac:dyDescent="0.2">
      <c r="A397" s="286">
        <f t="shared" si="6"/>
        <v>394</v>
      </c>
      <c r="B397" s="279">
        <v>3949.4</v>
      </c>
      <c r="C397" s="279">
        <v>3949.08</v>
      </c>
    </row>
    <row r="398" spans="1:3" x14ac:dyDescent="0.2">
      <c r="A398" s="286">
        <f t="shared" si="6"/>
        <v>395</v>
      </c>
      <c r="B398" s="279">
        <v>3959.28</v>
      </c>
      <c r="C398" s="279">
        <v>3959.04</v>
      </c>
    </row>
    <row r="399" spans="1:3" x14ac:dyDescent="0.2">
      <c r="A399" s="286">
        <f t="shared" si="6"/>
        <v>396</v>
      </c>
      <c r="B399" s="279">
        <v>3969.16</v>
      </c>
      <c r="C399" s="279">
        <v>3969</v>
      </c>
    </row>
    <row r="400" spans="1:3" x14ac:dyDescent="0.2">
      <c r="A400" s="286">
        <f t="shared" si="6"/>
        <v>397</v>
      </c>
      <c r="B400" s="279">
        <v>3979.04</v>
      </c>
      <c r="C400" s="279">
        <v>3979.08</v>
      </c>
    </row>
    <row r="401" spans="1:3" x14ac:dyDescent="0.2">
      <c r="A401" s="286">
        <f t="shared" si="6"/>
        <v>398</v>
      </c>
      <c r="B401" s="279">
        <v>3989.44</v>
      </c>
      <c r="C401" s="279">
        <v>3989.04</v>
      </c>
    </row>
    <row r="402" spans="1:3" x14ac:dyDescent="0.2">
      <c r="A402" s="286">
        <f t="shared" si="6"/>
        <v>399</v>
      </c>
      <c r="B402" s="279">
        <v>3999.32</v>
      </c>
      <c r="C402" s="279">
        <v>3999</v>
      </c>
    </row>
    <row r="403" spans="1:3" x14ac:dyDescent="0.2">
      <c r="A403" s="286">
        <f t="shared" si="6"/>
        <v>400</v>
      </c>
      <c r="B403" s="279">
        <v>4009.2</v>
      </c>
      <c r="C403" s="279">
        <v>4009.08</v>
      </c>
    </row>
    <row r="404" spans="1:3" x14ac:dyDescent="0.2">
      <c r="A404" s="286">
        <f t="shared" si="6"/>
        <v>401</v>
      </c>
      <c r="B404" s="279">
        <v>4019.08</v>
      </c>
      <c r="C404" s="279">
        <v>4019.04</v>
      </c>
    </row>
    <row r="405" spans="1:3" x14ac:dyDescent="0.2">
      <c r="A405" s="286">
        <f t="shared" si="6"/>
        <v>402</v>
      </c>
      <c r="B405" s="279">
        <v>4029.48</v>
      </c>
      <c r="C405" s="279">
        <v>4029</v>
      </c>
    </row>
    <row r="406" spans="1:3" x14ac:dyDescent="0.2">
      <c r="A406" s="286">
        <f t="shared" si="6"/>
        <v>403</v>
      </c>
      <c r="B406" s="279">
        <v>4039.36</v>
      </c>
      <c r="C406" s="279">
        <v>4039.08</v>
      </c>
    </row>
    <row r="407" spans="1:3" x14ac:dyDescent="0.2">
      <c r="A407" s="286">
        <f t="shared" si="6"/>
        <v>404</v>
      </c>
      <c r="B407" s="279">
        <v>4049.24</v>
      </c>
      <c r="C407" s="279">
        <v>4049.04</v>
      </c>
    </row>
    <row r="408" spans="1:3" x14ac:dyDescent="0.2">
      <c r="A408" s="286">
        <f t="shared" si="6"/>
        <v>405</v>
      </c>
      <c r="B408" s="279">
        <v>4059.12</v>
      </c>
      <c r="C408" s="279">
        <v>4059</v>
      </c>
    </row>
    <row r="409" spans="1:3" x14ac:dyDescent="0.2">
      <c r="A409" s="286">
        <f t="shared" si="6"/>
        <v>406</v>
      </c>
      <c r="B409" s="279">
        <v>4069</v>
      </c>
      <c r="C409" s="279">
        <v>4069.08</v>
      </c>
    </row>
    <row r="410" spans="1:3" x14ac:dyDescent="0.2">
      <c r="A410" s="286">
        <f t="shared" si="6"/>
        <v>407</v>
      </c>
      <c r="B410" s="279">
        <v>4079.4</v>
      </c>
      <c r="C410" s="279">
        <v>4079.04</v>
      </c>
    </row>
    <row r="411" spans="1:3" x14ac:dyDescent="0.2">
      <c r="A411" s="286">
        <f t="shared" si="6"/>
        <v>408</v>
      </c>
      <c r="B411" s="279">
        <v>4089.28</v>
      </c>
      <c r="C411" s="279">
        <v>4089</v>
      </c>
    </row>
    <row r="412" spans="1:3" x14ac:dyDescent="0.2">
      <c r="A412" s="286">
        <f t="shared" si="6"/>
        <v>409</v>
      </c>
      <c r="B412" s="279">
        <v>4099.16</v>
      </c>
      <c r="C412" s="279">
        <v>4099.08</v>
      </c>
    </row>
    <row r="413" spans="1:3" x14ac:dyDescent="0.2">
      <c r="A413" s="286">
        <f t="shared" si="6"/>
        <v>410</v>
      </c>
      <c r="B413" s="279">
        <v>4109.04</v>
      </c>
      <c r="C413" s="279">
        <v>4109.04</v>
      </c>
    </row>
    <row r="414" spans="1:3" x14ac:dyDescent="0.2">
      <c r="A414" s="286">
        <f t="shared" si="6"/>
        <v>411</v>
      </c>
      <c r="B414" s="279">
        <v>4119.4399999999996</v>
      </c>
      <c r="C414" s="279">
        <v>4119</v>
      </c>
    </row>
    <row r="415" spans="1:3" x14ac:dyDescent="0.2">
      <c r="A415" s="286">
        <f t="shared" si="6"/>
        <v>412</v>
      </c>
      <c r="B415" s="279">
        <v>4129.32</v>
      </c>
      <c r="C415" s="279">
        <v>4129.08</v>
      </c>
    </row>
    <row r="416" spans="1:3" x14ac:dyDescent="0.2">
      <c r="A416" s="286">
        <f t="shared" si="6"/>
        <v>413</v>
      </c>
      <c r="B416" s="279">
        <v>4139.2</v>
      </c>
      <c r="C416" s="279">
        <v>4139.04</v>
      </c>
    </row>
    <row r="417" spans="1:3" x14ac:dyDescent="0.2">
      <c r="A417" s="286">
        <f t="shared" si="6"/>
        <v>414</v>
      </c>
      <c r="B417" s="279">
        <v>4149.08</v>
      </c>
      <c r="C417" s="279">
        <v>4149</v>
      </c>
    </row>
    <row r="418" spans="1:3" x14ac:dyDescent="0.2">
      <c r="A418" s="286">
        <f t="shared" si="6"/>
        <v>415</v>
      </c>
      <c r="B418" s="279">
        <v>4159.4799999999996</v>
      </c>
      <c r="C418" s="279">
        <v>4159.08</v>
      </c>
    </row>
    <row r="419" spans="1:3" x14ac:dyDescent="0.2">
      <c r="A419" s="286">
        <f t="shared" si="6"/>
        <v>416</v>
      </c>
      <c r="B419" s="279">
        <v>4169.3599999999997</v>
      </c>
      <c r="C419" s="279">
        <v>4169.04</v>
      </c>
    </row>
    <row r="420" spans="1:3" x14ac:dyDescent="0.2">
      <c r="A420" s="286">
        <f t="shared" si="6"/>
        <v>417</v>
      </c>
      <c r="B420" s="279">
        <v>4179.24</v>
      </c>
      <c r="C420" s="279">
        <v>4179</v>
      </c>
    </row>
    <row r="421" spans="1:3" x14ac:dyDescent="0.2">
      <c r="A421" s="286">
        <f t="shared" si="6"/>
        <v>418</v>
      </c>
      <c r="B421" s="279">
        <v>4189.12</v>
      </c>
      <c r="C421" s="279">
        <v>4189.08</v>
      </c>
    </row>
    <row r="422" spans="1:3" x14ac:dyDescent="0.2">
      <c r="A422" s="286">
        <f t="shared" si="6"/>
        <v>419</v>
      </c>
      <c r="B422" s="279">
        <v>4199</v>
      </c>
      <c r="C422" s="279">
        <v>4199.04</v>
      </c>
    </row>
    <row r="423" spans="1:3" x14ac:dyDescent="0.2">
      <c r="A423" s="286">
        <f t="shared" si="6"/>
        <v>420</v>
      </c>
      <c r="B423" s="279">
        <v>4209.3999999999996</v>
      </c>
      <c r="C423" s="279">
        <v>4209</v>
      </c>
    </row>
    <row r="424" spans="1:3" x14ac:dyDescent="0.2">
      <c r="A424" s="286">
        <f t="shared" si="6"/>
        <v>421</v>
      </c>
      <c r="B424" s="279">
        <v>4219.28</v>
      </c>
      <c r="C424" s="279">
        <v>4219.08</v>
      </c>
    </row>
    <row r="425" spans="1:3" x14ac:dyDescent="0.2">
      <c r="A425" s="286">
        <f t="shared" si="6"/>
        <v>422</v>
      </c>
      <c r="B425" s="279">
        <v>4229.16</v>
      </c>
      <c r="C425" s="279">
        <v>4229.04</v>
      </c>
    </row>
    <row r="426" spans="1:3" x14ac:dyDescent="0.2">
      <c r="A426" s="286">
        <f t="shared" si="6"/>
        <v>423</v>
      </c>
      <c r="B426" s="279">
        <v>4239.04</v>
      </c>
      <c r="C426" s="279">
        <v>4239</v>
      </c>
    </row>
    <row r="427" spans="1:3" x14ac:dyDescent="0.2">
      <c r="A427" s="286">
        <f t="shared" si="6"/>
        <v>424</v>
      </c>
      <c r="B427" s="279">
        <v>4249.4399999999996</v>
      </c>
      <c r="C427" s="279">
        <v>4249.08</v>
      </c>
    </row>
    <row r="428" spans="1:3" x14ac:dyDescent="0.2">
      <c r="A428" s="286">
        <f t="shared" si="6"/>
        <v>425</v>
      </c>
      <c r="B428" s="279">
        <v>4259.32</v>
      </c>
      <c r="C428" s="279">
        <v>4259.04</v>
      </c>
    </row>
    <row r="429" spans="1:3" x14ac:dyDescent="0.2">
      <c r="A429" s="286">
        <f t="shared" si="6"/>
        <v>426</v>
      </c>
      <c r="B429" s="279">
        <v>4269.2</v>
      </c>
      <c r="C429" s="279">
        <v>4269</v>
      </c>
    </row>
    <row r="430" spans="1:3" x14ac:dyDescent="0.2">
      <c r="A430" s="286">
        <f t="shared" si="6"/>
        <v>427</v>
      </c>
      <c r="B430" s="279">
        <v>4279.08</v>
      </c>
      <c r="C430" s="279">
        <v>4279.08</v>
      </c>
    </row>
    <row r="431" spans="1:3" x14ac:dyDescent="0.2">
      <c r="A431" s="286">
        <f t="shared" si="6"/>
        <v>428</v>
      </c>
      <c r="B431" s="279">
        <v>4289.4799999999996</v>
      </c>
      <c r="C431" s="279">
        <v>4289.04</v>
      </c>
    </row>
    <row r="432" spans="1:3" x14ac:dyDescent="0.2">
      <c r="A432" s="286">
        <f t="shared" si="6"/>
        <v>429</v>
      </c>
      <c r="B432" s="279">
        <v>4299.3599999999997</v>
      </c>
      <c r="C432" s="279">
        <v>4299</v>
      </c>
    </row>
    <row r="433" spans="1:3" x14ac:dyDescent="0.2">
      <c r="A433" s="286">
        <f t="shared" si="6"/>
        <v>430</v>
      </c>
      <c r="B433" s="279">
        <v>4309.24</v>
      </c>
      <c r="C433" s="279">
        <v>4309.08</v>
      </c>
    </row>
    <row r="434" spans="1:3" x14ac:dyDescent="0.2">
      <c r="A434" s="286">
        <f t="shared" si="6"/>
        <v>431</v>
      </c>
      <c r="B434" s="279">
        <v>4319.12</v>
      </c>
      <c r="C434" s="279">
        <v>4319.04</v>
      </c>
    </row>
    <row r="435" spans="1:3" x14ac:dyDescent="0.2">
      <c r="A435" s="286">
        <f t="shared" si="6"/>
        <v>432</v>
      </c>
      <c r="B435" s="279">
        <v>4329</v>
      </c>
      <c r="C435" s="279">
        <v>4329</v>
      </c>
    </row>
    <row r="436" spans="1:3" x14ac:dyDescent="0.2">
      <c r="A436" s="286">
        <f t="shared" si="6"/>
        <v>433</v>
      </c>
      <c r="B436" s="279">
        <v>4339.3999999999996</v>
      </c>
      <c r="C436" s="279">
        <v>4339.08</v>
      </c>
    </row>
    <row r="437" spans="1:3" x14ac:dyDescent="0.2">
      <c r="A437" s="286">
        <f t="shared" si="6"/>
        <v>434</v>
      </c>
      <c r="B437" s="279">
        <v>4349.28</v>
      </c>
      <c r="C437" s="279">
        <v>4349.04</v>
      </c>
    </row>
    <row r="438" spans="1:3" x14ac:dyDescent="0.2">
      <c r="A438" s="286">
        <f t="shared" si="6"/>
        <v>435</v>
      </c>
      <c r="B438" s="279">
        <v>4359.16</v>
      </c>
      <c r="C438" s="279">
        <v>4359</v>
      </c>
    </row>
    <row r="439" spans="1:3" x14ac:dyDescent="0.2">
      <c r="A439" s="286">
        <f t="shared" si="6"/>
        <v>436</v>
      </c>
      <c r="B439" s="279">
        <v>4369.04</v>
      </c>
      <c r="C439" s="279">
        <v>4369.08</v>
      </c>
    </row>
    <row r="440" spans="1:3" x14ac:dyDescent="0.2">
      <c r="A440" s="286">
        <f t="shared" si="6"/>
        <v>437</v>
      </c>
      <c r="B440" s="279">
        <v>4379.4399999999996</v>
      </c>
      <c r="C440" s="279">
        <v>4379.04</v>
      </c>
    </row>
    <row r="441" spans="1:3" x14ac:dyDescent="0.2">
      <c r="A441" s="286">
        <f t="shared" si="6"/>
        <v>438</v>
      </c>
      <c r="B441" s="279">
        <v>4389.32</v>
      </c>
      <c r="C441" s="279">
        <v>4389</v>
      </c>
    </row>
    <row r="442" spans="1:3" x14ac:dyDescent="0.2">
      <c r="A442" s="286">
        <f t="shared" si="6"/>
        <v>439</v>
      </c>
      <c r="B442" s="279">
        <v>4399.2</v>
      </c>
      <c r="C442" s="279">
        <v>4399.08</v>
      </c>
    </row>
    <row r="443" spans="1:3" x14ac:dyDescent="0.2">
      <c r="A443" s="286">
        <f t="shared" si="6"/>
        <v>440</v>
      </c>
      <c r="B443" s="279">
        <v>4409.08</v>
      </c>
      <c r="C443" s="279">
        <v>4409.04</v>
      </c>
    </row>
    <row r="444" spans="1:3" x14ac:dyDescent="0.2">
      <c r="A444" s="286">
        <f t="shared" si="6"/>
        <v>441</v>
      </c>
      <c r="B444" s="279">
        <v>4419.4799999999996</v>
      </c>
      <c r="C444" s="279">
        <v>4419</v>
      </c>
    </row>
    <row r="445" spans="1:3" x14ac:dyDescent="0.2">
      <c r="A445" s="286">
        <f t="shared" si="6"/>
        <v>442</v>
      </c>
      <c r="B445" s="279">
        <v>4429.3599999999997</v>
      </c>
      <c r="C445" s="279">
        <v>4429.08</v>
      </c>
    </row>
    <row r="446" spans="1:3" x14ac:dyDescent="0.2">
      <c r="A446" s="286">
        <f t="shared" si="6"/>
        <v>443</v>
      </c>
      <c r="B446" s="279">
        <v>4439.24</v>
      </c>
      <c r="C446" s="279">
        <v>4439.04</v>
      </c>
    </row>
    <row r="447" spans="1:3" x14ac:dyDescent="0.2">
      <c r="A447" s="286">
        <f t="shared" si="6"/>
        <v>444</v>
      </c>
      <c r="B447" s="279">
        <v>4449.12</v>
      </c>
      <c r="C447" s="279">
        <v>4449</v>
      </c>
    </row>
    <row r="448" spans="1:3" x14ac:dyDescent="0.2">
      <c r="A448" s="286">
        <f t="shared" si="6"/>
        <v>445</v>
      </c>
      <c r="B448" s="279">
        <v>4459</v>
      </c>
      <c r="C448" s="279">
        <v>4459.08</v>
      </c>
    </row>
    <row r="449" spans="1:3" x14ac:dyDescent="0.2">
      <c r="A449" s="286">
        <f t="shared" si="6"/>
        <v>446</v>
      </c>
      <c r="B449" s="279">
        <v>4469.3999999999996</v>
      </c>
      <c r="C449" s="279">
        <v>4469.04</v>
      </c>
    </row>
    <row r="450" spans="1:3" x14ac:dyDescent="0.2">
      <c r="A450" s="286">
        <f t="shared" si="6"/>
        <v>447</v>
      </c>
      <c r="B450" s="279">
        <v>4479.28</v>
      </c>
      <c r="C450" s="279">
        <v>4479</v>
      </c>
    </row>
    <row r="451" spans="1:3" x14ac:dyDescent="0.2">
      <c r="A451" s="286">
        <f t="shared" si="6"/>
        <v>448</v>
      </c>
      <c r="B451" s="279">
        <v>4489.16</v>
      </c>
      <c r="C451" s="279">
        <v>4489.08</v>
      </c>
    </row>
    <row r="452" spans="1:3" x14ac:dyDescent="0.2">
      <c r="A452" s="286">
        <f t="shared" si="6"/>
        <v>449</v>
      </c>
      <c r="B452" s="279">
        <v>4499.04</v>
      </c>
      <c r="C452" s="279">
        <v>4499.04</v>
      </c>
    </row>
    <row r="453" spans="1:3" x14ac:dyDescent="0.2">
      <c r="A453" s="286">
        <f t="shared" ref="A453:A516" si="7">A452+1</f>
        <v>450</v>
      </c>
      <c r="B453" s="279">
        <v>4509.4399999999996</v>
      </c>
      <c r="C453" s="279">
        <v>4509</v>
      </c>
    </row>
    <row r="454" spans="1:3" x14ac:dyDescent="0.2">
      <c r="A454" s="286">
        <f t="shared" si="7"/>
        <v>451</v>
      </c>
      <c r="B454" s="279">
        <v>4519.32</v>
      </c>
      <c r="C454" s="279">
        <v>4519.08</v>
      </c>
    </row>
    <row r="455" spans="1:3" x14ac:dyDescent="0.2">
      <c r="A455" s="286">
        <f t="shared" si="7"/>
        <v>452</v>
      </c>
      <c r="B455" s="279">
        <v>4529.2</v>
      </c>
      <c r="C455" s="279">
        <v>4529.04</v>
      </c>
    </row>
    <row r="456" spans="1:3" x14ac:dyDescent="0.2">
      <c r="A456" s="286">
        <f t="shared" si="7"/>
        <v>453</v>
      </c>
      <c r="B456" s="279">
        <v>4539.08</v>
      </c>
      <c r="C456" s="279">
        <v>4539</v>
      </c>
    </row>
    <row r="457" spans="1:3" x14ac:dyDescent="0.2">
      <c r="A457" s="286">
        <f t="shared" si="7"/>
        <v>454</v>
      </c>
      <c r="B457" s="279">
        <v>4549.4799999999996</v>
      </c>
      <c r="C457" s="279">
        <v>4549.08</v>
      </c>
    </row>
    <row r="458" spans="1:3" x14ac:dyDescent="0.2">
      <c r="A458" s="286">
        <f t="shared" si="7"/>
        <v>455</v>
      </c>
      <c r="B458" s="279">
        <v>4559.3599999999997</v>
      </c>
      <c r="C458" s="279">
        <v>4559.04</v>
      </c>
    </row>
    <row r="459" spans="1:3" x14ac:dyDescent="0.2">
      <c r="A459" s="286">
        <f t="shared" si="7"/>
        <v>456</v>
      </c>
      <c r="B459" s="279">
        <v>4569.24</v>
      </c>
      <c r="C459" s="279">
        <v>4569</v>
      </c>
    </row>
    <row r="460" spans="1:3" x14ac:dyDescent="0.2">
      <c r="A460" s="286">
        <f t="shared" si="7"/>
        <v>457</v>
      </c>
      <c r="B460" s="279">
        <v>4579.12</v>
      </c>
      <c r="C460" s="279">
        <v>4579.08</v>
      </c>
    </row>
    <row r="461" spans="1:3" x14ac:dyDescent="0.2">
      <c r="A461" s="286">
        <f t="shared" si="7"/>
        <v>458</v>
      </c>
      <c r="B461" s="279">
        <v>4589</v>
      </c>
      <c r="C461" s="279">
        <v>4589.04</v>
      </c>
    </row>
    <row r="462" spans="1:3" x14ac:dyDescent="0.2">
      <c r="A462" s="286">
        <f t="shared" si="7"/>
        <v>459</v>
      </c>
      <c r="B462" s="279">
        <v>4599.3999999999996</v>
      </c>
      <c r="C462" s="279">
        <v>4599</v>
      </c>
    </row>
    <row r="463" spans="1:3" x14ac:dyDescent="0.2">
      <c r="A463" s="286">
        <f t="shared" si="7"/>
        <v>460</v>
      </c>
      <c r="B463" s="279">
        <v>4609.28</v>
      </c>
      <c r="C463" s="279">
        <v>4609.08</v>
      </c>
    </row>
    <row r="464" spans="1:3" x14ac:dyDescent="0.2">
      <c r="A464" s="286">
        <f t="shared" si="7"/>
        <v>461</v>
      </c>
      <c r="B464" s="279">
        <v>4619.16</v>
      </c>
      <c r="C464" s="279">
        <v>4619.04</v>
      </c>
    </row>
    <row r="465" spans="1:3" x14ac:dyDescent="0.2">
      <c r="A465" s="286">
        <f t="shared" si="7"/>
        <v>462</v>
      </c>
      <c r="B465" s="279">
        <v>4629.04</v>
      </c>
      <c r="C465" s="279">
        <v>4629</v>
      </c>
    </row>
    <row r="466" spans="1:3" x14ac:dyDescent="0.2">
      <c r="A466" s="286">
        <f t="shared" si="7"/>
        <v>463</v>
      </c>
      <c r="B466" s="279">
        <v>4639.4399999999996</v>
      </c>
      <c r="C466" s="279">
        <v>4639.08</v>
      </c>
    </row>
    <row r="467" spans="1:3" x14ac:dyDescent="0.2">
      <c r="A467" s="286">
        <f t="shared" si="7"/>
        <v>464</v>
      </c>
      <c r="B467" s="279">
        <v>4649.32</v>
      </c>
      <c r="C467" s="279">
        <v>4649.04</v>
      </c>
    </row>
    <row r="468" spans="1:3" x14ac:dyDescent="0.2">
      <c r="A468" s="286">
        <f t="shared" si="7"/>
        <v>465</v>
      </c>
      <c r="B468" s="279">
        <v>4659.2</v>
      </c>
      <c r="C468" s="279">
        <v>4659</v>
      </c>
    </row>
    <row r="469" spans="1:3" x14ac:dyDescent="0.2">
      <c r="A469" s="286">
        <f t="shared" si="7"/>
        <v>466</v>
      </c>
      <c r="B469" s="279">
        <v>4669.08</v>
      </c>
      <c r="C469" s="279">
        <v>4669.08</v>
      </c>
    </row>
    <row r="470" spans="1:3" x14ac:dyDescent="0.2">
      <c r="A470" s="286">
        <f t="shared" si="7"/>
        <v>467</v>
      </c>
      <c r="B470" s="279">
        <v>4679.4799999999996</v>
      </c>
      <c r="C470" s="279">
        <v>4679.04</v>
      </c>
    </row>
    <row r="471" spans="1:3" x14ac:dyDescent="0.2">
      <c r="A471" s="286">
        <f t="shared" si="7"/>
        <v>468</v>
      </c>
      <c r="B471" s="279">
        <v>4689.3599999999997</v>
      </c>
      <c r="C471" s="279">
        <v>4689</v>
      </c>
    </row>
    <row r="472" spans="1:3" x14ac:dyDescent="0.2">
      <c r="A472" s="286">
        <f t="shared" si="7"/>
        <v>469</v>
      </c>
      <c r="B472" s="279">
        <v>4699.24</v>
      </c>
      <c r="C472" s="279">
        <v>4699.08</v>
      </c>
    </row>
    <row r="473" spans="1:3" x14ac:dyDescent="0.2">
      <c r="A473" s="286">
        <f t="shared" si="7"/>
        <v>470</v>
      </c>
      <c r="B473" s="279">
        <v>4709.12</v>
      </c>
      <c r="C473" s="279">
        <v>4709.04</v>
      </c>
    </row>
    <row r="474" spans="1:3" x14ac:dyDescent="0.2">
      <c r="A474" s="286">
        <f t="shared" si="7"/>
        <v>471</v>
      </c>
      <c r="B474" s="279">
        <v>4719</v>
      </c>
      <c r="C474" s="279">
        <v>4719</v>
      </c>
    </row>
    <row r="475" spans="1:3" x14ac:dyDescent="0.2">
      <c r="A475" s="286">
        <f t="shared" si="7"/>
        <v>472</v>
      </c>
      <c r="B475" s="279">
        <v>4729.3999999999996</v>
      </c>
      <c r="C475" s="279">
        <v>4729.08</v>
      </c>
    </row>
    <row r="476" spans="1:3" x14ac:dyDescent="0.2">
      <c r="A476" s="286">
        <f t="shared" si="7"/>
        <v>473</v>
      </c>
      <c r="B476" s="279">
        <v>4739.28</v>
      </c>
      <c r="C476" s="279">
        <v>4739.04</v>
      </c>
    </row>
    <row r="477" spans="1:3" x14ac:dyDescent="0.2">
      <c r="A477" s="286">
        <f t="shared" si="7"/>
        <v>474</v>
      </c>
      <c r="B477" s="279">
        <v>4749.16</v>
      </c>
      <c r="C477" s="279">
        <v>4749</v>
      </c>
    </row>
    <row r="478" spans="1:3" x14ac:dyDescent="0.2">
      <c r="A478" s="286">
        <f t="shared" si="7"/>
        <v>475</v>
      </c>
      <c r="B478" s="279">
        <v>4759.04</v>
      </c>
      <c r="C478" s="279">
        <v>4759.08</v>
      </c>
    </row>
    <row r="479" spans="1:3" x14ac:dyDescent="0.2">
      <c r="A479" s="286">
        <f t="shared" si="7"/>
        <v>476</v>
      </c>
      <c r="B479" s="279">
        <v>4769.4399999999996</v>
      </c>
      <c r="C479" s="279">
        <v>4769.04</v>
      </c>
    </row>
    <row r="480" spans="1:3" x14ac:dyDescent="0.2">
      <c r="A480" s="286">
        <f t="shared" si="7"/>
        <v>477</v>
      </c>
      <c r="B480" s="279">
        <v>4779.32</v>
      </c>
      <c r="C480" s="279">
        <v>4779</v>
      </c>
    </row>
    <row r="481" spans="1:3" x14ac:dyDescent="0.2">
      <c r="A481" s="286">
        <f t="shared" si="7"/>
        <v>478</v>
      </c>
      <c r="B481" s="279">
        <v>4789.2</v>
      </c>
      <c r="C481" s="279">
        <v>4789.08</v>
      </c>
    </row>
    <row r="482" spans="1:3" x14ac:dyDescent="0.2">
      <c r="A482" s="286">
        <f t="shared" si="7"/>
        <v>479</v>
      </c>
      <c r="B482" s="279">
        <v>4799.08</v>
      </c>
      <c r="C482" s="279">
        <v>4799.04</v>
      </c>
    </row>
    <row r="483" spans="1:3" x14ac:dyDescent="0.2">
      <c r="A483" s="286">
        <f t="shared" si="7"/>
        <v>480</v>
      </c>
      <c r="B483" s="279">
        <v>4809.4799999999996</v>
      </c>
      <c r="C483" s="279">
        <v>4809</v>
      </c>
    </row>
    <row r="484" spans="1:3" x14ac:dyDescent="0.2">
      <c r="A484" s="286">
        <f t="shared" si="7"/>
        <v>481</v>
      </c>
      <c r="B484" s="279">
        <v>4819.3599999999997</v>
      </c>
      <c r="C484" s="279">
        <v>4819.08</v>
      </c>
    </row>
    <row r="485" spans="1:3" x14ac:dyDescent="0.2">
      <c r="A485" s="286">
        <f t="shared" si="7"/>
        <v>482</v>
      </c>
      <c r="B485" s="279">
        <v>4829.24</v>
      </c>
      <c r="C485" s="279">
        <v>4829.04</v>
      </c>
    </row>
    <row r="486" spans="1:3" x14ac:dyDescent="0.2">
      <c r="A486" s="286">
        <f t="shared" si="7"/>
        <v>483</v>
      </c>
      <c r="B486" s="279">
        <v>4839.12</v>
      </c>
      <c r="C486" s="279">
        <v>4839</v>
      </c>
    </row>
    <row r="487" spans="1:3" x14ac:dyDescent="0.2">
      <c r="A487" s="286">
        <f t="shared" si="7"/>
        <v>484</v>
      </c>
      <c r="B487" s="279">
        <v>4849</v>
      </c>
      <c r="C487" s="279">
        <v>4849.08</v>
      </c>
    </row>
    <row r="488" spans="1:3" x14ac:dyDescent="0.2">
      <c r="A488" s="286">
        <f t="shared" si="7"/>
        <v>485</v>
      </c>
      <c r="B488" s="279">
        <v>4859.3999999999996</v>
      </c>
      <c r="C488" s="279">
        <v>4859.04</v>
      </c>
    </row>
    <row r="489" spans="1:3" x14ac:dyDescent="0.2">
      <c r="A489" s="286">
        <f t="shared" si="7"/>
        <v>486</v>
      </c>
      <c r="B489" s="279">
        <v>4869.28</v>
      </c>
      <c r="C489" s="279">
        <v>4869</v>
      </c>
    </row>
    <row r="490" spans="1:3" x14ac:dyDescent="0.2">
      <c r="A490" s="286">
        <f t="shared" si="7"/>
        <v>487</v>
      </c>
      <c r="B490" s="279">
        <v>4879.16</v>
      </c>
      <c r="C490" s="279">
        <v>4879.08</v>
      </c>
    </row>
    <row r="491" spans="1:3" x14ac:dyDescent="0.2">
      <c r="A491" s="286">
        <f t="shared" si="7"/>
        <v>488</v>
      </c>
      <c r="B491" s="279">
        <v>4889.04</v>
      </c>
      <c r="C491" s="279">
        <v>4889.04</v>
      </c>
    </row>
    <row r="492" spans="1:3" x14ac:dyDescent="0.2">
      <c r="A492" s="286">
        <f t="shared" si="7"/>
        <v>489</v>
      </c>
      <c r="B492" s="279">
        <v>4899.4399999999996</v>
      </c>
      <c r="C492" s="279">
        <v>4899</v>
      </c>
    </row>
    <row r="493" spans="1:3" x14ac:dyDescent="0.2">
      <c r="A493" s="286">
        <f t="shared" si="7"/>
        <v>490</v>
      </c>
      <c r="B493" s="279">
        <v>4909.32</v>
      </c>
      <c r="C493" s="279">
        <v>4909.08</v>
      </c>
    </row>
    <row r="494" spans="1:3" x14ac:dyDescent="0.2">
      <c r="A494" s="286">
        <f t="shared" si="7"/>
        <v>491</v>
      </c>
      <c r="B494" s="279">
        <v>4919.2</v>
      </c>
      <c r="C494" s="279">
        <v>4919.04</v>
      </c>
    </row>
    <row r="495" spans="1:3" x14ac:dyDescent="0.2">
      <c r="A495" s="286">
        <f t="shared" si="7"/>
        <v>492</v>
      </c>
      <c r="B495" s="279">
        <v>4929.08</v>
      </c>
      <c r="C495" s="279">
        <v>4929</v>
      </c>
    </row>
    <row r="496" spans="1:3" x14ac:dyDescent="0.2">
      <c r="A496" s="286">
        <f t="shared" si="7"/>
        <v>493</v>
      </c>
      <c r="B496" s="279">
        <v>4939.4799999999996</v>
      </c>
      <c r="C496" s="279">
        <v>4939.08</v>
      </c>
    </row>
    <row r="497" spans="1:3" x14ac:dyDescent="0.2">
      <c r="A497" s="286">
        <f t="shared" si="7"/>
        <v>494</v>
      </c>
      <c r="B497" s="279">
        <v>4949.3599999999997</v>
      </c>
      <c r="C497" s="279">
        <v>4949.04</v>
      </c>
    </row>
    <row r="498" spans="1:3" x14ac:dyDescent="0.2">
      <c r="A498" s="286">
        <f t="shared" si="7"/>
        <v>495</v>
      </c>
      <c r="B498" s="279">
        <v>4959.24</v>
      </c>
      <c r="C498" s="279">
        <v>4959</v>
      </c>
    </row>
    <row r="499" spans="1:3" x14ac:dyDescent="0.2">
      <c r="A499" s="286">
        <f t="shared" si="7"/>
        <v>496</v>
      </c>
      <c r="B499" s="279">
        <v>4969.12</v>
      </c>
      <c r="C499" s="279">
        <v>4969.08</v>
      </c>
    </row>
    <row r="500" spans="1:3" x14ac:dyDescent="0.2">
      <c r="A500" s="286">
        <f t="shared" si="7"/>
        <v>497</v>
      </c>
      <c r="B500" s="279">
        <v>4979</v>
      </c>
      <c r="C500" s="279">
        <v>4979.04</v>
      </c>
    </row>
    <row r="501" spans="1:3" x14ac:dyDescent="0.2">
      <c r="A501" s="286">
        <f t="shared" si="7"/>
        <v>498</v>
      </c>
      <c r="B501" s="279">
        <v>4989.3999999999996</v>
      </c>
      <c r="C501" s="279">
        <v>4989</v>
      </c>
    </row>
    <row r="502" spans="1:3" x14ac:dyDescent="0.2">
      <c r="A502" s="286">
        <f t="shared" si="7"/>
        <v>499</v>
      </c>
      <c r="B502" s="279">
        <v>4999.28</v>
      </c>
      <c r="C502" s="279">
        <v>4999.08</v>
      </c>
    </row>
    <row r="503" spans="1:3" x14ac:dyDescent="0.2">
      <c r="A503" s="286">
        <f t="shared" si="7"/>
        <v>500</v>
      </c>
      <c r="B503" s="279">
        <v>5009.16</v>
      </c>
      <c r="C503" s="279">
        <v>5009.04</v>
      </c>
    </row>
    <row r="504" spans="1:3" x14ac:dyDescent="0.2">
      <c r="A504" s="286">
        <f t="shared" si="7"/>
        <v>501</v>
      </c>
      <c r="B504" s="279">
        <f>B$1+B4</f>
        <v>5019.5599999999995</v>
      </c>
      <c r="C504" s="279">
        <f>C$1+C4</f>
        <v>5019.12</v>
      </c>
    </row>
    <row r="505" spans="1:3" x14ac:dyDescent="0.2">
      <c r="A505" s="286">
        <f t="shared" si="7"/>
        <v>502</v>
      </c>
      <c r="B505" s="279">
        <f>B$1+B5</f>
        <v>5029.4399999999996</v>
      </c>
      <c r="C505" s="279">
        <f>C$1+C5</f>
        <v>5029.08</v>
      </c>
    </row>
    <row r="506" spans="1:3" x14ac:dyDescent="0.2">
      <c r="A506" s="286">
        <f t="shared" si="7"/>
        <v>503</v>
      </c>
      <c r="B506" s="279">
        <f t="shared" ref="B506:C521" si="8">B$1+B6</f>
        <v>5039.32</v>
      </c>
      <c r="C506" s="279">
        <f>C$1+C6</f>
        <v>5039.04</v>
      </c>
    </row>
    <row r="507" spans="1:3" x14ac:dyDescent="0.2">
      <c r="A507" s="286">
        <f t="shared" si="7"/>
        <v>504</v>
      </c>
      <c r="B507" s="279">
        <f t="shared" si="8"/>
        <v>5049.7199999999993</v>
      </c>
      <c r="C507" s="279">
        <f>C$1+C7</f>
        <v>5049.12</v>
      </c>
    </row>
    <row r="508" spans="1:3" x14ac:dyDescent="0.2">
      <c r="A508" s="286">
        <f t="shared" si="7"/>
        <v>505</v>
      </c>
      <c r="B508" s="279">
        <f t="shared" si="8"/>
        <v>5059.5999999999995</v>
      </c>
      <c r="C508" s="279">
        <f t="shared" si="8"/>
        <v>5059.08</v>
      </c>
    </row>
    <row r="509" spans="1:3" x14ac:dyDescent="0.2">
      <c r="A509" s="286">
        <f t="shared" si="7"/>
        <v>506</v>
      </c>
      <c r="B509" s="279">
        <f t="shared" si="8"/>
        <v>5069.4799999999996</v>
      </c>
      <c r="C509" s="279">
        <f t="shared" si="8"/>
        <v>5069.04</v>
      </c>
    </row>
    <row r="510" spans="1:3" x14ac:dyDescent="0.2">
      <c r="A510" s="286">
        <f t="shared" si="7"/>
        <v>507</v>
      </c>
      <c r="B510" s="279">
        <f t="shared" si="8"/>
        <v>5079.3599999999997</v>
      </c>
      <c r="C510" s="279">
        <f t="shared" si="8"/>
        <v>5079.12</v>
      </c>
    </row>
    <row r="511" spans="1:3" x14ac:dyDescent="0.2">
      <c r="A511" s="286">
        <f t="shared" si="7"/>
        <v>508</v>
      </c>
      <c r="B511" s="279">
        <f t="shared" si="8"/>
        <v>5089.7599999999993</v>
      </c>
      <c r="C511" s="279">
        <f t="shared" si="8"/>
        <v>5089.08</v>
      </c>
    </row>
    <row r="512" spans="1:3" x14ac:dyDescent="0.2">
      <c r="A512" s="286">
        <f t="shared" si="7"/>
        <v>509</v>
      </c>
      <c r="B512" s="279">
        <f t="shared" si="8"/>
        <v>5099.6399999999994</v>
      </c>
      <c r="C512" s="279">
        <f t="shared" si="8"/>
        <v>5099.04</v>
      </c>
    </row>
    <row r="513" spans="1:3" x14ac:dyDescent="0.2">
      <c r="A513" s="286">
        <f t="shared" si="7"/>
        <v>510</v>
      </c>
      <c r="B513" s="279">
        <f t="shared" si="8"/>
        <v>5109.5199999999995</v>
      </c>
      <c r="C513" s="279">
        <f t="shared" si="8"/>
        <v>5109.12</v>
      </c>
    </row>
    <row r="514" spans="1:3" x14ac:dyDescent="0.2">
      <c r="A514" s="286">
        <f t="shared" si="7"/>
        <v>511</v>
      </c>
      <c r="B514" s="279">
        <f t="shared" si="8"/>
        <v>5119.3999999999996</v>
      </c>
      <c r="C514" s="279">
        <f t="shared" si="8"/>
        <v>5119.08</v>
      </c>
    </row>
    <row r="515" spans="1:3" x14ac:dyDescent="0.2">
      <c r="A515" s="286">
        <f t="shared" si="7"/>
        <v>512</v>
      </c>
      <c r="B515" s="279">
        <f t="shared" si="8"/>
        <v>5129.7999999999993</v>
      </c>
      <c r="C515" s="279">
        <f t="shared" si="8"/>
        <v>5129.04</v>
      </c>
    </row>
    <row r="516" spans="1:3" x14ac:dyDescent="0.2">
      <c r="A516" s="286">
        <f t="shared" si="7"/>
        <v>513</v>
      </c>
      <c r="B516" s="279">
        <f t="shared" si="8"/>
        <v>5139.6799999999994</v>
      </c>
      <c r="C516" s="279">
        <f t="shared" si="8"/>
        <v>5139.12</v>
      </c>
    </row>
    <row r="517" spans="1:3" x14ac:dyDescent="0.2">
      <c r="A517" s="286">
        <f t="shared" ref="A517:A580" si="9">A516+1</f>
        <v>514</v>
      </c>
      <c r="B517" s="279">
        <f t="shared" si="8"/>
        <v>5149.5599999999995</v>
      </c>
      <c r="C517" s="279">
        <f t="shared" si="8"/>
        <v>5149.08</v>
      </c>
    </row>
    <row r="518" spans="1:3" x14ac:dyDescent="0.2">
      <c r="A518" s="286">
        <f t="shared" si="9"/>
        <v>515</v>
      </c>
      <c r="B518" s="279">
        <f t="shared" si="8"/>
        <v>5159.4399999999996</v>
      </c>
      <c r="C518" s="279">
        <f t="shared" si="8"/>
        <v>5159.04</v>
      </c>
    </row>
    <row r="519" spans="1:3" x14ac:dyDescent="0.2">
      <c r="A519" s="286">
        <f t="shared" si="9"/>
        <v>516</v>
      </c>
      <c r="B519" s="279">
        <f t="shared" si="8"/>
        <v>5169.32</v>
      </c>
      <c r="C519" s="279">
        <f t="shared" si="8"/>
        <v>5169.12</v>
      </c>
    </row>
    <row r="520" spans="1:3" x14ac:dyDescent="0.2">
      <c r="A520" s="286">
        <f t="shared" si="9"/>
        <v>517</v>
      </c>
      <c r="B520" s="279">
        <f t="shared" si="8"/>
        <v>5179.7199999999993</v>
      </c>
      <c r="C520" s="279">
        <f t="shared" si="8"/>
        <v>5179.08</v>
      </c>
    </row>
    <row r="521" spans="1:3" x14ac:dyDescent="0.2">
      <c r="A521" s="286">
        <f t="shared" si="9"/>
        <v>518</v>
      </c>
      <c r="B521" s="279">
        <f t="shared" si="8"/>
        <v>5189.5999999999995</v>
      </c>
      <c r="C521" s="279">
        <f t="shared" si="8"/>
        <v>5189.04</v>
      </c>
    </row>
    <row r="522" spans="1:3" x14ac:dyDescent="0.2">
      <c r="A522" s="286">
        <f t="shared" si="9"/>
        <v>519</v>
      </c>
      <c r="B522" s="279">
        <f t="shared" ref="B522:C537" si="10">B$1+B22</f>
        <v>5199.4799999999996</v>
      </c>
      <c r="C522" s="279">
        <f t="shared" si="10"/>
        <v>5199.12</v>
      </c>
    </row>
    <row r="523" spans="1:3" x14ac:dyDescent="0.2">
      <c r="A523" s="286">
        <f t="shared" si="9"/>
        <v>520</v>
      </c>
      <c r="B523" s="279">
        <f t="shared" si="10"/>
        <v>5209.3599999999997</v>
      </c>
      <c r="C523" s="279">
        <f t="shared" si="10"/>
        <v>5209.08</v>
      </c>
    </row>
    <row r="524" spans="1:3" x14ac:dyDescent="0.2">
      <c r="A524" s="286">
        <f t="shared" si="9"/>
        <v>521</v>
      </c>
      <c r="B524" s="279">
        <f t="shared" si="10"/>
        <v>5219.7599999999993</v>
      </c>
      <c r="C524" s="279">
        <f t="shared" si="10"/>
        <v>5219.04</v>
      </c>
    </row>
    <row r="525" spans="1:3" x14ac:dyDescent="0.2">
      <c r="A525" s="286">
        <f t="shared" si="9"/>
        <v>522</v>
      </c>
      <c r="B525" s="279">
        <f t="shared" si="10"/>
        <v>5229.6399999999994</v>
      </c>
      <c r="C525" s="279">
        <f t="shared" si="10"/>
        <v>5229.12</v>
      </c>
    </row>
    <row r="526" spans="1:3" x14ac:dyDescent="0.2">
      <c r="A526" s="286">
        <f t="shared" si="9"/>
        <v>523</v>
      </c>
      <c r="B526" s="279">
        <f t="shared" si="10"/>
        <v>5239.5199999999995</v>
      </c>
      <c r="C526" s="279">
        <f t="shared" si="10"/>
        <v>5239.08</v>
      </c>
    </row>
    <row r="527" spans="1:3" x14ac:dyDescent="0.2">
      <c r="A527" s="286">
        <f t="shared" si="9"/>
        <v>524</v>
      </c>
      <c r="B527" s="279">
        <f t="shared" si="10"/>
        <v>5249.4</v>
      </c>
      <c r="C527" s="279">
        <f t="shared" si="10"/>
        <v>5249.04</v>
      </c>
    </row>
    <row r="528" spans="1:3" x14ac:dyDescent="0.2">
      <c r="A528" s="286">
        <f t="shared" si="9"/>
        <v>525</v>
      </c>
      <c r="B528" s="279">
        <f t="shared" si="10"/>
        <v>5259.7999999999993</v>
      </c>
      <c r="C528" s="279">
        <f t="shared" si="10"/>
        <v>5259.12</v>
      </c>
    </row>
    <row r="529" spans="1:3" x14ac:dyDescent="0.2">
      <c r="A529" s="286">
        <f t="shared" si="9"/>
        <v>526</v>
      </c>
      <c r="B529" s="279">
        <f t="shared" si="10"/>
        <v>5269.6799999999994</v>
      </c>
      <c r="C529" s="279">
        <f t="shared" si="10"/>
        <v>5269.08</v>
      </c>
    </row>
    <row r="530" spans="1:3" x14ac:dyDescent="0.2">
      <c r="A530" s="286">
        <f t="shared" si="9"/>
        <v>527</v>
      </c>
      <c r="B530" s="279">
        <f t="shared" si="10"/>
        <v>5279.5599999999995</v>
      </c>
      <c r="C530" s="279">
        <f t="shared" si="10"/>
        <v>5279.04</v>
      </c>
    </row>
    <row r="531" spans="1:3" x14ac:dyDescent="0.2">
      <c r="A531" s="286">
        <f t="shared" si="9"/>
        <v>528</v>
      </c>
      <c r="B531" s="279">
        <f t="shared" si="10"/>
        <v>5289.44</v>
      </c>
      <c r="C531" s="279">
        <f t="shared" si="10"/>
        <v>5289.12</v>
      </c>
    </row>
    <row r="532" spans="1:3" x14ac:dyDescent="0.2">
      <c r="A532" s="286">
        <f t="shared" si="9"/>
        <v>529</v>
      </c>
      <c r="B532" s="279">
        <f t="shared" si="10"/>
        <v>5299.32</v>
      </c>
      <c r="C532" s="279">
        <f t="shared" si="10"/>
        <v>5299.08</v>
      </c>
    </row>
    <row r="533" spans="1:3" x14ac:dyDescent="0.2">
      <c r="A533" s="286">
        <f t="shared" si="9"/>
        <v>530</v>
      </c>
      <c r="B533" s="279">
        <f t="shared" si="10"/>
        <v>5309.7199999999993</v>
      </c>
      <c r="C533" s="279">
        <f t="shared" si="10"/>
        <v>5309.04</v>
      </c>
    </row>
    <row r="534" spans="1:3" x14ac:dyDescent="0.2">
      <c r="A534" s="286">
        <f t="shared" si="9"/>
        <v>531</v>
      </c>
      <c r="B534" s="279">
        <f t="shared" si="10"/>
        <v>5319.5999999999995</v>
      </c>
      <c r="C534" s="279">
        <f t="shared" si="10"/>
        <v>5319.12</v>
      </c>
    </row>
    <row r="535" spans="1:3" x14ac:dyDescent="0.2">
      <c r="A535" s="286">
        <f t="shared" si="9"/>
        <v>532</v>
      </c>
      <c r="B535" s="279">
        <f t="shared" si="10"/>
        <v>5329.48</v>
      </c>
      <c r="C535" s="279">
        <f t="shared" si="10"/>
        <v>5329.08</v>
      </c>
    </row>
    <row r="536" spans="1:3" x14ac:dyDescent="0.2">
      <c r="A536" s="286">
        <f t="shared" si="9"/>
        <v>533</v>
      </c>
      <c r="B536" s="279">
        <f t="shared" si="10"/>
        <v>5339.36</v>
      </c>
      <c r="C536" s="279">
        <f t="shared" si="10"/>
        <v>5339.04</v>
      </c>
    </row>
    <row r="537" spans="1:3" x14ac:dyDescent="0.2">
      <c r="A537" s="286">
        <f t="shared" si="9"/>
        <v>534</v>
      </c>
      <c r="B537" s="279">
        <f t="shared" si="10"/>
        <v>5349.7599999999993</v>
      </c>
      <c r="C537" s="279">
        <f t="shared" si="10"/>
        <v>5349.12</v>
      </c>
    </row>
    <row r="538" spans="1:3" x14ac:dyDescent="0.2">
      <c r="A538" s="286">
        <f t="shared" si="9"/>
        <v>535</v>
      </c>
      <c r="B538" s="279">
        <f t="shared" ref="B538:C553" si="11">B$1+B38</f>
        <v>5359.6399999999994</v>
      </c>
      <c r="C538" s="279">
        <f t="shared" si="11"/>
        <v>5359.08</v>
      </c>
    </row>
    <row r="539" spans="1:3" x14ac:dyDescent="0.2">
      <c r="A539" s="286">
        <f t="shared" si="9"/>
        <v>536</v>
      </c>
      <c r="B539" s="279">
        <f t="shared" si="11"/>
        <v>5369.5199999999995</v>
      </c>
      <c r="C539" s="279">
        <f t="shared" si="11"/>
        <v>5369.04</v>
      </c>
    </row>
    <row r="540" spans="1:3" x14ac:dyDescent="0.2">
      <c r="A540" s="286">
        <f t="shared" si="9"/>
        <v>537</v>
      </c>
      <c r="B540" s="279">
        <f t="shared" si="11"/>
        <v>5379.4</v>
      </c>
      <c r="C540" s="279">
        <f t="shared" si="11"/>
        <v>5379.12</v>
      </c>
    </row>
    <row r="541" spans="1:3" x14ac:dyDescent="0.2">
      <c r="A541" s="286">
        <f t="shared" si="9"/>
        <v>538</v>
      </c>
      <c r="B541" s="279">
        <f t="shared" si="11"/>
        <v>5389.7999999999993</v>
      </c>
      <c r="C541" s="279">
        <f t="shared" si="11"/>
        <v>5389.08</v>
      </c>
    </row>
    <row r="542" spans="1:3" x14ac:dyDescent="0.2">
      <c r="A542" s="286">
        <f t="shared" si="9"/>
        <v>539</v>
      </c>
      <c r="B542" s="279">
        <f t="shared" si="11"/>
        <v>5399.6799999999994</v>
      </c>
      <c r="C542" s="279">
        <f t="shared" si="11"/>
        <v>5399.04</v>
      </c>
    </row>
    <row r="543" spans="1:3" x14ac:dyDescent="0.2">
      <c r="A543" s="286">
        <f t="shared" si="9"/>
        <v>540</v>
      </c>
      <c r="B543" s="279">
        <f t="shared" si="11"/>
        <v>5409.5599999999995</v>
      </c>
      <c r="C543" s="279">
        <f t="shared" si="11"/>
        <v>5409.12</v>
      </c>
    </row>
    <row r="544" spans="1:3" x14ac:dyDescent="0.2">
      <c r="A544" s="286">
        <f t="shared" si="9"/>
        <v>541</v>
      </c>
      <c r="B544" s="279">
        <f t="shared" si="11"/>
        <v>5419.44</v>
      </c>
      <c r="C544" s="279">
        <f t="shared" si="11"/>
        <v>5419.08</v>
      </c>
    </row>
    <row r="545" spans="1:3" x14ac:dyDescent="0.2">
      <c r="A545" s="286">
        <f t="shared" si="9"/>
        <v>542</v>
      </c>
      <c r="B545" s="279">
        <f t="shared" si="11"/>
        <v>5429.32</v>
      </c>
      <c r="C545" s="279">
        <f t="shared" si="11"/>
        <v>5429.04</v>
      </c>
    </row>
    <row r="546" spans="1:3" x14ac:dyDescent="0.2">
      <c r="A546" s="286">
        <f t="shared" si="9"/>
        <v>543</v>
      </c>
      <c r="B546" s="279">
        <f t="shared" si="11"/>
        <v>5439.7199999999993</v>
      </c>
      <c r="C546" s="279">
        <f t="shared" si="11"/>
        <v>5439.12</v>
      </c>
    </row>
    <row r="547" spans="1:3" x14ac:dyDescent="0.2">
      <c r="A547" s="286">
        <f t="shared" si="9"/>
        <v>544</v>
      </c>
      <c r="B547" s="279">
        <f t="shared" si="11"/>
        <v>5449.5999999999995</v>
      </c>
      <c r="C547" s="279">
        <f t="shared" si="11"/>
        <v>5449.08</v>
      </c>
    </row>
    <row r="548" spans="1:3" x14ac:dyDescent="0.2">
      <c r="A548" s="286">
        <f t="shared" si="9"/>
        <v>545</v>
      </c>
      <c r="B548" s="279">
        <f t="shared" si="11"/>
        <v>5459.48</v>
      </c>
      <c r="C548" s="279">
        <f t="shared" si="11"/>
        <v>5459.04</v>
      </c>
    </row>
    <row r="549" spans="1:3" x14ac:dyDescent="0.2">
      <c r="A549" s="286">
        <f t="shared" si="9"/>
        <v>546</v>
      </c>
      <c r="B549" s="279">
        <f t="shared" si="11"/>
        <v>5469.36</v>
      </c>
      <c r="C549" s="279">
        <f t="shared" si="11"/>
        <v>5469.12</v>
      </c>
    </row>
    <row r="550" spans="1:3" x14ac:dyDescent="0.2">
      <c r="A550" s="286">
        <f t="shared" si="9"/>
        <v>547</v>
      </c>
      <c r="B550" s="279">
        <f t="shared" si="11"/>
        <v>5479.7599999999993</v>
      </c>
      <c r="C550" s="279">
        <f t="shared" si="11"/>
        <v>5479.08</v>
      </c>
    </row>
    <row r="551" spans="1:3" x14ac:dyDescent="0.2">
      <c r="A551" s="286">
        <f t="shared" si="9"/>
        <v>548</v>
      </c>
      <c r="B551" s="279">
        <f t="shared" si="11"/>
        <v>5489.6399999999994</v>
      </c>
      <c r="C551" s="279">
        <f t="shared" si="11"/>
        <v>5489.04</v>
      </c>
    </row>
    <row r="552" spans="1:3" x14ac:dyDescent="0.2">
      <c r="A552" s="286">
        <f t="shared" si="9"/>
        <v>549</v>
      </c>
      <c r="B552" s="279">
        <f t="shared" si="11"/>
        <v>5499.5199999999995</v>
      </c>
      <c r="C552" s="279">
        <f t="shared" si="11"/>
        <v>5499.12</v>
      </c>
    </row>
    <row r="553" spans="1:3" x14ac:dyDescent="0.2">
      <c r="A553" s="286">
        <f t="shared" si="9"/>
        <v>550</v>
      </c>
      <c r="B553" s="279">
        <f t="shared" si="11"/>
        <v>5509.4</v>
      </c>
      <c r="C553" s="279">
        <f t="shared" si="11"/>
        <v>5509.08</v>
      </c>
    </row>
    <row r="554" spans="1:3" x14ac:dyDescent="0.2">
      <c r="A554" s="286">
        <f t="shared" si="9"/>
        <v>551</v>
      </c>
      <c r="B554" s="279">
        <f t="shared" ref="B554:C569" si="12">B$1+B54</f>
        <v>5519.7999999999993</v>
      </c>
      <c r="C554" s="279">
        <f t="shared" si="12"/>
        <v>5519.04</v>
      </c>
    </row>
    <row r="555" spans="1:3" x14ac:dyDescent="0.2">
      <c r="A555" s="286">
        <f t="shared" si="9"/>
        <v>552</v>
      </c>
      <c r="B555" s="279">
        <f t="shared" si="12"/>
        <v>5529.6799999999994</v>
      </c>
      <c r="C555" s="279">
        <f t="shared" si="12"/>
        <v>5529.12</v>
      </c>
    </row>
    <row r="556" spans="1:3" x14ac:dyDescent="0.2">
      <c r="A556" s="286">
        <f t="shared" si="9"/>
        <v>553</v>
      </c>
      <c r="B556" s="279">
        <f t="shared" si="12"/>
        <v>5539.5599999999995</v>
      </c>
      <c r="C556" s="279">
        <f t="shared" si="12"/>
        <v>5539.08</v>
      </c>
    </row>
    <row r="557" spans="1:3" x14ac:dyDescent="0.2">
      <c r="A557" s="286">
        <f t="shared" si="9"/>
        <v>554</v>
      </c>
      <c r="B557" s="279">
        <f t="shared" si="12"/>
        <v>5549.44</v>
      </c>
      <c r="C557" s="279">
        <f t="shared" si="12"/>
        <v>5549.04</v>
      </c>
    </row>
    <row r="558" spans="1:3" x14ac:dyDescent="0.2">
      <c r="A558" s="286">
        <f t="shared" si="9"/>
        <v>555</v>
      </c>
      <c r="B558" s="279">
        <f t="shared" si="12"/>
        <v>5559.32</v>
      </c>
      <c r="C558" s="279">
        <f t="shared" si="12"/>
        <v>5559.12</v>
      </c>
    </row>
    <row r="559" spans="1:3" x14ac:dyDescent="0.2">
      <c r="A559" s="286">
        <f t="shared" si="9"/>
        <v>556</v>
      </c>
      <c r="B559" s="279">
        <f t="shared" si="12"/>
        <v>5569.7199999999993</v>
      </c>
      <c r="C559" s="279">
        <f t="shared" si="12"/>
        <v>5569.08</v>
      </c>
    </row>
    <row r="560" spans="1:3" x14ac:dyDescent="0.2">
      <c r="A560" s="286">
        <f t="shared" si="9"/>
        <v>557</v>
      </c>
      <c r="B560" s="279">
        <f t="shared" si="12"/>
        <v>5579.5999999999995</v>
      </c>
      <c r="C560" s="279">
        <f t="shared" si="12"/>
        <v>5579.04</v>
      </c>
    </row>
    <row r="561" spans="1:3" x14ac:dyDescent="0.2">
      <c r="A561" s="286">
        <f t="shared" si="9"/>
        <v>558</v>
      </c>
      <c r="B561" s="279">
        <f t="shared" si="12"/>
        <v>5589.48</v>
      </c>
      <c r="C561" s="279">
        <f t="shared" si="12"/>
        <v>5589.12</v>
      </c>
    </row>
    <row r="562" spans="1:3" x14ac:dyDescent="0.2">
      <c r="A562" s="286">
        <f t="shared" si="9"/>
        <v>559</v>
      </c>
      <c r="B562" s="279">
        <f t="shared" si="12"/>
        <v>5599.36</v>
      </c>
      <c r="C562" s="279">
        <f t="shared" si="12"/>
        <v>5599.08</v>
      </c>
    </row>
    <row r="563" spans="1:3" x14ac:dyDescent="0.2">
      <c r="A563" s="286">
        <f t="shared" si="9"/>
        <v>560</v>
      </c>
      <c r="B563" s="279">
        <f t="shared" si="12"/>
        <v>5609.76</v>
      </c>
      <c r="C563" s="279">
        <f t="shared" si="12"/>
        <v>5609.04</v>
      </c>
    </row>
    <row r="564" spans="1:3" x14ac:dyDescent="0.2">
      <c r="A564" s="286">
        <f t="shared" si="9"/>
        <v>561</v>
      </c>
      <c r="B564" s="279">
        <f t="shared" si="12"/>
        <v>5619.6399999999994</v>
      </c>
      <c r="C564" s="279">
        <f t="shared" si="12"/>
        <v>5619.12</v>
      </c>
    </row>
    <row r="565" spans="1:3" x14ac:dyDescent="0.2">
      <c r="A565" s="286">
        <f t="shared" si="9"/>
        <v>562</v>
      </c>
      <c r="B565" s="279">
        <f t="shared" si="12"/>
        <v>5629.5199999999995</v>
      </c>
      <c r="C565" s="279">
        <f t="shared" si="12"/>
        <v>5629.08</v>
      </c>
    </row>
    <row r="566" spans="1:3" x14ac:dyDescent="0.2">
      <c r="A566" s="286">
        <f t="shared" si="9"/>
        <v>563</v>
      </c>
      <c r="B566" s="279">
        <f t="shared" si="12"/>
        <v>5639.4</v>
      </c>
      <c r="C566" s="279">
        <f t="shared" si="12"/>
        <v>5639.04</v>
      </c>
    </row>
    <row r="567" spans="1:3" x14ac:dyDescent="0.2">
      <c r="A567" s="286">
        <f t="shared" si="9"/>
        <v>564</v>
      </c>
      <c r="B567" s="279">
        <f t="shared" si="12"/>
        <v>5649.7999999999993</v>
      </c>
      <c r="C567" s="279">
        <f t="shared" si="12"/>
        <v>5649.12</v>
      </c>
    </row>
    <row r="568" spans="1:3" x14ac:dyDescent="0.2">
      <c r="A568" s="286">
        <f t="shared" si="9"/>
        <v>565</v>
      </c>
      <c r="B568" s="279">
        <f t="shared" si="12"/>
        <v>5659.6799999999994</v>
      </c>
      <c r="C568" s="279">
        <f t="shared" si="12"/>
        <v>5659.08</v>
      </c>
    </row>
    <row r="569" spans="1:3" x14ac:dyDescent="0.2">
      <c r="A569" s="286">
        <f t="shared" si="9"/>
        <v>566</v>
      </c>
      <c r="B569" s="279">
        <f t="shared" si="12"/>
        <v>5669.5599999999995</v>
      </c>
      <c r="C569" s="279">
        <f t="shared" si="12"/>
        <v>5669.04</v>
      </c>
    </row>
    <row r="570" spans="1:3" x14ac:dyDescent="0.2">
      <c r="A570" s="286">
        <f t="shared" si="9"/>
        <v>567</v>
      </c>
      <c r="B570" s="279">
        <f t="shared" ref="B570:C585" si="13">B$1+B70</f>
        <v>5679.44</v>
      </c>
      <c r="C570" s="279">
        <f t="shared" si="13"/>
        <v>5679.12</v>
      </c>
    </row>
    <row r="571" spans="1:3" x14ac:dyDescent="0.2">
      <c r="A571" s="286">
        <f t="shared" si="9"/>
        <v>568</v>
      </c>
      <c r="B571" s="279">
        <f t="shared" si="13"/>
        <v>5689.32</v>
      </c>
      <c r="C571" s="279">
        <f t="shared" si="13"/>
        <v>5689.08</v>
      </c>
    </row>
    <row r="572" spans="1:3" x14ac:dyDescent="0.2">
      <c r="A572" s="286">
        <f t="shared" si="9"/>
        <v>569</v>
      </c>
      <c r="B572" s="279">
        <f t="shared" si="13"/>
        <v>5699.7199999999993</v>
      </c>
      <c r="C572" s="279">
        <f t="shared" si="13"/>
        <v>5699.04</v>
      </c>
    </row>
    <row r="573" spans="1:3" x14ac:dyDescent="0.2">
      <c r="A573" s="286">
        <f t="shared" si="9"/>
        <v>570</v>
      </c>
      <c r="B573" s="279">
        <f t="shared" si="13"/>
        <v>5709.5999999999995</v>
      </c>
      <c r="C573" s="279">
        <f t="shared" si="13"/>
        <v>5709.12</v>
      </c>
    </row>
    <row r="574" spans="1:3" x14ac:dyDescent="0.2">
      <c r="A574" s="286">
        <f t="shared" si="9"/>
        <v>571</v>
      </c>
      <c r="B574" s="279">
        <f t="shared" si="13"/>
        <v>5719.48</v>
      </c>
      <c r="C574" s="279">
        <f t="shared" si="13"/>
        <v>5719.08</v>
      </c>
    </row>
    <row r="575" spans="1:3" x14ac:dyDescent="0.2">
      <c r="A575" s="286">
        <f t="shared" si="9"/>
        <v>572</v>
      </c>
      <c r="B575" s="279">
        <f t="shared" si="13"/>
        <v>5729.36</v>
      </c>
      <c r="C575" s="279">
        <f t="shared" si="13"/>
        <v>5729.04</v>
      </c>
    </row>
    <row r="576" spans="1:3" x14ac:dyDescent="0.2">
      <c r="A576" s="286">
        <f t="shared" si="9"/>
        <v>573</v>
      </c>
      <c r="B576" s="279">
        <f t="shared" si="13"/>
        <v>5739.76</v>
      </c>
      <c r="C576" s="279">
        <f t="shared" si="13"/>
        <v>5739.12</v>
      </c>
    </row>
    <row r="577" spans="1:3" x14ac:dyDescent="0.2">
      <c r="A577" s="286">
        <f t="shared" si="9"/>
        <v>574</v>
      </c>
      <c r="B577" s="279">
        <f t="shared" si="13"/>
        <v>5749.6399999999994</v>
      </c>
      <c r="C577" s="279">
        <f t="shared" si="13"/>
        <v>5749.08</v>
      </c>
    </row>
    <row r="578" spans="1:3" x14ac:dyDescent="0.2">
      <c r="A578" s="286">
        <f t="shared" si="9"/>
        <v>575</v>
      </c>
      <c r="B578" s="279">
        <f t="shared" si="13"/>
        <v>5759.5199999999995</v>
      </c>
      <c r="C578" s="279">
        <f t="shared" si="13"/>
        <v>5759.04</v>
      </c>
    </row>
    <row r="579" spans="1:3" x14ac:dyDescent="0.2">
      <c r="A579" s="286">
        <f t="shared" si="9"/>
        <v>576</v>
      </c>
      <c r="B579" s="279">
        <f t="shared" si="13"/>
        <v>5769.4</v>
      </c>
      <c r="C579" s="279">
        <f t="shared" si="13"/>
        <v>5769.12</v>
      </c>
    </row>
    <row r="580" spans="1:3" x14ac:dyDescent="0.2">
      <c r="A580" s="286">
        <f t="shared" si="9"/>
        <v>577</v>
      </c>
      <c r="B580" s="279">
        <f t="shared" si="13"/>
        <v>5779.7999999999993</v>
      </c>
      <c r="C580" s="279">
        <f t="shared" si="13"/>
        <v>5779.08</v>
      </c>
    </row>
    <row r="581" spans="1:3" x14ac:dyDescent="0.2">
      <c r="A581" s="286">
        <f t="shared" ref="A581:A644" si="14">A580+1</f>
        <v>578</v>
      </c>
      <c r="B581" s="279">
        <f t="shared" si="13"/>
        <v>5789.6799999999994</v>
      </c>
      <c r="C581" s="279">
        <f t="shared" si="13"/>
        <v>5789.04</v>
      </c>
    </row>
    <row r="582" spans="1:3" x14ac:dyDescent="0.2">
      <c r="A582" s="286">
        <f t="shared" si="14"/>
        <v>579</v>
      </c>
      <c r="B582" s="279">
        <f t="shared" si="13"/>
        <v>5799.5599999999995</v>
      </c>
      <c r="C582" s="279">
        <f t="shared" si="13"/>
        <v>5799.12</v>
      </c>
    </row>
    <row r="583" spans="1:3" x14ac:dyDescent="0.2">
      <c r="A583" s="286">
        <f t="shared" si="14"/>
        <v>580</v>
      </c>
      <c r="B583" s="279">
        <f t="shared" si="13"/>
        <v>5809.44</v>
      </c>
      <c r="C583" s="279">
        <f t="shared" si="13"/>
        <v>5809.08</v>
      </c>
    </row>
    <row r="584" spans="1:3" x14ac:dyDescent="0.2">
      <c r="A584" s="286">
        <f t="shared" si="14"/>
        <v>581</v>
      </c>
      <c r="B584" s="279">
        <f t="shared" si="13"/>
        <v>5819.32</v>
      </c>
      <c r="C584" s="279">
        <f t="shared" si="13"/>
        <v>5819.04</v>
      </c>
    </row>
    <row r="585" spans="1:3" x14ac:dyDescent="0.2">
      <c r="A585" s="286">
        <f t="shared" si="14"/>
        <v>582</v>
      </c>
      <c r="B585" s="279">
        <f t="shared" si="13"/>
        <v>5829.7199999999993</v>
      </c>
      <c r="C585" s="279">
        <f t="shared" si="13"/>
        <v>5829.12</v>
      </c>
    </row>
    <row r="586" spans="1:3" x14ac:dyDescent="0.2">
      <c r="A586" s="286">
        <f t="shared" si="14"/>
        <v>583</v>
      </c>
      <c r="B586" s="279">
        <f t="shared" ref="B586:C601" si="15">B$1+B86</f>
        <v>5839.5999999999995</v>
      </c>
      <c r="C586" s="279">
        <f t="shared" si="15"/>
        <v>5839.08</v>
      </c>
    </row>
    <row r="587" spans="1:3" x14ac:dyDescent="0.2">
      <c r="A587" s="286">
        <f t="shared" si="14"/>
        <v>584</v>
      </c>
      <c r="B587" s="279">
        <f t="shared" si="15"/>
        <v>5849.48</v>
      </c>
      <c r="C587" s="279">
        <f t="shared" si="15"/>
        <v>5849.04</v>
      </c>
    </row>
    <row r="588" spans="1:3" x14ac:dyDescent="0.2">
      <c r="A588" s="286">
        <f t="shared" si="14"/>
        <v>585</v>
      </c>
      <c r="B588" s="279">
        <f t="shared" si="15"/>
        <v>5859.36</v>
      </c>
      <c r="C588" s="279">
        <f t="shared" si="15"/>
        <v>5859.12</v>
      </c>
    </row>
    <row r="589" spans="1:3" x14ac:dyDescent="0.2">
      <c r="A589" s="286">
        <f t="shared" si="14"/>
        <v>586</v>
      </c>
      <c r="B589" s="279">
        <f t="shared" si="15"/>
        <v>5869.76</v>
      </c>
      <c r="C589" s="279">
        <f t="shared" si="15"/>
        <v>5869.08</v>
      </c>
    </row>
    <row r="590" spans="1:3" x14ac:dyDescent="0.2">
      <c r="A590" s="286">
        <f t="shared" si="14"/>
        <v>587</v>
      </c>
      <c r="B590" s="279">
        <f t="shared" si="15"/>
        <v>5879.6399999999994</v>
      </c>
      <c r="C590" s="279">
        <f t="shared" si="15"/>
        <v>5879.04</v>
      </c>
    </row>
    <row r="591" spans="1:3" x14ac:dyDescent="0.2">
      <c r="A591" s="286">
        <f t="shared" si="14"/>
        <v>588</v>
      </c>
      <c r="B591" s="279">
        <f t="shared" si="15"/>
        <v>5889.5199999999995</v>
      </c>
      <c r="C591" s="279">
        <f t="shared" si="15"/>
        <v>5889.12</v>
      </c>
    </row>
    <row r="592" spans="1:3" x14ac:dyDescent="0.2">
      <c r="A592" s="286">
        <f t="shared" si="14"/>
        <v>589</v>
      </c>
      <c r="B592" s="279">
        <f t="shared" si="15"/>
        <v>5899.4</v>
      </c>
      <c r="C592" s="279">
        <f t="shared" si="15"/>
        <v>5899.08</v>
      </c>
    </row>
    <row r="593" spans="1:3" x14ac:dyDescent="0.2">
      <c r="A593" s="286">
        <f t="shared" si="14"/>
        <v>590</v>
      </c>
      <c r="B593" s="279">
        <f t="shared" si="15"/>
        <v>5909.7999999999993</v>
      </c>
      <c r="C593" s="279">
        <f t="shared" si="15"/>
        <v>5909.04</v>
      </c>
    </row>
    <row r="594" spans="1:3" x14ac:dyDescent="0.2">
      <c r="A594" s="286">
        <f t="shared" si="14"/>
        <v>591</v>
      </c>
      <c r="B594" s="279">
        <f t="shared" si="15"/>
        <v>5919.6799999999994</v>
      </c>
      <c r="C594" s="279">
        <f t="shared" si="15"/>
        <v>5919.12</v>
      </c>
    </row>
    <row r="595" spans="1:3" x14ac:dyDescent="0.2">
      <c r="A595" s="286">
        <f t="shared" si="14"/>
        <v>592</v>
      </c>
      <c r="B595" s="279">
        <f t="shared" si="15"/>
        <v>5929.5599999999995</v>
      </c>
      <c r="C595" s="279">
        <f t="shared" si="15"/>
        <v>5929.08</v>
      </c>
    </row>
    <row r="596" spans="1:3" x14ac:dyDescent="0.2">
      <c r="A596" s="286">
        <f t="shared" si="14"/>
        <v>593</v>
      </c>
      <c r="B596" s="279">
        <f t="shared" si="15"/>
        <v>5939.44</v>
      </c>
      <c r="C596" s="279">
        <f t="shared" si="15"/>
        <v>5939.04</v>
      </c>
    </row>
    <row r="597" spans="1:3" x14ac:dyDescent="0.2">
      <c r="A597" s="286">
        <f t="shared" si="14"/>
        <v>594</v>
      </c>
      <c r="B597" s="279">
        <f t="shared" si="15"/>
        <v>5949.32</v>
      </c>
      <c r="C597" s="279">
        <f t="shared" si="15"/>
        <v>5949.12</v>
      </c>
    </row>
    <row r="598" spans="1:3" x14ac:dyDescent="0.2">
      <c r="A598" s="286">
        <f t="shared" si="14"/>
        <v>595</v>
      </c>
      <c r="B598" s="279">
        <f t="shared" si="15"/>
        <v>5959.7199999999993</v>
      </c>
      <c r="C598" s="279">
        <f t="shared" si="15"/>
        <v>5959.08</v>
      </c>
    </row>
    <row r="599" spans="1:3" x14ac:dyDescent="0.2">
      <c r="A599" s="286">
        <f t="shared" si="14"/>
        <v>596</v>
      </c>
      <c r="B599" s="279">
        <f t="shared" si="15"/>
        <v>5969.5999999999995</v>
      </c>
      <c r="C599" s="279">
        <f t="shared" si="15"/>
        <v>5969.04</v>
      </c>
    </row>
    <row r="600" spans="1:3" x14ac:dyDescent="0.2">
      <c r="A600" s="286">
        <f t="shared" si="14"/>
        <v>597</v>
      </c>
      <c r="B600" s="279">
        <f t="shared" si="15"/>
        <v>5979.48</v>
      </c>
      <c r="C600" s="279">
        <f t="shared" si="15"/>
        <v>5979.12</v>
      </c>
    </row>
    <row r="601" spans="1:3" x14ac:dyDescent="0.2">
      <c r="A601" s="286">
        <f t="shared" si="14"/>
        <v>598</v>
      </c>
      <c r="B601" s="279">
        <f t="shared" si="15"/>
        <v>5989.36</v>
      </c>
      <c r="C601" s="279">
        <f t="shared" si="15"/>
        <v>5989.08</v>
      </c>
    </row>
    <row r="602" spans="1:3" x14ac:dyDescent="0.2">
      <c r="A602" s="286">
        <f t="shared" si="14"/>
        <v>599</v>
      </c>
      <c r="B602" s="279">
        <f t="shared" ref="B602:C617" si="16">B$1+B102</f>
        <v>5999.76</v>
      </c>
      <c r="C602" s="279">
        <f t="shared" si="16"/>
        <v>5999.04</v>
      </c>
    </row>
    <row r="603" spans="1:3" x14ac:dyDescent="0.2">
      <c r="A603" s="286">
        <f t="shared" si="14"/>
        <v>600</v>
      </c>
      <c r="B603" s="279">
        <f t="shared" si="16"/>
        <v>6009.6399999999994</v>
      </c>
      <c r="C603" s="279">
        <f t="shared" si="16"/>
        <v>6009.12</v>
      </c>
    </row>
    <row r="604" spans="1:3" x14ac:dyDescent="0.2">
      <c r="A604" s="286">
        <f t="shared" si="14"/>
        <v>601</v>
      </c>
      <c r="B604" s="279">
        <f t="shared" si="16"/>
        <v>6019.5199999999995</v>
      </c>
      <c r="C604" s="279">
        <f t="shared" si="16"/>
        <v>6019.08</v>
      </c>
    </row>
    <row r="605" spans="1:3" x14ac:dyDescent="0.2">
      <c r="A605" s="286">
        <f t="shared" si="14"/>
        <v>602</v>
      </c>
      <c r="B605" s="279">
        <f t="shared" si="16"/>
        <v>6029.4</v>
      </c>
      <c r="C605" s="279">
        <f t="shared" si="16"/>
        <v>6029.04</v>
      </c>
    </row>
    <row r="606" spans="1:3" x14ac:dyDescent="0.2">
      <c r="A606" s="286">
        <f t="shared" si="14"/>
        <v>603</v>
      </c>
      <c r="B606" s="279">
        <f t="shared" si="16"/>
        <v>6039.7999999999993</v>
      </c>
      <c r="C606" s="279">
        <f t="shared" si="16"/>
        <v>6039.12</v>
      </c>
    </row>
    <row r="607" spans="1:3" x14ac:dyDescent="0.2">
      <c r="A607" s="286">
        <f t="shared" si="14"/>
        <v>604</v>
      </c>
      <c r="B607" s="279">
        <f t="shared" si="16"/>
        <v>6049.6799999999994</v>
      </c>
      <c r="C607" s="279">
        <f t="shared" si="16"/>
        <v>6049.08</v>
      </c>
    </row>
    <row r="608" spans="1:3" x14ac:dyDescent="0.2">
      <c r="A608" s="286">
        <f t="shared" si="14"/>
        <v>605</v>
      </c>
      <c r="B608" s="279">
        <f t="shared" si="16"/>
        <v>6059.5599999999995</v>
      </c>
      <c r="C608" s="279">
        <f t="shared" si="16"/>
        <v>6059.04</v>
      </c>
    </row>
    <row r="609" spans="1:3" x14ac:dyDescent="0.2">
      <c r="A609" s="286">
        <f t="shared" si="14"/>
        <v>606</v>
      </c>
      <c r="B609" s="279">
        <f t="shared" si="16"/>
        <v>6069.44</v>
      </c>
      <c r="C609" s="279">
        <f t="shared" si="16"/>
        <v>6069.12</v>
      </c>
    </row>
    <row r="610" spans="1:3" x14ac:dyDescent="0.2">
      <c r="A610" s="286">
        <f t="shared" si="14"/>
        <v>607</v>
      </c>
      <c r="B610" s="279">
        <f t="shared" si="16"/>
        <v>6079.32</v>
      </c>
      <c r="C610" s="279">
        <f t="shared" si="16"/>
        <v>6079.08</v>
      </c>
    </row>
    <row r="611" spans="1:3" x14ac:dyDescent="0.2">
      <c r="A611" s="286">
        <f t="shared" si="14"/>
        <v>608</v>
      </c>
      <c r="B611" s="279">
        <f t="shared" si="16"/>
        <v>6089.7199999999993</v>
      </c>
      <c r="C611" s="279">
        <f t="shared" si="16"/>
        <v>6089.04</v>
      </c>
    </row>
    <row r="612" spans="1:3" x14ac:dyDescent="0.2">
      <c r="A612" s="286">
        <f t="shared" si="14"/>
        <v>609</v>
      </c>
      <c r="B612" s="279">
        <f t="shared" si="16"/>
        <v>6099.5999999999995</v>
      </c>
      <c r="C612" s="279">
        <f t="shared" si="16"/>
        <v>6099.12</v>
      </c>
    </row>
    <row r="613" spans="1:3" x14ac:dyDescent="0.2">
      <c r="A613" s="286">
        <f t="shared" si="14"/>
        <v>610</v>
      </c>
      <c r="B613" s="279">
        <f t="shared" si="16"/>
        <v>6109.48</v>
      </c>
      <c r="C613" s="279">
        <f t="shared" si="16"/>
        <v>6109.08</v>
      </c>
    </row>
    <row r="614" spans="1:3" x14ac:dyDescent="0.2">
      <c r="A614" s="286">
        <f t="shared" si="14"/>
        <v>611</v>
      </c>
      <c r="B614" s="279">
        <f t="shared" si="16"/>
        <v>6119.36</v>
      </c>
      <c r="C614" s="279">
        <f t="shared" si="16"/>
        <v>6119.04</v>
      </c>
    </row>
    <row r="615" spans="1:3" x14ac:dyDescent="0.2">
      <c r="A615" s="286">
        <f t="shared" si="14"/>
        <v>612</v>
      </c>
      <c r="B615" s="279">
        <f t="shared" si="16"/>
        <v>6129.76</v>
      </c>
      <c r="C615" s="279">
        <f t="shared" si="16"/>
        <v>6129.12</v>
      </c>
    </row>
    <row r="616" spans="1:3" x14ac:dyDescent="0.2">
      <c r="A616" s="286">
        <f t="shared" si="14"/>
        <v>613</v>
      </c>
      <c r="B616" s="279">
        <f t="shared" si="16"/>
        <v>6139.6399999999994</v>
      </c>
      <c r="C616" s="279">
        <f t="shared" si="16"/>
        <v>6139.08</v>
      </c>
    </row>
    <row r="617" spans="1:3" x14ac:dyDescent="0.2">
      <c r="A617" s="286">
        <f t="shared" si="14"/>
        <v>614</v>
      </c>
      <c r="B617" s="279">
        <f t="shared" si="16"/>
        <v>6149.5199999999995</v>
      </c>
      <c r="C617" s="279">
        <f t="shared" si="16"/>
        <v>6149.04</v>
      </c>
    </row>
    <row r="618" spans="1:3" x14ac:dyDescent="0.2">
      <c r="A618" s="286">
        <f t="shared" si="14"/>
        <v>615</v>
      </c>
      <c r="B618" s="279">
        <f t="shared" ref="B618:C633" si="17">B$1+B118</f>
        <v>6159.4</v>
      </c>
      <c r="C618" s="279">
        <f t="shared" si="17"/>
        <v>6159.12</v>
      </c>
    </row>
    <row r="619" spans="1:3" x14ac:dyDescent="0.2">
      <c r="A619" s="286">
        <f t="shared" si="14"/>
        <v>616</v>
      </c>
      <c r="B619" s="279">
        <f t="shared" si="17"/>
        <v>6169.7999999999993</v>
      </c>
      <c r="C619" s="279">
        <f t="shared" si="17"/>
        <v>6169.08</v>
      </c>
    </row>
    <row r="620" spans="1:3" x14ac:dyDescent="0.2">
      <c r="A620" s="286">
        <f t="shared" si="14"/>
        <v>617</v>
      </c>
      <c r="B620" s="279">
        <f t="shared" si="17"/>
        <v>6179.6799999999994</v>
      </c>
      <c r="C620" s="279">
        <f t="shared" si="17"/>
        <v>6179.04</v>
      </c>
    </row>
    <row r="621" spans="1:3" x14ac:dyDescent="0.2">
      <c r="A621" s="286">
        <f t="shared" si="14"/>
        <v>618</v>
      </c>
      <c r="B621" s="279">
        <f t="shared" si="17"/>
        <v>6189.5599999999995</v>
      </c>
      <c r="C621" s="279">
        <f t="shared" si="17"/>
        <v>6189.12</v>
      </c>
    </row>
    <row r="622" spans="1:3" x14ac:dyDescent="0.2">
      <c r="A622" s="286">
        <f t="shared" si="14"/>
        <v>619</v>
      </c>
      <c r="B622" s="279">
        <f t="shared" si="17"/>
        <v>6199.44</v>
      </c>
      <c r="C622" s="279">
        <f t="shared" si="17"/>
        <v>6199.08</v>
      </c>
    </row>
    <row r="623" spans="1:3" x14ac:dyDescent="0.2">
      <c r="A623" s="286">
        <f t="shared" si="14"/>
        <v>620</v>
      </c>
      <c r="B623" s="279">
        <f t="shared" si="17"/>
        <v>6209.32</v>
      </c>
      <c r="C623" s="279">
        <f t="shared" si="17"/>
        <v>6209.04</v>
      </c>
    </row>
    <row r="624" spans="1:3" x14ac:dyDescent="0.2">
      <c r="A624" s="286">
        <f t="shared" si="14"/>
        <v>621</v>
      </c>
      <c r="B624" s="279">
        <f t="shared" si="17"/>
        <v>6219.7199999999993</v>
      </c>
      <c r="C624" s="279">
        <f t="shared" si="17"/>
        <v>6219.12</v>
      </c>
    </row>
    <row r="625" spans="1:3" x14ac:dyDescent="0.2">
      <c r="A625" s="286">
        <f t="shared" si="14"/>
        <v>622</v>
      </c>
      <c r="B625" s="279">
        <f t="shared" si="17"/>
        <v>6229.5999999999995</v>
      </c>
      <c r="C625" s="279">
        <f t="shared" si="17"/>
        <v>6229.08</v>
      </c>
    </row>
    <row r="626" spans="1:3" x14ac:dyDescent="0.2">
      <c r="A626" s="286">
        <f t="shared" si="14"/>
        <v>623</v>
      </c>
      <c r="B626" s="279">
        <f t="shared" si="17"/>
        <v>6239.48</v>
      </c>
      <c r="C626" s="279">
        <f t="shared" si="17"/>
        <v>6239.04</v>
      </c>
    </row>
    <row r="627" spans="1:3" x14ac:dyDescent="0.2">
      <c r="A627" s="286">
        <f t="shared" si="14"/>
        <v>624</v>
      </c>
      <c r="B627" s="279">
        <f t="shared" si="17"/>
        <v>6249.36</v>
      </c>
      <c r="C627" s="279">
        <f t="shared" si="17"/>
        <v>6249.12</v>
      </c>
    </row>
    <row r="628" spans="1:3" x14ac:dyDescent="0.2">
      <c r="A628" s="286">
        <f t="shared" si="14"/>
        <v>625</v>
      </c>
      <c r="B628" s="279">
        <f t="shared" si="17"/>
        <v>6259.76</v>
      </c>
      <c r="C628" s="279">
        <f t="shared" si="17"/>
        <v>6259.08</v>
      </c>
    </row>
    <row r="629" spans="1:3" x14ac:dyDescent="0.2">
      <c r="A629" s="286">
        <f t="shared" si="14"/>
        <v>626</v>
      </c>
      <c r="B629" s="279">
        <f t="shared" si="17"/>
        <v>6269.6399999999994</v>
      </c>
      <c r="C629" s="279">
        <f t="shared" si="17"/>
        <v>6269.04</v>
      </c>
    </row>
    <row r="630" spans="1:3" x14ac:dyDescent="0.2">
      <c r="A630" s="286">
        <f t="shared" si="14"/>
        <v>627</v>
      </c>
      <c r="B630" s="279">
        <f t="shared" si="17"/>
        <v>6279.5199999999995</v>
      </c>
      <c r="C630" s="279">
        <f t="shared" si="17"/>
        <v>6279.12</v>
      </c>
    </row>
    <row r="631" spans="1:3" x14ac:dyDescent="0.2">
      <c r="A631" s="286">
        <f t="shared" si="14"/>
        <v>628</v>
      </c>
      <c r="B631" s="279">
        <f t="shared" si="17"/>
        <v>6289.4</v>
      </c>
      <c r="C631" s="279">
        <f t="shared" si="17"/>
        <v>6289.08</v>
      </c>
    </row>
    <row r="632" spans="1:3" x14ac:dyDescent="0.2">
      <c r="A632" s="286">
        <f t="shared" si="14"/>
        <v>629</v>
      </c>
      <c r="B632" s="279">
        <f t="shared" si="17"/>
        <v>6299.7999999999993</v>
      </c>
      <c r="C632" s="279">
        <f t="shared" si="17"/>
        <v>6299.04</v>
      </c>
    </row>
    <row r="633" spans="1:3" x14ac:dyDescent="0.2">
      <c r="A633" s="286">
        <f t="shared" si="14"/>
        <v>630</v>
      </c>
      <c r="B633" s="279">
        <f t="shared" si="17"/>
        <v>6309.6799999999994</v>
      </c>
      <c r="C633" s="279">
        <f t="shared" si="17"/>
        <v>6309.12</v>
      </c>
    </row>
    <row r="634" spans="1:3" x14ac:dyDescent="0.2">
      <c r="A634" s="286">
        <f t="shared" si="14"/>
        <v>631</v>
      </c>
      <c r="B634" s="279">
        <f t="shared" ref="B634:C649" si="18">B$1+B134</f>
        <v>6319.5599999999995</v>
      </c>
      <c r="C634" s="279">
        <f t="shared" si="18"/>
        <v>6319.08</v>
      </c>
    </row>
    <row r="635" spans="1:3" x14ac:dyDescent="0.2">
      <c r="A635" s="286">
        <f t="shared" si="14"/>
        <v>632</v>
      </c>
      <c r="B635" s="279">
        <f t="shared" si="18"/>
        <v>6329.44</v>
      </c>
      <c r="C635" s="279">
        <f t="shared" si="18"/>
        <v>6329.04</v>
      </c>
    </row>
    <row r="636" spans="1:3" x14ac:dyDescent="0.2">
      <c r="A636" s="286">
        <f t="shared" si="14"/>
        <v>633</v>
      </c>
      <c r="B636" s="279">
        <f t="shared" si="18"/>
        <v>6339.32</v>
      </c>
      <c r="C636" s="279">
        <f t="shared" si="18"/>
        <v>6339.12</v>
      </c>
    </row>
    <row r="637" spans="1:3" x14ac:dyDescent="0.2">
      <c r="A637" s="286">
        <f t="shared" si="14"/>
        <v>634</v>
      </c>
      <c r="B637" s="279">
        <f t="shared" si="18"/>
        <v>6349.7199999999993</v>
      </c>
      <c r="C637" s="279">
        <f t="shared" si="18"/>
        <v>6349.08</v>
      </c>
    </row>
    <row r="638" spans="1:3" x14ac:dyDescent="0.2">
      <c r="A638" s="286">
        <f t="shared" si="14"/>
        <v>635</v>
      </c>
      <c r="B638" s="279">
        <f t="shared" si="18"/>
        <v>6359.5999999999995</v>
      </c>
      <c r="C638" s="279">
        <f t="shared" si="18"/>
        <v>6359.04</v>
      </c>
    </row>
    <row r="639" spans="1:3" x14ac:dyDescent="0.2">
      <c r="A639" s="286">
        <f t="shared" si="14"/>
        <v>636</v>
      </c>
      <c r="B639" s="279">
        <f t="shared" si="18"/>
        <v>6369.48</v>
      </c>
      <c r="C639" s="279">
        <f t="shared" si="18"/>
        <v>6369.12</v>
      </c>
    </row>
    <row r="640" spans="1:3" x14ac:dyDescent="0.2">
      <c r="A640" s="286">
        <f t="shared" si="14"/>
        <v>637</v>
      </c>
      <c r="B640" s="279">
        <f t="shared" si="18"/>
        <v>6379.36</v>
      </c>
      <c r="C640" s="279">
        <f t="shared" si="18"/>
        <v>6379.08</v>
      </c>
    </row>
    <row r="641" spans="1:3" x14ac:dyDescent="0.2">
      <c r="A641" s="286">
        <f t="shared" si="14"/>
        <v>638</v>
      </c>
      <c r="B641" s="279">
        <f t="shared" si="18"/>
        <v>6389.76</v>
      </c>
      <c r="C641" s="279">
        <f t="shared" si="18"/>
        <v>6389.04</v>
      </c>
    </row>
    <row r="642" spans="1:3" x14ac:dyDescent="0.2">
      <c r="A642" s="286">
        <f t="shared" si="14"/>
        <v>639</v>
      </c>
      <c r="B642" s="279">
        <f t="shared" si="18"/>
        <v>6399.6399999999994</v>
      </c>
      <c r="C642" s="279">
        <f t="shared" si="18"/>
        <v>6399.12</v>
      </c>
    </row>
    <row r="643" spans="1:3" x14ac:dyDescent="0.2">
      <c r="A643" s="286">
        <f t="shared" si="14"/>
        <v>640</v>
      </c>
      <c r="B643" s="279">
        <f t="shared" si="18"/>
        <v>6409.5199999999995</v>
      </c>
      <c r="C643" s="279">
        <f t="shared" si="18"/>
        <v>6409.08</v>
      </c>
    </row>
    <row r="644" spans="1:3" x14ac:dyDescent="0.2">
      <c r="A644" s="286">
        <f t="shared" si="14"/>
        <v>641</v>
      </c>
      <c r="B644" s="279">
        <f t="shared" si="18"/>
        <v>6419.4</v>
      </c>
      <c r="C644" s="279">
        <f t="shared" si="18"/>
        <v>6419.04</v>
      </c>
    </row>
    <row r="645" spans="1:3" x14ac:dyDescent="0.2">
      <c r="A645" s="286">
        <f t="shared" ref="A645:A708" si="19">A644+1</f>
        <v>642</v>
      </c>
      <c r="B645" s="279">
        <f t="shared" si="18"/>
        <v>6429.7999999999993</v>
      </c>
      <c r="C645" s="279">
        <f t="shared" si="18"/>
        <v>6429.12</v>
      </c>
    </row>
    <row r="646" spans="1:3" x14ac:dyDescent="0.2">
      <c r="A646" s="286">
        <f t="shared" si="19"/>
        <v>643</v>
      </c>
      <c r="B646" s="279">
        <f t="shared" si="18"/>
        <v>6439.6799999999994</v>
      </c>
      <c r="C646" s="279">
        <f t="shared" si="18"/>
        <v>6439.08</v>
      </c>
    </row>
    <row r="647" spans="1:3" x14ac:dyDescent="0.2">
      <c r="A647" s="286">
        <f t="shared" si="19"/>
        <v>644</v>
      </c>
      <c r="B647" s="279">
        <f t="shared" si="18"/>
        <v>6449.5599999999995</v>
      </c>
      <c r="C647" s="279">
        <f t="shared" si="18"/>
        <v>6449.04</v>
      </c>
    </row>
    <row r="648" spans="1:3" x14ac:dyDescent="0.2">
      <c r="A648" s="286">
        <f t="shared" si="19"/>
        <v>645</v>
      </c>
      <c r="B648" s="279">
        <f t="shared" si="18"/>
        <v>6459.44</v>
      </c>
      <c r="C648" s="279">
        <f t="shared" si="18"/>
        <v>6459.12</v>
      </c>
    </row>
    <row r="649" spans="1:3" x14ac:dyDescent="0.2">
      <c r="A649" s="286">
        <f t="shared" si="19"/>
        <v>646</v>
      </c>
      <c r="B649" s="279">
        <f t="shared" si="18"/>
        <v>6469.32</v>
      </c>
      <c r="C649" s="279">
        <f t="shared" si="18"/>
        <v>6469.08</v>
      </c>
    </row>
    <row r="650" spans="1:3" x14ac:dyDescent="0.2">
      <c r="A650" s="286">
        <f t="shared" si="19"/>
        <v>647</v>
      </c>
      <c r="B650" s="279">
        <f t="shared" ref="B650:C665" si="20">B$1+B150</f>
        <v>6479.7199999999993</v>
      </c>
      <c r="C650" s="279">
        <f t="shared" si="20"/>
        <v>6479.04</v>
      </c>
    </row>
    <row r="651" spans="1:3" x14ac:dyDescent="0.2">
      <c r="A651" s="286">
        <f t="shared" si="19"/>
        <v>648</v>
      </c>
      <c r="B651" s="279">
        <f t="shared" si="20"/>
        <v>6489.5999999999995</v>
      </c>
      <c r="C651" s="279">
        <f t="shared" si="20"/>
        <v>6489.12</v>
      </c>
    </row>
    <row r="652" spans="1:3" x14ac:dyDescent="0.2">
      <c r="A652" s="286">
        <f t="shared" si="19"/>
        <v>649</v>
      </c>
      <c r="B652" s="279">
        <f t="shared" si="20"/>
        <v>6499.48</v>
      </c>
      <c r="C652" s="279">
        <f t="shared" si="20"/>
        <v>6499.08</v>
      </c>
    </row>
    <row r="653" spans="1:3" x14ac:dyDescent="0.2">
      <c r="A653" s="286">
        <f t="shared" si="19"/>
        <v>650</v>
      </c>
      <c r="B653" s="279">
        <f t="shared" si="20"/>
        <v>6509.36</v>
      </c>
      <c r="C653" s="279">
        <f t="shared" si="20"/>
        <v>6509.04</v>
      </c>
    </row>
    <row r="654" spans="1:3" x14ac:dyDescent="0.2">
      <c r="A654" s="286">
        <f t="shared" si="19"/>
        <v>651</v>
      </c>
      <c r="B654" s="279">
        <f t="shared" si="20"/>
        <v>6519.76</v>
      </c>
      <c r="C654" s="279">
        <f t="shared" si="20"/>
        <v>6519.12</v>
      </c>
    </row>
    <row r="655" spans="1:3" x14ac:dyDescent="0.2">
      <c r="A655" s="286">
        <f t="shared" si="19"/>
        <v>652</v>
      </c>
      <c r="B655" s="279">
        <f t="shared" si="20"/>
        <v>6529.6399999999994</v>
      </c>
      <c r="C655" s="279">
        <f t="shared" si="20"/>
        <v>6529.08</v>
      </c>
    </row>
    <row r="656" spans="1:3" x14ac:dyDescent="0.2">
      <c r="A656" s="286">
        <f t="shared" si="19"/>
        <v>653</v>
      </c>
      <c r="B656" s="279">
        <f t="shared" si="20"/>
        <v>6539.5199999999995</v>
      </c>
      <c r="C656" s="279">
        <f t="shared" si="20"/>
        <v>6539.04</v>
      </c>
    </row>
    <row r="657" spans="1:3" x14ac:dyDescent="0.2">
      <c r="A657" s="286">
        <f t="shared" si="19"/>
        <v>654</v>
      </c>
      <c r="B657" s="279">
        <f t="shared" si="20"/>
        <v>6549.4</v>
      </c>
      <c r="C657" s="279">
        <f t="shared" si="20"/>
        <v>6549.12</v>
      </c>
    </row>
    <row r="658" spans="1:3" x14ac:dyDescent="0.2">
      <c r="A658" s="286">
        <f t="shared" si="19"/>
        <v>655</v>
      </c>
      <c r="B658" s="279">
        <f t="shared" si="20"/>
        <v>6559.7999999999993</v>
      </c>
      <c r="C658" s="279">
        <f t="shared" si="20"/>
        <v>6559.08</v>
      </c>
    </row>
    <row r="659" spans="1:3" x14ac:dyDescent="0.2">
      <c r="A659" s="286">
        <f t="shared" si="19"/>
        <v>656</v>
      </c>
      <c r="B659" s="279">
        <f t="shared" si="20"/>
        <v>6569.6799999999994</v>
      </c>
      <c r="C659" s="279">
        <f t="shared" si="20"/>
        <v>6569.04</v>
      </c>
    </row>
    <row r="660" spans="1:3" x14ac:dyDescent="0.2">
      <c r="A660" s="286">
        <f t="shared" si="19"/>
        <v>657</v>
      </c>
      <c r="B660" s="279">
        <f t="shared" si="20"/>
        <v>6579.5599999999995</v>
      </c>
      <c r="C660" s="279">
        <f t="shared" si="20"/>
        <v>6579.12</v>
      </c>
    </row>
    <row r="661" spans="1:3" x14ac:dyDescent="0.2">
      <c r="A661" s="286">
        <f t="shared" si="19"/>
        <v>658</v>
      </c>
      <c r="B661" s="279">
        <f t="shared" si="20"/>
        <v>6589.44</v>
      </c>
      <c r="C661" s="279">
        <f t="shared" si="20"/>
        <v>6589.08</v>
      </c>
    </row>
    <row r="662" spans="1:3" x14ac:dyDescent="0.2">
      <c r="A662" s="286">
        <f t="shared" si="19"/>
        <v>659</v>
      </c>
      <c r="B662" s="279">
        <f t="shared" si="20"/>
        <v>6599.32</v>
      </c>
      <c r="C662" s="279">
        <f t="shared" si="20"/>
        <v>6599.04</v>
      </c>
    </row>
    <row r="663" spans="1:3" x14ac:dyDescent="0.2">
      <c r="A663" s="286">
        <f t="shared" si="19"/>
        <v>660</v>
      </c>
      <c r="B663" s="279">
        <f t="shared" si="20"/>
        <v>6609.7199999999993</v>
      </c>
      <c r="C663" s="279">
        <f t="shared" si="20"/>
        <v>6609.12</v>
      </c>
    </row>
    <row r="664" spans="1:3" x14ac:dyDescent="0.2">
      <c r="A664" s="286">
        <f t="shared" si="19"/>
        <v>661</v>
      </c>
      <c r="B664" s="279">
        <f t="shared" si="20"/>
        <v>6619.5999999999995</v>
      </c>
      <c r="C664" s="279">
        <f t="shared" si="20"/>
        <v>6619.08</v>
      </c>
    </row>
    <row r="665" spans="1:3" x14ac:dyDescent="0.2">
      <c r="A665" s="286">
        <f t="shared" si="19"/>
        <v>662</v>
      </c>
      <c r="B665" s="279">
        <f t="shared" si="20"/>
        <v>6629.48</v>
      </c>
      <c r="C665" s="279">
        <f t="shared" si="20"/>
        <v>6629.04</v>
      </c>
    </row>
    <row r="666" spans="1:3" x14ac:dyDescent="0.2">
      <c r="A666" s="286">
        <f t="shared" si="19"/>
        <v>663</v>
      </c>
      <c r="B666" s="279">
        <f t="shared" ref="B666:C681" si="21">B$1+B166</f>
        <v>6639.36</v>
      </c>
      <c r="C666" s="279">
        <f t="shared" si="21"/>
        <v>6639.12</v>
      </c>
    </row>
    <row r="667" spans="1:3" x14ac:dyDescent="0.2">
      <c r="A667" s="286">
        <f t="shared" si="19"/>
        <v>664</v>
      </c>
      <c r="B667" s="279">
        <f t="shared" si="21"/>
        <v>6649.76</v>
      </c>
      <c r="C667" s="279">
        <f t="shared" si="21"/>
        <v>6649.08</v>
      </c>
    </row>
    <row r="668" spans="1:3" x14ac:dyDescent="0.2">
      <c r="A668" s="286">
        <f t="shared" si="19"/>
        <v>665</v>
      </c>
      <c r="B668" s="279">
        <f t="shared" si="21"/>
        <v>6659.6399999999994</v>
      </c>
      <c r="C668" s="279">
        <f t="shared" si="21"/>
        <v>6659.04</v>
      </c>
    </row>
    <row r="669" spans="1:3" x14ac:dyDescent="0.2">
      <c r="A669" s="286">
        <f t="shared" si="19"/>
        <v>666</v>
      </c>
      <c r="B669" s="279">
        <f t="shared" si="21"/>
        <v>6669.5199999999995</v>
      </c>
      <c r="C669" s="279">
        <f t="shared" si="21"/>
        <v>6669.12</v>
      </c>
    </row>
    <row r="670" spans="1:3" x14ac:dyDescent="0.2">
      <c r="A670" s="286">
        <f t="shared" si="19"/>
        <v>667</v>
      </c>
      <c r="B670" s="279">
        <f t="shared" si="21"/>
        <v>6679.4</v>
      </c>
      <c r="C670" s="279">
        <f t="shared" si="21"/>
        <v>6679.08</v>
      </c>
    </row>
    <row r="671" spans="1:3" x14ac:dyDescent="0.2">
      <c r="A671" s="286">
        <f t="shared" si="19"/>
        <v>668</v>
      </c>
      <c r="B671" s="279">
        <f t="shared" si="21"/>
        <v>6689.7999999999993</v>
      </c>
      <c r="C671" s="279">
        <f t="shared" si="21"/>
        <v>6689.04</v>
      </c>
    </row>
    <row r="672" spans="1:3" x14ac:dyDescent="0.2">
      <c r="A672" s="286">
        <f t="shared" si="19"/>
        <v>669</v>
      </c>
      <c r="B672" s="279">
        <f t="shared" si="21"/>
        <v>6699.6799999999994</v>
      </c>
      <c r="C672" s="279">
        <f t="shared" si="21"/>
        <v>6699.12</v>
      </c>
    </row>
    <row r="673" spans="1:3" x14ac:dyDescent="0.2">
      <c r="A673" s="286">
        <f t="shared" si="19"/>
        <v>670</v>
      </c>
      <c r="B673" s="279">
        <f t="shared" si="21"/>
        <v>6709.5599999999995</v>
      </c>
      <c r="C673" s="279">
        <f t="shared" si="21"/>
        <v>6709.08</v>
      </c>
    </row>
    <row r="674" spans="1:3" x14ac:dyDescent="0.2">
      <c r="A674" s="286">
        <f t="shared" si="19"/>
        <v>671</v>
      </c>
      <c r="B674" s="279">
        <f t="shared" si="21"/>
        <v>6719.44</v>
      </c>
      <c r="C674" s="279">
        <f t="shared" si="21"/>
        <v>6719.04</v>
      </c>
    </row>
    <row r="675" spans="1:3" x14ac:dyDescent="0.2">
      <c r="A675" s="286">
        <f t="shared" si="19"/>
        <v>672</v>
      </c>
      <c r="B675" s="279">
        <f t="shared" si="21"/>
        <v>6729.32</v>
      </c>
      <c r="C675" s="279">
        <f t="shared" si="21"/>
        <v>6729.12</v>
      </c>
    </row>
    <row r="676" spans="1:3" x14ac:dyDescent="0.2">
      <c r="A676" s="286">
        <f t="shared" si="19"/>
        <v>673</v>
      </c>
      <c r="B676" s="279">
        <f t="shared" si="21"/>
        <v>6739.7199999999993</v>
      </c>
      <c r="C676" s="279">
        <f t="shared" si="21"/>
        <v>6739.08</v>
      </c>
    </row>
    <row r="677" spans="1:3" x14ac:dyDescent="0.2">
      <c r="A677" s="286">
        <f t="shared" si="19"/>
        <v>674</v>
      </c>
      <c r="B677" s="279">
        <f t="shared" si="21"/>
        <v>6749.5999999999995</v>
      </c>
      <c r="C677" s="279">
        <f t="shared" si="21"/>
        <v>6749.04</v>
      </c>
    </row>
    <row r="678" spans="1:3" x14ac:dyDescent="0.2">
      <c r="A678" s="286">
        <f t="shared" si="19"/>
        <v>675</v>
      </c>
      <c r="B678" s="279">
        <f t="shared" si="21"/>
        <v>6759.48</v>
      </c>
      <c r="C678" s="279">
        <f t="shared" si="21"/>
        <v>6759.12</v>
      </c>
    </row>
    <row r="679" spans="1:3" x14ac:dyDescent="0.2">
      <c r="A679" s="286">
        <f t="shared" si="19"/>
        <v>676</v>
      </c>
      <c r="B679" s="279">
        <f t="shared" si="21"/>
        <v>6769.36</v>
      </c>
      <c r="C679" s="279">
        <f t="shared" si="21"/>
        <v>6769.08</v>
      </c>
    </row>
    <row r="680" spans="1:3" x14ac:dyDescent="0.2">
      <c r="A680" s="286">
        <f t="shared" si="19"/>
        <v>677</v>
      </c>
      <c r="B680" s="279">
        <f t="shared" si="21"/>
        <v>6779.76</v>
      </c>
      <c r="C680" s="279">
        <f t="shared" si="21"/>
        <v>6779.04</v>
      </c>
    </row>
    <row r="681" spans="1:3" x14ac:dyDescent="0.2">
      <c r="A681" s="286">
        <f t="shared" si="19"/>
        <v>678</v>
      </c>
      <c r="B681" s="279">
        <f t="shared" si="21"/>
        <v>6789.6399999999994</v>
      </c>
      <c r="C681" s="279">
        <f t="shared" si="21"/>
        <v>6789.12</v>
      </c>
    </row>
    <row r="682" spans="1:3" x14ac:dyDescent="0.2">
      <c r="A682" s="286">
        <f t="shared" si="19"/>
        <v>679</v>
      </c>
      <c r="B682" s="279">
        <f t="shared" ref="B682:C697" si="22">B$1+B182</f>
        <v>6799.5199999999995</v>
      </c>
      <c r="C682" s="279">
        <f t="shared" si="22"/>
        <v>6799.08</v>
      </c>
    </row>
    <row r="683" spans="1:3" x14ac:dyDescent="0.2">
      <c r="A683" s="286">
        <f t="shared" si="19"/>
        <v>680</v>
      </c>
      <c r="B683" s="279">
        <f t="shared" si="22"/>
        <v>6809.4</v>
      </c>
      <c r="C683" s="279">
        <f t="shared" si="22"/>
        <v>6809.04</v>
      </c>
    </row>
    <row r="684" spans="1:3" x14ac:dyDescent="0.2">
      <c r="A684" s="286">
        <f t="shared" si="19"/>
        <v>681</v>
      </c>
      <c r="B684" s="279">
        <f t="shared" si="22"/>
        <v>6819.7999999999993</v>
      </c>
      <c r="C684" s="279">
        <f t="shared" si="22"/>
        <v>6819.12</v>
      </c>
    </row>
    <row r="685" spans="1:3" x14ac:dyDescent="0.2">
      <c r="A685" s="286">
        <f t="shared" si="19"/>
        <v>682</v>
      </c>
      <c r="B685" s="279">
        <f t="shared" si="22"/>
        <v>6829.6799999999994</v>
      </c>
      <c r="C685" s="279">
        <f t="shared" si="22"/>
        <v>6829.08</v>
      </c>
    </row>
    <row r="686" spans="1:3" x14ac:dyDescent="0.2">
      <c r="A686" s="286">
        <f t="shared" si="19"/>
        <v>683</v>
      </c>
      <c r="B686" s="279">
        <f t="shared" si="22"/>
        <v>6839.5599999999995</v>
      </c>
      <c r="C686" s="279">
        <f t="shared" si="22"/>
        <v>6839.04</v>
      </c>
    </row>
    <row r="687" spans="1:3" x14ac:dyDescent="0.2">
      <c r="A687" s="286">
        <f t="shared" si="19"/>
        <v>684</v>
      </c>
      <c r="B687" s="279">
        <f t="shared" si="22"/>
        <v>6849.44</v>
      </c>
      <c r="C687" s="279">
        <f t="shared" si="22"/>
        <v>6849.12</v>
      </c>
    </row>
    <row r="688" spans="1:3" x14ac:dyDescent="0.2">
      <c r="A688" s="286">
        <f t="shared" si="19"/>
        <v>685</v>
      </c>
      <c r="B688" s="279">
        <f t="shared" si="22"/>
        <v>6859.32</v>
      </c>
      <c r="C688" s="279">
        <f t="shared" si="22"/>
        <v>6859.08</v>
      </c>
    </row>
    <row r="689" spans="1:3" x14ac:dyDescent="0.2">
      <c r="A689" s="286">
        <f t="shared" si="19"/>
        <v>686</v>
      </c>
      <c r="B689" s="279">
        <f t="shared" si="22"/>
        <v>6869.7199999999993</v>
      </c>
      <c r="C689" s="279">
        <f t="shared" si="22"/>
        <v>6869.04</v>
      </c>
    </row>
    <row r="690" spans="1:3" x14ac:dyDescent="0.2">
      <c r="A690" s="286">
        <f t="shared" si="19"/>
        <v>687</v>
      </c>
      <c r="B690" s="279">
        <f t="shared" si="22"/>
        <v>6879.5999999999995</v>
      </c>
      <c r="C690" s="279">
        <f t="shared" si="22"/>
        <v>6879.12</v>
      </c>
    </row>
    <row r="691" spans="1:3" x14ac:dyDescent="0.2">
      <c r="A691" s="286">
        <f t="shared" si="19"/>
        <v>688</v>
      </c>
      <c r="B691" s="279">
        <f t="shared" si="22"/>
        <v>6889.48</v>
      </c>
      <c r="C691" s="279">
        <f t="shared" si="22"/>
        <v>6889.08</v>
      </c>
    </row>
    <row r="692" spans="1:3" x14ac:dyDescent="0.2">
      <c r="A692" s="286">
        <f t="shared" si="19"/>
        <v>689</v>
      </c>
      <c r="B692" s="279">
        <f t="shared" si="22"/>
        <v>6899.36</v>
      </c>
      <c r="C692" s="279">
        <f t="shared" si="22"/>
        <v>6899.04</v>
      </c>
    </row>
    <row r="693" spans="1:3" x14ac:dyDescent="0.2">
      <c r="A693" s="286">
        <f t="shared" si="19"/>
        <v>690</v>
      </c>
      <c r="B693" s="279">
        <f t="shared" si="22"/>
        <v>6909.76</v>
      </c>
      <c r="C693" s="279">
        <f t="shared" si="22"/>
        <v>6909.12</v>
      </c>
    </row>
    <row r="694" spans="1:3" x14ac:dyDescent="0.2">
      <c r="A694" s="286">
        <f t="shared" si="19"/>
        <v>691</v>
      </c>
      <c r="B694" s="279">
        <f t="shared" si="22"/>
        <v>6919.6399999999994</v>
      </c>
      <c r="C694" s="279">
        <f t="shared" si="22"/>
        <v>6919.08</v>
      </c>
    </row>
    <row r="695" spans="1:3" x14ac:dyDescent="0.2">
      <c r="A695" s="286">
        <f t="shared" si="19"/>
        <v>692</v>
      </c>
      <c r="B695" s="279">
        <f t="shared" si="22"/>
        <v>6929.5199999999995</v>
      </c>
      <c r="C695" s="279">
        <f t="shared" si="22"/>
        <v>6929.04</v>
      </c>
    </row>
    <row r="696" spans="1:3" x14ac:dyDescent="0.2">
      <c r="A696" s="286">
        <f t="shared" si="19"/>
        <v>693</v>
      </c>
      <c r="B696" s="279">
        <f t="shared" si="22"/>
        <v>6939.4</v>
      </c>
      <c r="C696" s="279">
        <f t="shared" si="22"/>
        <v>6939.12</v>
      </c>
    </row>
    <row r="697" spans="1:3" x14ac:dyDescent="0.2">
      <c r="A697" s="286">
        <f t="shared" si="19"/>
        <v>694</v>
      </c>
      <c r="B697" s="279">
        <f t="shared" si="22"/>
        <v>6949.7999999999993</v>
      </c>
      <c r="C697" s="279">
        <f t="shared" si="22"/>
        <v>6949.08</v>
      </c>
    </row>
    <row r="698" spans="1:3" x14ac:dyDescent="0.2">
      <c r="A698" s="286">
        <f t="shared" si="19"/>
        <v>695</v>
      </c>
      <c r="B698" s="279">
        <f t="shared" ref="B698:C713" si="23">B$1+B198</f>
        <v>6959.6799999999994</v>
      </c>
      <c r="C698" s="279">
        <f t="shared" si="23"/>
        <v>6959.04</v>
      </c>
    </row>
    <row r="699" spans="1:3" x14ac:dyDescent="0.2">
      <c r="A699" s="286">
        <f t="shared" si="19"/>
        <v>696</v>
      </c>
      <c r="B699" s="279">
        <f t="shared" si="23"/>
        <v>6969.5599999999995</v>
      </c>
      <c r="C699" s="279">
        <f t="shared" si="23"/>
        <v>6969.12</v>
      </c>
    </row>
    <row r="700" spans="1:3" x14ac:dyDescent="0.2">
      <c r="A700" s="286">
        <f t="shared" si="19"/>
        <v>697</v>
      </c>
      <c r="B700" s="279">
        <f t="shared" si="23"/>
        <v>6979.44</v>
      </c>
      <c r="C700" s="279">
        <f t="shared" si="23"/>
        <v>6979.08</v>
      </c>
    </row>
    <row r="701" spans="1:3" x14ac:dyDescent="0.2">
      <c r="A701" s="286">
        <f t="shared" si="19"/>
        <v>698</v>
      </c>
      <c r="B701" s="279">
        <f t="shared" si="23"/>
        <v>6989.32</v>
      </c>
      <c r="C701" s="279">
        <f t="shared" si="23"/>
        <v>6989.04</v>
      </c>
    </row>
    <row r="702" spans="1:3" x14ac:dyDescent="0.2">
      <c r="A702" s="286">
        <f t="shared" si="19"/>
        <v>699</v>
      </c>
      <c r="B702" s="279">
        <f t="shared" si="23"/>
        <v>6999.7199999999993</v>
      </c>
      <c r="C702" s="279">
        <f t="shared" si="23"/>
        <v>6999.12</v>
      </c>
    </row>
    <row r="703" spans="1:3" x14ac:dyDescent="0.2">
      <c r="A703" s="286">
        <f t="shared" si="19"/>
        <v>700</v>
      </c>
      <c r="B703" s="279">
        <f t="shared" si="23"/>
        <v>7009.5999999999995</v>
      </c>
      <c r="C703" s="279">
        <f t="shared" si="23"/>
        <v>7009.08</v>
      </c>
    </row>
    <row r="704" spans="1:3" x14ac:dyDescent="0.2">
      <c r="A704" s="286">
        <f t="shared" si="19"/>
        <v>701</v>
      </c>
      <c r="B704" s="279">
        <f t="shared" si="23"/>
        <v>7019.48</v>
      </c>
      <c r="C704" s="279">
        <f t="shared" si="23"/>
        <v>7019.04</v>
      </c>
    </row>
    <row r="705" spans="1:3" x14ac:dyDescent="0.2">
      <c r="A705" s="286">
        <f t="shared" si="19"/>
        <v>702</v>
      </c>
      <c r="B705" s="279">
        <f t="shared" si="23"/>
        <v>7029.36</v>
      </c>
      <c r="C705" s="279">
        <f t="shared" si="23"/>
        <v>7029.12</v>
      </c>
    </row>
    <row r="706" spans="1:3" x14ac:dyDescent="0.2">
      <c r="A706" s="286">
        <f t="shared" si="19"/>
        <v>703</v>
      </c>
      <c r="B706" s="279">
        <f t="shared" si="23"/>
        <v>7039.76</v>
      </c>
      <c r="C706" s="279">
        <f t="shared" si="23"/>
        <v>7039.08</v>
      </c>
    </row>
    <row r="707" spans="1:3" x14ac:dyDescent="0.2">
      <c r="A707" s="286">
        <f t="shared" si="19"/>
        <v>704</v>
      </c>
      <c r="B707" s="279">
        <f t="shared" si="23"/>
        <v>7049.6399999999994</v>
      </c>
      <c r="C707" s="279">
        <f t="shared" si="23"/>
        <v>7049.04</v>
      </c>
    </row>
    <row r="708" spans="1:3" x14ac:dyDescent="0.2">
      <c r="A708" s="286">
        <f t="shared" si="19"/>
        <v>705</v>
      </c>
      <c r="B708" s="279">
        <f t="shared" si="23"/>
        <v>7059.5199999999995</v>
      </c>
      <c r="C708" s="279">
        <f t="shared" si="23"/>
        <v>7059.12</v>
      </c>
    </row>
    <row r="709" spans="1:3" x14ac:dyDescent="0.2">
      <c r="A709" s="286">
        <f t="shared" ref="A709:A772" si="24">A708+1</f>
        <v>706</v>
      </c>
      <c r="B709" s="279">
        <f t="shared" si="23"/>
        <v>7069.4</v>
      </c>
      <c r="C709" s="279">
        <f t="shared" si="23"/>
        <v>7069.08</v>
      </c>
    </row>
    <row r="710" spans="1:3" x14ac:dyDescent="0.2">
      <c r="A710" s="286">
        <f t="shared" si="24"/>
        <v>707</v>
      </c>
      <c r="B710" s="279">
        <f t="shared" si="23"/>
        <v>7079.7999999999993</v>
      </c>
      <c r="C710" s="279">
        <f t="shared" si="23"/>
        <v>7079.04</v>
      </c>
    </row>
    <row r="711" spans="1:3" x14ac:dyDescent="0.2">
      <c r="A711" s="286">
        <f t="shared" si="24"/>
        <v>708</v>
      </c>
      <c r="B711" s="279">
        <f t="shared" si="23"/>
        <v>7089.68</v>
      </c>
      <c r="C711" s="279">
        <f t="shared" si="23"/>
        <v>7089.12</v>
      </c>
    </row>
    <row r="712" spans="1:3" x14ac:dyDescent="0.2">
      <c r="A712" s="286">
        <f t="shared" si="24"/>
        <v>709</v>
      </c>
      <c r="B712" s="279">
        <f t="shared" si="23"/>
        <v>7099.5599999999995</v>
      </c>
      <c r="C712" s="279">
        <f t="shared" si="23"/>
        <v>7099.08</v>
      </c>
    </row>
    <row r="713" spans="1:3" x14ac:dyDescent="0.2">
      <c r="A713" s="286">
        <f t="shared" si="24"/>
        <v>710</v>
      </c>
      <c r="B713" s="279">
        <f t="shared" si="23"/>
        <v>7109.44</v>
      </c>
      <c r="C713" s="279">
        <f t="shared" si="23"/>
        <v>7109.04</v>
      </c>
    </row>
    <row r="714" spans="1:3" x14ac:dyDescent="0.2">
      <c r="A714" s="286">
        <f t="shared" si="24"/>
        <v>711</v>
      </c>
      <c r="B714" s="279">
        <f t="shared" ref="B714:C729" si="25">B$1+B214</f>
        <v>7119.32</v>
      </c>
      <c r="C714" s="279">
        <f t="shared" si="25"/>
        <v>7119.12</v>
      </c>
    </row>
    <row r="715" spans="1:3" x14ac:dyDescent="0.2">
      <c r="A715" s="286">
        <f t="shared" si="24"/>
        <v>712</v>
      </c>
      <c r="B715" s="279">
        <f t="shared" si="25"/>
        <v>7129.7199999999993</v>
      </c>
      <c r="C715" s="279">
        <f t="shared" si="25"/>
        <v>7129.08</v>
      </c>
    </row>
    <row r="716" spans="1:3" x14ac:dyDescent="0.2">
      <c r="A716" s="286">
        <f t="shared" si="24"/>
        <v>713</v>
      </c>
      <c r="B716" s="279">
        <f t="shared" si="25"/>
        <v>7139.6</v>
      </c>
      <c r="C716" s="279">
        <f t="shared" si="25"/>
        <v>7139.04</v>
      </c>
    </row>
    <row r="717" spans="1:3" x14ac:dyDescent="0.2">
      <c r="A717" s="286">
        <f t="shared" si="24"/>
        <v>714</v>
      </c>
      <c r="B717" s="279">
        <f t="shared" si="25"/>
        <v>7149.48</v>
      </c>
      <c r="C717" s="279">
        <f t="shared" si="25"/>
        <v>7149.12</v>
      </c>
    </row>
    <row r="718" spans="1:3" x14ac:dyDescent="0.2">
      <c r="A718" s="286">
        <f t="shared" si="24"/>
        <v>715</v>
      </c>
      <c r="B718" s="279">
        <f t="shared" si="25"/>
        <v>7159.36</v>
      </c>
      <c r="C718" s="279">
        <f t="shared" si="25"/>
        <v>7159.08</v>
      </c>
    </row>
    <row r="719" spans="1:3" x14ac:dyDescent="0.2">
      <c r="A719" s="286">
        <f t="shared" si="24"/>
        <v>716</v>
      </c>
      <c r="B719" s="279">
        <f t="shared" si="25"/>
        <v>7169.76</v>
      </c>
      <c r="C719" s="279">
        <f t="shared" si="25"/>
        <v>7169.04</v>
      </c>
    </row>
    <row r="720" spans="1:3" x14ac:dyDescent="0.2">
      <c r="A720" s="286">
        <f t="shared" si="24"/>
        <v>717</v>
      </c>
      <c r="B720" s="279">
        <f t="shared" si="25"/>
        <v>7179.6399999999994</v>
      </c>
      <c r="C720" s="279">
        <f t="shared" si="25"/>
        <v>7179.12</v>
      </c>
    </row>
    <row r="721" spans="1:3" x14ac:dyDescent="0.2">
      <c r="A721" s="286">
        <f t="shared" si="24"/>
        <v>718</v>
      </c>
      <c r="B721" s="279">
        <f t="shared" si="25"/>
        <v>7189.5199999999995</v>
      </c>
      <c r="C721" s="279">
        <f t="shared" si="25"/>
        <v>7189.08</v>
      </c>
    </row>
    <row r="722" spans="1:3" x14ac:dyDescent="0.2">
      <c r="A722" s="286">
        <f t="shared" si="24"/>
        <v>719</v>
      </c>
      <c r="B722" s="279">
        <f t="shared" si="25"/>
        <v>7199.4</v>
      </c>
      <c r="C722" s="279">
        <f t="shared" si="25"/>
        <v>7199.04</v>
      </c>
    </row>
    <row r="723" spans="1:3" x14ac:dyDescent="0.2">
      <c r="A723" s="286">
        <f t="shared" si="24"/>
        <v>720</v>
      </c>
      <c r="B723" s="279">
        <f t="shared" si="25"/>
        <v>7209.7999999999993</v>
      </c>
      <c r="C723" s="279">
        <f t="shared" si="25"/>
        <v>7209.12</v>
      </c>
    </row>
    <row r="724" spans="1:3" x14ac:dyDescent="0.2">
      <c r="A724" s="286">
        <f t="shared" si="24"/>
        <v>721</v>
      </c>
      <c r="B724" s="279">
        <f t="shared" si="25"/>
        <v>7219.68</v>
      </c>
      <c r="C724" s="279">
        <f t="shared" si="25"/>
        <v>7219.08</v>
      </c>
    </row>
    <row r="725" spans="1:3" x14ac:dyDescent="0.2">
      <c r="A725" s="286">
        <f t="shared" si="24"/>
        <v>722</v>
      </c>
      <c r="B725" s="279">
        <f t="shared" si="25"/>
        <v>7229.5599999999995</v>
      </c>
      <c r="C725" s="279">
        <f t="shared" si="25"/>
        <v>7229.04</v>
      </c>
    </row>
    <row r="726" spans="1:3" x14ac:dyDescent="0.2">
      <c r="A726" s="286">
        <f t="shared" si="24"/>
        <v>723</v>
      </c>
      <c r="B726" s="279">
        <f t="shared" si="25"/>
        <v>7239.44</v>
      </c>
      <c r="C726" s="279">
        <f t="shared" si="25"/>
        <v>7239.12</v>
      </c>
    </row>
    <row r="727" spans="1:3" x14ac:dyDescent="0.2">
      <c r="A727" s="286">
        <f t="shared" si="24"/>
        <v>724</v>
      </c>
      <c r="B727" s="279">
        <f t="shared" si="25"/>
        <v>7249.32</v>
      </c>
      <c r="C727" s="279">
        <f t="shared" si="25"/>
        <v>7249.08</v>
      </c>
    </row>
    <row r="728" spans="1:3" x14ac:dyDescent="0.2">
      <c r="A728" s="286">
        <f t="shared" si="24"/>
        <v>725</v>
      </c>
      <c r="B728" s="279">
        <f t="shared" si="25"/>
        <v>7259.7199999999993</v>
      </c>
      <c r="C728" s="279">
        <f t="shared" si="25"/>
        <v>7259.04</v>
      </c>
    </row>
    <row r="729" spans="1:3" x14ac:dyDescent="0.2">
      <c r="A729" s="286">
        <f t="shared" si="24"/>
        <v>726</v>
      </c>
      <c r="B729" s="279">
        <f t="shared" si="25"/>
        <v>7269.6</v>
      </c>
      <c r="C729" s="279">
        <f t="shared" si="25"/>
        <v>7269.12</v>
      </c>
    </row>
    <row r="730" spans="1:3" x14ac:dyDescent="0.2">
      <c r="A730" s="286">
        <f t="shared" si="24"/>
        <v>727</v>
      </c>
      <c r="B730" s="279">
        <f t="shared" ref="B730:C745" si="26">B$1+B230</f>
        <v>7279.48</v>
      </c>
      <c r="C730" s="279">
        <f t="shared" si="26"/>
        <v>7279.08</v>
      </c>
    </row>
    <row r="731" spans="1:3" x14ac:dyDescent="0.2">
      <c r="A731" s="286">
        <f t="shared" si="24"/>
        <v>728</v>
      </c>
      <c r="B731" s="279">
        <f t="shared" si="26"/>
        <v>7289.36</v>
      </c>
      <c r="C731" s="279">
        <f t="shared" si="26"/>
        <v>7289.04</v>
      </c>
    </row>
    <row r="732" spans="1:3" x14ac:dyDescent="0.2">
      <c r="A732" s="286">
        <f t="shared" si="24"/>
        <v>729</v>
      </c>
      <c r="B732" s="279">
        <f t="shared" si="26"/>
        <v>7299.76</v>
      </c>
      <c r="C732" s="279">
        <f t="shared" si="26"/>
        <v>7299.12</v>
      </c>
    </row>
    <row r="733" spans="1:3" x14ac:dyDescent="0.2">
      <c r="A733" s="286">
        <f t="shared" si="24"/>
        <v>730</v>
      </c>
      <c r="B733" s="279">
        <f t="shared" si="26"/>
        <v>7309.6399999999994</v>
      </c>
      <c r="C733" s="279">
        <f t="shared" si="26"/>
        <v>7309.08</v>
      </c>
    </row>
    <row r="734" spans="1:3" x14ac:dyDescent="0.2">
      <c r="A734" s="286">
        <f t="shared" si="24"/>
        <v>731</v>
      </c>
      <c r="B734" s="279">
        <f t="shared" si="26"/>
        <v>7319.5199999999995</v>
      </c>
      <c r="C734" s="279">
        <f t="shared" si="26"/>
        <v>7319.04</v>
      </c>
    </row>
    <row r="735" spans="1:3" x14ac:dyDescent="0.2">
      <c r="A735" s="286">
        <f t="shared" si="24"/>
        <v>732</v>
      </c>
      <c r="B735" s="279">
        <f t="shared" si="26"/>
        <v>7329.4</v>
      </c>
      <c r="C735" s="279">
        <f t="shared" si="26"/>
        <v>7329.12</v>
      </c>
    </row>
    <row r="736" spans="1:3" x14ac:dyDescent="0.2">
      <c r="A736" s="286">
        <f t="shared" si="24"/>
        <v>733</v>
      </c>
      <c r="B736" s="279">
        <f t="shared" si="26"/>
        <v>7339.7999999999993</v>
      </c>
      <c r="C736" s="279">
        <f t="shared" si="26"/>
        <v>7339.08</v>
      </c>
    </row>
    <row r="737" spans="1:3" x14ac:dyDescent="0.2">
      <c r="A737" s="286">
        <f t="shared" si="24"/>
        <v>734</v>
      </c>
      <c r="B737" s="279">
        <f t="shared" si="26"/>
        <v>7349.68</v>
      </c>
      <c r="C737" s="279">
        <f t="shared" si="26"/>
        <v>7349.04</v>
      </c>
    </row>
    <row r="738" spans="1:3" x14ac:dyDescent="0.2">
      <c r="A738" s="286">
        <f t="shared" si="24"/>
        <v>735</v>
      </c>
      <c r="B738" s="279">
        <f t="shared" si="26"/>
        <v>7359.5599999999995</v>
      </c>
      <c r="C738" s="279">
        <f t="shared" si="26"/>
        <v>7359.12</v>
      </c>
    </row>
    <row r="739" spans="1:3" x14ac:dyDescent="0.2">
      <c r="A739" s="286">
        <f t="shared" si="24"/>
        <v>736</v>
      </c>
      <c r="B739" s="279">
        <f t="shared" si="26"/>
        <v>7369.44</v>
      </c>
      <c r="C739" s="279">
        <f t="shared" si="26"/>
        <v>7369.08</v>
      </c>
    </row>
    <row r="740" spans="1:3" x14ac:dyDescent="0.2">
      <c r="A740" s="286">
        <f t="shared" si="24"/>
        <v>737</v>
      </c>
      <c r="B740" s="279">
        <f t="shared" si="26"/>
        <v>7379.32</v>
      </c>
      <c r="C740" s="279">
        <f t="shared" si="26"/>
        <v>7379.04</v>
      </c>
    </row>
    <row r="741" spans="1:3" x14ac:dyDescent="0.2">
      <c r="A741" s="286">
        <f t="shared" si="24"/>
        <v>738</v>
      </c>
      <c r="B741" s="279">
        <f t="shared" si="26"/>
        <v>7389.7199999999993</v>
      </c>
      <c r="C741" s="279">
        <f t="shared" si="26"/>
        <v>7389.12</v>
      </c>
    </row>
    <row r="742" spans="1:3" x14ac:dyDescent="0.2">
      <c r="A742" s="286">
        <f t="shared" si="24"/>
        <v>739</v>
      </c>
      <c r="B742" s="279">
        <f t="shared" si="26"/>
        <v>7399.6</v>
      </c>
      <c r="C742" s="279">
        <f t="shared" si="26"/>
        <v>7399.08</v>
      </c>
    </row>
    <row r="743" spans="1:3" x14ac:dyDescent="0.2">
      <c r="A743" s="286">
        <f t="shared" si="24"/>
        <v>740</v>
      </c>
      <c r="B743" s="279">
        <f t="shared" si="26"/>
        <v>7409.48</v>
      </c>
      <c r="C743" s="279">
        <f t="shared" si="26"/>
        <v>7409.04</v>
      </c>
    </row>
    <row r="744" spans="1:3" x14ac:dyDescent="0.2">
      <c r="A744" s="286">
        <f t="shared" si="24"/>
        <v>741</v>
      </c>
      <c r="B744" s="279">
        <f t="shared" si="26"/>
        <v>7419.36</v>
      </c>
      <c r="C744" s="279">
        <f t="shared" si="26"/>
        <v>7419.12</v>
      </c>
    </row>
    <row r="745" spans="1:3" x14ac:dyDescent="0.2">
      <c r="A745" s="286">
        <f t="shared" si="24"/>
        <v>742</v>
      </c>
      <c r="B745" s="279">
        <f t="shared" si="26"/>
        <v>7429.76</v>
      </c>
      <c r="C745" s="279">
        <f t="shared" si="26"/>
        <v>7429.08</v>
      </c>
    </row>
    <row r="746" spans="1:3" x14ac:dyDescent="0.2">
      <c r="A746" s="286">
        <f t="shared" si="24"/>
        <v>743</v>
      </c>
      <c r="B746" s="279">
        <f t="shared" ref="B746:C761" si="27">B$1+B246</f>
        <v>7439.6399999999994</v>
      </c>
      <c r="C746" s="279">
        <f t="shared" si="27"/>
        <v>7439.04</v>
      </c>
    </row>
    <row r="747" spans="1:3" x14ac:dyDescent="0.2">
      <c r="A747" s="286">
        <f t="shared" si="24"/>
        <v>744</v>
      </c>
      <c r="B747" s="279">
        <f t="shared" si="27"/>
        <v>7449.5199999999995</v>
      </c>
      <c r="C747" s="279">
        <f t="shared" si="27"/>
        <v>7449.12</v>
      </c>
    </row>
    <row r="748" spans="1:3" x14ac:dyDescent="0.2">
      <c r="A748" s="286">
        <f t="shared" si="24"/>
        <v>745</v>
      </c>
      <c r="B748" s="279">
        <f t="shared" si="27"/>
        <v>7459.4</v>
      </c>
      <c r="C748" s="279">
        <f t="shared" si="27"/>
        <v>7459.08</v>
      </c>
    </row>
    <row r="749" spans="1:3" x14ac:dyDescent="0.2">
      <c r="A749" s="286">
        <f t="shared" si="24"/>
        <v>746</v>
      </c>
      <c r="B749" s="279">
        <f t="shared" si="27"/>
        <v>7469.7999999999993</v>
      </c>
      <c r="C749" s="279">
        <f t="shared" si="27"/>
        <v>7469.04</v>
      </c>
    </row>
    <row r="750" spans="1:3" x14ac:dyDescent="0.2">
      <c r="A750" s="286">
        <f t="shared" si="24"/>
        <v>747</v>
      </c>
      <c r="B750" s="279">
        <f t="shared" si="27"/>
        <v>7479.68</v>
      </c>
      <c r="C750" s="279">
        <f t="shared" si="27"/>
        <v>7479.12</v>
      </c>
    </row>
    <row r="751" spans="1:3" x14ac:dyDescent="0.2">
      <c r="A751" s="286">
        <f t="shared" si="24"/>
        <v>748</v>
      </c>
      <c r="B751" s="279">
        <f t="shared" si="27"/>
        <v>7489.5599999999995</v>
      </c>
      <c r="C751" s="279">
        <f t="shared" si="27"/>
        <v>7489.08</v>
      </c>
    </row>
    <row r="752" spans="1:3" x14ac:dyDescent="0.2">
      <c r="A752" s="286">
        <f t="shared" si="24"/>
        <v>749</v>
      </c>
      <c r="B752" s="279">
        <f t="shared" si="27"/>
        <v>7499.44</v>
      </c>
      <c r="C752" s="279">
        <f t="shared" si="27"/>
        <v>7499.04</v>
      </c>
    </row>
    <row r="753" spans="1:3" x14ac:dyDescent="0.2">
      <c r="A753" s="286">
        <f t="shared" si="24"/>
        <v>750</v>
      </c>
      <c r="B753" s="279">
        <f t="shared" si="27"/>
        <v>7509.32</v>
      </c>
      <c r="C753" s="279">
        <f t="shared" si="27"/>
        <v>7509.12</v>
      </c>
    </row>
    <row r="754" spans="1:3" x14ac:dyDescent="0.2">
      <c r="A754" s="286">
        <f t="shared" si="24"/>
        <v>751</v>
      </c>
      <c r="B754" s="279">
        <f t="shared" si="27"/>
        <v>7519.7199999999993</v>
      </c>
      <c r="C754" s="279">
        <f t="shared" si="27"/>
        <v>7519.08</v>
      </c>
    </row>
    <row r="755" spans="1:3" x14ac:dyDescent="0.2">
      <c r="A755" s="286">
        <f t="shared" si="24"/>
        <v>752</v>
      </c>
      <c r="B755" s="279">
        <f t="shared" si="27"/>
        <v>7529.6</v>
      </c>
      <c r="C755" s="279">
        <f t="shared" si="27"/>
        <v>7529.04</v>
      </c>
    </row>
    <row r="756" spans="1:3" x14ac:dyDescent="0.2">
      <c r="A756" s="286">
        <f t="shared" si="24"/>
        <v>753</v>
      </c>
      <c r="B756" s="279">
        <f t="shared" si="27"/>
        <v>7539.48</v>
      </c>
      <c r="C756" s="279">
        <f t="shared" si="27"/>
        <v>7539.12</v>
      </c>
    </row>
    <row r="757" spans="1:3" x14ac:dyDescent="0.2">
      <c r="A757" s="286">
        <f t="shared" si="24"/>
        <v>754</v>
      </c>
      <c r="B757" s="279">
        <f t="shared" si="27"/>
        <v>7549.36</v>
      </c>
      <c r="C757" s="279">
        <f t="shared" si="27"/>
        <v>7549.08</v>
      </c>
    </row>
    <row r="758" spans="1:3" x14ac:dyDescent="0.2">
      <c r="A758" s="286">
        <f t="shared" si="24"/>
        <v>755</v>
      </c>
      <c r="B758" s="279">
        <f t="shared" si="27"/>
        <v>7559.76</v>
      </c>
      <c r="C758" s="279">
        <f t="shared" si="27"/>
        <v>7559.04</v>
      </c>
    </row>
    <row r="759" spans="1:3" x14ac:dyDescent="0.2">
      <c r="A759" s="286">
        <f t="shared" si="24"/>
        <v>756</v>
      </c>
      <c r="B759" s="279">
        <f t="shared" si="27"/>
        <v>7569.6399999999994</v>
      </c>
      <c r="C759" s="279">
        <f t="shared" si="27"/>
        <v>7569.12</v>
      </c>
    </row>
    <row r="760" spans="1:3" x14ac:dyDescent="0.2">
      <c r="A760" s="286">
        <f t="shared" si="24"/>
        <v>757</v>
      </c>
      <c r="B760" s="279">
        <f t="shared" si="27"/>
        <v>7579.5199999999995</v>
      </c>
      <c r="C760" s="279">
        <f t="shared" si="27"/>
        <v>7579.08</v>
      </c>
    </row>
    <row r="761" spans="1:3" x14ac:dyDescent="0.2">
      <c r="A761" s="286">
        <f t="shared" si="24"/>
        <v>758</v>
      </c>
      <c r="B761" s="279">
        <f t="shared" si="27"/>
        <v>7589.4</v>
      </c>
      <c r="C761" s="279">
        <f t="shared" si="27"/>
        <v>7589.04</v>
      </c>
    </row>
    <row r="762" spans="1:3" x14ac:dyDescent="0.2">
      <c r="A762" s="286">
        <f t="shared" si="24"/>
        <v>759</v>
      </c>
      <c r="B762" s="279">
        <f t="shared" ref="B762:C777" si="28">B$1+B262</f>
        <v>7599.7999999999993</v>
      </c>
      <c r="C762" s="279">
        <f t="shared" si="28"/>
        <v>7599.12</v>
      </c>
    </row>
    <row r="763" spans="1:3" x14ac:dyDescent="0.2">
      <c r="A763" s="286">
        <f t="shared" si="24"/>
        <v>760</v>
      </c>
      <c r="B763" s="279">
        <f t="shared" si="28"/>
        <v>7609.68</v>
      </c>
      <c r="C763" s="279">
        <f t="shared" si="28"/>
        <v>7609.08</v>
      </c>
    </row>
    <row r="764" spans="1:3" x14ac:dyDescent="0.2">
      <c r="A764" s="286">
        <f t="shared" si="24"/>
        <v>761</v>
      </c>
      <c r="B764" s="279">
        <f t="shared" si="28"/>
        <v>7619.5599999999995</v>
      </c>
      <c r="C764" s="279">
        <f t="shared" si="28"/>
        <v>7619.04</v>
      </c>
    </row>
    <row r="765" spans="1:3" x14ac:dyDescent="0.2">
      <c r="A765" s="286">
        <f t="shared" si="24"/>
        <v>762</v>
      </c>
      <c r="B765" s="279">
        <f t="shared" si="28"/>
        <v>7629.44</v>
      </c>
      <c r="C765" s="279">
        <f t="shared" si="28"/>
        <v>7629.12</v>
      </c>
    </row>
    <row r="766" spans="1:3" x14ac:dyDescent="0.2">
      <c r="A766" s="286">
        <f t="shared" si="24"/>
        <v>763</v>
      </c>
      <c r="B766" s="279">
        <f t="shared" si="28"/>
        <v>7639.32</v>
      </c>
      <c r="C766" s="279">
        <f t="shared" si="28"/>
        <v>7639.08</v>
      </c>
    </row>
    <row r="767" spans="1:3" x14ac:dyDescent="0.2">
      <c r="A767" s="286">
        <f t="shared" si="24"/>
        <v>764</v>
      </c>
      <c r="B767" s="279">
        <f t="shared" si="28"/>
        <v>7649.7199999999993</v>
      </c>
      <c r="C767" s="279">
        <f t="shared" si="28"/>
        <v>7649.04</v>
      </c>
    </row>
    <row r="768" spans="1:3" x14ac:dyDescent="0.2">
      <c r="A768" s="286">
        <f t="shared" si="24"/>
        <v>765</v>
      </c>
      <c r="B768" s="279">
        <f t="shared" si="28"/>
        <v>7659.6</v>
      </c>
      <c r="C768" s="279">
        <f t="shared" si="28"/>
        <v>7659.12</v>
      </c>
    </row>
    <row r="769" spans="1:3" x14ac:dyDescent="0.2">
      <c r="A769" s="286">
        <f t="shared" si="24"/>
        <v>766</v>
      </c>
      <c r="B769" s="279">
        <f t="shared" si="28"/>
        <v>7669.48</v>
      </c>
      <c r="C769" s="279">
        <f t="shared" si="28"/>
        <v>7669.08</v>
      </c>
    </row>
    <row r="770" spans="1:3" x14ac:dyDescent="0.2">
      <c r="A770" s="286">
        <f t="shared" si="24"/>
        <v>767</v>
      </c>
      <c r="B770" s="279">
        <f t="shared" si="28"/>
        <v>7679.36</v>
      </c>
      <c r="C770" s="279">
        <f t="shared" si="28"/>
        <v>7679.04</v>
      </c>
    </row>
    <row r="771" spans="1:3" x14ac:dyDescent="0.2">
      <c r="A771" s="286">
        <f t="shared" si="24"/>
        <v>768</v>
      </c>
      <c r="B771" s="279">
        <f t="shared" si="28"/>
        <v>7689.76</v>
      </c>
      <c r="C771" s="279">
        <f t="shared" si="28"/>
        <v>7689.12</v>
      </c>
    </row>
    <row r="772" spans="1:3" x14ac:dyDescent="0.2">
      <c r="A772" s="286">
        <f t="shared" si="24"/>
        <v>769</v>
      </c>
      <c r="B772" s="279">
        <f t="shared" si="28"/>
        <v>7699.6399999999994</v>
      </c>
      <c r="C772" s="279">
        <f t="shared" si="28"/>
        <v>7699.08</v>
      </c>
    </row>
    <row r="773" spans="1:3" x14ac:dyDescent="0.2">
      <c r="A773" s="286">
        <f t="shared" ref="A773:A836" si="29">A772+1</f>
        <v>770</v>
      </c>
      <c r="B773" s="279">
        <f t="shared" si="28"/>
        <v>7709.5199999999995</v>
      </c>
      <c r="C773" s="279">
        <f t="shared" si="28"/>
        <v>7709.04</v>
      </c>
    </row>
    <row r="774" spans="1:3" x14ac:dyDescent="0.2">
      <c r="A774" s="286">
        <f t="shared" si="29"/>
        <v>771</v>
      </c>
      <c r="B774" s="279">
        <f t="shared" si="28"/>
        <v>7719.4</v>
      </c>
      <c r="C774" s="279">
        <f t="shared" si="28"/>
        <v>7719.12</v>
      </c>
    </row>
    <row r="775" spans="1:3" x14ac:dyDescent="0.2">
      <c r="A775" s="286">
        <f t="shared" si="29"/>
        <v>772</v>
      </c>
      <c r="B775" s="279">
        <f t="shared" si="28"/>
        <v>7729.7999999999993</v>
      </c>
      <c r="C775" s="279">
        <f t="shared" si="28"/>
        <v>7729.08</v>
      </c>
    </row>
    <row r="776" spans="1:3" x14ac:dyDescent="0.2">
      <c r="A776" s="286">
        <f t="shared" si="29"/>
        <v>773</v>
      </c>
      <c r="B776" s="279">
        <f t="shared" si="28"/>
        <v>7739.68</v>
      </c>
      <c r="C776" s="279">
        <f t="shared" si="28"/>
        <v>7739.04</v>
      </c>
    </row>
    <row r="777" spans="1:3" x14ac:dyDescent="0.2">
      <c r="A777" s="286">
        <f t="shared" si="29"/>
        <v>774</v>
      </c>
      <c r="B777" s="279">
        <f t="shared" si="28"/>
        <v>7749.5599999999995</v>
      </c>
      <c r="C777" s="279">
        <f t="shared" si="28"/>
        <v>7749.12</v>
      </c>
    </row>
    <row r="778" spans="1:3" x14ac:dyDescent="0.2">
      <c r="A778" s="286">
        <f t="shared" si="29"/>
        <v>775</v>
      </c>
      <c r="B778" s="279">
        <f t="shared" ref="B778:C793" si="30">B$1+B278</f>
        <v>7759.44</v>
      </c>
      <c r="C778" s="279">
        <f t="shared" si="30"/>
        <v>7759.08</v>
      </c>
    </row>
    <row r="779" spans="1:3" x14ac:dyDescent="0.2">
      <c r="A779" s="286">
        <f t="shared" si="29"/>
        <v>776</v>
      </c>
      <c r="B779" s="279">
        <f t="shared" si="30"/>
        <v>7769.32</v>
      </c>
      <c r="C779" s="279">
        <f t="shared" si="30"/>
        <v>7769.04</v>
      </c>
    </row>
    <row r="780" spans="1:3" x14ac:dyDescent="0.2">
      <c r="A780" s="286">
        <f t="shared" si="29"/>
        <v>777</v>
      </c>
      <c r="B780" s="279">
        <f t="shared" si="30"/>
        <v>7779.7199999999993</v>
      </c>
      <c r="C780" s="279">
        <f t="shared" si="30"/>
        <v>7779.12</v>
      </c>
    </row>
    <row r="781" spans="1:3" x14ac:dyDescent="0.2">
      <c r="A781" s="286">
        <f t="shared" si="29"/>
        <v>778</v>
      </c>
      <c r="B781" s="279">
        <f t="shared" si="30"/>
        <v>7789.6</v>
      </c>
      <c r="C781" s="279">
        <f t="shared" si="30"/>
        <v>7789.08</v>
      </c>
    </row>
    <row r="782" spans="1:3" x14ac:dyDescent="0.2">
      <c r="A782" s="286">
        <f t="shared" si="29"/>
        <v>779</v>
      </c>
      <c r="B782" s="279">
        <f t="shared" si="30"/>
        <v>7799.48</v>
      </c>
      <c r="C782" s="279">
        <f t="shared" si="30"/>
        <v>7799.04</v>
      </c>
    </row>
    <row r="783" spans="1:3" x14ac:dyDescent="0.2">
      <c r="A783" s="286">
        <f t="shared" si="29"/>
        <v>780</v>
      </c>
      <c r="B783" s="279">
        <f t="shared" si="30"/>
        <v>7809.36</v>
      </c>
      <c r="C783" s="279">
        <f t="shared" si="30"/>
        <v>7809.12</v>
      </c>
    </row>
    <row r="784" spans="1:3" x14ac:dyDescent="0.2">
      <c r="A784" s="286">
        <f t="shared" si="29"/>
        <v>781</v>
      </c>
      <c r="B784" s="279">
        <f t="shared" si="30"/>
        <v>7819.76</v>
      </c>
      <c r="C784" s="279">
        <f t="shared" si="30"/>
        <v>7819.08</v>
      </c>
    </row>
    <row r="785" spans="1:3" x14ac:dyDescent="0.2">
      <c r="A785" s="286">
        <f t="shared" si="29"/>
        <v>782</v>
      </c>
      <c r="B785" s="279">
        <f t="shared" si="30"/>
        <v>7829.6399999999994</v>
      </c>
      <c r="C785" s="279">
        <f t="shared" si="30"/>
        <v>7829.04</v>
      </c>
    </row>
    <row r="786" spans="1:3" x14ac:dyDescent="0.2">
      <c r="A786" s="286">
        <f t="shared" si="29"/>
        <v>783</v>
      </c>
      <c r="B786" s="279">
        <f t="shared" si="30"/>
        <v>7839.5199999999995</v>
      </c>
      <c r="C786" s="279">
        <f t="shared" si="30"/>
        <v>7839.12</v>
      </c>
    </row>
    <row r="787" spans="1:3" x14ac:dyDescent="0.2">
      <c r="A787" s="286">
        <f t="shared" si="29"/>
        <v>784</v>
      </c>
      <c r="B787" s="279">
        <f t="shared" si="30"/>
        <v>7849.4</v>
      </c>
      <c r="C787" s="279">
        <f t="shared" si="30"/>
        <v>7849.08</v>
      </c>
    </row>
    <row r="788" spans="1:3" x14ac:dyDescent="0.2">
      <c r="A788" s="286">
        <f t="shared" si="29"/>
        <v>785</v>
      </c>
      <c r="B788" s="279">
        <f t="shared" si="30"/>
        <v>7859.7999999999993</v>
      </c>
      <c r="C788" s="279">
        <f t="shared" si="30"/>
        <v>7859.04</v>
      </c>
    </row>
    <row r="789" spans="1:3" x14ac:dyDescent="0.2">
      <c r="A789" s="286">
        <f t="shared" si="29"/>
        <v>786</v>
      </c>
      <c r="B789" s="279">
        <f t="shared" si="30"/>
        <v>7869.68</v>
      </c>
      <c r="C789" s="279">
        <f t="shared" si="30"/>
        <v>7869.12</v>
      </c>
    </row>
    <row r="790" spans="1:3" x14ac:dyDescent="0.2">
      <c r="A790" s="286">
        <f t="shared" si="29"/>
        <v>787</v>
      </c>
      <c r="B790" s="279">
        <f t="shared" si="30"/>
        <v>7879.5599999999995</v>
      </c>
      <c r="C790" s="279">
        <f t="shared" si="30"/>
        <v>7879.08</v>
      </c>
    </row>
    <row r="791" spans="1:3" x14ac:dyDescent="0.2">
      <c r="A791" s="286">
        <f t="shared" si="29"/>
        <v>788</v>
      </c>
      <c r="B791" s="279">
        <f t="shared" si="30"/>
        <v>7889.44</v>
      </c>
      <c r="C791" s="279">
        <f t="shared" si="30"/>
        <v>7889.04</v>
      </c>
    </row>
    <row r="792" spans="1:3" x14ac:dyDescent="0.2">
      <c r="A792" s="286">
        <f t="shared" si="29"/>
        <v>789</v>
      </c>
      <c r="B792" s="279">
        <f t="shared" si="30"/>
        <v>7899.32</v>
      </c>
      <c r="C792" s="279">
        <f t="shared" si="30"/>
        <v>7899.12</v>
      </c>
    </row>
    <row r="793" spans="1:3" x14ac:dyDescent="0.2">
      <c r="A793" s="286">
        <f t="shared" si="29"/>
        <v>790</v>
      </c>
      <c r="B793" s="279">
        <f t="shared" si="30"/>
        <v>7909.7199999999993</v>
      </c>
      <c r="C793" s="279">
        <f t="shared" si="30"/>
        <v>7909.08</v>
      </c>
    </row>
    <row r="794" spans="1:3" x14ac:dyDescent="0.2">
      <c r="A794" s="286">
        <f t="shared" si="29"/>
        <v>791</v>
      </c>
      <c r="B794" s="279">
        <f t="shared" ref="B794:C809" si="31">B$1+B294</f>
        <v>7919.6</v>
      </c>
      <c r="C794" s="279">
        <f t="shared" si="31"/>
        <v>7919.04</v>
      </c>
    </row>
    <row r="795" spans="1:3" x14ac:dyDescent="0.2">
      <c r="A795" s="286">
        <f t="shared" si="29"/>
        <v>792</v>
      </c>
      <c r="B795" s="279">
        <f t="shared" si="31"/>
        <v>7929.48</v>
      </c>
      <c r="C795" s="279">
        <f t="shared" si="31"/>
        <v>7929.12</v>
      </c>
    </row>
    <row r="796" spans="1:3" x14ac:dyDescent="0.2">
      <c r="A796" s="286">
        <f t="shared" si="29"/>
        <v>793</v>
      </c>
      <c r="B796" s="279">
        <f t="shared" si="31"/>
        <v>7939.36</v>
      </c>
      <c r="C796" s="279">
        <f t="shared" si="31"/>
        <v>7939.08</v>
      </c>
    </row>
    <row r="797" spans="1:3" x14ac:dyDescent="0.2">
      <c r="A797" s="286">
        <f t="shared" si="29"/>
        <v>794</v>
      </c>
      <c r="B797" s="279">
        <f t="shared" si="31"/>
        <v>7949.76</v>
      </c>
      <c r="C797" s="279">
        <f t="shared" si="31"/>
        <v>7949.04</v>
      </c>
    </row>
    <row r="798" spans="1:3" x14ac:dyDescent="0.2">
      <c r="A798" s="286">
        <f t="shared" si="29"/>
        <v>795</v>
      </c>
      <c r="B798" s="279">
        <f t="shared" si="31"/>
        <v>7959.6399999999994</v>
      </c>
      <c r="C798" s="279">
        <f t="shared" si="31"/>
        <v>7959.12</v>
      </c>
    </row>
    <row r="799" spans="1:3" x14ac:dyDescent="0.2">
      <c r="A799" s="286">
        <f t="shared" si="29"/>
        <v>796</v>
      </c>
      <c r="B799" s="279">
        <f t="shared" si="31"/>
        <v>7969.5199999999995</v>
      </c>
      <c r="C799" s="279">
        <f t="shared" si="31"/>
        <v>7969.08</v>
      </c>
    </row>
    <row r="800" spans="1:3" x14ac:dyDescent="0.2">
      <c r="A800" s="286">
        <f t="shared" si="29"/>
        <v>797</v>
      </c>
      <c r="B800" s="279">
        <f t="shared" si="31"/>
        <v>7979.4</v>
      </c>
      <c r="C800" s="279">
        <f t="shared" si="31"/>
        <v>7979.04</v>
      </c>
    </row>
    <row r="801" spans="1:3" x14ac:dyDescent="0.2">
      <c r="A801" s="286">
        <f t="shared" si="29"/>
        <v>798</v>
      </c>
      <c r="B801" s="279">
        <f t="shared" si="31"/>
        <v>7989.7999999999993</v>
      </c>
      <c r="C801" s="279">
        <f t="shared" si="31"/>
        <v>7989.12</v>
      </c>
    </row>
    <row r="802" spans="1:3" x14ac:dyDescent="0.2">
      <c r="A802" s="286">
        <f t="shared" si="29"/>
        <v>799</v>
      </c>
      <c r="B802" s="279">
        <f t="shared" si="31"/>
        <v>7999.68</v>
      </c>
      <c r="C802" s="279">
        <f t="shared" si="31"/>
        <v>7999.08</v>
      </c>
    </row>
    <row r="803" spans="1:3" x14ac:dyDescent="0.2">
      <c r="A803" s="286">
        <f t="shared" si="29"/>
        <v>800</v>
      </c>
      <c r="B803" s="279">
        <f t="shared" si="31"/>
        <v>8009.5599999999995</v>
      </c>
      <c r="C803" s="279">
        <f t="shared" si="31"/>
        <v>8009.04</v>
      </c>
    </row>
    <row r="804" spans="1:3" x14ac:dyDescent="0.2">
      <c r="A804" s="286">
        <f t="shared" si="29"/>
        <v>801</v>
      </c>
      <c r="B804" s="279">
        <f t="shared" si="31"/>
        <v>8019.44</v>
      </c>
      <c r="C804" s="279">
        <f t="shared" si="31"/>
        <v>8019.12</v>
      </c>
    </row>
    <row r="805" spans="1:3" x14ac:dyDescent="0.2">
      <c r="A805" s="286">
        <f t="shared" si="29"/>
        <v>802</v>
      </c>
      <c r="B805" s="279">
        <f t="shared" si="31"/>
        <v>8029.32</v>
      </c>
      <c r="C805" s="279">
        <f t="shared" si="31"/>
        <v>8029.08</v>
      </c>
    </row>
    <row r="806" spans="1:3" x14ac:dyDescent="0.2">
      <c r="A806" s="286">
        <f t="shared" si="29"/>
        <v>803</v>
      </c>
      <c r="B806" s="279">
        <f t="shared" si="31"/>
        <v>8039.7199999999993</v>
      </c>
      <c r="C806" s="279">
        <f t="shared" si="31"/>
        <v>8039.04</v>
      </c>
    </row>
    <row r="807" spans="1:3" x14ac:dyDescent="0.2">
      <c r="A807" s="286">
        <f t="shared" si="29"/>
        <v>804</v>
      </c>
      <c r="B807" s="279">
        <f t="shared" si="31"/>
        <v>8049.6</v>
      </c>
      <c r="C807" s="279">
        <f t="shared" si="31"/>
        <v>8049.12</v>
      </c>
    </row>
    <row r="808" spans="1:3" x14ac:dyDescent="0.2">
      <c r="A808" s="286">
        <f t="shared" si="29"/>
        <v>805</v>
      </c>
      <c r="B808" s="279">
        <f t="shared" si="31"/>
        <v>8059.48</v>
      </c>
      <c r="C808" s="279">
        <f t="shared" si="31"/>
        <v>8059.08</v>
      </c>
    </row>
    <row r="809" spans="1:3" x14ac:dyDescent="0.2">
      <c r="A809" s="286">
        <f t="shared" si="29"/>
        <v>806</v>
      </c>
      <c r="B809" s="279">
        <f t="shared" si="31"/>
        <v>8069.36</v>
      </c>
      <c r="C809" s="279">
        <f t="shared" si="31"/>
        <v>8069.04</v>
      </c>
    </row>
    <row r="810" spans="1:3" x14ac:dyDescent="0.2">
      <c r="A810" s="286">
        <f t="shared" si="29"/>
        <v>807</v>
      </c>
      <c r="B810" s="279">
        <f t="shared" ref="B810:C825" si="32">B$1+B310</f>
        <v>8079.76</v>
      </c>
      <c r="C810" s="279">
        <f t="shared" si="32"/>
        <v>8079.12</v>
      </c>
    </row>
    <row r="811" spans="1:3" x14ac:dyDescent="0.2">
      <c r="A811" s="286">
        <f t="shared" si="29"/>
        <v>808</v>
      </c>
      <c r="B811" s="279">
        <f t="shared" si="32"/>
        <v>8089.6399999999994</v>
      </c>
      <c r="C811" s="279">
        <f t="shared" si="32"/>
        <v>8089.08</v>
      </c>
    </row>
    <row r="812" spans="1:3" x14ac:dyDescent="0.2">
      <c r="A812" s="286">
        <f t="shared" si="29"/>
        <v>809</v>
      </c>
      <c r="B812" s="279">
        <f t="shared" si="32"/>
        <v>8099.5199999999995</v>
      </c>
      <c r="C812" s="279">
        <f t="shared" si="32"/>
        <v>8099.04</v>
      </c>
    </row>
    <row r="813" spans="1:3" x14ac:dyDescent="0.2">
      <c r="A813" s="286">
        <f t="shared" si="29"/>
        <v>810</v>
      </c>
      <c r="B813" s="279">
        <f t="shared" si="32"/>
        <v>8109.4</v>
      </c>
      <c r="C813" s="279">
        <f t="shared" si="32"/>
        <v>8109.12</v>
      </c>
    </row>
    <row r="814" spans="1:3" x14ac:dyDescent="0.2">
      <c r="A814" s="286">
        <f t="shared" si="29"/>
        <v>811</v>
      </c>
      <c r="B814" s="279">
        <f t="shared" si="32"/>
        <v>8119.7999999999993</v>
      </c>
      <c r="C814" s="279">
        <f t="shared" si="32"/>
        <v>8119.08</v>
      </c>
    </row>
    <row r="815" spans="1:3" x14ac:dyDescent="0.2">
      <c r="A815" s="286">
        <f t="shared" si="29"/>
        <v>812</v>
      </c>
      <c r="B815" s="279">
        <f t="shared" si="32"/>
        <v>8129.68</v>
      </c>
      <c r="C815" s="279">
        <f t="shared" si="32"/>
        <v>8129.04</v>
      </c>
    </row>
    <row r="816" spans="1:3" x14ac:dyDescent="0.2">
      <c r="A816" s="286">
        <f t="shared" si="29"/>
        <v>813</v>
      </c>
      <c r="B816" s="279">
        <f t="shared" si="32"/>
        <v>8139.5599999999995</v>
      </c>
      <c r="C816" s="279">
        <f t="shared" si="32"/>
        <v>8139.12</v>
      </c>
    </row>
    <row r="817" spans="1:3" x14ac:dyDescent="0.2">
      <c r="A817" s="286">
        <f t="shared" si="29"/>
        <v>814</v>
      </c>
      <c r="B817" s="279">
        <f t="shared" si="32"/>
        <v>8149.44</v>
      </c>
      <c r="C817" s="279">
        <f t="shared" si="32"/>
        <v>8149.08</v>
      </c>
    </row>
    <row r="818" spans="1:3" x14ac:dyDescent="0.2">
      <c r="A818" s="286">
        <f t="shared" si="29"/>
        <v>815</v>
      </c>
      <c r="B818" s="279">
        <f t="shared" si="32"/>
        <v>8159.32</v>
      </c>
      <c r="C818" s="279">
        <f t="shared" si="32"/>
        <v>8159.04</v>
      </c>
    </row>
    <row r="819" spans="1:3" x14ac:dyDescent="0.2">
      <c r="A819" s="286">
        <f t="shared" si="29"/>
        <v>816</v>
      </c>
      <c r="B819" s="279">
        <f t="shared" si="32"/>
        <v>8169.7199999999993</v>
      </c>
      <c r="C819" s="279">
        <f t="shared" si="32"/>
        <v>8169.12</v>
      </c>
    </row>
    <row r="820" spans="1:3" x14ac:dyDescent="0.2">
      <c r="A820" s="286">
        <f t="shared" si="29"/>
        <v>817</v>
      </c>
      <c r="B820" s="279">
        <f t="shared" si="32"/>
        <v>8179.6</v>
      </c>
      <c r="C820" s="279">
        <f t="shared" si="32"/>
        <v>8179.08</v>
      </c>
    </row>
    <row r="821" spans="1:3" x14ac:dyDescent="0.2">
      <c r="A821" s="286">
        <f t="shared" si="29"/>
        <v>818</v>
      </c>
      <c r="B821" s="279">
        <f t="shared" si="32"/>
        <v>8189.48</v>
      </c>
      <c r="C821" s="279">
        <f t="shared" si="32"/>
        <v>8189.04</v>
      </c>
    </row>
    <row r="822" spans="1:3" x14ac:dyDescent="0.2">
      <c r="A822" s="286">
        <f t="shared" si="29"/>
        <v>819</v>
      </c>
      <c r="B822" s="279">
        <f t="shared" si="32"/>
        <v>8199.36</v>
      </c>
      <c r="C822" s="279">
        <f t="shared" si="32"/>
        <v>8199.119999999999</v>
      </c>
    </row>
    <row r="823" spans="1:3" x14ac:dyDescent="0.2">
      <c r="A823" s="286">
        <f t="shared" si="29"/>
        <v>820</v>
      </c>
      <c r="B823" s="279">
        <f t="shared" si="32"/>
        <v>8209.76</v>
      </c>
      <c r="C823" s="279">
        <f t="shared" si="32"/>
        <v>8209.08</v>
      </c>
    </row>
    <row r="824" spans="1:3" x14ac:dyDescent="0.2">
      <c r="A824" s="286">
        <f t="shared" si="29"/>
        <v>821</v>
      </c>
      <c r="B824" s="279">
        <f t="shared" si="32"/>
        <v>8219.64</v>
      </c>
      <c r="C824" s="279">
        <f t="shared" si="32"/>
        <v>8219.0400000000009</v>
      </c>
    </row>
    <row r="825" spans="1:3" x14ac:dyDescent="0.2">
      <c r="A825" s="286">
        <f t="shared" si="29"/>
        <v>822</v>
      </c>
      <c r="B825" s="279">
        <f t="shared" si="32"/>
        <v>8229.52</v>
      </c>
      <c r="C825" s="279">
        <f t="shared" si="32"/>
        <v>8229.119999999999</v>
      </c>
    </row>
    <row r="826" spans="1:3" x14ac:dyDescent="0.2">
      <c r="A826" s="286">
        <f t="shared" si="29"/>
        <v>823</v>
      </c>
      <c r="B826" s="279">
        <f t="shared" ref="B826:C841" si="33">B$1+B326</f>
        <v>8239.4</v>
      </c>
      <c r="C826" s="279">
        <f t="shared" si="33"/>
        <v>8239.08</v>
      </c>
    </row>
    <row r="827" spans="1:3" x14ac:dyDescent="0.2">
      <c r="A827" s="286">
        <f t="shared" si="29"/>
        <v>824</v>
      </c>
      <c r="B827" s="279">
        <f t="shared" si="33"/>
        <v>8249.7999999999993</v>
      </c>
      <c r="C827" s="279">
        <f t="shared" si="33"/>
        <v>8249.0400000000009</v>
      </c>
    </row>
    <row r="828" spans="1:3" x14ac:dyDescent="0.2">
      <c r="A828" s="286">
        <f t="shared" si="29"/>
        <v>825</v>
      </c>
      <c r="B828" s="279">
        <f t="shared" si="33"/>
        <v>8259.68</v>
      </c>
      <c r="C828" s="279">
        <f t="shared" si="33"/>
        <v>8259.119999999999</v>
      </c>
    </row>
    <row r="829" spans="1:3" x14ac:dyDescent="0.2">
      <c r="A829" s="286">
        <f t="shared" si="29"/>
        <v>826</v>
      </c>
      <c r="B829" s="279">
        <f t="shared" si="33"/>
        <v>8269.56</v>
      </c>
      <c r="C829" s="279">
        <f t="shared" si="33"/>
        <v>8269.08</v>
      </c>
    </row>
    <row r="830" spans="1:3" x14ac:dyDescent="0.2">
      <c r="A830" s="286">
        <f t="shared" si="29"/>
        <v>827</v>
      </c>
      <c r="B830" s="279">
        <f t="shared" si="33"/>
        <v>8279.4399999999987</v>
      </c>
      <c r="C830" s="279">
        <f t="shared" si="33"/>
        <v>8279.0400000000009</v>
      </c>
    </row>
    <row r="831" spans="1:3" x14ac:dyDescent="0.2">
      <c r="A831" s="286">
        <f t="shared" si="29"/>
        <v>828</v>
      </c>
      <c r="B831" s="279">
        <f t="shared" si="33"/>
        <v>8289.32</v>
      </c>
      <c r="C831" s="279">
        <f t="shared" si="33"/>
        <v>8289.119999999999</v>
      </c>
    </row>
    <row r="832" spans="1:3" x14ac:dyDescent="0.2">
      <c r="A832" s="286">
        <f t="shared" si="29"/>
        <v>829</v>
      </c>
      <c r="B832" s="279">
        <f t="shared" si="33"/>
        <v>8299.7199999999993</v>
      </c>
      <c r="C832" s="279">
        <f t="shared" si="33"/>
        <v>8299.08</v>
      </c>
    </row>
    <row r="833" spans="1:3" x14ac:dyDescent="0.2">
      <c r="A833" s="286">
        <f t="shared" si="29"/>
        <v>830</v>
      </c>
      <c r="B833" s="279">
        <f t="shared" si="33"/>
        <v>8309.6</v>
      </c>
      <c r="C833" s="279">
        <f t="shared" si="33"/>
        <v>8309.0400000000009</v>
      </c>
    </row>
    <row r="834" spans="1:3" x14ac:dyDescent="0.2">
      <c r="A834" s="286">
        <f t="shared" si="29"/>
        <v>831</v>
      </c>
      <c r="B834" s="279">
        <f t="shared" si="33"/>
        <v>8319.48</v>
      </c>
      <c r="C834" s="279">
        <f t="shared" si="33"/>
        <v>8319.119999999999</v>
      </c>
    </row>
    <row r="835" spans="1:3" x14ac:dyDescent="0.2">
      <c r="A835" s="286">
        <f t="shared" si="29"/>
        <v>832</v>
      </c>
      <c r="B835" s="279">
        <f t="shared" si="33"/>
        <v>8329.36</v>
      </c>
      <c r="C835" s="279">
        <f t="shared" si="33"/>
        <v>8329.08</v>
      </c>
    </row>
    <row r="836" spans="1:3" x14ac:dyDescent="0.2">
      <c r="A836" s="286">
        <f t="shared" si="29"/>
        <v>833</v>
      </c>
      <c r="B836" s="279">
        <f t="shared" si="33"/>
        <v>8339.76</v>
      </c>
      <c r="C836" s="279">
        <f t="shared" si="33"/>
        <v>8339.0400000000009</v>
      </c>
    </row>
    <row r="837" spans="1:3" x14ac:dyDescent="0.2">
      <c r="A837" s="286">
        <f t="shared" ref="A837:A900" si="34">A836+1</f>
        <v>834</v>
      </c>
      <c r="B837" s="279">
        <f t="shared" si="33"/>
        <v>8349.64</v>
      </c>
      <c r="C837" s="279">
        <f t="shared" si="33"/>
        <v>8349.119999999999</v>
      </c>
    </row>
    <row r="838" spans="1:3" x14ac:dyDescent="0.2">
      <c r="A838" s="286">
        <f t="shared" si="34"/>
        <v>835</v>
      </c>
      <c r="B838" s="279">
        <f t="shared" si="33"/>
        <v>8359.52</v>
      </c>
      <c r="C838" s="279">
        <f t="shared" si="33"/>
        <v>8359.08</v>
      </c>
    </row>
    <row r="839" spans="1:3" x14ac:dyDescent="0.2">
      <c r="A839" s="286">
        <f t="shared" si="34"/>
        <v>836</v>
      </c>
      <c r="B839" s="279">
        <f t="shared" si="33"/>
        <v>8369.4</v>
      </c>
      <c r="C839" s="279">
        <f t="shared" si="33"/>
        <v>8369.0400000000009</v>
      </c>
    </row>
    <row r="840" spans="1:3" x14ac:dyDescent="0.2">
      <c r="A840" s="286">
        <f t="shared" si="34"/>
        <v>837</v>
      </c>
      <c r="B840" s="279">
        <f t="shared" si="33"/>
        <v>8379.7999999999993</v>
      </c>
      <c r="C840" s="279">
        <f t="shared" si="33"/>
        <v>8379.119999999999</v>
      </c>
    </row>
    <row r="841" spans="1:3" x14ac:dyDescent="0.2">
      <c r="A841" s="286">
        <f t="shared" si="34"/>
        <v>838</v>
      </c>
      <c r="B841" s="279">
        <f t="shared" si="33"/>
        <v>8389.68</v>
      </c>
      <c r="C841" s="279">
        <f t="shared" si="33"/>
        <v>8389.08</v>
      </c>
    </row>
    <row r="842" spans="1:3" x14ac:dyDescent="0.2">
      <c r="A842" s="286">
        <f t="shared" si="34"/>
        <v>839</v>
      </c>
      <c r="B842" s="279">
        <f t="shared" ref="B842:C857" si="35">B$1+B342</f>
        <v>8399.56</v>
      </c>
      <c r="C842" s="279">
        <f t="shared" si="35"/>
        <v>8399.0400000000009</v>
      </c>
    </row>
    <row r="843" spans="1:3" x14ac:dyDescent="0.2">
      <c r="A843" s="286">
        <f t="shared" si="34"/>
        <v>840</v>
      </c>
      <c r="B843" s="279">
        <f t="shared" si="35"/>
        <v>8409.4399999999987</v>
      </c>
      <c r="C843" s="279">
        <f t="shared" si="35"/>
        <v>8409.119999999999</v>
      </c>
    </row>
    <row r="844" spans="1:3" x14ac:dyDescent="0.2">
      <c r="A844" s="286">
        <f t="shared" si="34"/>
        <v>841</v>
      </c>
      <c r="B844" s="279">
        <f t="shared" si="35"/>
        <v>8419.32</v>
      </c>
      <c r="C844" s="279">
        <f t="shared" si="35"/>
        <v>8419.08</v>
      </c>
    </row>
    <row r="845" spans="1:3" x14ac:dyDescent="0.2">
      <c r="A845" s="286">
        <f t="shared" si="34"/>
        <v>842</v>
      </c>
      <c r="B845" s="279">
        <f t="shared" si="35"/>
        <v>8429.7199999999993</v>
      </c>
      <c r="C845" s="279">
        <f t="shared" si="35"/>
        <v>8429.0400000000009</v>
      </c>
    </row>
    <row r="846" spans="1:3" x14ac:dyDescent="0.2">
      <c r="A846" s="286">
        <f t="shared" si="34"/>
        <v>843</v>
      </c>
      <c r="B846" s="279">
        <f t="shared" si="35"/>
        <v>8439.6</v>
      </c>
      <c r="C846" s="279">
        <f t="shared" si="35"/>
        <v>8439.119999999999</v>
      </c>
    </row>
    <row r="847" spans="1:3" x14ac:dyDescent="0.2">
      <c r="A847" s="286">
        <f t="shared" si="34"/>
        <v>844</v>
      </c>
      <c r="B847" s="279">
        <f t="shared" si="35"/>
        <v>8449.48</v>
      </c>
      <c r="C847" s="279">
        <f t="shared" si="35"/>
        <v>8449.08</v>
      </c>
    </row>
    <row r="848" spans="1:3" x14ac:dyDescent="0.2">
      <c r="A848" s="286">
        <f t="shared" si="34"/>
        <v>845</v>
      </c>
      <c r="B848" s="279">
        <f t="shared" si="35"/>
        <v>8459.36</v>
      </c>
      <c r="C848" s="279">
        <f t="shared" si="35"/>
        <v>8459.0400000000009</v>
      </c>
    </row>
    <row r="849" spans="1:3" x14ac:dyDescent="0.2">
      <c r="A849" s="286">
        <f t="shared" si="34"/>
        <v>846</v>
      </c>
      <c r="B849" s="279">
        <f t="shared" si="35"/>
        <v>8469.76</v>
      </c>
      <c r="C849" s="279">
        <f t="shared" si="35"/>
        <v>8469.119999999999</v>
      </c>
    </row>
    <row r="850" spans="1:3" x14ac:dyDescent="0.2">
      <c r="A850" s="286">
        <f t="shared" si="34"/>
        <v>847</v>
      </c>
      <c r="B850" s="279">
        <f t="shared" si="35"/>
        <v>8479.64</v>
      </c>
      <c r="C850" s="279">
        <f t="shared" si="35"/>
        <v>8479.08</v>
      </c>
    </row>
    <row r="851" spans="1:3" x14ac:dyDescent="0.2">
      <c r="A851" s="286">
        <f t="shared" si="34"/>
        <v>848</v>
      </c>
      <c r="B851" s="279">
        <f t="shared" si="35"/>
        <v>8489.52</v>
      </c>
      <c r="C851" s="279">
        <f t="shared" si="35"/>
        <v>8489.0400000000009</v>
      </c>
    </row>
    <row r="852" spans="1:3" x14ac:dyDescent="0.2">
      <c r="A852" s="286">
        <f t="shared" si="34"/>
        <v>849</v>
      </c>
      <c r="B852" s="279">
        <f t="shared" si="35"/>
        <v>8499.4</v>
      </c>
      <c r="C852" s="279">
        <f t="shared" si="35"/>
        <v>8499.119999999999</v>
      </c>
    </row>
    <row r="853" spans="1:3" x14ac:dyDescent="0.2">
      <c r="A853" s="286">
        <f t="shared" si="34"/>
        <v>850</v>
      </c>
      <c r="B853" s="279">
        <f t="shared" si="35"/>
        <v>8509.7999999999993</v>
      </c>
      <c r="C853" s="279">
        <f t="shared" si="35"/>
        <v>8509.08</v>
      </c>
    </row>
    <row r="854" spans="1:3" x14ac:dyDescent="0.2">
      <c r="A854" s="286">
        <f t="shared" si="34"/>
        <v>851</v>
      </c>
      <c r="B854" s="279">
        <f t="shared" si="35"/>
        <v>8519.68</v>
      </c>
      <c r="C854" s="279">
        <f t="shared" si="35"/>
        <v>8519.0400000000009</v>
      </c>
    </row>
    <row r="855" spans="1:3" x14ac:dyDescent="0.2">
      <c r="A855" s="286">
        <f t="shared" si="34"/>
        <v>852</v>
      </c>
      <c r="B855" s="279">
        <f t="shared" si="35"/>
        <v>8529.56</v>
      </c>
      <c r="C855" s="279">
        <f t="shared" si="35"/>
        <v>8529.119999999999</v>
      </c>
    </row>
    <row r="856" spans="1:3" x14ac:dyDescent="0.2">
      <c r="A856" s="286">
        <f t="shared" si="34"/>
        <v>853</v>
      </c>
      <c r="B856" s="279">
        <f t="shared" si="35"/>
        <v>8539.4399999999987</v>
      </c>
      <c r="C856" s="279">
        <f t="shared" si="35"/>
        <v>8539.08</v>
      </c>
    </row>
    <row r="857" spans="1:3" x14ac:dyDescent="0.2">
      <c r="A857" s="286">
        <f t="shared" si="34"/>
        <v>854</v>
      </c>
      <c r="B857" s="279">
        <f t="shared" si="35"/>
        <v>8549.32</v>
      </c>
      <c r="C857" s="279">
        <f t="shared" si="35"/>
        <v>8549.0400000000009</v>
      </c>
    </row>
    <row r="858" spans="1:3" x14ac:dyDescent="0.2">
      <c r="A858" s="286">
        <f t="shared" si="34"/>
        <v>855</v>
      </c>
      <c r="B858" s="279">
        <f t="shared" ref="B858:C873" si="36">B$1+B358</f>
        <v>8559.7199999999993</v>
      </c>
      <c r="C858" s="279">
        <f t="shared" si="36"/>
        <v>8559.119999999999</v>
      </c>
    </row>
    <row r="859" spans="1:3" x14ac:dyDescent="0.2">
      <c r="A859" s="286">
        <f t="shared" si="34"/>
        <v>856</v>
      </c>
      <c r="B859" s="279">
        <f t="shared" si="36"/>
        <v>8569.6</v>
      </c>
      <c r="C859" s="279">
        <f t="shared" si="36"/>
        <v>8569.08</v>
      </c>
    </row>
    <row r="860" spans="1:3" x14ac:dyDescent="0.2">
      <c r="A860" s="286">
        <f t="shared" si="34"/>
        <v>857</v>
      </c>
      <c r="B860" s="279">
        <f t="shared" si="36"/>
        <v>8579.48</v>
      </c>
      <c r="C860" s="279">
        <f t="shared" si="36"/>
        <v>8579.0400000000009</v>
      </c>
    </row>
    <row r="861" spans="1:3" x14ac:dyDescent="0.2">
      <c r="A861" s="286">
        <f t="shared" si="34"/>
        <v>858</v>
      </c>
      <c r="B861" s="279">
        <f t="shared" si="36"/>
        <v>8589.36</v>
      </c>
      <c r="C861" s="279">
        <f t="shared" si="36"/>
        <v>8589.119999999999</v>
      </c>
    </row>
    <row r="862" spans="1:3" x14ac:dyDescent="0.2">
      <c r="A862" s="286">
        <f t="shared" si="34"/>
        <v>859</v>
      </c>
      <c r="B862" s="279">
        <f t="shared" si="36"/>
        <v>8599.76</v>
      </c>
      <c r="C862" s="279">
        <f t="shared" si="36"/>
        <v>8599.08</v>
      </c>
    </row>
    <row r="863" spans="1:3" x14ac:dyDescent="0.2">
      <c r="A863" s="286">
        <f t="shared" si="34"/>
        <v>860</v>
      </c>
      <c r="B863" s="279">
        <f t="shared" si="36"/>
        <v>8609.5399999999991</v>
      </c>
      <c r="C863" s="279">
        <f t="shared" si="36"/>
        <v>8609.0400000000009</v>
      </c>
    </row>
    <row r="864" spans="1:3" x14ac:dyDescent="0.2">
      <c r="A864" s="286">
        <f t="shared" si="34"/>
        <v>861</v>
      </c>
      <c r="B864" s="279">
        <f t="shared" si="36"/>
        <v>8619.52</v>
      </c>
      <c r="C864" s="279">
        <f t="shared" si="36"/>
        <v>8619.119999999999</v>
      </c>
    </row>
    <row r="865" spans="1:3" x14ac:dyDescent="0.2">
      <c r="A865" s="286">
        <f t="shared" si="34"/>
        <v>862</v>
      </c>
      <c r="B865" s="279">
        <f t="shared" si="36"/>
        <v>8629.4</v>
      </c>
      <c r="C865" s="279">
        <f t="shared" si="36"/>
        <v>8629.08</v>
      </c>
    </row>
    <row r="866" spans="1:3" x14ac:dyDescent="0.2">
      <c r="A866" s="286">
        <f t="shared" si="34"/>
        <v>863</v>
      </c>
      <c r="B866" s="279">
        <f t="shared" si="36"/>
        <v>8639.7999999999993</v>
      </c>
      <c r="C866" s="279">
        <f t="shared" si="36"/>
        <v>8639.0400000000009</v>
      </c>
    </row>
    <row r="867" spans="1:3" x14ac:dyDescent="0.2">
      <c r="A867" s="286">
        <f t="shared" si="34"/>
        <v>864</v>
      </c>
      <c r="B867" s="279">
        <f t="shared" si="36"/>
        <v>8649.68</v>
      </c>
      <c r="C867" s="279">
        <f t="shared" si="36"/>
        <v>8649.119999999999</v>
      </c>
    </row>
    <row r="868" spans="1:3" x14ac:dyDescent="0.2">
      <c r="A868" s="286">
        <f t="shared" si="34"/>
        <v>865</v>
      </c>
      <c r="B868" s="279">
        <f t="shared" si="36"/>
        <v>8659.56</v>
      </c>
      <c r="C868" s="279">
        <f t="shared" si="36"/>
        <v>8659.08</v>
      </c>
    </row>
    <row r="869" spans="1:3" x14ac:dyDescent="0.2">
      <c r="A869" s="286">
        <f t="shared" si="34"/>
        <v>866</v>
      </c>
      <c r="B869" s="279">
        <f t="shared" si="36"/>
        <v>8669.4399999999987</v>
      </c>
      <c r="C869" s="279">
        <f t="shared" si="36"/>
        <v>8669.0400000000009</v>
      </c>
    </row>
    <row r="870" spans="1:3" x14ac:dyDescent="0.2">
      <c r="A870" s="286">
        <f t="shared" si="34"/>
        <v>867</v>
      </c>
      <c r="B870" s="279">
        <f t="shared" si="36"/>
        <v>8679.32</v>
      </c>
      <c r="C870" s="279">
        <f t="shared" si="36"/>
        <v>8679.119999999999</v>
      </c>
    </row>
    <row r="871" spans="1:3" x14ac:dyDescent="0.2">
      <c r="A871" s="286">
        <f t="shared" si="34"/>
        <v>868</v>
      </c>
      <c r="B871" s="279">
        <f t="shared" si="36"/>
        <v>8689.7199999999993</v>
      </c>
      <c r="C871" s="279">
        <f t="shared" si="36"/>
        <v>8689.08</v>
      </c>
    </row>
    <row r="872" spans="1:3" x14ac:dyDescent="0.2">
      <c r="A872" s="286">
        <f t="shared" si="34"/>
        <v>869</v>
      </c>
      <c r="B872" s="279">
        <f t="shared" si="36"/>
        <v>8699.6</v>
      </c>
      <c r="C872" s="279">
        <f t="shared" si="36"/>
        <v>8699.0400000000009</v>
      </c>
    </row>
    <row r="873" spans="1:3" x14ac:dyDescent="0.2">
      <c r="A873" s="286">
        <f t="shared" si="34"/>
        <v>870</v>
      </c>
      <c r="B873" s="279">
        <f t="shared" si="36"/>
        <v>8709.48</v>
      </c>
      <c r="C873" s="279">
        <f t="shared" si="36"/>
        <v>8709.119999999999</v>
      </c>
    </row>
    <row r="874" spans="1:3" x14ac:dyDescent="0.2">
      <c r="A874" s="286">
        <f t="shared" si="34"/>
        <v>871</v>
      </c>
      <c r="B874" s="279">
        <f t="shared" ref="B874:C889" si="37">B$1+B374</f>
        <v>8719.36</v>
      </c>
      <c r="C874" s="279">
        <f t="shared" si="37"/>
        <v>8719.08</v>
      </c>
    </row>
    <row r="875" spans="1:3" x14ac:dyDescent="0.2">
      <c r="A875" s="286">
        <f t="shared" si="34"/>
        <v>872</v>
      </c>
      <c r="B875" s="279">
        <f t="shared" si="37"/>
        <v>8729.76</v>
      </c>
      <c r="C875" s="279">
        <f t="shared" si="37"/>
        <v>8729.0400000000009</v>
      </c>
    </row>
    <row r="876" spans="1:3" x14ac:dyDescent="0.2">
      <c r="A876" s="286">
        <f t="shared" si="34"/>
        <v>873</v>
      </c>
      <c r="B876" s="279">
        <f t="shared" si="37"/>
        <v>8739.64</v>
      </c>
      <c r="C876" s="279">
        <f t="shared" si="37"/>
        <v>8739.119999999999</v>
      </c>
    </row>
    <row r="877" spans="1:3" x14ac:dyDescent="0.2">
      <c r="A877" s="286">
        <f t="shared" si="34"/>
        <v>874</v>
      </c>
      <c r="B877" s="279">
        <f t="shared" si="37"/>
        <v>8749.52</v>
      </c>
      <c r="C877" s="279">
        <f t="shared" si="37"/>
        <v>8749.08</v>
      </c>
    </row>
    <row r="878" spans="1:3" x14ac:dyDescent="0.2">
      <c r="A878" s="286">
        <f t="shared" si="34"/>
        <v>875</v>
      </c>
      <c r="B878" s="279">
        <f t="shared" si="37"/>
        <v>8759.4</v>
      </c>
      <c r="C878" s="279">
        <f t="shared" si="37"/>
        <v>8759.0400000000009</v>
      </c>
    </row>
    <row r="879" spans="1:3" x14ac:dyDescent="0.2">
      <c r="A879" s="286">
        <f t="shared" si="34"/>
        <v>876</v>
      </c>
      <c r="B879" s="279">
        <f t="shared" si="37"/>
        <v>8769.7999999999993</v>
      </c>
      <c r="C879" s="279">
        <f t="shared" si="37"/>
        <v>8769.119999999999</v>
      </c>
    </row>
    <row r="880" spans="1:3" x14ac:dyDescent="0.2">
      <c r="A880" s="286">
        <f t="shared" si="34"/>
        <v>877</v>
      </c>
      <c r="B880" s="279">
        <f t="shared" si="37"/>
        <v>8779.68</v>
      </c>
      <c r="C880" s="279">
        <f t="shared" si="37"/>
        <v>8779.08</v>
      </c>
    </row>
    <row r="881" spans="1:3" x14ac:dyDescent="0.2">
      <c r="A881" s="286">
        <f t="shared" si="34"/>
        <v>878</v>
      </c>
      <c r="B881" s="279">
        <f t="shared" si="37"/>
        <v>8789.56</v>
      </c>
      <c r="C881" s="279">
        <f t="shared" si="37"/>
        <v>8789.0400000000009</v>
      </c>
    </row>
    <row r="882" spans="1:3" x14ac:dyDescent="0.2">
      <c r="A882" s="286">
        <f t="shared" si="34"/>
        <v>879</v>
      </c>
      <c r="B882" s="279">
        <f t="shared" si="37"/>
        <v>8799.4399999999987</v>
      </c>
      <c r="C882" s="279">
        <f t="shared" si="37"/>
        <v>8799.119999999999</v>
      </c>
    </row>
    <row r="883" spans="1:3" x14ac:dyDescent="0.2">
      <c r="A883" s="286">
        <f t="shared" si="34"/>
        <v>880</v>
      </c>
      <c r="B883" s="279">
        <f t="shared" si="37"/>
        <v>8809.32</v>
      </c>
      <c r="C883" s="279">
        <f t="shared" si="37"/>
        <v>8809.08</v>
      </c>
    </row>
    <row r="884" spans="1:3" x14ac:dyDescent="0.2">
      <c r="A884" s="286">
        <f t="shared" si="34"/>
        <v>881</v>
      </c>
      <c r="B884" s="279">
        <f t="shared" si="37"/>
        <v>8819.7199999999993</v>
      </c>
      <c r="C884" s="279">
        <f t="shared" si="37"/>
        <v>8819.0400000000009</v>
      </c>
    </row>
    <row r="885" spans="1:3" x14ac:dyDescent="0.2">
      <c r="A885" s="286">
        <f t="shared" si="34"/>
        <v>882</v>
      </c>
      <c r="B885" s="279">
        <f t="shared" si="37"/>
        <v>8829.6</v>
      </c>
      <c r="C885" s="279">
        <f t="shared" si="37"/>
        <v>8829.119999999999</v>
      </c>
    </row>
    <row r="886" spans="1:3" x14ac:dyDescent="0.2">
      <c r="A886" s="286">
        <f t="shared" si="34"/>
        <v>883</v>
      </c>
      <c r="B886" s="279">
        <f t="shared" si="37"/>
        <v>8839.48</v>
      </c>
      <c r="C886" s="279">
        <f t="shared" si="37"/>
        <v>8839.08</v>
      </c>
    </row>
    <row r="887" spans="1:3" x14ac:dyDescent="0.2">
      <c r="A887" s="286">
        <f t="shared" si="34"/>
        <v>884</v>
      </c>
      <c r="B887" s="279">
        <f t="shared" si="37"/>
        <v>8849.36</v>
      </c>
      <c r="C887" s="279">
        <f t="shared" si="37"/>
        <v>8849.0400000000009</v>
      </c>
    </row>
    <row r="888" spans="1:3" x14ac:dyDescent="0.2">
      <c r="A888" s="286">
        <f t="shared" si="34"/>
        <v>885</v>
      </c>
      <c r="B888" s="279">
        <f t="shared" si="37"/>
        <v>8859.76</v>
      </c>
      <c r="C888" s="279">
        <f t="shared" si="37"/>
        <v>8859.119999999999</v>
      </c>
    </row>
    <row r="889" spans="1:3" x14ac:dyDescent="0.2">
      <c r="A889" s="286">
        <f t="shared" si="34"/>
        <v>886</v>
      </c>
      <c r="B889" s="279">
        <f t="shared" si="37"/>
        <v>8869.64</v>
      </c>
      <c r="C889" s="279">
        <f t="shared" si="37"/>
        <v>8869.08</v>
      </c>
    </row>
    <row r="890" spans="1:3" x14ac:dyDescent="0.2">
      <c r="A890" s="286">
        <f t="shared" si="34"/>
        <v>887</v>
      </c>
      <c r="B890" s="279">
        <f t="shared" ref="B890:C905" si="38">B$1+B390</f>
        <v>8879.52</v>
      </c>
      <c r="C890" s="279">
        <f t="shared" si="38"/>
        <v>8879.0400000000009</v>
      </c>
    </row>
    <row r="891" spans="1:3" x14ac:dyDescent="0.2">
      <c r="A891" s="286">
        <f t="shared" si="34"/>
        <v>888</v>
      </c>
      <c r="B891" s="279">
        <f t="shared" si="38"/>
        <v>8889.4</v>
      </c>
      <c r="C891" s="279">
        <f t="shared" si="38"/>
        <v>8889.119999999999</v>
      </c>
    </row>
    <row r="892" spans="1:3" x14ac:dyDescent="0.2">
      <c r="A892" s="286">
        <f t="shared" si="34"/>
        <v>889</v>
      </c>
      <c r="B892" s="279">
        <f t="shared" si="38"/>
        <v>8899.7999999999993</v>
      </c>
      <c r="C892" s="279">
        <f t="shared" si="38"/>
        <v>8899.08</v>
      </c>
    </row>
    <row r="893" spans="1:3" x14ac:dyDescent="0.2">
      <c r="A893" s="286">
        <f t="shared" si="34"/>
        <v>890</v>
      </c>
      <c r="B893" s="279">
        <f t="shared" si="38"/>
        <v>8909.68</v>
      </c>
      <c r="C893" s="279">
        <f t="shared" si="38"/>
        <v>8909.0400000000009</v>
      </c>
    </row>
    <row r="894" spans="1:3" x14ac:dyDescent="0.2">
      <c r="A894" s="286">
        <f t="shared" si="34"/>
        <v>891</v>
      </c>
      <c r="B894" s="279">
        <f t="shared" si="38"/>
        <v>8919.56</v>
      </c>
      <c r="C894" s="279">
        <f t="shared" si="38"/>
        <v>8919.119999999999</v>
      </c>
    </row>
    <row r="895" spans="1:3" x14ac:dyDescent="0.2">
      <c r="A895" s="286">
        <f t="shared" si="34"/>
        <v>892</v>
      </c>
      <c r="B895" s="279">
        <f t="shared" si="38"/>
        <v>8929.4399999999987</v>
      </c>
      <c r="C895" s="279">
        <f t="shared" si="38"/>
        <v>8929.08</v>
      </c>
    </row>
    <row r="896" spans="1:3" x14ac:dyDescent="0.2">
      <c r="A896" s="286">
        <f t="shared" si="34"/>
        <v>893</v>
      </c>
      <c r="B896" s="279">
        <f t="shared" si="38"/>
        <v>8939.32</v>
      </c>
      <c r="C896" s="279">
        <f t="shared" si="38"/>
        <v>8939.0400000000009</v>
      </c>
    </row>
    <row r="897" spans="1:3" x14ac:dyDescent="0.2">
      <c r="A897" s="286">
        <f t="shared" si="34"/>
        <v>894</v>
      </c>
      <c r="B897" s="279">
        <f t="shared" si="38"/>
        <v>8949.7199999999993</v>
      </c>
      <c r="C897" s="279">
        <f t="shared" si="38"/>
        <v>8949.119999999999</v>
      </c>
    </row>
    <row r="898" spans="1:3" x14ac:dyDescent="0.2">
      <c r="A898" s="286">
        <f t="shared" si="34"/>
        <v>895</v>
      </c>
      <c r="B898" s="279">
        <f t="shared" si="38"/>
        <v>8959.6</v>
      </c>
      <c r="C898" s="279">
        <f t="shared" si="38"/>
        <v>8959.08</v>
      </c>
    </row>
    <row r="899" spans="1:3" x14ac:dyDescent="0.2">
      <c r="A899" s="286">
        <f t="shared" si="34"/>
        <v>896</v>
      </c>
      <c r="B899" s="279">
        <f t="shared" si="38"/>
        <v>8969.48</v>
      </c>
      <c r="C899" s="279">
        <f t="shared" si="38"/>
        <v>8969.0400000000009</v>
      </c>
    </row>
    <row r="900" spans="1:3" x14ac:dyDescent="0.2">
      <c r="A900" s="286">
        <f t="shared" si="34"/>
        <v>897</v>
      </c>
      <c r="B900" s="279">
        <f t="shared" si="38"/>
        <v>8979.36</v>
      </c>
      <c r="C900" s="279">
        <f t="shared" si="38"/>
        <v>8979.119999999999</v>
      </c>
    </row>
    <row r="901" spans="1:3" x14ac:dyDescent="0.2">
      <c r="A901" s="286">
        <f t="shared" ref="A901:A964" si="39">A900+1</f>
        <v>898</v>
      </c>
      <c r="B901" s="279">
        <f t="shared" si="38"/>
        <v>8989.76</v>
      </c>
      <c r="C901" s="279">
        <f t="shared" si="38"/>
        <v>8989.08</v>
      </c>
    </row>
    <row r="902" spans="1:3" x14ac:dyDescent="0.2">
      <c r="A902" s="286">
        <f t="shared" si="39"/>
        <v>899</v>
      </c>
      <c r="B902" s="279">
        <f t="shared" si="38"/>
        <v>8999.64</v>
      </c>
      <c r="C902" s="279">
        <f t="shared" si="38"/>
        <v>8999.0400000000009</v>
      </c>
    </row>
    <row r="903" spans="1:3" x14ac:dyDescent="0.2">
      <c r="A903" s="286">
        <f t="shared" si="39"/>
        <v>900</v>
      </c>
      <c r="B903" s="279">
        <f t="shared" si="38"/>
        <v>9009.52</v>
      </c>
      <c r="C903" s="279">
        <f t="shared" si="38"/>
        <v>9009.119999999999</v>
      </c>
    </row>
    <row r="904" spans="1:3" x14ac:dyDescent="0.2">
      <c r="A904" s="286">
        <f t="shared" si="39"/>
        <v>901</v>
      </c>
      <c r="B904" s="279">
        <f t="shared" si="38"/>
        <v>9019.4</v>
      </c>
      <c r="C904" s="279">
        <f t="shared" si="38"/>
        <v>9019.08</v>
      </c>
    </row>
    <row r="905" spans="1:3" x14ac:dyDescent="0.2">
      <c r="A905" s="286">
        <f t="shared" si="39"/>
        <v>902</v>
      </c>
      <c r="B905" s="279">
        <f t="shared" si="38"/>
        <v>9029.7999999999993</v>
      </c>
      <c r="C905" s="279">
        <f t="shared" si="38"/>
        <v>9029.0400000000009</v>
      </c>
    </row>
    <row r="906" spans="1:3" x14ac:dyDescent="0.2">
      <c r="A906" s="286">
        <f t="shared" si="39"/>
        <v>903</v>
      </c>
      <c r="B906" s="279">
        <f t="shared" ref="B906:C921" si="40">B$1+B406</f>
        <v>9039.68</v>
      </c>
      <c r="C906" s="279">
        <f t="shared" si="40"/>
        <v>9039.119999999999</v>
      </c>
    </row>
    <row r="907" spans="1:3" x14ac:dyDescent="0.2">
      <c r="A907" s="286">
        <f t="shared" si="39"/>
        <v>904</v>
      </c>
      <c r="B907" s="279">
        <f t="shared" si="40"/>
        <v>9049.56</v>
      </c>
      <c r="C907" s="279">
        <f t="shared" si="40"/>
        <v>9049.08</v>
      </c>
    </row>
    <row r="908" spans="1:3" x14ac:dyDescent="0.2">
      <c r="A908" s="286">
        <f t="shared" si="39"/>
        <v>905</v>
      </c>
      <c r="B908" s="279">
        <f t="shared" si="40"/>
        <v>9059.4399999999987</v>
      </c>
      <c r="C908" s="279">
        <f t="shared" si="40"/>
        <v>9059.0400000000009</v>
      </c>
    </row>
    <row r="909" spans="1:3" x14ac:dyDescent="0.2">
      <c r="A909" s="286">
        <f t="shared" si="39"/>
        <v>906</v>
      </c>
      <c r="B909" s="279">
        <f t="shared" si="40"/>
        <v>9069.32</v>
      </c>
      <c r="C909" s="279">
        <f t="shared" si="40"/>
        <v>9069.119999999999</v>
      </c>
    </row>
    <row r="910" spans="1:3" x14ac:dyDescent="0.2">
      <c r="A910" s="286">
        <f t="shared" si="39"/>
        <v>907</v>
      </c>
      <c r="B910" s="279">
        <f t="shared" si="40"/>
        <v>9079.7199999999993</v>
      </c>
      <c r="C910" s="279">
        <f t="shared" si="40"/>
        <v>9079.08</v>
      </c>
    </row>
    <row r="911" spans="1:3" x14ac:dyDescent="0.2">
      <c r="A911" s="286">
        <f t="shared" si="39"/>
        <v>908</v>
      </c>
      <c r="B911" s="279">
        <f t="shared" si="40"/>
        <v>9089.6</v>
      </c>
      <c r="C911" s="279">
        <f t="shared" si="40"/>
        <v>9089.0400000000009</v>
      </c>
    </row>
    <row r="912" spans="1:3" x14ac:dyDescent="0.2">
      <c r="A912" s="286">
        <f t="shared" si="39"/>
        <v>909</v>
      </c>
      <c r="B912" s="279">
        <f t="shared" si="40"/>
        <v>9099.48</v>
      </c>
      <c r="C912" s="279">
        <f t="shared" si="40"/>
        <v>9099.119999999999</v>
      </c>
    </row>
    <row r="913" spans="1:3" x14ac:dyDescent="0.2">
      <c r="A913" s="286">
        <f t="shared" si="39"/>
        <v>910</v>
      </c>
      <c r="B913" s="279">
        <f t="shared" si="40"/>
        <v>9109.36</v>
      </c>
      <c r="C913" s="279">
        <f t="shared" si="40"/>
        <v>9109.08</v>
      </c>
    </row>
    <row r="914" spans="1:3" x14ac:dyDescent="0.2">
      <c r="A914" s="286">
        <f t="shared" si="39"/>
        <v>911</v>
      </c>
      <c r="B914" s="279">
        <f t="shared" si="40"/>
        <v>9119.7599999999984</v>
      </c>
      <c r="C914" s="279">
        <f t="shared" si="40"/>
        <v>9119.0400000000009</v>
      </c>
    </row>
    <row r="915" spans="1:3" x14ac:dyDescent="0.2">
      <c r="A915" s="286">
        <f t="shared" si="39"/>
        <v>912</v>
      </c>
      <c r="B915" s="279">
        <f t="shared" si="40"/>
        <v>9129.64</v>
      </c>
      <c r="C915" s="279">
        <f t="shared" si="40"/>
        <v>9129.119999999999</v>
      </c>
    </row>
    <row r="916" spans="1:3" x14ac:dyDescent="0.2">
      <c r="A916" s="286">
        <f t="shared" si="39"/>
        <v>913</v>
      </c>
      <c r="B916" s="279">
        <f t="shared" si="40"/>
        <v>9139.52</v>
      </c>
      <c r="C916" s="279">
        <f t="shared" si="40"/>
        <v>9139.08</v>
      </c>
    </row>
    <row r="917" spans="1:3" x14ac:dyDescent="0.2">
      <c r="A917" s="286">
        <f t="shared" si="39"/>
        <v>914</v>
      </c>
      <c r="B917" s="279">
        <f t="shared" si="40"/>
        <v>9149.4</v>
      </c>
      <c r="C917" s="279">
        <f t="shared" si="40"/>
        <v>9149.0400000000009</v>
      </c>
    </row>
    <row r="918" spans="1:3" x14ac:dyDescent="0.2">
      <c r="A918" s="286">
        <f t="shared" si="39"/>
        <v>915</v>
      </c>
      <c r="B918" s="279">
        <f t="shared" si="40"/>
        <v>9159.7999999999993</v>
      </c>
      <c r="C918" s="279">
        <f t="shared" si="40"/>
        <v>9159.119999999999</v>
      </c>
    </row>
    <row r="919" spans="1:3" x14ac:dyDescent="0.2">
      <c r="A919" s="286">
        <f t="shared" si="39"/>
        <v>916</v>
      </c>
      <c r="B919" s="279">
        <f t="shared" si="40"/>
        <v>9169.68</v>
      </c>
      <c r="C919" s="279">
        <f t="shared" si="40"/>
        <v>9169.08</v>
      </c>
    </row>
    <row r="920" spans="1:3" x14ac:dyDescent="0.2">
      <c r="A920" s="286">
        <f t="shared" si="39"/>
        <v>917</v>
      </c>
      <c r="B920" s="279">
        <f t="shared" si="40"/>
        <v>9179.56</v>
      </c>
      <c r="C920" s="279">
        <f t="shared" si="40"/>
        <v>9179.0400000000009</v>
      </c>
    </row>
    <row r="921" spans="1:3" x14ac:dyDescent="0.2">
      <c r="A921" s="286">
        <f t="shared" si="39"/>
        <v>918</v>
      </c>
      <c r="B921" s="279">
        <f t="shared" si="40"/>
        <v>9189.4399999999987</v>
      </c>
      <c r="C921" s="279">
        <f t="shared" si="40"/>
        <v>9189.119999999999</v>
      </c>
    </row>
    <row r="922" spans="1:3" x14ac:dyDescent="0.2">
      <c r="A922" s="286">
        <f t="shared" si="39"/>
        <v>919</v>
      </c>
      <c r="B922" s="279">
        <f t="shared" ref="B922:C937" si="41">B$1+B422</f>
        <v>9199.32</v>
      </c>
      <c r="C922" s="279">
        <f t="shared" si="41"/>
        <v>9199.08</v>
      </c>
    </row>
    <row r="923" spans="1:3" x14ac:dyDescent="0.2">
      <c r="A923" s="286">
        <f t="shared" si="39"/>
        <v>920</v>
      </c>
      <c r="B923" s="279">
        <f t="shared" si="41"/>
        <v>9209.7199999999993</v>
      </c>
      <c r="C923" s="279">
        <f t="shared" si="41"/>
        <v>9209.0400000000009</v>
      </c>
    </row>
    <row r="924" spans="1:3" x14ac:dyDescent="0.2">
      <c r="A924" s="286">
        <f t="shared" si="39"/>
        <v>921</v>
      </c>
      <c r="B924" s="279">
        <f t="shared" si="41"/>
        <v>9219.5999999999985</v>
      </c>
      <c r="C924" s="279">
        <f t="shared" si="41"/>
        <v>9219.119999999999</v>
      </c>
    </row>
    <row r="925" spans="1:3" x14ac:dyDescent="0.2">
      <c r="A925" s="286">
        <f t="shared" si="39"/>
        <v>922</v>
      </c>
      <c r="B925" s="279">
        <f t="shared" si="41"/>
        <v>9229.48</v>
      </c>
      <c r="C925" s="279">
        <f t="shared" si="41"/>
        <v>9229.08</v>
      </c>
    </row>
    <row r="926" spans="1:3" x14ac:dyDescent="0.2">
      <c r="A926" s="286">
        <f t="shared" si="39"/>
        <v>923</v>
      </c>
      <c r="B926" s="279">
        <f t="shared" si="41"/>
        <v>9239.36</v>
      </c>
      <c r="C926" s="279">
        <f t="shared" si="41"/>
        <v>9239.0400000000009</v>
      </c>
    </row>
    <row r="927" spans="1:3" x14ac:dyDescent="0.2">
      <c r="A927" s="286">
        <f t="shared" si="39"/>
        <v>924</v>
      </c>
      <c r="B927" s="279">
        <f t="shared" si="41"/>
        <v>9249.7599999999984</v>
      </c>
      <c r="C927" s="279">
        <f t="shared" si="41"/>
        <v>9249.119999999999</v>
      </c>
    </row>
    <row r="928" spans="1:3" x14ac:dyDescent="0.2">
      <c r="A928" s="286">
        <f t="shared" si="39"/>
        <v>925</v>
      </c>
      <c r="B928" s="279">
        <f t="shared" si="41"/>
        <v>9259.64</v>
      </c>
      <c r="C928" s="279">
        <f t="shared" si="41"/>
        <v>9259.08</v>
      </c>
    </row>
    <row r="929" spans="1:3" x14ac:dyDescent="0.2">
      <c r="A929" s="286">
        <f t="shared" si="39"/>
        <v>926</v>
      </c>
      <c r="B929" s="279">
        <f t="shared" si="41"/>
        <v>9269.52</v>
      </c>
      <c r="C929" s="279">
        <f t="shared" si="41"/>
        <v>9269.0400000000009</v>
      </c>
    </row>
    <row r="930" spans="1:3" x14ac:dyDescent="0.2">
      <c r="A930" s="286">
        <f t="shared" si="39"/>
        <v>927</v>
      </c>
      <c r="B930" s="279">
        <f t="shared" si="41"/>
        <v>9279.4</v>
      </c>
      <c r="C930" s="279">
        <f t="shared" si="41"/>
        <v>9279.119999999999</v>
      </c>
    </row>
    <row r="931" spans="1:3" x14ac:dyDescent="0.2">
      <c r="A931" s="286">
        <f t="shared" si="39"/>
        <v>928</v>
      </c>
      <c r="B931" s="279">
        <f t="shared" si="41"/>
        <v>9289.7999999999993</v>
      </c>
      <c r="C931" s="279">
        <f t="shared" si="41"/>
        <v>9289.08</v>
      </c>
    </row>
    <row r="932" spans="1:3" x14ac:dyDescent="0.2">
      <c r="A932" s="286">
        <f t="shared" si="39"/>
        <v>929</v>
      </c>
      <c r="B932" s="279">
        <f t="shared" si="41"/>
        <v>9299.68</v>
      </c>
      <c r="C932" s="279">
        <f t="shared" si="41"/>
        <v>9299.0400000000009</v>
      </c>
    </row>
    <row r="933" spans="1:3" x14ac:dyDescent="0.2">
      <c r="A933" s="286">
        <f t="shared" si="39"/>
        <v>930</v>
      </c>
      <c r="B933" s="279">
        <f t="shared" si="41"/>
        <v>9309.56</v>
      </c>
      <c r="C933" s="279">
        <f t="shared" si="41"/>
        <v>9309.119999999999</v>
      </c>
    </row>
    <row r="934" spans="1:3" x14ac:dyDescent="0.2">
      <c r="A934" s="286">
        <f t="shared" si="39"/>
        <v>931</v>
      </c>
      <c r="B934" s="279">
        <f t="shared" si="41"/>
        <v>9319.4399999999987</v>
      </c>
      <c r="C934" s="279">
        <f t="shared" si="41"/>
        <v>9319.08</v>
      </c>
    </row>
    <row r="935" spans="1:3" x14ac:dyDescent="0.2">
      <c r="A935" s="286">
        <f t="shared" si="39"/>
        <v>932</v>
      </c>
      <c r="B935" s="279">
        <f t="shared" si="41"/>
        <v>9329.32</v>
      </c>
      <c r="C935" s="279">
        <f t="shared" si="41"/>
        <v>9329.0400000000009</v>
      </c>
    </row>
    <row r="936" spans="1:3" x14ac:dyDescent="0.2">
      <c r="A936" s="286">
        <f t="shared" si="39"/>
        <v>933</v>
      </c>
      <c r="B936" s="279">
        <f t="shared" si="41"/>
        <v>9339.7199999999993</v>
      </c>
      <c r="C936" s="279">
        <f t="shared" si="41"/>
        <v>9339.119999999999</v>
      </c>
    </row>
    <row r="937" spans="1:3" x14ac:dyDescent="0.2">
      <c r="A937" s="286">
        <f t="shared" si="39"/>
        <v>934</v>
      </c>
      <c r="B937" s="279">
        <f t="shared" si="41"/>
        <v>9349.5999999999985</v>
      </c>
      <c r="C937" s="279">
        <f t="shared" si="41"/>
        <v>9349.08</v>
      </c>
    </row>
    <row r="938" spans="1:3" x14ac:dyDescent="0.2">
      <c r="A938" s="286">
        <f t="shared" si="39"/>
        <v>935</v>
      </c>
      <c r="B938" s="279">
        <f t="shared" ref="B938:C953" si="42">B$1+B438</f>
        <v>9359.48</v>
      </c>
      <c r="C938" s="279">
        <f t="shared" si="42"/>
        <v>9359.0400000000009</v>
      </c>
    </row>
    <row r="939" spans="1:3" x14ac:dyDescent="0.2">
      <c r="A939" s="286">
        <f t="shared" si="39"/>
        <v>936</v>
      </c>
      <c r="B939" s="279">
        <f t="shared" si="42"/>
        <v>9369.36</v>
      </c>
      <c r="C939" s="279">
        <f t="shared" si="42"/>
        <v>9369.119999999999</v>
      </c>
    </row>
    <row r="940" spans="1:3" x14ac:dyDescent="0.2">
      <c r="A940" s="286">
        <f t="shared" si="39"/>
        <v>937</v>
      </c>
      <c r="B940" s="279">
        <f t="shared" si="42"/>
        <v>9379.7599999999984</v>
      </c>
      <c r="C940" s="279">
        <f t="shared" si="42"/>
        <v>9379.08</v>
      </c>
    </row>
    <row r="941" spans="1:3" x14ac:dyDescent="0.2">
      <c r="A941" s="286">
        <f t="shared" si="39"/>
        <v>938</v>
      </c>
      <c r="B941" s="279">
        <f t="shared" si="42"/>
        <v>9389.64</v>
      </c>
      <c r="C941" s="279">
        <f t="shared" si="42"/>
        <v>9389.0400000000009</v>
      </c>
    </row>
    <row r="942" spans="1:3" x14ac:dyDescent="0.2">
      <c r="A942" s="286">
        <f t="shared" si="39"/>
        <v>939</v>
      </c>
      <c r="B942" s="279">
        <f t="shared" si="42"/>
        <v>9399.52</v>
      </c>
      <c r="C942" s="279">
        <f t="shared" si="42"/>
        <v>9399.119999999999</v>
      </c>
    </row>
    <row r="943" spans="1:3" x14ac:dyDescent="0.2">
      <c r="A943" s="286">
        <f t="shared" si="39"/>
        <v>940</v>
      </c>
      <c r="B943" s="279">
        <f t="shared" si="42"/>
        <v>9409.4</v>
      </c>
      <c r="C943" s="279">
        <f t="shared" si="42"/>
        <v>9409.08</v>
      </c>
    </row>
    <row r="944" spans="1:3" x14ac:dyDescent="0.2">
      <c r="A944" s="286">
        <f t="shared" si="39"/>
        <v>941</v>
      </c>
      <c r="B944" s="279">
        <f t="shared" si="42"/>
        <v>9419.7999999999993</v>
      </c>
      <c r="C944" s="279">
        <f t="shared" si="42"/>
        <v>9419.0400000000009</v>
      </c>
    </row>
    <row r="945" spans="1:3" x14ac:dyDescent="0.2">
      <c r="A945" s="286">
        <f t="shared" si="39"/>
        <v>942</v>
      </c>
      <c r="B945" s="279">
        <f t="shared" si="42"/>
        <v>9429.68</v>
      </c>
      <c r="C945" s="279">
        <f t="shared" si="42"/>
        <v>9429.119999999999</v>
      </c>
    </row>
    <row r="946" spans="1:3" x14ac:dyDescent="0.2">
      <c r="A946" s="286">
        <f t="shared" si="39"/>
        <v>943</v>
      </c>
      <c r="B946" s="279">
        <f t="shared" si="42"/>
        <v>9439.56</v>
      </c>
      <c r="C946" s="279">
        <f t="shared" si="42"/>
        <v>9439.08</v>
      </c>
    </row>
    <row r="947" spans="1:3" x14ac:dyDescent="0.2">
      <c r="A947" s="286">
        <f t="shared" si="39"/>
        <v>944</v>
      </c>
      <c r="B947" s="279">
        <f t="shared" si="42"/>
        <v>9449.4399999999987</v>
      </c>
      <c r="C947" s="279">
        <f t="shared" si="42"/>
        <v>9449.0400000000009</v>
      </c>
    </row>
    <row r="948" spans="1:3" x14ac:dyDescent="0.2">
      <c r="A948" s="286">
        <f t="shared" si="39"/>
        <v>945</v>
      </c>
      <c r="B948" s="279">
        <f t="shared" si="42"/>
        <v>9459.32</v>
      </c>
      <c r="C948" s="279">
        <f t="shared" si="42"/>
        <v>9459.119999999999</v>
      </c>
    </row>
    <row r="949" spans="1:3" x14ac:dyDescent="0.2">
      <c r="A949" s="286">
        <f t="shared" si="39"/>
        <v>946</v>
      </c>
      <c r="B949" s="279">
        <f t="shared" si="42"/>
        <v>9469.7199999999993</v>
      </c>
      <c r="C949" s="279">
        <f t="shared" si="42"/>
        <v>9469.08</v>
      </c>
    </row>
    <row r="950" spans="1:3" x14ac:dyDescent="0.2">
      <c r="A950" s="286">
        <f t="shared" si="39"/>
        <v>947</v>
      </c>
      <c r="B950" s="279">
        <f t="shared" si="42"/>
        <v>9479.5999999999985</v>
      </c>
      <c r="C950" s="279">
        <f t="shared" si="42"/>
        <v>9479.0400000000009</v>
      </c>
    </row>
    <row r="951" spans="1:3" x14ac:dyDescent="0.2">
      <c r="A951" s="286">
        <f t="shared" si="39"/>
        <v>948</v>
      </c>
      <c r="B951" s="279">
        <f t="shared" si="42"/>
        <v>9489.48</v>
      </c>
      <c r="C951" s="279">
        <f t="shared" si="42"/>
        <v>9489.119999999999</v>
      </c>
    </row>
    <row r="952" spans="1:3" x14ac:dyDescent="0.2">
      <c r="A952" s="286">
        <f t="shared" si="39"/>
        <v>949</v>
      </c>
      <c r="B952" s="279">
        <f t="shared" si="42"/>
        <v>9499.36</v>
      </c>
      <c r="C952" s="279">
        <f t="shared" si="42"/>
        <v>9499.08</v>
      </c>
    </row>
    <row r="953" spans="1:3" x14ac:dyDescent="0.2">
      <c r="A953" s="286">
        <f t="shared" si="39"/>
        <v>950</v>
      </c>
      <c r="B953" s="279">
        <f t="shared" si="42"/>
        <v>9509.7599999999984</v>
      </c>
      <c r="C953" s="279">
        <f t="shared" si="42"/>
        <v>9509.0400000000009</v>
      </c>
    </row>
    <row r="954" spans="1:3" x14ac:dyDescent="0.2">
      <c r="A954" s="286">
        <f t="shared" si="39"/>
        <v>951</v>
      </c>
      <c r="B954" s="279">
        <f t="shared" ref="B954:C969" si="43">B$1+B454</f>
        <v>9519.64</v>
      </c>
      <c r="C954" s="279">
        <f t="shared" si="43"/>
        <v>9519.119999999999</v>
      </c>
    </row>
    <row r="955" spans="1:3" x14ac:dyDescent="0.2">
      <c r="A955" s="286">
        <f t="shared" si="39"/>
        <v>952</v>
      </c>
      <c r="B955" s="279">
        <f t="shared" si="43"/>
        <v>9529.52</v>
      </c>
      <c r="C955" s="279">
        <f t="shared" si="43"/>
        <v>9529.08</v>
      </c>
    </row>
    <row r="956" spans="1:3" x14ac:dyDescent="0.2">
      <c r="A956" s="286">
        <f t="shared" si="39"/>
        <v>953</v>
      </c>
      <c r="B956" s="279">
        <f t="shared" si="43"/>
        <v>9539.4</v>
      </c>
      <c r="C956" s="279">
        <f t="shared" si="43"/>
        <v>9539.0400000000009</v>
      </c>
    </row>
    <row r="957" spans="1:3" x14ac:dyDescent="0.2">
      <c r="A957" s="286">
        <f t="shared" si="39"/>
        <v>954</v>
      </c>
      <c r="B957" s="279">
        <f t="shared" si="43"/>
        <v>9549.7999999999993</v>
      </c>
      <c r="C957" s="279">
        <f t="shared" si="43"/>
        <v>9549.119999999999</v>
      </c>
    </row>
    <row r="958" spans="1:3" x14ac:dyDescent="0.2">
      <c r="A958" s="286">
        <f t="shared" si="39"/>
        <v>955</v>
      </c>
      <c r="B958" s="279">
        <f t="shared" si="43"/>
        <v>9559.68</v>
      </c>
      <c r="C958" s="279">
        <f t="shared" si="43"/>
        <v>9559.08</v>
      </c>
    </row>
    <row r="959" spans="1:3" x14ac:dyDescent="0.2">
      <c r="A959" s="286">
        <f t="shared" si="39"/>
        <v>956</v>
      </c>
      <c r="B959" s="279">
        <f t="shared" si="43"/>
        <v>9569.56</v>
      </c>
      <c r="C959" s="279">
        <f t="shared" si="43"/>
        <v>9569.0400000000009</v>
      </c>
    </row>
    <row r="960" spans="1:3" x14ac:dyDescent="0.2">
      <c r="A960" s="286">
        <f t="shared" si="39"/>
        <v>957</v>
      </c>
      <c r="B960" s="279">
        <f t="shared" si="43"/>
        <v>9579.4399999999987</v>
      </c>
      <c r="C960" s="279">
        <f t="shared" si="43"/>
        <v>9579.119999999999</v>
      </c>
    </row>
    <row r="961" spans="1:3" x14ac:dyDescent="0.2">
      <c r="A961" s="286">
        <f t="shared" si="39"/>
        <v>958</v>
      </c>
      <c r="B961" s="279">
        <f t="shared" si="43"/>
        <v>9589.32</v>
      </c>
      <c r="C961" s="279">
        <f t="shared" si="43"/>
        <v>9589.08</v>
      </c>
    </row>
    <row r="962" spans="1:3" x14ac:dyDescent="0.2">
      <c r="A962" s="286">
        <f t="shared" si="39"/>
        <v>959</v>
      </c>
      <c r="B962" s="279">
        <f t="shared" si="43"/>
        <v>9599.7199999999993</v>
      </c>
      <c r="C962" s="279">
        <f t="shared" si="43"/>
        <v>9599.0400000000009</v>
      </c>
    </row>
    <row r="963" spans="1:3" x14ac:dyDescent="0.2">
      <c r="A963" s="286">
        <f t="shared" si="39"/>
        <v>960</v>
      </c>
      <c r="B963" s="279">
        <f t="shared" si="43"/>
        <v>9609.5999999999985</v>
      </c>
      <c r="C963" s="279">
        <f t="shared" si="43"/>
        <v>9609.119999999999</v>
      </c>
    </row>
    <row r="964" spans="1:3" x14ac:dyDescent="0.2">
      <c r="A964" s="286">
        <f t="shared" si="39"/>
        <v>961</v>
      </c>
      <c r="B964" s="279">
        <f t="shared" si="43"/>
        <v>9619.48</v>
      </c>
      <c r="C964" s="279">
        <f t="shared" si="43"/>
        <v>9619.08</v>
      </c>
    </row>
    <row r="965" spans="1:3" x14ac:dyDescent="0.2">
      <c r="A965" s="286">
        <f t="shared" ref="A965:A1028" si="44">A964+1</f>
        <v>962</v>
      </c>
      <c r="B965" s="279">
        <f t="shared" si="43"/>
        <v>9629.36</v>
      </c>
      <c r="C965" s="279">
        <f t="shared" si="43"/>
        <v>9629.0400000000009</v>
      </c>
    </row>
    <row r="966" spans="1:3" x14ac:dyDescent="0.2">
      <c r="A966" s="286">
        <f t="shared" si="44"/>
        <v>963</v>
      </c>
      <c r="B966" s="279">
        <f t="shared" si="43"/>
        <v>9639.7599999999984</v>
      </c>
      <c r="C966" s="279">
        <f t="shared" si="43"/>
        <v>9639.119999999999</v>
      </c>
    </row>
    <row r="967" spans="1:3" x14ac:dyDescent="0.2">
      <c r="A967" s="286">
        <f t="shared" si="44"/>
        <v>964</v>
      </c>
      <c r="B967" s="279">
        <f t="shared" si="43"/>
        <v>9649.64</v>
      </c>
      <c r="C967" s="279">
        <f t="shared" si="43"/>
        <v>9649.08</v>
      </c>
    </row>
    <row r="968" spans="1:3" x14ac:dyDescent="0.2">
      <c r="A968" s="286">
        <f t="shared" si="44"/>
        <v>965</v>
      </c>
      <c r="B968" s="279">
        <f t="shared" si="43"/>
        <v>9659.52</v>
      </c>
      <c r="C968" s="279">
        <f t="shared" si="43"/>
        <v>9659.0400000000009</v>
      </c>
    </row>
    <row r="969" spans="1:3" x14ac:dyDescent="0.2">
      <c r="A969" s="286">
        <f t="shared" si="44"/>
        <v>966</v>
      </c>
      <c r="B969" s="279">
        <f t="shared" si="43"/>
        <v>9669.4</v>
      </c>
      <c r="C969" s="279">
        <f t="shared" si="43"/>
        <v>9669.119999999999</v>
      </c>
    </row>
    <row r="970" spans="1:3" x14ac:dyDescent="0.2">
      <c r="A970" s="286">
        <f t="shared" si="44"/>
        <v>967</v>
      </c>
      <c r="B970" s="279">
        <f t="shared" ref="B970:C985" si="45">B$1+B470</f>
        <v>9679.7999999999993</v>
      </c>
      <c r="C970" s="279">
        <f t="shared" si="45"/>
        <v>9679.08</v>
      </c>
    </row>
    <row r="971" spans="1:3" x14ac:dyDescent="0.2">
      <c r="A971" s="286">
        <f t="shared" si="44"/>
        <v>968</v>
      </c>
      <c r="B971" s="279">
        <f t="shared" si="45"/>
        <v>9689.68</v>
      </c>
      <c r="C971" s="279">
        <f t="shared" si="45"/>
        <v>9689.0400000000009</v>
      </c>
    </row>
    <row r="972" spans="1:3" x14ac:dyDescent="0.2">
      <c r="A972" s="286">
        <f t="shared" si="44"/>
        <v>969</v>
      </c>
      <c r="B972" s="279">
        <f t="shared" si="45"/>
        <v>9699.56</v>
      </c>
      <c r="C972" s="279">
        <f t="shared" si="45"/>
        <v>9699.119999999999</v>
      </c>
    </row>
    <row r="973" spans="1:3" x14ac:dyDescent="0.2">
      <c r="A973" s="286">
        <f t="shared" si="44"/>
        <v>970</v>
      </c>
      <c r="B973" s="279">
        <f t="shared" si="45"/>
        <v>9709.4399999999987</v>
      </c>
      <c r="C973" s="279">
        <f t="shared" si="45"/>
        <v>9709.08</v>
      </c>
    </row>
    <row r="974" spans="1:3" x14ac:dyDescent="0.2">
      <c r="A974" s="286">
        <f t="shared" si="44"/>
        <v>971</v>
      </c>
      <c r="B974" s="279">
        <f t="shared" si="45"/>
        <v>9719.32</v>
      </c>
      <c r="C974" s="279">
        <f t="shared" si="45"/>
        <v>9719.0400000000009</v>
      </c>
    </row>
    <row r="975" spans="1:3" x14ac:dyDescent="0.2">
      <c r="A975" s="286">
        <f t="shared" si="44"/>
        <v>972</v>
      </c>
      <c r="B975" s="279">
        <f t="shared" si="45"/>
        <v>9729.7199999999993</v>
      </c>
      <c r="C975" s="279">
        <f t="shared" si="45"/>
        <v>9729.119999999999</v>
      </c>
    </row>
    <row r="976" spans="1:3" x14ac:dyDescent="0.2">
      <c r="A976" s="286">
        <f t="shared" si="44"/>
        <v>973</v>
      </c>
      <c r="B976" s="279">
        <f t="shared" si="45"/>
        <v>9739.5999999999985</v>
      </c>
      <c r="C976" s="279">
        <f t="shared" si="45"/>
        <v>9739.08</v>
      </c>
    </row>
    <row r="977" spans="1:3" x14ac:dyDescent="0.2">
      <c r="A977" s="286">
        <f t="shared" si="44"/>
        <v>974</v>
      </c>
      <c r="B977" s="279">
        <f t="shared" si="45"/>
        <v>9749.48</v>
      </c>
      <c r="C977" s="279">
        <f t="shared" si="45"/>
        <v>9749.0400000000009</v>
      </c>
    </row>
    <row r="978" spans="1:3" x14ac:dyDescent="0.2">
      <c r="A978" s="286">
        <f t="shared" si="44"/>
        <v>975</v>
      </c>
      <c r="B978" s="279">
        <f t="shared" si="45"/>
        <v>9759.36</v>
      </c>
      <c r="C978" s="279">
        <f t="shared" si="45"/>
        <v>9759.119999999999</v>
      </c>
    </row>
    <row r="979" spans="1:3" x14ac:dyDescent="0.2">
      <c r="A979" s="286">
        <f t="shared" si="44"/>
        <v>976</v>
      </c>
      <c r="B979" s="279">
        <f t="shared" si="45"/>
        <v>9769.7599999999984</v>
      </c>
      <c r="C979" s="279">
        <f t="shared" si="45"/>
        <v>9769.08</v>
      </c>
    </row>
    <row r="980" spans="1:3" x14ac:dyDescent="0.2">
      <c r="A980" s="286">
        <f t="shared" si="44"/>
        <v>977</v>
      </c>
      <c r="B980" s="279">
        <f t="shared" si="45"/>
        <v>9779.64</v>
      </c>
      <c r="C980" s="279">
        <f t="shared" si="45"/>
        <v>9779.0400000000009</v>
      </c>
    </row>
    <row r="981" spans="1:3" x14ac:dyDescent="0.2">
      <c r="A981" s="286">
        <f t="shared" si="44"/>
        <v>978</v>
      </c>
      <c r="B981" s="279">
        <f t="shared" si="45"/>
        <v>9789.52</v>
      </c>
      <c r="C981" s="279">
        <f t="shared" si="45"/>
        <v>9789.119999999999</v>
      </c>
    </row>
    <row r="982" spans="1:3" x14ac:dyDescent="0.2">
      <c r="A982" s="286">
        <f t="shared" si="44"/>
        <v>979</v>
      </c>
      <c r="B982" s="279">
        <f t="shared" si="45"/>
        <v>9799.4</v>
      </c>
      <c r="C982" s="279">
        <f t="shared" si="45"/>
        <v>9799.08</v>
      </c>
    </row>
    <row r="983" spans="1:3" x14ac:dyDescent="0.2">
      <c r="A983" s="286">
        <f t="shared" si="44"/>
        <v>980</v>
      </c>
      <c r="B983" s="279">
        <f t="shared" si="45"/>
        <v>9809.7999999999993</v>
      </c>
      <c r="C983" s="279">
        <f t="shared" si="45"/>
        <v>9809.0400000000009</v>
      </c>
    </row>
    <row r="984" spans="1:3" x14ac:dyDescent="0.2">
      <c r="A984" s="286">
        <f t="shared" si="44"/>
        <v>981</v>
      </c>
      <c r="B984" s="279">
        <f t="shared" si="45"/>
        <v>9819.68</v>
      </c>
      <c r="C984" s="279">
        <f t="shared" si="45"/>
        <v>9819.119999999999</v>
      </c>
    </row>
    <row r="985" spans="1:3" x14ac:dyDescent="0.2">
      <c r="A985" s="286">
        <f t="shared" si="44"/>
        <v>982</v>
      </c>
      <c r="B985" s="279">
        <f t="shared" si="45"/>
        <v>9829.56</v>
      </c>
      <c r="C985" s="279">
        <f t="shared" si="45"/>
        <v>9829.08</v>
      </c>
    </row>
    <row r="986" spans="1:3" x14ac:dyDescent="0.2">
      <c r="A986" s="286">
        <f t="shared" si="44"/>
        <v>983</v>
      </c>
      <c r="B986" s="279">
        <f t="shared" ref="B986:C1001" si="46">B$1+B486</f>
        <v>9839.4399999999987</v>
      </c>
      <c r="C986" s="279">
        <f t="shared" si="46"/>
        <v>9839.0400000000009</v>
      </c>
    </row>
    <row r="987" spans="1:3" x14ac:dyDescent="0.2">
      <c r="A987" s="286">
        <f t="shared" si="44"/>
        <v>984</v>
      </c>
      <c r="B987" s="279">
        <f t="shared" si="46"/>
        <v>9849.32</v>
      </c>
      <c r="C987" s="279">
        <f t="shared" si="46"/>
        <v>9849.119999999999</v>
      </c>
    </row>
    <row r="988" spans="1:3" x14ac:dyDescent="0.2">
      <c r="A988" s="286">
        <f t="shared" si="44"/>
        <v>985</v>
      </c>
      <c r="B988" s="279">
        <f t="shared" si="46"/>
        <v>9859.7199999999993</v>
      </c>
      <c r="C988" s="279">
        <f t="shared" si="46"/>
        <v>9859.08</v>
      </c>
    </row>
    <row r="989" spans="1:3" x14ac:dyDescent="0.2">
      <c r="A989" s="286">
        <f t="shared" si="44"/>
        <v>986</v>
      </c>
      <c r="B989" s="279">
        <f t="shared" si="46"/>
        <v>9869.5999999999985</v>
      </c>
      <c r="C989" s="279">
        <f t="shared" si="46"/>
        <v>9869.0400000000009</v>
      </c>
    </row>
    <row r="990" spans="1:3" x14ac:dyDescent="0.2">
      <c r="A990" s="286">
        <f t="shared" si="44"/>
        <v>987</v>
      </c>
      <c r="B990" s="279">
        <f t="shared" si="46"/>
        <v>9879.48</v>
      </c>
      <c r="C990" s="279">
        <f t="shared" si="46"/>
        <v>9879.119999999999</v>
      </c>
    </row>
    <row r="991" spans="1:3" x14ac:dyDescent="0.2">
      <c r="A991" s="286">
        <f t="shared" si="44"/>
        <v>988</v>
      </c>
      <c r="B991" s="279">
        <f t="shared" si="46"/>
        <v>9889.36</v>
      </c>
      <c r="C991" s="279">
        <f t="shared" si="46"/>
        <v>9889.08</v>
      </c>
    </row>
    <row r="992" spans="1:3" x14ac:dyDescent="0.2">
      <c r="A992" s="286">
        <f t="shared" si="44"/>
        <v>989</v>
      </c>
      <c r="B992" s="279">
        <f t="shared" si="46"/>
        <v>9899.7599999999984</v>
      </c>
      <c r="C992" s="279">
        <f t="shared" si="46"/>
        <v>9899.0400000000009</v>
      </c>
    </row>
    <row r="993" spans="1:3" x14ac:dyDescent="0.2">
      <c r="A993" s="286">
        <f t="shared" si="44"/>
        <v>990</v>
      </c>
      <c r="B993" s="279">
        <f t="shared" si="46"/>
        <v>9909.64</v>
      </c>
      <c r="C993" s="279">
        <f t="shared" si="46"/>
        <v>9909.119999999999</v>
      </c>
    </row>
    <row r="994" spans="1:3" x14ac:dyDescent="0.2">
      <c r="A994" s="286">
        <f t="shared" si="44"/>
        <v>991</v>
      </c>
      <c r="B994" s="279">
        <f t="shared" si="46"/>
        <v>9919.52</v>
      </c>
      <c r="C994" s="279">
        <f t="shared" si="46"/>
        <v>9919.08</v>
      </c>
    </row>
    <row r="995" spans="1:3" x14ac:dyDescent="0.2">
      <c r="A995" s="286">
        <f t="shared" si="44"/>
        <v>992</v>
      </c>
      <c r="B995" s="279">
        <f t="shared" si="46"/>
        <v>9929.4</v>
      </c>
      <c r="C995" s="279">
        <f t="shared" si="46"/>
        <v>9929.0400000000009</v>
      </c>
    </row>
    <row r="996" spans="1:3" x14ac:dyDescent="0.2">
      <c r="A996" s="286">
        <f t="shared" si="44"/>
        <v>993</v>
      </c>
      <c r="B996" s="279">
        <f t="shared" si="46"/>
        <v>9939.7999999999993</v>
      </c>
      <c r="C996" s="279">
        <f t="shared" si="46"/>
        <v>9939.119999999999</v>
      </c>
    </row>
    <row r="997" spans="1:3" x14ac:dyDescent="0.2">
      <c r="A997" s="286">
        <f t="shared" si="44"/>
        <v>994</v>
      </c>
      <c r="B997" s="279">
        <f t="shared" si="46"/>
        <v>9949.68</v>
      </c>
      <c r="C997" s="279">
        <f t="shared" si="46"/>
        <v>9949.08</v>
      </c>
    </row>
    <row r="998" spans="1:3" x14ac:dyDescent="0.2">
      <c r="A998" s="286">
        <f t="shared" si="44"/>
        <v>995</v>
      </c>
      <c r="B998" s="279">
        <f t="shared" si="46"/>
        <v>9959.56</v>
      </c>
      <c r="C998" s="279">
        <f t="shared" si="46"/>
        <v>9959.0400000000009</v>
      </c>
    </row>
    <row r="999" spans="1:3" x14ac:dyDescent="0.2">
      <c r="A999" s="286">
        <f t="shared" si="44"/>
        <v>996</v>
      </c>
      <c r="B999" s="279">
        <f t="shared" si="46"/>
        <v>9969.4399999999987</v>
      </c>
      <c r="C999" s="279">
        <f t="shared" si="46"/>
        <v>9969.119999999999</v>
      </c>
    </row>
    <row r="1000" spans="1:3" x14ac:dyDescent="0.2">
      <c r="A1000" s="286">
        <f t="shared" si="44"/>
        <v>997</v>
      </c>
      <c r="B1000" s="279">
        <f t="shared" si="46"/>
        <v>9979.32</v>
      </c>
      <c r="C1000" s="279">
        <f t="shared" si="46"/>
        <v>9979.08</v>
      </c>
    </row>
    <row r="1001" spans="1:3" x14ac:dyDescent="0.2">
      <c r="A1001" s="286">
        <f t="shared" si="44"/>
        <v>998</v>
      </c>
      <c r="B1001" s="279">
        <f t="shared" si="46"/>
        <v>9989.7199999999993</v>
      </c>
      <c r="C1001" s="279">
        <f t="shared" si="46"/>
        <v>9989.0400000000009</v>
      </c>
    </row>
    <row r="1002" spans="1:3" x14ac:dyDescent="0.2">
      <c r="A1002" s="286">
        <f t="shared" si="44"/>
        <v>999</v>
      </c>
      <c r="B1002" s="279">
        <f>B$1+B502</f>
        <v>9999.5999999999985</v>
      </c>
      <c r="C1002" s="279">
        <f>C$1+C502</f>
        <v>9999.119999999999</v>
      </c>
    </row>
    <row r="1003" spans="1:3" x14ac:dyDescent="0.2">
      <c r="A1003" s="286">
        <f t="shared" si="44"/>
        <v>1000</v>
      </c>
      <c r="B1003" s="279">
        <f>B$1+B503</f>
        <v>10009.48</v>
      </c>
      <c r="C1003" s="279">
        <f>C$1+C503</f>
        <v>10009.08</v>
      </c>
    </row>
    <row r="1004" spans="1:3" x14ac:dyDescent="0.2">
      <c r="A1004" s="286">
        <f t="shared" si="44"/>
        <v>1001</v>
      </c>
      <c r="B1004" s="279">
        <f>B$1*2+B4</f>
        <v>10019.879999999999</v>
      </c>
      <c r="C1004" s="279">
        <f>C$1*2+C4</f>
        <v>10019.16</v>
      </c>
    </row>
    <row r="1005" spans="1:3" x14ac:dyDescent="0.2">
      <c r="A1005" s="286">
        <f t="shared" si="44"/>
        <v>1002</v>
      </c>
      <c r="B1005" s="279">
        <f t="shared" ref="B1005:C1020" si="47">B$1*2+B5</f>
        <v>10029.76</v>
      </c>
      <c r="C1005" s="279">
        <f t="shared" si="47"/>
        <v>10029.120000000001</v>
      </c>
    </row>
    <row r="1006" spans="1:3" x14ac:dyDescent="0.2">
      <c r="A1006" s="286">
        <f t="shared" si="44"/>
        <v>1003</v>
      </c>
      <c r="B1006" s="279">
        <f t="shared" si="47"/>
        <v>10039.64</v>
      </c>
      <c r="C1006" s="279">
        <f t="shared" si="47"/>
        <v>10039.08</v>
      </c>
    </row>
    <row r="1007" spans="1:3" x14ac:dyDescent="0.2">
      <c r="A1007" s="286">
        <f t="shared" si="44"/>
        <v>1004</v>
      </c>
      <c r="B1007" s="279">
        <f t="shared" si="47"/>
        <v>10050.039999999999</v>
      </c>
      <c r="C1007" s="279">
        <f t="shared" si="47"/>
        <v>10049.16</v>
      </c>
    </row>
    <row r="1008" spans="1:3" x14ac:dyDescent="0.2">
      <c r="A1008" s="286">
        <f t="shared" si="44"/>
        <v>1005</v>
      </c>
      <c r="B1008" s="279">
        <f t="shared" si="47"/>
        <v>10059.92</v>
      </c>
      <c r="C1008" s="279">
        <f t="shared" si="47"/>
        <v>10059.120000000001</v>
      </c>
    </row>
    <row r="1009" spans="1:3" x14ac:dyDescent="0.2">
      <c r="A1009" s="286">
        <f t="shared" si="44"/>
        <v>1006</v>
      </c>
      <c r="B1009" s="279">
        <f t="shared" si="47"/>
        <v>10069.799999999999</v>
      </c>
      <c r="C1009" s="279">
        <f t="shared" si="47"/>
        <v>10069.08</v>
      </c>
    </row>
    <row r="1010" spans="1:3" x14ac:dyDescent="0.2">
      <c r="A1010" s="286">
        <f t="shared" si="44"/>
        <v>1007</v>
      </c>
      <c r="B1010" s="279">
        <f t="shared" si="47"/>
        <v>10079.68</v>
      </c>
      <c r="C1010" s="279">
        <f t="shared" si="47"/>
        <v>10079.16</v>
      </c>
    </row>
    <row r="1011" spans="1:3" x14ac:dyDescent="0.2">
      <c r="A1011" s="286">
        <f t="shared" si="44"/>
        <v>1008</v>
      </c>
      <c r="B1011" s="279">
        <f t="shared" si="47"/>
        <v>10090.08</v>
      </c>
      <c r="C1011" s="279">
        <f t="shared" si="47"/>
        <v>10089.120000000001</v>
      </c>
    </row>
    <row r="1012" spans="1:3" x14ac:dyDescent="0.2">
      <c r="A1012" s="286">
        <f t="shared" si="44"/>
        <v>1009</v>
      </c>
      <c r="B1012" s="279">
        <f t="shared" si="47"/>
        <v>10099.959999999999</v>
      </c>
      <c r="C1012" s="279">
        <f t="shared" si="47"/>
        <v>10099.08</v>
      </c>
    </row>
    <row r="1013" spans="1:3" x14ac:dyDescent="0.2">
      <c r="A1013" s="286">
        <f t="shared" si="44"/>
        <v>1010</v>
      </c>
      <c r="B1013" s="279">
        <f t="shared" si="47"/>
        <v>10109.84</v>
      </c>
      <c r="C1013" s="279">
        <f t="shared" si="47"/>
        <v>10109.16</v>
      </c>
    </row>
    <row r="1014" spans="1:3" x14ac:dyDescent="0.2">
      <c r="A1014" s="286">
        <f t="shared" si="44"/>
        <v>1011</v>
      </c>
      <c r="B1014" s="279">
        <f t="shared" si="47"/>
        <v>10119.719999999999</v>
      </c>
      <c r="C1014" s="279">
        <f t="shared" si="47"/>
        <v>10119.120000000001</v>
      </c>
    </row>
    <row r="1015" spans="1:3" x14ac:dyDescent="0.2">
      <c r="A1015" s="286">
        <f t="shared" si="44"/>
        <v>1012</v>
      </c>
      <c r="B1015" s="279">
        <f t="shared" si="47"/>
        <v>10130.119999999999</v>
      </c>
      <c r="C1015" s="279">
        <f t="shared" si="47"/>
        <v>10129.08</v>
      </c>
    </row>
    <row r="1016" spans="1:3" x14ac:dyDescent="0.2">
      <c r="A1016" s="286">
        <f t="shared" si="44"/>
        <v>1013</v>
      </c>
      <c r="B1016" s="279">
        <f t="shared" si="47"/>
        <v>10140</v>
      </c>
      <c r="C1016" s="279">
        <f t="shared" si="47"/>
        <v>10139.16</v>
      </c>
    </row>
    <row r="1017" spans="1:3" x14ac:dyDescent="0.2">
      <c r="A1017" s="286">
        <f t="shared" si="44"/>
        <v>1014</v>
      </c>
      <c r="B1017" s="279">
        <f t="shared" si="47"/>
        <v>10149.879999999999</v>
      </c>
      <c r="C1017" s="279">
        <f t="shared" si="47"/>
        <v>10149.120000000001</v>
      </c>
    </row>
    <row r="1018" spans="1:3" x14ac:dyDescent="0.2">
      <c r="A1018" s="286">
        <f t="shared" si="44"/>
        <v>1015</v>
      </c>
      <c r="B1018" s="279">
        <f t="shared" si="47"/>
        <v>10159.76</v>
      </c>
      <c r="C1018" s="279">
        <f t="shared" si="47"/>
        <v>10159.08</v>
      </c>
    </row>
    <row r="1019" spans="1:3" x14ac:dyDescent="0.2">
      <c r="A1019" s="286">
        <f t="shared" si="44"/>
        <v>1016</v>
      </c>
      <c r="B1019" s="279">
        <f t="shared" si="47"/>
        <v>10169.64</v>
      </c>
      <c r="C1019" s="279">
        <f t="shared" si="47"/>
        <v>10169.16</v>
      </c>
    </row>
    <row r="1020" spans="1:3" x14ac:dyDescent="0.2">
      <c r="A1020" s="286">
        <f t="shared" si="44"/>
        <v>1017</v>
      </c>
      <c r="B1020" s="279">
        <f t="shared" si="47"/>
        <v>10180.039999999999</v>
      </c>
      <c r="C1020" s="279">
        <f t="shared" si="47"/>
        <v>10179.120000000001</v>
      </c>
    </row>
    <row r="1021" spans="1:3" x14ac:dyDescent="0.2">
      <c r="A1021" s="286">
        <f t="shared" si="44"/>
        <v>1018</v>
      </c>
      <c r="B1021" s="279">
        <f t="shared" ref="B1021:C1036" si="48">B$1*2+B21</f>
        <v>10189.92</v>
      </c>
      <c r="C1021" s="279">
        <f t="shared" si="48"/>
        <v>10189.08</v>
      </c>
    </row>
    <row r="1022" spans="1:3" x14ac:dyDescent="0.2">
      <c r="A1022" s="286">
        <f t="shared" si="44"/>
        <v>1019</v>
      </c>
      <c r="B1022" s="279">
        <f t="shared" si="48"/>
        <v>10199.799999999999</v>
      </c>
      <c r="C1022" s="279">
        <f t="shared" si="48"/>
        <v>10199.16</v>
      </c>
    </row>
    <row r="1023" spans="1:3" x14ac:dyDescent="0.2">
      <c r="A1023" s="286">
        <f t="shared" si="44"/>
        <v>1020</v>
      </c>
      <c r="B1023" s="279">
        <f t="shared" si="48"/>
        <v>10209.68</v>
      </c>
      <c r="C1023" s="279">
        <f t="shared" si="48"/>
        <v>10209.120000000001</v>
      </c>
    </row>
    <row r="1024" spans="1:3" x14ac:dyDescent="0.2">
      <c r="A1024" s="286">
        <f t="shared" si="44"/>
        <v>1021</v>
      </c>
      <c r="B1024" s="279">
        <f t="shared" si="48"/>
        <v>10220.08</v>
      </c>
      <c r="C1024" s="279">
        <f t="shared" si="48"/>
        <v>10219.08</v>
      </c>
    </row>
    <row r="1025" spans="1:3" x14ac:dyDescent="0.2">
      <c r="A1025" s="286">
        <f t="shared" si="44"/>
        <v>1022</v>
      </c>
      <c r="B1025" s="279">
        <f t="shared" si="48"/>
        <v>10229.959999999999</v>
      </c>
      <c r="C1025" s="279">
        <f t="shared" si="48"/>
        <v>10229.16</v>
      </c>
    </row>
    <row r="1026" spans="1:3" x14ac:dyDescent="0.2">
      <c r="A1026" s="286">
        <f t="shared" si="44"/>
        <v>1023</v>
      </c>
      <c r="B1026" s="279">
        <f t="shared" si="48"/>
        <v>10239.84</v>
      </c>
      <c r="C1026" s="279">
        <f t="shared" si="48"/>
        <v>10239.120000000001</v>
      </c>
    </row>
    <row r="1027" spans="1:3" x14ac:dyDescent="0.2">
      <c r="A1027" s="286">
        <f t="shared" si="44"/>
        <v>1024</v>
      </c>
      <c r="B1027" s="279">
        <f t="shared" si="48"/>
        <v>10249.719999999999</v>
      </c>
      <c r="C1027" s="279">
        <f t="shared" si="48"/>
        <v>10249.08</v>
      </c>
    </row>
    <row r="1028" spans="1:3" x14ac:dyDescent="0.2">
      <c r="A1028" s="286">
        <f t="shared" si="44"/>
        <v>1025</v>
      </c>
      <c r="B1028" s="279">
        <f t="shared" si="48"/>
        <v>10260.119999999999</v>
      </c>
      <c r="C1028" s="279">
        <f t="shared" si="48"/>
        <v>10259.16</v>
      </c>
    </row>
    <row r="1029" spans="1:3" x14ac:dyDescent="0.2">
      <c r="A1029" s="286">
        <f t="shared" ref="A1029:A1092" si="49">A1028+1</f>
        <v>1026</v>
      </c>
      <c r="B1029" s="279">
        <f t="shared" si="48"/>
        <v>10270</v>
      </c>
      <c r="C1029" s="279">
        <f t="shared" si="48"/>
        <v>10269.120000000001</v>
      </c>
    </row>
    <row r="1030" spans="1:3" x14ac:dyDescent="0.2">
      <c r="A1030" s="286">
        <f t="shared" si="49"/>
        <v>1027</v>
      </c>
      <c r="B1030" s="279">
        <f t="shared" si="48"/>
        <v>10279.879999999999</v>
      </c>
      <c r="C1030" s="279">
        <f t="shared" si="48"/>
        <v>10279.08</v>
      </c>
    </row>
    <row r="1031" spans="1:3" x14ac:dyDescent="0.2">
      <c r="A1031" s="286">
        <f t="shared" si="49"/>
        <v>1028</v>
      </c>
      <c r="B1031" s="279">
        <f t="shared" si="48"/>
        <v>10289.76</v>
      </c>
      <c r="C1031" s="279">
        <f t="shared" si="48"/>
        <v>10289.16</v>
      </c>
    </row>
    <row r="1032" spans="1:3" x14ac:dyDescent="0.2">
      <c r="A1032" s="286">
        <f t="shared" si="49"/>
        <v>1029</v>
      </c>
      <c r="B1032" s="279">
        <f t="shared" si="48"/>
        <v>10299.64</v>
      </c>
      <c r="C1032" s="279">
        <f t="shared" si="48"/>
        <v>10299.120000000001</v>
      </c>
    </row>
    <row r="1033" spans="1:3" x14ac:dyDescent="0.2">
      <c r="A1033" s="286">
        <f t="shared" si="49"/>
        <v>1030</v>
      </c>
      <c r="B1033" s="279">
        <f t="shared" si="48"/>
        <v>10310.039999999999</v>
      </c>
      <c r="C1033" s="279">
        <f t="shared" si="48"/>
        <v>10309.08</v>
      </c>
    </row>
    <row r="1034" spans="1:3" x14ac:dyDescent="0.2">
      <c r="A1034" s="286">
        <f t="shared" si="49"/>
        <v>1031</v>
      </c>
      <c r="B1034" s="279">
        <f t="shared" si="48"/>
        <v>10319.92</v>
      </c>
      <c r="C1034" s="279">
        <f t="shared" si="48"/>
        <v>10319.16</v>
      </c>
    </row>
    <row r="1035" spans="1:3" x14ac:dyDescent="0.2">
      <c r="A1035" s="286">
        <f t="shared" si="49"/>
        <v>1032</v>
      </c>
      <c r="B1035" s="279">
        <f t="shared" si="48"/>
        <v>10329.799999999999</v>
      </c>
      <c r="C1035" s="279">
        <f t="shared" si="48"/>
        <v>10329.120000000001</v>
      </c>
    </row>
    <row r="1036" spans="1:3" x14ac:dyDescent="0.2">
      <c r="A1036" s="286">
        <f t="shared" si="49"/>
        <v>1033</v>
      </c>
      <c r="B1036" s="279">
        <f t="shared" si="48"/>
        <v>10339.68</v>
      </c>
      <c r="C1036" s="279">
        <f t="shared" si="48"/>
        <v>10339.08</v>
      </c>
    </row>
    <row r="1037" spans="1:3" x14ac:dyDescent="0.2">
      <c r="A1037" s="286">
        <f t="shared" si="49"/>
        <v>1034</v>
      </c>
      <c r="B1037" s="279">
        <f t="shared" ref="B1037:C1052" si="50">B$1*2+B37</f>
        <v>10350.08</v>
      </c>
      <c r="C1037" s="279">
        <f t="shared" si="50"/>
        <v>10349.16</v>
      </c>
    </row>
    <row r="1038" spans="1:3" x14ac:dyDescent="0.2">
      <c r="A1038" s="286">
        <f t="shared" si="49"/>
        <v>1035</v>
      </c>
      <c r="B1038" s="279">
        <f t="shared" si="50"/>
        <v>10359.959999999999</v>
      </c>
      <c r="C1038" s="279">
        <f t="shared" si="50"/>
        <v>10359.120000000001</v>
      </c>
    </row>
    <row r="1039" spans="1:3" x14ac:dyDescent="0.2">
      <c r="A1039" s="286">
        <f t="shared" si="49"/>
        <v>1036</v>
      </c>
      <c r="B1039" s="279">
        <f t="shared" si="50"/>
        <v>10369.84</v>
      </c>
      <c r="C1039" s="279">
        <f t="shared" si="50"/>
        <v>10369.08</v>
      </c>
    </row>
    <row r="1040" spans="1:3" x14ac:dyDescent="0.2">
      <c r="A1040" s="286">
        <f t="shared" si="49"/>
        <v>1037</v>
      </c>
      <c r="B1040" s="279">
        <f t="shared" si="50"/>
        <v>10379.719999999999</v>
      </c>
      <c r="C1040" s="279">
        <f t="shared" si="50"/>
        <v>10379.16</v>
      </c>
    </row>
    <row r="1041" spans="1:3" x14ac:dyDescent="0.2">
      <c r="A1041" s="286">
        <f t="shared" si="49"/>
        <v>1038</v>
      </c>
      <c r="B1041" s="279">
        <f t="shared" si="50"/>
        <v>10390.119999999999</v>
      </c>
      <c r="C1041" s="279">
        <f t="shared" si="50"/>
        <v>10389.120000000001</v>
      </c>
    </row>
    <row r="1042" spans="1:3" x14ac:dyDescent="0.2">
      <c r="A1042" s="286">
        <f t="shared" si="49"/>
        <v>1039</v>
      </c>
      <c r="B1042" s="279">
        <f t="shared" si="50"/>
        <v>10400</v>
      </c>
      <c r="C1042" s="279">
        <f t="shared" si="50"/>
        <v>10399.08</v>
      </c>
    </row>
    <row r="1043" spans="1:3" x14ac:dyDescent="0.2">
      <c r="A1043" s="286">
        <f t="shared" si="49"/>
        <v>1040</v>
      </c>
      <c r="B1043" s="279">
        <f t="shared" si="50"/>
        <v>10409.879999999999</v>
      </c>
      <c r="C1043" s="279">
        <f t="shared" si="50"/>
        <v>10409.16</v>
      </c>
    </row>
    <row r="1044" spans="1:3" x14ac:dyDescent="0.2">
      <c r="A1044" s="286">
        <f t="shared" si="49"/>
        <v>1041</v>
      </c>
      <c r="B1044" s="279">
        <f t="shared" si="50"/>
        <v>10419.76</v>
      </c>
      <c r="C1044" s="279">
        <f t="shared" si="50"/>
        <v>10419.120000000001</v>
      </c>
    </row>
    <row r="1045" spans="1:3" x14ac:dyDescent="0.2">
      <c r="A1045" s="286">
        <f t="shared" si="49"/>
        <v>1042</v>
      </c>
      <c r="B1045" s="279">
        <f t="shared" si="50"/>
        <v>10429.64</v>
      </c>
      <c r="C1045" s="279">
        <f t="shared" si="50"/>
        <v>10429.08</v>
      </c>
    </row>
    <row r="1046" spans="1:3" x14ac:dyDescent="0.2">
      <c r="A1046" s="286">
        <f t="shared" si="49"/>
        <v>1043</v>
      </c>
      <c r="B1046" s="279">
        <f t="shared" si="50"/>
        <v>10440.039999999999</v>
      </c>
      <c r="C1046" s="279">
        <f t="shared" si="50"/>
        <v>10439.16</v>
      </c>
    </row>
    <row r="1047" spans="1:3" x14ac:dyDescent="0.2">
      <c r="A1047" s="286">
        <f t="shared" si="49"/>
        <v>1044</v>
      </c>
      <c r="B1047" s="279">
        <f t="shared" si="50"/>
        <v>10449.92</v>
      </c>
      <c r="C1047" s="279">
        <f t="shared" si="50"/>
        <v>10449.120000000001</v>
      </c>
    </row>
    <row r="1048" spans="1:3" x14ac:dyDescent="0.2">
      <c r="A1048" s="286">
        <f t="shared" si="49"/>
        <v>1045</v>
      </c>
      <c r="B1048" s="279">
        <f t="shared" si="50"/>
        <v>10459.799999999999</v>
      </c>
      <c r="C1048" s="279">
        <f t="shared" si="50"/>
        <v>10459.08</v>
      </c>
    </row>
    <row r="1049" spans="1:3" x14ac:dyDescent="0.2">
      <c r="A1049" s="286">
        <f t="shared" si="49"/>
        <v>1046</v>
      </c>
      <c r="B1049" s="279">
        <f t="shared" si="50"/>
        <v>10469.68</v>
      </c>
      <c r="C1049" s="279">
        <f t="shared" si="50"/>
        <v>10469.16</v>
      </c>
    </row>
    <row r="1050" spans="1:3" x14ac:dyDescent="0.2">
      <c r="A1050" s="286">
        <f t="shared" si="49"/>
        <v>1047</v>
      </c>
      <c r="B1050" s="279">
        <f t="shared" si="50"/>
        <v>10480.08</v>
      </c>
      <c r="C1050" s="279">
        <f t="shared" si="50"/>
        <v>10479.120000000001</v>
      </c>
    </row>
    <row r="1051" spans="1:3" x14ac:dyDescent="0.2">
      <c r="A1051" s="286">
        <f t="shared" si="49"/>
        <v>1048</v>
      </c>
      <c r="B1051" s="279">
        <f t="shared" si="50"/>
        <v>10489.96</v>
      </c>
      <c r="C1051" s="279">
        <f t="shared" si="50"/>
        <v>10489.08</v>
      </c>
    </row>
    <row r="1052" spans="1:3" x14ac:dyDescent="0.2">
      <c r="A1052" s="286">
        <f t="shared" si="49"/>
        <v>1049</v>
      </c>
      <c r="B1052" s="279">
        <f t="shared" si="50"/>
        <v>10499.84</v>
      </c>
      <c r="C1052" s="279">
        <f t="shared" si="50"/>
        <v>10499.16</v>
      </c>
    </row>
    <row r="1053" spans="1:3" x14ac:dyDescent="0.2">
      <c r="A1053" s="286">
        <f t="shared" si="49"/>
        <v>1050</v>
      </c>
      <c r="B1053" s="279">
        <f t="shared" ref="B1053:C1068" si="51">B$1*2+B53</f>
        <v>10509.72</v>
      </c>
      <c r="C1053" s="279">
        <f t="shared" si="51"/>
        <v>10509.12</v>
      </c>
    </row>
    <row r="1054" spans="1:3" x14ac:dyDescent="0.2">
      <c r="A1054" s="286">
        <f t="shared" si="49"/>
        <v>1051</v>
      </c>
      <c r="B1054" s="279">
        <f t="shared" si="51"/>
        <v>10520.119999999999</v>
      </c>
      <c r="C1054" s="279">
        <f t="shared" si="51"/>
        <v>10519.08</v>
      </c>
    </row>
    <row r="1055" spans="1:3" x14ac:dyDescent="0.2">
      <c r="A1055" s="286">
        <f t="shared" si="49"/>
        <v>1052</v>
      </c>
      <c r="B1055" s="279">
        <f t="shared" si="51"/>
        <v>10530</v>
      </c>
      <c r="C1055" s="279">
        <f t="shared" si="51"/>
        <v>10529.16</v>
      </c>
    </row>
    <row r="1056" spans="1:3" x14ac:dyDescent="0.2">
      <c r="A1056" s="286">
        <f t="shared" si="49"/>
        <v>1053</v>
      </c>
      <c r="B1056" s="279">
        <f t="shared" si="51"/>
        <v>10539.88</v>
      </c>
      <c r="C1056" s="279">
        <f t="shared" si="51"/>
        <v>10539.119999999999</v>
      </c>
    </row>
    <row r="1057" spans="1:3" x14ac:dyDescent="0.2">
      <c r="A1057" s="286">
        <f t="shared" si="49"/>
        <v>1054</v>
      </c>
      <c r="B1057" s="279">
        <f t="shared" si="51"/>
        <v>10549.76</v>
      </c>
      <c r="C1057" s="279">
        <f t="shared" si="51"/>
        <v>10549.08</v>
      </c>
    </row>
    <row r="1058" spans="1:3" x14ac:dyDescent="0.2">
      <c r="A1058" s="286">
        <f t="shared" si="49"/>
        <v>1055</v>
      </c>
      <c r="B1058" s="279">
        <f t="shared" si="51"/>
        <v>10559.64</v>
      </c>
      <c r="C1058" s="279">
        <f t="shared" si="51"/>
        <v>10559.16</v>
      </c>
    </row>
    <row r="1059" spans="1:3" x14ac:dyDescent="0.2">
      <c r="A1059" s="286">
        <f t="shared" si="49"/>
        <v>1056</v>
      </c>
      <c r="B1059" s="279">
        <f t="shared" si="51"/>
        <v>10570.039999999999</v>
      </c>
      <c r="C1059" s="279">
        <f t="shared" si="51"/>
        <v>10569.119999999999</v>
      </c>
    </row>
    <row r="1060" spans="1:3" x14ac:dyDescent="0.2">
      <c r="A1060" s="286">
        <f t="shared" si="49"/>
        <v>1057</v>
      </c>
      <c r="B1060" s="279">
        <f t="shared" si="51"/>
        <v>10579.92</v>
      </c>
      <c r="C1060" s="279">
        <f t="shared" si="51"/>
        <v>10579.08</v>
      </c>
    </row>
    <row r="1061" spans="1:3" x14ac:dyDescent="0.2">
      <c r="A1061" s="286">
        <f t="shared" si="49"/>
        <v>1058</v>
      </c>
      <c r="B1061" s="279">
        <f t="shared" si="51"/>
        <v>10589.8</v>
      </c>
      <c r="C1061" s="279">
        <f t="shared" si="51"/>
        <v>10589.16</v>
      </c>
    </row>
    <row r="1062" spans="1:3" x14ac:dyDescent="0.2">
      <c r="A1062" s="286">
        <f t="shared" si="49"/>
        <v>1059</v>
      </c>
      <c r="B1062" s="279">
        <f t="shared" si="51"/>
        <v>10599.68</v>
      </c>
      <c r="C1062" s="279">
        <f t="shared" si="51"/>
        <v>10599.119999999999</v>
      </c>
    </row>
    <row r="1063" spans="1:3" x14ac:dyDescent="0.2">
      <c r="A1063" s="286">
        <f t="shared" si="49"/>
        <v>1060</v>
      </c>
      <c r="B1063" s="279">
        <f t="shared" si="51"/>
        <v>10610.08</v>
      </c>
      <c r="C1063" s="279">
        <f t="shared" si="51"/>
        <v>10609.08</v>
      </c>
    </row>
    <row r="1064" spans="1:3" x14ac:dyDescent="0.2">
      <c r="A1064" s="286">
        <f t="shared" si="49"/>
        <v>1061</v>
      </c>
      <c r="B1064" s="279">
        <f t="shared" si="51"/>
        <v>10619.96</v>
      </c>
      <c r="C1064" s="279">
        <f t="shared" si="51"/>
        <v>10619.16</v>
      </c>
    </row>
    <row r="1065" spans="1:3" x14ac:dyDescent="0.2">
      <c r="A1065" s="286">
        <f t="shared" si="49"/>
        <v>1062</v>
      </c>
      <c r="B1065" s="279">
        <f t="shared" si="51"/>
        <v>10629.84</v>
      </c>
      <c r="C1065" s="279">
        <f t="shared" si="51"/>
        <v>10629.119999999999</v>
      </c>
    </row>
    <row r="1066" spans="1:3" x14ac:dyDescent="0.2">
      <c r="A1066" s="286">
        <f t="shared" si="49"/>
        <v>1063</v>
      </c>
      <c r="B1066" s="279">
        <f t="shared" si="51"/>
        <v>10639.72</v>
      </c>
      <c r="C1066" s="279">
        <f t="shared" si="51"/>
        <v>10639.08</v>
      </c>
    </row>
    <row r="1067" spans="1:3" x14ac:dyDescent="0.2">
      <c r="A1067" s="286">
        <f t="shared" si="49"/>
        <v>1064</v>
      </c>
      <c r="B1067" s="279">
        <f t="shared" si="51"/>
        <v>10650.119999999999</v>
      </c>
      <c r="C1067" s="279">
        <f t="shared" si="51"/>
        <v>10649.16</v>
      </c>
    </row>
    <row r="1068" spans="1:3" x14ac:dyDescent="0.2">
      <c r="A1068" s="286">
        <f t="shared" si="49"/>
        <v>1065</v>
      </c>
      <c r="B1068" s="279">
        <f t="shared" si="51"/>
        <v>10660</v>
      </c>
      <c r="C1068" s="279">
        <f t="shared" si="51"/>
        <v>10659.119999999999</v>
      </c>
    </row>
    <row r="1069" spans="1:3" x14ac:dyDescent="0.2">
      <c r="A1069" s="286">
        <f t="shared" si="49"/>
        <v>1066</v>
      </c>
      <c r="B1069" s="279">
        <f t="shared" ref="B1069:C1084" si="52">B$1*2+B69</f>
        <v>10669.88</v>
      </c>
      <c r="C1069" s="279">
        <f t="shared" si="52"/>
        <v>10669.08</v>
      </c>
    </row>
    <row r="1070" spans="1:3" x14ac:dyDescent="0.2">
      <c r="A1070" s="286">
        <f t="shared" si="49"/>
        <v>1067</v>
      </c>
      <c r="B1070" s="279">
        <f t="shared" si="52"/>
        <v>10679.76</v>
      </c>
      <c r="C1070" s="279">
        <f t="shared" si="52"/>
        <v>10679.16</v>
      </c>
    </row>
    <row r="1071" spans="1:3" x14ac:dyDescent="0.2">
      <c r="A1071" s="286">
        <f t="shared" si="49"/>
        <v>1068</v>
      </c>
      <c r="B1071" s="279">
        <f t="shared" si="52"/>
        <v>10689.64</v>
      </c>
      <c r="C1071" s="279">
        <f t="shared" si="52"/>
        <v>10689.119999999999</v>
      </c>
    </row>
    <row r="1072" spans="1:3" x14ac:dyDescent="0.2">
      <c r="A1072" s="286">
        <f t="shared" si="49"/>
        <v>1069</v>
      </c>
      <c r="B1072" s="279">
        <f t="shared" si="52"/>
        <v>10700.039999999999</v>
      </c>
      <c r="C1072" s="279">
        <f t="shared" si="52"/>
        <v>10699.08</v>
      </c>
    </row>
    <row r="1073" spans="1:3" x14ac:dyDescent="0.2">
      <c r="A1073" s="286">
        <f t="shared" si="49"/>
        <v>1070</v>
      </c>
      <c r="B1073" s="279">
        <f t="shared" si="52"/>
        <v>10709.92</v>
      </c>
      <c r="C1073" s="279">
        <f t="shared" si="52"/>
        <v>10709.16</v>
      </c>
    </row>
    <row r="1074" spans="1:3" x14ac:dyDescent="0.2">
      <c r="A1074" s="286">
        <f t="shared" si="49"/>
        <v>1071</v>
      </c>
      <c r="B1074" s="279">
        <f t="shared" si="52"/>
        <v>10719.8</v>
      </c>
      <c r="C1074" s="279">
        <f t="shared" si="52"/>
        <v>10719.119999999999</v>
      </c>
    </row>
    <row r="1075" spans="1:3" x14ac:dyDescent="0.2">
      <c r="A1075" s="286">
        <f t="shared" si="49"/>
        <v>1072</v>
      </c>
      <c r="B1075" s="279">
        <f t="shared" si="52"/>
        <v>10729.68</v>
      </c>
      <c r="C1075" s="279">
        <f t="shared" si="52"/>
        <v>10729.08</v>
      </c>
    </row>
    <row r="1076" spans="1:3" x14ac:dyDescent="0.2">
      <c r="A1076" s="286">
        <f t="shared" si="49"/>
        <v>1073</v>
      </c>
      <c r="B1076" s="279">
        <f t="shared" si="52"/>
        <v>10740.08</v>
      </c>
      <c r="C1076" s="279">
        <f t="shared" si="52"/>
        <v>10739.16</v>
      </c>
    </row>
    <row r="1077" spans="1:3" x14ac:dyDescent="0.2">
      <c r="A1077" s="286">
        <f t="shared" si="49"/>
        <v>1074</v>
      </c>
      <c r="B1077" s="279">
        <f t="shared" si="52"/>
        <v>10749.96</v>
      </c>
      <c r="C1077" s="279">
        <f t="shared" si="52"/>
        <v>10749.119999999999</v>
      </c>
    </row>
    <row r="1078" spans="1:3" x14ac:dyDescent="0.2">
      <c r="A1078" s="286">
        <f t="shared" si="49"/>
        <v>1075</v>
      </c>
      <c r="B1078" s="279">
        <f t="shared" si="52"/>
        <v>10759.84</v>
      </c>
      <c r="C1078" s="279">
        <f t="shared" si="52"/>
        <v>10759.08</v>
      </c>
    </row>
    <row r="1079" spans="1:3" x14ac:dyDescent="0.2">
      <c r="A1079" s="286">
        <f t="shared" si="49"/>
        <v>1076</v>
      </c>
      <c r="B1079" s="279">
        <f t="shared" si="52"/>
        <v>10769.72</v>
      </c>
      <c r="C1079" s="279">
        <f t="shared" si="52"/>
        <v>10769.16</v>
      </c>
    </row>
    <row r="1080" spans="1:3" x14ac:dyDescent="0.2">
      <c r="A1080" s="286">
        <f t="shared" si="49"/>
        <v>1077</v>
      </c>
      <c r="B1080" s="279">
        <f t="shared" si="52"/>
        <v>10780.119999999999</v>
      </c>
      <c r="C1080" s="279">
        <f t="shared" si="52"/>
        <v>10779.119999999999</v>
      </c>
    </row>
    <row r="1081" spans="1:3" x14ac:dyDescent="0.2">
      <c r="A1081" s="286">
        <f t="shared" si="49"/>
        <v>1078</v>
      </c>
      <c r="B1081" s="279">
        <f t="shared" si="52"/>
        <v>10790</v>
      </c>
      <c r="C1081" s="279">
        <f t="shared" si="52"/>
        <v>10789.08</v>
      </c>
    </row>
    <row r="1082" spans="1:3" x14ac:dyDescent="0.2">
      <c r="A1082" s="286">
        <f t="shared" si="49"/>
        <v>1079</v>
      </c>
      <c r="B1082" s="279">
        <f t="shared" si="52"/>
        <v>10799.88</v>
      </c>
      <c r="C1082" s="279">
        <f t="shared" si="52"/>
        <v>10799.16</v>
      </c>
    </row>
    <row r="1083" spans="1:3" x14ac:dyDescent="0.2">
      <c r="A1083" s="286">
        <f t="shared" si="49"/>
        <v>1080</v>
      </c>
      <c r="B1083" s="279">
        <f t="shared" si="52"/>
        <v>10809.76</v>
      </c>
      <c r="C1083" s="279">
        <f t="shared" si="52"/>
        <v>10809.119999999999</v>
      </c>
    </row>
    <row r="1084" spans="1:3" x14ac:dyDescent="0.2">
      <c r="A1084" s="286">
        <f t="shared" si="49"/>
        <v>1081</v>
      </c>
      <c r="B1084" s="279">
        <f t="shared" si="52"/>
        <v>10819.64</v>
      </c>
      <c r="C1084" s="279">
        <f t="shared" si="52"/>
        <v>10819.08</v>
      </c>
    </row>
    <row r="1085" spans="1:3" x14ac:dyDescent="0.2">
      <c r="A1085" s="286">
        <f t="shared" si="49"/>
        <v>1082</v>
      </c>
      <c r="B1085" s="279">
        <f t="shared" ref="B1085:C1100" si="53">B$1*2+B85</f>
        <v>10830.039999999999</v>
      </c>
      <c r="C1085" s="279">
        <f t="shared" si="53"/>
        <v>10829.16</v>
      </c>
    </row>
    <row r="1086" spans="1:3" x14ac:dyDescent="0.2">
      <c r="A1086" s="286">
        <f t="shared" si="49"/>
        <v>1083</v>
      </c>
      <c r="B1086" s="279">
        <f t="shared" si="53"/>
        <v>10839.92</v>
      </c>
      <c r="C1086" s="279">
        <f t="shared" si="53"/>
        <v>10839.119999999999</v>
      </c>
    </row>
    <row r="1087" spans="1:3" x14ac:dyDescent="0.2">
      <c r="A1087" s="286">
        <f t="shared" si="49"/>
        <v>1084</v>
      </c>
      <c r="B1087" s="279">
        <f t="shared" si="53"/>
        <v>10849.8</v>
      </c>
      <c r="C1087" s="279">
        <f t="shared" si="53"/>
        <v>10849.08</v>
      </c>
    </row>
    <row r="1088" spans="1:3" x14ac:dyDescent="0.2">
      <c r="A1088" s="286">
        <f t="shared" si="49"/>
        <v>1085</v>
      </c>
      <c r="B1088" s="279">
        <f t="shared" si="53"/>
        <v>10859.68</v>
      </c>
      <c r="C1088" s="279">
        <f t="shared" si="53"/>
        <v>10859.16</v>
      </c>
    </row>
    <row r="1089" spans="1:3" x14ac:dyDescent="0.2">
      <c r="A1089" s="286">
        <f t="shared" si="49"/>
        <v>1086</v>
      </c>
      <c r="B1089" s="279">
        <f t="shared" si="53"/>
        <v>10870.08</v>
      </c>
      <c r="C1089" s="279">
        <f t="shared" si="53"/>
        <v>10869.119999999999</v>
      </c>
    </row>
    <row r="1090" spans="1:3" x14ac:dyDescent="0.2">
      <c r="A1090" s="286">
        <f t="shared" si="49"/>
        <v>1087</v>
      </c>
      <c r="B1090" s="279">
        <f t="shared" si="53"/>
        <v>10879.96</v>
      </c>
      <c r="C1090" s="279">
        <f t="shared" si="53"/>
        <v>10879.08</v>
      </c>
    </row>
    <row r="1091" spans="1:3" x14ac:dyDescent="0.2">
      <c r="A1091" s="286">
        <f t="shared" si="49"/>
        <v>1088</v>
      </c>
      <c r="B1091" s="279">
        <f t="shared" si="53"/>
        <v>10889.84</v>
      </c>
      <c r="C1091" s="279">
        <f t="shared" si="53"/>
        <v>10889.16</v>
      </c>
    </row>
    <row r="1092" spans="1:3" x14ac:dyDescent="0.2">
      <c r="A1092" s="286">
        <f t="shared" si="49"/>
        <v>1089</v>
      </c>
      <c r="B1092" s="279">
        <f t="shared" si="53"/>
        <v>10899.72</v>
      </c>
      <c r="C1092" s="279">
        <f t="shared" si="53"/>
        <v>10899.119999999999</v>
      </c>
    </row>
    <row r="1093" spans="1:3" x14ac:dyDescent="0.2">
      <c r="A1093" s="286">
        <f t="shared" ref="A1093:A1156" si="54">A1092+1</f>
        <v>1090</v>
      </c>
      <c r="B1093" s="279">
        <f t="shared" si="53"/>
        <v>10910.119999999999</v>
      </c>
      <c r="C1093" s="279">
        <f t="shared" si="53"/>
        <v>10909.08</v>
      </c>
    </row>
    <row r="1094" spans="1:3" x14ac:dyDescent="0.2">
      <c r="A1094" s="286">
        <f t="shared" si="54"/>
        <v>1091</v>
      </c>
      <c r="B1094" s="279">
        <f t="shared" si="53"/>
        <v>10920</v>
      </c>
      <c r="C1094" s="279">
        <f t="shared" si="53"/>
        <v>10919.16</v>
      </c>
    </row>
    <row r="1095" spans="1:3" x14ac:dyDescent="0.2">
      <c r="A1095" s="286">
        <f t="shared" si="54"/>
        <v>1092</v>
      </c>
      <c r="B1095" s="279">
        <f t="shared" si="53"/>
        <v>10929.88</v>
      </c>
      <c r="C1095" s="279">
        <f t="shared" si="53"/>
        <v>10929.119999999999</v>
      </c>
    </row>
    <row r="1096" spans="1:3" x14ac:dyDescent="0.2">
      <c r="A1096" s="286">
        <f t="shared" si="54"/>
        <v>1093</v>
      </c>
      <c r="B1096" s="279">
        <f t="shared" si="53"/>
        <v>10939.76</v>
      </c>
      <c r="C1096" s="279">
        <f t="shared" si="53"/>
        <v>10939.08</v>
      </c>
    </row>
    <row r="1097" spans="1:3" x14ac:dyDescent="0.2">
      <c r="A1097" s="286">
        <f t="shared" si="54"/>
        <v>1094</v>
      </c>
      <c r="B1097" s="279">
        <f t="shared" si="53"/>
        <v>10949.64</v>
      </c>
      <c r="C1097" s="279">
        <f t="shared" si="53"/>
        <v>10949.16</v>
      </c>
    </row>
    <row r="1098" spans="1:3" x14ac:dyDescent="0.2">
      <c r="A1098" s="286">
        <f t="shared" si="54"/>
        <v>1095</v>
      </c>
      <c r="B1098" s="279">
        <f t="shared" si="53"/>
        <v>10960.039999999999</v>
      </c>
      <c r="C1098" s="279">
        <f t="shared" si="53"/>
        <v>10959.119999999999</v>
      </c>
    </row>
    <row r="1099" spans="1:3" x14ac:dyDescent="0.2">
      <c r="A1099" s="286">
        <f t="shared" si="54"/>
        <v>1096</v>
      </c>
      <c r="B1099" s="279">
        <f t="shared" si="53"/>
        <v>10969.92</v>
      </c>
      <c r="C1099" s="279">
        <f t="shared" si="53"/>
        <v>10969.08</v>
      </c>
    </row>
    <row r="1100" spans="1:3" x14ac:dyDescent="0.2">
      <c r="A1100" s="286">
        <f t="shared" si="54"/>
        <v>1097</v>
      </c>
      <c r="B1100" s="279">
        <f t="shared" si="53"/>
        <v>10979.8</v>
      </c>
      <c r="C1100" s="279">
        <f t="shared" si="53"/>
        <v>10979.16</v>
      </c>
    </row>
    <row r="1101" spans="1:3" x14ac:dyDescent="0.2">
      <c r="A1101" s="286">
        <f t="shared" si="54"/>
        <v>1098</v>
      </c>
      <c r="B1101" s="279">
        <f t="shared" ref="B1101:C1116" si="55">B$1*2+B101</f>
        <v>10989.68</v>
      </c>
      <c r="C1101" s="279">
        <f t="shared" si="55"/>
        <v>10989.119999999999</v>
      </c>
    </row>
    <row r="1102" spans="1:3" x14ac:dyDescent="0.2">
      <c r="A1102" s="286">
        <f t="shared" si="54"/>
        <v>1099</v>
      </c>
      <c r="B1102" s="279">
        <f t="shared" si="55"/>
        <v>11000.08</v>
      </c>
      <c r="C1102" s="279">
        <f t="shared" si="55"/>
        <v>10999.08</v>
      </c>
    </row>
    <row r="1103" spans="1:3" x14ac:dyDescent="0.2">
      <c r="A1103" s="286">
        <f t="shared" si="54"/>
        <v>1100</v>
      </c>
      <c r="B1103" s="279">
        <f t="shared" si="55"/>
        <v>11009.96</v>
      </c>
      <c r="C1103" s="279">
        <f t="shared" si="55"/>
        <v>11009.16</v>
      </c>
    </row>
    <row r="1104" spans="1:3" x14ac:dyDescent="0.2">
      <c r="A1104" s="286">
        <f t="shared" si="54"/>
        <v>1101</v>
      </c>
      <c r="B1104" s="279">
        <f t="shared" si="55"/>
        <v>11019.84</v>
      </c>
      <c r="C1104" s="279">
        <f t="shared" si="55"/>
        <v>11019.119999999999</v>
      </c>
    </row>
    <row r="1105" spans="1:3" x14ac:dyDescent="0.2">
      <c r="A1105" s="286">
        <f t="shared" si="54"/>
        <v>1102</v>
      </c>
      <c r="B1105" s="279">
        <f t="shared" si="55"/>
        <v>11029.72</v>
      </c>
      <c r="C1105" s="279">
        <f t="shared" si="55"/>
        <v>11029.08</v>
      </c>
    </row>
    <row r="1106" spans="1:3" x14ac:dyDescent="0.2">
      <c r="A1106" s="286">
        <f t="shared" si="54"/>
        <v>1103</v>
      </c>
      <c r="B1106" s="279">
        <f t="shared" si="55"/>
        <v>11040.119999999999</v>
      </c>
      <c r="C1106" s="279">
        <f t="shared" si="55"/>
        <v>11039.16</v>
      </c>
    </row>
    <row r="1107" spans="1:3" x14ac:dyDescent="0.2">
      <c r="A1107" s="286">
        <f t="shared" si="54"/>
        <v>1104</v>
      </c>
      <c r="B1107" s="279">
        <f t="shared" si="55"/>
        <v>11050</v>
      </c>
      <c r="C1107" s="279">
        <f t="shared" si="55"/>
        <v>11049.119999999999</v>
      </c>
    </row>
    <row r="1108" spans="1:3" x14ac:dyDescent="0.2">
      <c r="A1108" s="286">
        <f t="shared" si="54"/>
        <v>1105</v>
      </c>
      <c r="B1108" s="279">
        <f t="shared" si="55"/>
        <v>11059.88</v>
      </c>
      <c r="C1108" s="279">
        <f t="shared" si="55"/>
        <v>11059.08</v>
      </c>
    </row>
    <row r="1109" spans="1:3" x14ac:dyDescent="0.2">
      <c r="A1109" s="286">
        <f t="shared" si="54"/>
        <v>1106</v>
      </c>
      <c r="B1109" s="279">
        <f t="shared" si="55"/>
        <v>11069.759999999998</v>
      </c>
      <c r="C1109" s="279">
        <f t="shared" si="55"/>
        <v>11069.16</v>
      </c>
    </row>
    <row r="1110" spans="1:3" x14ac:dyDescent="0.2">
      <c r="A1110" s="286">
        <f t="shared" si="54"/>
        <v>1107</v>
      </c>
      <c r="B1110" s="279">
        <f t="shared" si="55"/>
        <v>11079.64</v>
      </c>
      <c r="C1110" s="279">
        <f t="shared" si="55"/>
        <v>11079.119999999999</v>
      </c>
    </row>
    <row r="1111" spans="1:3" x14ac:dyDescent="0.2">
      <c r="A1111" s="286">
        <f t="shared" si="54"/>
        <v>1108</v>
      </c>
      <c r="B1111" s="279">
        <f t="shared" si="55"/>
        <v>11090.039999999999</v>
      </c>
      <c r="C1111" s="279">
        <f t="shared" si="55"/>
        <v>11089.08</v>
      </c>
    </row>
    <row r="1112" spans="1:3" x14ac:dyDescent="0.2">
      <c r="A1112" s="286">
        <f t="shared" si="54"/>
        <v>1109</v>
      </c>
      <c r="B1112" s="279">
        <f t="shared" si="55"/>
        <v>11099.92</v>
      </c>
      <c r="C1112" s="279">
        <f t="shared" si="55"/>
        <v>11099.16</v>
      </c>
    </row>
    <row r="1113" spans="1:3" x14ac:dyDescent="0.2">
      <c r="A1113" s="286">
        <f t="shared" si="54"/>
        <v>1110</v>
      </c>
      <c r="B1113" s="279">
        <f t="shared" si="55"/>
        <v>11109.8</v>
      </c>
      <c r="C1113" s="279">
        <f t="shared" si="55"/>
        <v>11109.119999999999</v>
      </c>
    </row>
    <row r="1114" spans="1:3" x14ac:dyDescent="0.2">
      <c r="A1114" s="286">
        <f t="shared" si="54"/>
        <v>1111</v>
      </c>
      <c r="B1114" s="279">
        <f t="shared" si="55"/>
        <v>11119.68</v>
      </c>
      <c r="C1114" s="279">
        <f t="shared" si="55"/>
        <v>11119.08</v>
      </c>
    </row>
    <row r="1115" spans="1:3" x14ac:dyDescent="0.2">
      <c r="A1115" s="286">
        <f t="shared" si="54"/>
        <v>1112</v>
      </c>
      <c r="B1115" s="279">
        <f t="shared" si="55"/>
        <v>11130.08</v>
      </c>
      <c r="C1115" s="279">
        <f t="shared" si="55"/>
        <v>11129.16</v>
      </c>
    </row>
    <row r="1116" spans="1:3" x14ac:dyDescent="0.2">
      <c r="A1116" s="286">
        <f t="shared" si="54"/>
        <v>1113</v>
      </c>
      <c r="B1116" s="279">
        <f t="shared" si="55"/>
        <v>11139.96</v>
      </c>
      <c r="C1116" s="279">
        <f t="shared" si="55"/>
        <v>11139.119999999999</v>
      </c>
    </row>
    <row r="1117" spans="1:3" x14ac:dyDescent="0.2">
      <c r="A1117" s="286">
        <f t="shared" si="54"/>
        <v>1114</v>
      </c>
      <c r="B1117" s="279">
        <f t="shared" ref="B1117:C1132" si="56">B$1*2+B117</f>
        <v>11149.84</v>
      </c>
      <c r="C1117" s="279">
        <f t="shared" si="56"/>
        <v>11149.08</v>
      </c>
    </row>
    <row r="1118" spans="1:3" x14ac:dyDescent="0.2">
      <c r="A1118" s="286">
        <f t="shared" si="54"/>
        <v>1115</v>
      </c>
      <c r="B1118" s="279">
        <f t="shared" si="56"/>
        <v>11159.72</v>
      </c>
      <c r="C1118" s="279">
        <f t="shared" si="56"/>
        <v>11159.16</v>
      </c>
    </row>
    <row r="1119" spans="1:3" x14ac:dyDescent="0.2">
      <c r="A1119" s="286">
        <f t="shared" si="54"/>
        <v>1116</v>
      </c>
      <c r="B1119" s="279">
        <f t="shared" si="56"/>
        <v>11170.119999999999</v>
      </c>
      <c r="C1119" s="279">
        <f t="shared" si="56"/>
        <v>11169.119999999999</v>
      </c>
    </row>
    <row r="1120" spans="1:3" x14ac:dyDescent="0.2">
      <c r="A1120" s="286">
        <f t="shared" si="54"/>
        <v>1117</v>
      </c>
      <c r="B1120" s="279">
        <f t="shared" si="56"/>
        <v>11180</v>
      </c>
      <c r="C1120" s="279">
        <f t="shared" si="56"/>
        <v>11179.08</v>
      </c>
    </row>
    <row r="1121" spans="1:3" x14ac:dyDescent="0.2">
      <c r="A1121" s="286">
        <f t="shared" si="54"/>
        <v>1118</v>
      </c>
      <c r="B1121" s="279">
        <f t="shared" si="56"/>
        <v>11189.88</v>
      </c>
      <c r="C1121" s="279">
        <f t="shared" si="56"/>
        <v>11189.16</v>
      </c>
    </row>
    <row r="1122" spans="1:3" x14ac:dyDescent="0.2">
      <c r="A1122" s="286">
        <f t="shared" si="54"/>
        <v>1119</v>
      </c>
      <c r="B1122" s="279">
        <f t="shared" si="56"/>
        <v>11199.759999999998</v>
      </c>
      <c r="C1122" s="279">
        <f t="shared" si="56"/>
        <v>11199.119999999999</v>
      </c>
    </row>
    <row r="1123" spans="1:3" x14ac:dyDescent="0.2">
      <c r="A1123" s="286">
        <f t="shared" si="54"/>
        <v>1120</v>
      </c>
      <c r="B1123" s="279">
        <f t="shared" si="56"/>
        <v>11209.64</v>
      </c>
      <c r="C1123" s="279">
        <f t="shared" si="56"/>
        <v>11209.08</v>
      </c>
    </row>
    <row r="1124" spans="1:3" x14ac:dyDescent="0.2">
      <c r="A1124" s="286">
        <f t="shared" si="54"/>
        <v>1121</v>
      </c>
      <c r="B1124" s="279">
        <f t="shared" si="56"/>
        <v>11220.039999999999</v>
      </c>
      <c r="C1124" s="279">
        <f t="shared" si="56"/>
        <v>11219.16</v>
      </c>
    </row>
    <row r="1125" spans="1:3" x14ac:dyDescent="0.2">
      <c r="A1125" s="286">
        <f t="shared" si="54"/>
        <v>1122</v>
      </c>
      <c r="B1125" s="279">
        <f t="shared" si="56"/>
        <v>11229.92</v>
      </c>
      <c r="C1125" s="279">
        <f t="shared" si="56"/>
        <v>11229.119999999999</v>
      </c>
    </row>
    <row r="1126" spans="1:3" x14ac:dyDescent="0.2">
      <c r="A1126" s="286">
        <f t="shared" si="54"/>
        <v>1123</v>
      </c>
      <c r="B1126" s="279">
        <f t="shared" si="56"/>
        <v>11239.8</v>
      </c>
      <c r="C1126" s="279">
        <f t="shared" si="56"/>
        <v>11239.08</v>
      </c>
    </row>
    <row r="1127" spans="1:3" x14ac:dyDescent="0.2">
      <c r="A1127" s="286">
        <f t="shared" si="54"/>
        <v>1124</v>
      </c>
      <c r="B1127" s="279">
        <f t="shared" si="56"/>
        <v>11249.68</v>
      </c>
      <c r="C1127" s="279">
        <f t="shared" si="56"/>
        <v>11249.16</v>
      </c>
    </row>
    <row r="1128" spans="1:3" x14ac:dyDescent="0.2">
      <c r="A1128" s="286">
        <f t="shared" si="54"/>
        <v>1125</v>
      </c>
      <c r="B1128" s="279">
        <f t="shared" si="56"/>
        <v>11260.08</v>
      </c>
      <c r="C1128" s="279">
        <f t="shared" si="56"/>
        <v>11259.119999999999</v>
      </c>
    </row>
    <row r="1129" spans="1:3" x14ac:dyDescent="0.2">
      <c r="A1129" s="286">
        <f t="shared" si="54"/>
        <v>1126</v>
      </c>
      <c r="B1129" s="279">
        <f t="shared" si="56"/>
        <v>11269.96</v>
      </c>
      <c r="C1129" s="279">
        <f t="shared" si="56"/>
        <v>11269.08</v>
      </c>
    </row>
    <row r="1130" spans="1:3" x14ac:dyDescent="0.2">
      <c r="A1130" s="286">
        <f t="shared" si="54"/>
        <v>1127</v>
      </c>
      <c r="B1130" s="279">
        <f t="shared" si="56"/>
        <v>11279.84</v>
      </c>
      <c r="C1130" s="279">
        <f t="shared" si="56"/>
        <v>11279.16</v>
      </c>
    </row>
    <row r="1131" spans="1:3" x14ac:dyDescent="0.2">
      <c r="A1131" s="286">
        <f t="shared" si="54"/>
        <v>1128</v>
      </c>
      <c r="B1131" s="279">
        <f t="shared" si="56"/>
        <v>11289.72</v>
      </c>
      <c r="C1131" s="279">
        <f t="shared" si="56"/>
        <v>11289.119999999999</v>
      </c>
    </row>
    <row r="1132" spans="1:3" x14ac:dyDescent="0.2">
      <c r="A1132" s="286">
        <f t="shared" si="54"/>
        <v>1129</v>
      </c>
      <c r="B1132" s="279">
        <f t="shared" si="56"/>
        <v>11300.119999999999</v>
      </c>
      <c r="C1132" s="279">
        <f t="shared" si="56"/>
        <v>11299.08</v>
      </c>
    </row>
    <row r="1133" spans="1:3" x14ac:dyDescent="0.2">
      <c r="A1133" s="286">
        <f t="shared" si="54"/>
        <v>1130</v>
      </c>
      <c r="B1133" s="279">
        <f t="shared" ref="B1133:C1148" si="57">B$1*2+B133</f>
        <v>11310</v>
      </c>
      <c r="C1133" s="279">
        <f t="shared" si="57"/>
        <v>11309.16</v>
      </c>
    </row>
    <row r="1134" spans="1:3" x14ac:dyDescent="0.2">
      <c r="A1134" s="286">
        <f t="shared" si="54"/>
        <v>1131</v>
      </c>
      <c r="B1134" s="279">
        <f t="shared" si="57"/>
        <v>11319.88</v>
      </c>
      <c r="C1134" s="279">
        <f t="shared" si="57"/>
        <v>11319.119999999999</v>
      </c>
    </row>
    <row r="1135" spans="1:3" x14ac:dyDescent="0.2">
      <c r="A1135" s="286">
        <f t="shared" si="54"/>
        <v>1132</v>
      </c>
      <c r="B1135" s="279">
        <f t="shared" si="57"/>
        <v>11329.759999999998</v>
      </c>
      <c r="C1135" s="279">
        <f t="shared" si="57"/>
        <v>11329.08</v>
      </c>
    </row>
    <row r="1136" spans="1:3" x14ac:dyDescent="0.2">
      <c r="A1136" s="286">
        <f t="shared" si="54"/>
        <v>1133</v>
      </c>
      <c r="B1136" s="279">
        <f t="shared" si="57"/>
        <v>11339.64</v>
      </c>
      <c r="C1136" s="279">
        <f t="shared" si="57"/>
        <v>11339.16</v>
      </c>
    </row>
    <row r="1137" spans="1:3" x14ac:dyDescent="0.2">
      <c r="A1137" s="286">
        <f t="shared" si="54"/>
        <v>1134</v>
      </c>
      <c r="B1137" s="279">
        <f t="shared" si="57"/>
        <v>11350.039999999999</v>
      </c>
      <c r="C1137" s="279">
        <f t="shared" si="57"/>
        <v>11349.119999999999</v>
      </c>
    </row>
    <row r="1138" spans="1:3" x14ac:dyDescent="0.2">
      <c r="A1138" s="286">
        <f t="shared" si="54"/>
        <v>1135</v>
      </c>
      <c r="B1138" s="279">
        <f t="shared" si="57"/>
        <v>11359.92</v>
      </c>
      <c r="C1138" s="279">
        <f t="shared" si="57"/>
        <v>11359.08</v>
      </c>
    </row>
    <row r="1139" spans="1:3" x14ac:dyDescent="0.2">
      <c r="A1139" s="286">
        <f t="shared" si="54"/>
        <v>1136</v>
      </c>
      <c r="B1139" s="279">
        <f t="shared" si="57"/>
        <v>11369.8</v>
      </c>
      <c r="C1139" s="279">
        <f t="shared" si="57"/>
        <v>11369.16</v>
      </c>
    </row>
    <row r="1140" spans="1:3" x14ac:dyDescent="0.2">
      <c r="A1140" s="286">
        <f t="shared" si="54"/>
        <v>1137</v>
      </c>
      <c r="B1140" s="279">
        <f t="shared" si="57"/>
        <v>11379.68</v>
      </c>
      <c r="C1140" s="279">
        <f t="shared" si="57"/>
        <v>11379.119999999999</v>
      </c>
    </row>
    <row r="1141" spans="1:3" x14ac:dyDescent="0.2">
      <c r="A1141" s="286">
        <f t="shared" si="54"/>
        <v>1138</v>
      </c>
      <c r="B1141" s="279">
        <f t="shared" si="57"/>
        <v>11390.08</v>
      </c>
      <c r="C1141" s="279">
        <f t="shared" si="57"/>
        <v>11389.08</v>
      </c>
    </row>
    <row r="1142" spans="1:3" x14ac:dyDescent="0.2">
      <c r="A1142" s="286">
        <f t="shared" si="54"/>
        <v>1139</v>
      </c>
      <c r="B1142" s="279">
        <f t="shared" si="57"/>
        <v>11399.96</v>
      </c>
      <c r="C1142" s="279">
        <f t="shared" si="57"/>
        <v>11399.16</v>
      </c>
    </row>
    <row r="1143" spans="1:3" x14ac:dyDescent="0.2">
      <c r="A1143" s="286">
        <f t="shared" si="54"/>
        <v>1140</v>
      </c>
      <c r="B1143" s="279">
        <f t="shared" si="57"/>
        <v>11409.84</v>
      </c>
      <c r="C1143" s="279">
        <f t="shared" si="57"/>
        <v>11409.119999999999</v>
      </c>
    </row>
    <row r="1144" spans="1:3" x14ac:dyDescent="0.2">
      <c r="A1144" s="286">
        <f t="shared" si="54"/>
        <v>1141</v>
      </c>
      <c r="B1144" s="279">
        <f t="shared" si="57"/>
        <v>11419.72</v>
      </c>
      <c r="C1144" s="279">
        <f t="shared" si="57"/>
        <v>11419.08</v>
      </c>
    </row>
    <row r="1145" spans="1:3" x14ac:dyDescent="0.2">
      <c r="A1145" s="286">
        <f t="shared" si="54"/>
        <v>1142</v>
      </c>
      <c r="B1145" s="279">
        <f t="shared" si="57"/>
        <v>11430.119999999999</v>
      </c>
      <c r="C1145" s="279">
        <f t="shared" si="57"/>
        <v>11429.16</v>
      </c>
    </row>
    <row r="1146" spans="1:3" x14ac:dyDescent="0.2">
      <c r="A1146" s="286">
        <f t="shared" si="54"/>
        <v>1143</v>
      </c>
      <c r="B1146" s="279">
        <f t="shared" si="57"/>
        <v>11440</v>
      </c>
      <c r="C1146" s="279">
        <f t="shared" si="57"/>
        <v>11439.119999999999</v>
      </c>
    </row>
    <row r="1147" spans="1:3" x14ac:dyDescent="0.2">
      <c r="A1147" s="286">
        <f t="shared" si="54"/>
        <v>1144</v>
      </c>
      <c r="B1147" s="279">
        <f t="shared" si="57"/>
        <v>11449.88</v>
      </c>
      <c r="C1147" s="279">
        <f t="shared" si="57"/>
        <v>11449.08</v>
      </c>
    </row>
    <row r="1148" spans="1:3" x14ac:dyDescent="0.2">
      <c r="A1148" s="286">
        <f t="shared" si="54"/>
        <v>1145</v>
      </c>
      <c r="B1148" s="279">
        <f t="shared" si="57"/>
        <v>11459.759999999998</v>
      </c>
      <c r="C1148" s="279">
        <f t="shared" si="57"/>
        <v>11459.16</v>
      </c>
    </row>
    <row r="1149" spans="1:3" x14ac:dyDescent="0.2">
      <c r="A1149" s="286">
        <f t="shared" si="54"/>
        <v>1146</v>
      </c>
      <c r="B1149" s="279">
        <f t="shared" ref="B1149:C1164" si="58">B$1*2+B149</f>
        <v>11469.64</v>
      </c>
      <c r="C1149" s="279">
        <f t="shared" si="58"/>
        <v>11469.119999999999</v>
      </c>
    </row>
    <row r="1150" spans="1:3" x14ac:dyDescent="0.2">
      <c r="A1150" s="286">
        <f t="shared" si="54"/>
        <v>1147</v>
      </c>
      <c r="B1150" s="279">
        <f t="shared" si="58"/>
        <v>11480.039999999999</v>
      </c>
      <c r="C1150" s="279">
        <f t="shared" si="58"/>
        <v>11479.08</v>
      </c>
    </row>
    <row r="1151" spans="1:3" x14ac:dyDescent="0.2">
      <c r="A1151" s="286">
        <f t="shared" si="54"/>
        <v>1148</v>
      </c>
      <c r="B1151" s="279">
        <f t="shared" si="58"/>
        <v>11489.92</v>
      </c>
      <c r="C1151" s="279">
        <f t="shared" si="58"/>
        <v>11489.16</v>
      </c>
    </row>
    <row r="1152" spans="1:3" x14ac:dyDescent="0.2">
      <c r="A1152" s="286">
        <f t="shared" si="54"/>
        <v>1149</v>
      </c>
      <c r="B1152" s="279">
        <f t="shared" si="58"/>
        <v>11499.8</v>
      </c>
      <c r="C1152" s="279">
        <f t="shared" si="58"/>
        <v>11499.119999999999</v>
      </c>
    </row>
    <row r="1153" spans="1:3" x14ac:dyDescent="0.2">
      <c r="A1153" s="286">
        <f t="shared" si="54"/>
        <v>1150</v>
      </c>
      <c r="B1153" s="279">
        <f t="shared" si="58"/>
        <v>11509.68</v>
      </c>
      <c r="C1153" s="279">
        <f t="shared" si="58"/>
        <v>11509.08</v>
      </c>
    </row>
    <row r="1154" spans="1:3" x14ac:dyDescent="0.2">
      <c r="A1154" s="286">
        <f t="shared" si="54"/>
        <v>1151</v>
      </c>
      <c r="B1154" s="279">
        <f t="shared" si="58"/>
        <v>11520.08</v>
      </c>
      <c r="C1154" s="279">
        <f t="shared" si="58"/>
        <v>11519.16</v>
      </c>
    </row>
    <row r="1155" spans="1:3" x14ac:dyDescent="0.2">
      <c r="A1155" s="286">
        <f t="shared" si="54"/>
        <v>1152</v>
      </c>
      <c r="B1155" s="279">
        <f t="shared" si="58"/>
        <v>11529.96</v>
      </c>
      <c r="C1155" s="279">
        <f t="shared" si="58"/>
        <v>11529.119999999999</v>
      </c>
    </row>
    <row r="1156" spans="1:3" x14ac:dyDescent="0.2">
      <c r="A1156" s="286">
        <f t="shared" si="54"/>
        <v>1153</v>
      </c>
      <c r="B1156" s="279">
        <f t="shared" si="58"/>
        <v>11539.84</v>
      </c>
      <c r="C1156" s="279">
        <f t="shared" si="58"/>
        <v>11539.08</v>
      </c>
    </row>
    <row r="1157" spans="1:3" x14ac:dyDescent="0.2">
      <c r="A1157" s="286">
        <f t="shared" ref="A1157:A1220" si="59">A1156+1</f>
        <v>1154</v>
      </c>
      <c r="B1157" s="279">
        <f t="shared" si="58"/>
        <v>11549.72</v>
      </c>
      <c r="C1157" s="279">
        <f t="shared" si="58"/>
        <v>11549.16</v>
      </c>
    </row>
    <row r="1158" spans="1:3" x14ac:dyDescent="0.2">
      <c r="A1158" s="286">
        <f t="shared" si="59"/>
        <v>1155</v>
      </c>
      <c r="B1158" s="279">
        <f t="shared" si="58"/>
        <v>11560.119999999999</v>
      </c>
      <c r="C1158" s="279">
        <f t="shared" si="58"/>
        <v>11559.119999999999</v>
      </c>
    </row>
    <row r="1159" spans="1:3" x14ac:dyDescent="0.2">
      <c r="A1159" s="286">
        <f t="shared" si="59"/>
        <v>1156</v>
      </c>
      <c r="B1159" s="279">
        <f t="shared" si="58"/>
        <v>11570</v>
      </c>
      <c r="C1159" s="279">
        <f t="shared" si="58"/>
        <v>11569.08</v>
      </c>
    </row>
    <row r="1160" spans="1:3" x14ac:dyDescent="0.2">
      <c r="A1160" s="286">
        <f t="shared" si="59"/>
        <v>1157</v>
      </c>
      <c r="B1160" s="279">
        <f t="shared" si="58"/>
        <v>11579.88</v>
      </c>
      <c r="C1160" s="279">
        <f t="shared" si="58"/>
        <v>11579.16</v>
      </c>
    </row>
    <row r="1161" spans="1:3" x14ac:dyDescent="0.2">
      <c r="A1161" s="286">
        <f t="shared" si="59"/>
        <v>1158</v>
      </c>
      <c r="B1161" s="279">
        <f t="shared" si="58"/>
        <v>11589.759999999998</v>
      </c>
      <c r="C1161" s="279">
        <f t="shared" si="58"/>
        <v>11589.119999999999</v>
      </c>
    </row>
    <row r="1162" spans="1:3" x14ac:dyDescent="0.2">
      <c r="A1162" s="286">
        <f t="shared" si="59"/>
        <v>1159</v>
      </c>
      <c r="B1162" s="279">
        <f t="shared" si="58"/>
        <v>11599.64</v>
      </c>
      <c r="C1162" s="279">
        <f t="shared" si="58"/>
        <v>11599.08</v>
      </c>
    </row>
    <row r="1163" spans="1:3" x14ac:dyDescent="0.2">
      <c r="A1163" s="286">
        <f t="shared" si="59"/>
        <v>1160</v>
      </c>
      <c r="B1163" s="279">
        <f t="shared" si="58"/>
        <v>11610.039999999999</v>
      </c>
      <c r="C1163" s="279">
        <f t="shared" si="58"/>
        <v>11609.16</v>
      </c>
    </row>
    <row r="1164" spans="1:3" x14ac:dyDescent="0.2">
      <c r="A1164" s="286">
        <f t="shared" si="59"/>
        <v>1161</v>
      </c>
      <c r="B1164" s="279">
        <f t="shared" si="58"/>
        <v>11619.92</v>
      </c>
      <c r="C1164" s="279">
        <f t="shared" si="58"/>
        <v>11619.119999999999</v>
      </c>
    </row>
    <row r="1165" spans="1:3" x14ac:dyDescent="0.2">
      <c r="A1165" s="286">
        <f t="shared" si="59"/>
        <v>1162</v>
      </c>
      <c r="B1165" s="279">
        <f t="shared" ref="B1165:C1180" si="60">B$1*2+B165</f>
        <v>11629.8</v>
      </c>
      <c r="C1165" s="279">
        <f t="shared" si="60"/>
        <v>11629.08</v>
      </c>
    </row>
    <row r="1166" spans="1:3" x14ac:dyDescent="0.2">
      <c r="A1166" s="286">
        <f t="shared" si="59"/>
        <v>1163</v>
      </c>
      <c r="B1166" s="279">
        <f t="shared" si="60"/>
        <v>11639.68</v>
      </c>
      <c r="C1166" s="279">
        <f t="shared" si="60"/>
        <v>11639.16</v>
      </c>
    </row>
    <row r="1167" spans="1:3" x14ac:dyDescent="0.2">
      <c r="A1167" s="286">
        <f t="shared" si="59"/>
        <v>1164</v>
      </c>
      <c r="B1167" s="279">
        <f t="shared" si="60"/>
        <v>11650.08</v>
      </c>
      <c r="C1167" s="279">
        <f t="shared" si="60"/>
        <v>11649.119999999999</v>
      </c>
    </row>
    <row r="1168" spans="1:3" x14ac:dyDescent="0.2">
      <c r="A1168" s="286">
        <f t="shared" si="59"/>
        <v>1165</v>
      </c>
      <c r="B1168" s="279">
        <f t="shared" si="60"/>
        <v>11659.96</v>
      </c>
      <c r="C1168" s="279">
        <f t="shared" si="60"/>
        <v>11659.08</v>
      </c>
    </row>
    <row r="1169" spans="1:3" x14ac:dyDescent="0.2">
      <c r="A1169" s="286">
        <f t="shared" si="59"/>
        <v>1166</v>
      </c>
      <c r="B1169" s="279">
        <f t="shared" si="60"/>
        <v>11669.84</v>
      </c>
      <c r="C1169" s="279">
        <f t="shared" si="60"/>
        <v>11669.16</v>
      </c>
    </row>
    <row r="1170" spans="1:3" x14ac:dyDescent="0.2">
      <c r="A1170" s="286">
        <f t="shared" si="59"/>
        <v>1167</v>
      </c>
      <c r="B1170" s="279">
        <f t="shared" si="60"/>
        <v>11679.72</v>
      </c>
      <c r="C1170" s="279">
        <f t="shared" si="60"/>
        <v>11679.119999999999</v>
      </c>
    </row>
    <row r="1171" spans="1:3" x14ac:dyDescent="0.2">
      <c r="A1171" s="286">
        <f t="shared" si="59"/>
        <v>1168</v>
      </c>
      <c r="B1171" s="279">
        <f t="shared" si="60"/>
        <v>11690.119999999999</v>
      </c>
      <c r="C1171" s="279">
        <f t="shared" si="60"/>
        <v>11689.08</v>
      </c>
    </row>
    <row r="1172" spans="1:3" x14ac:dyDescent="0.2">
      <c r="A1172" s="286">
        <f t="shared" si="59"/>
        <v>1169</v>
      </c>
      <c r="B1172" s="279">
        <f t="shared" si="60"/>
        <v>11700</v>
      </c>
      <c r="C1172" s="279">
        <f t="shared" si="60"/>
        <v>11699.16</v>
      </c>
    </row>
    <row r="1173" spans="1:3" x14ac:dyDescent="0.2">
      <c r="A1173" s="286">
        <f t="shared" si="59"/>
        <v>1170</v>
      </c>
      <c r="B1173" s="279">
        <f t="shared" si="60"/>
        <v>11709.88</v>
      </c>
      <c r="C1173" s="279">
        <f t="shared" si="60"/>
        <v>11709.119999999999</v>
      </c>
    </row>
    <row r="1174" spans="1:3" x14ac:dyDescent="0.2">
      <c r="A1174" s="286">
        <f t="shared" si="59"/>
        <v>1171</v>
      </c>
      <c r="B1174" s="279">
        <f t="shared" si="60"/>
        <v>11719.759999999998</v>
      </c>
      <c r="C1174" s="279">
        <f t="shared" si="60"/>
        <v>11719.08</v>
      </c>
    </row>
    <row r="1175" spans="1:3" x14ac:dyDescent="0.2">
      <c r="A1175" s="286">
        <f t="shared" si="59"/>
        <v>1172</v>
      </c>
      <c r="B1175" s="279">
        <f t="shared" si="60"/>
        <v>11729.64</v>
      </c>
      <c r="C1175" s="279">
        <f t="shared" si="60"/>
        <v>11729.16</v>
      </c>
    </row>
    <row r="1176" spans="1:3" x14ac:dyDescent="0.2">
      <c r="A1176" s="286">
        <f t="shared" si="59"/>
        <v>1173</v>
      </c>
      <c r="B1176" s="279">
        <f t="shared" si="60"/>
        <v>11740.039999999999</v>
      </c>
      <c r="C1176" s="279">
        <f t="shared" si="60"/>
        <v>11739.119999999999</v>
      </c>
    </row>
    <row r="1177" spans="1:3" x14ac:dyDescent="0.2">
      <c r="A1177" s="286">
        <f t="shared" si="59"/>
        <v>1174</v>
      </c>
      <c r="B1177" s="279">
        <f t="shared" si="60"/>
        <v>11749.92</v>
      </c>
      <c r="C1177" s="279">
        <f t="shared" si="60"/>
        <v>11749.08</v>
      </c>
    </row>
    <row r="1178" spans="1:3" x14ac:dyDescent="0.2">
      <c r="A1178" s="286">
        <f t="shared" si="59"/>
        <v>1175</v>
      </c>
      <c r="B1178" s="279">
        <f t="shared" si="60"/>
        <v>11759.8</v>
      </c>
      <c r="C1178" s="279">
        <f t="shared" si="60"/>
        <v>11759.16</v>
      </c>
    </row>
    <row r="1179" spans="1:3" x14ac:dyDescent="0.2">
      <c r="A1179" s="286">
        <f t="shared" si="59"/>
        <v>1176</v>
      </c>
      <c r="B1179" s="279">
        <f t="shared" si="60"/>
        <v>11769.68</v>
      </c>
      <c r="C1179" s="279">
        <f t="shared" si="60"/>
        <v>11769.119999999999</v>
      </c>
    </row>
    <row r="1180" spans="1:3" x14ac:dyDescent="0.2">
      <c r="A1180" s="286">
        <f t="shared" si="59"/>
        <v>1177</v>
      </c>
      <c r="B1180" s="279">
        <f t="shared" si="60"/>
        <v>11780.08</v>
      </c>
      <c r="C1180" s="279">
        <f t="shared" si="60"/>
        <v>11779.08</v>
      </c>
    </row>
    <row r="1181" spans="1:3" x14ac:dyDescent="0.2">
      <c r="A1181" s="286">
        <f t="shared" si="59"/>
        <v>1178</v>
      </c>
      <c r="B1181" s="279">
        <f t="shared" ref="B1181:C1196" si="61">B$1*2+B181</f>
        <v>11789.96</v>
      </c>
      <c r="C1181" s="279">
        <f t="shared" si="61"/>
        <v>11789.16</v>
      </c>
    </row>
    <row r="1182" spans="1:3" x14ac:dyDescent="0.2">
      <c r="A1182" s="286">
        <f t="shared" si="59"/>
        <v>1179</v>
      </c>
      <c r="B1182" s="279">
        <f t="shared" si="61"/>
        <v>11799.84</v>
      </c>
      <c r="C1182" s="279">
        <f t="shared" si="61"/>
        <v>11799.119999999999</v>
      </c>
    </row>
    <row r="1183" spans="1:3" x14ac:dyDescent="0.2">
      <c r="A1183" s="286">
        <f t="shared" si="59"/>
        <v>1180</v>
      </c>
      <c r="B1183" s="279">
        <f t="shared" si="61"/>
        <v>11809.72</v>
      </c>
      <c r="C1183" s="279">
        <f t="shared" si="61"/>
        <v>11809.08</v>
      </c>
    </row>
    <row r="1184" spans="1:3" x14ac:dyDescent="0.2">
      <c r="A1184" s="286">
        <f t="shared" si="59"/>
        <v>1181</v>
      </c>
      <c r="B1184" s="279">
        <f t="shared" si="61"/>
        <v>11820.119999999999</v>
      </c>
      <c r="C1184" s="279">
        <f t="shared" si="61"/>
        <v>11819.16</v>
      </c>
    </row>
    <row r="1185" spans="1:3" x14ac:dyDescent="0.2">
      <c r="A1185" s="286">
        <f t="shared" si="59"/>
        <v>1182</v>
      </c>
      <c r="B1185" s="279">
        <f t="shared" si="61"/>
        <v>11830</v>
      </c>
      <c r="C1185" s="279">
        <f t="shared" si="61"/>
        <v>11829.119999999999</v>
      </c>
    </row>
    <row r="1186" spans="1:3" x14ac:dyDescent="0.2">
      <c r="A1186" s="286">
        <f t="shared" si="59"/>
        <v>1183</v>
      </c>
      <c r="B1186" s="279">
        <f t="shared" si="61"/>
        <v>11839.88</v>
      </c>
      <c r="C1186" s="279">
        <f t="shared" si="61"/>
        <v>11839.08</v>
      </c>
    </row>
    <row r="1187" spans="1:3" x14ac:dyDescent="0.2">
      <c r="A1187" s="286">
        <f t="shared" si="59"/>
        <v>1184</v>
      </c>
      <c r="B1187" s="279">
        <f t="shared" si="61"/>
        <v>11849.759999999998</v>
      </c>
      <c r="C1187" s="279">
        <f t="shared" si="61"/>
        <v>11849.16</v>
      </c>
    </row>
    <row r="1188" spans="1:3" x14ac:dyDescent="0.2">
      <c r="A1188" s="286">
        <f t="shared" si="59"/>
        <v>1185</v>
      </c>
      <c r="B1188" s="279">
        <f t="shared" si="61"/>
        <v>11859.64</v>
      </c>
      <c r="C1188" s="279">
        <f t="shared" si="61"/>
        <v>11859.119999999999</v>
      </c>
    </row>
    <row r="1189" spans="1:3" x14ac:dyDescent="0.2">
      <c r="A1189" s="286">
        <f t="shared" si="59"/>
        <v>1186</v>
      </c>
      <c r="B1189" s="279">
        <f t="shared" si="61"/>
        <v>11870.039999999999</v>
      </c>
      <c r="C1189" s="279">
        <f t="shared" si="61"/>
        <v>11869.08</v>
      </c>
    </row>
    <row r="1190" spans="1:3" x14ac:dyDescent="0.2">
      <c r="A1190" s="286">
        <f t="shared" si="59"/>
        <v>1187</v>
      </c>
      <c r="B1190" s="279">
        <f t="shared" si="61"/>
        <v>11879.92</v>
      </c>
      <c r="C1190" s="279">
        <f t="shared" si="61"/>
        <v>11879.16</v>
      </c>
    </row>
    <row r="1191" spans="1:3" x14ac:dyDescent="0.2">
      <c r="A1191" s="286">
        <f t="shared" si="59"/>
        <v>1188</v>
      </c>
      <c r="B1191" s="279">
        <f t="shared" si="61"/>
        <v>11889.8</v>
      </c>
      <c r="C1191" s="279">
        <f t="shared" si="61"/>
        <v>11889.119999999999</v>
      </c>
    </row>
    <row r="1192" spans="1:3" x14ac:dyDescent="0.2">
      <c r="A1192" s="286">
        <f t="shared" si="59"/>
        <v>1189</v>
      </c>
      <c r="B1192" s="279">
        <f t="shared" si="61"/>
        <v>11899.68</v>
      </c>
      <c r="C1192" s="279">
        <f t="shared" si="61"/>
        <v>11899.08</v>
      </c>
    </row>
    <row r="1193" spans="1:3" x14ac:dyDescent="0.2">
      <c r="A1193" s="286">
        <f t="shared" si="59"/>
        <v>1190</v>
      </c>
      <c r="B1193" s="279">
        <f t="shared" si="61"/>
        <v>11910.08</v>
      </c>
      <c r="C1193" s="279">
        <f t="shared" si="61"/>
        <v>11909.16</v>
      </c>
    </row>
    <row r="1194" spans="1:3" x14ac:dyDescent="0.2">
      <c r="A1194" s="286">
        <f t="shared" si="59"/>
        <v>1191</v>
      </c>
      <c r="B1194" s="279">
        <f t="shared" si="61"/>
        <v>11919.96</v>
      </c>
      <c r="C1194" s="279">
        <f t="shared" si="61"/>
        <v>11919.119999999999</v>
      </c>
    </row>
    <row r="1195" spans="1:3" x14ac:dyDescent="0.2">
      <c r="A1195" s="286">
        <f t="shared" si="59"/>
        <v>1192</v>
      </c>
      <c r="B1195" s="279">
        <f t="shared" si="61"/>
        <v>11929.84</v>
      </c>
      <c r="C1195" s="279">
        <f t="shared" si="61"/>
        <v>11929.08</v>
      </c>
    </row>
    <row r="1196" spans="1:3" x14ac:dyDescent="0.2">
      <c r="A1196" s="286">
        <f t="shared" si="59"/>
        <v>1193</v>
      </c>
      <c r="B1196" s="279">
        <f t="shared" si="61"/>
        <v>11939.72</v>
      </c>
      <c r="C1196" s="279">
        <f t="shared" si="61"/>
        <v>11939.16</v>
      </c>
    </row>
    <row r="1197" spans="1:3" x14ac:dyDescent="0.2">
      <c r="A1197" s="286">
        <f t="shared" si="59"/>
        <v>1194</v>
      </c>
      <c r="B1197" s="279">
        <f t="shared" ref="B1197:C1212" si="62">B$1*2+B197</f>
        <v>11950.119999999999</v>
      </c>
      <c r="C1197" s="279">
        <f t="shared" si="62"/>
        <v>11949.119999999999</v>
      </c>
    </row>
    <row r="1198" spans="1:3" x14ac:dyDescent="0.2">
      <c r="A1198" s="286">
        <f t="shared" si="59"/>
        <v>1195</v>
      </c>
      <c r="B1198" s="279">
        <f t="shared" si="62"/>
        <v>11960</v>
      </c>
      <c r="C1198" s="279">
        <f t="shared" si="62"/>
        <v>11959.08</v>
      </c>
    </row>
    <row r="1199" spans="1:3" x14ac:dyDescent="0.2">
      <c r="A1199" s="286">
        <f t="shared" si="59"/>
        <v>1196</v>
      </c>
      <c r="B1199" s="279">
        <f t="shared" si="62"/>
        <v>11969.88</v>
      </c>
      <c r="C1199" s="279">
        <f t="shared" si="62"/>
        <v>11969.16</v>
      </c>
    </row>
    <row r="1200" spans="1:3" x14ac:dyDescent="0.2">
      <c r="A1200" s="286">
        <f t="shared" si="59"/>
        <v>1197</v>
      </c>
      <c r="B1200" s="279">
        <f t="shared" si="62"/>
        <v>11979.759999999998</v>
      </c>
      <c r="C1200" s="279">
        <f t="shared" si="62"/>
        <v>11979.119999999999</v>
      </c>
    </row>
    <row r="1201" spans="1:3" x14ac:dyDescent="0.2">
      <c r="A1201" s="286">
        <f t="shared" si="59"/>
        <v>1198</v>
      </c>
      <c r="B1201" s="279">
        <f t="shared" si="62"/>
        <v>11989.64</v>
      </c>
      <c r="C1201" s="279">
        <f t="shared" si="62"/>
        <v>11989.08</v>
      </c>
    </row>
    <row r="1202" spans="1:3" x14ac:dyDescent="0.2">
      <c r="A1202" s="286">
        <f t="shared" si="59"/>
        <v>1199</v>
      </c>
      <c r="B1202" s="279">
        <f t="shared" si="62"/>
        <v>12000.039999999999</v>
      </c>
      <c r="C1202" s="279">
        <f t="shared" si="62"/>
        <v>11999.16</v>
      </c>
    </row>
    <row r="1203" spans="1:3" x14ac:dyDescent="0.2">
      <c r="A1203" s="286">
        <f t="shared" si="59"/>
        <v>1200</v>
      </c>
      <c r="B1203" s="279">
        <f t="shared" si="62"/>
        <v>12009.92</v>
      </c>
      <c r="C1203" s="279">
        <f t="shared" si="62"/>
        <v>12009.119999999999</v>
      </c>
    </row>
    <row r="1204" spans="1:3" x14ac:dyDescent="0.2">
      <c r="A1204" s="286">
        <f t="shared" si="59"/>
        <v>1201</v>
      </c>
      <c r="B1204" s="279">
        <f t="shared" si="62"/>
        <v>12019.8</v>
      </c>
      <c r="C1204" s="279">
        <f t="shared" si="62"/>
        <v>12019.08</v>
      </c>
    </row>
    <row r="1205" spans="1:3" x14ac:dyDescent="0.2">
      <c r="A1205" s="286">
        <f t="shared" si="59"/>
        <v>1202</v>
      </c>
      <c r="B1205" s="279">
        <f t="shared" si="62"/>
        <v>12029.68</v>
      </c>
      <c r="C1205" s="279">
        <f t="shared" si="62"/>
        <v>12029.16</v>
      </c>
    </row>
    <row r="1206" spans="1:3" x14ac:dyDescent="0.2">
      <c r="A1206" s="286">
        <f t="shared" si="59"/>
        <v>1203</v>
      </c>
      <c r="B1206" s="279">
        <f t="shared" si="62"/>
        <v>12040.08</v>
      </c>
      <c r="C1206" s="279">
        <f t="shared" si="62"/>
        <v>12039.119999999999</v>
      </c>
    </row>
    <row r="1207" spans="1:3" x14ac:dyDescent="0.2">
      <c r="A1207" s="286">
        <f t="shared" si="59"/>
        <v>1204</v>
      </c>
      <c r="B1207" s="279">
        <f t="shared" si="62"/>
        <v>12049.96</v>
      </c>
      <c r="C1207" s="279">
        <f t="shared" si="62"/>
        <v>12049.08</v>
      </c>
    </row>
    <row r="1208" spans="1:3" x14ac:dyDescent="0.2">
      <c r="A1208" s="286">
        <f t="shared" si="59"/>
        <v>1205</v>
      </c>
      <c r="B1208" s="279">
        <f t="shared" si="62"/>
        <v>12059.84</v>
      </c>
      <c r="C1208" s="279">
        <f t="shared" si="62"/>
        <v>12059.16</v>
      </c>
    </row>
    <row r="1209" spans="1:3" x14ac:dyDescent="0.2">
      <c r="A1209" s="286">
        <f t="shared" si="59"/>
        <v>1206</v>
      </c>
      <c r="B1209" s="279">
        <f t="shared" si="62"/>
        <v>12069.72</v>
      </c>
      <c r="C1209" s="279">
        <f t="shared" si="62"/>
        <v>12069.119999999999</v>
      </c>
    </row>
    <row r="1210" spans="1:3" x14ac:dyDescent="0.2">
      <c r="A1210" s="286">
        <f t="shared" si="59"/>
        <v>1207</v>
      </c>
      <c r="B1210" s="279">
        <f t="shared" si="62"/>
        <v>12080.119999999999</v>
      </c>
      <c r="C1210" s="279">
        <f t="shared" si="62"/>
        <v>12079.08</v>
      </c>
    </row>
    <row r="1211" spans="1:3" x14ac:dyDescent="0.2">
      <c r="A1211" s="286">
        <f t="shared" si="59"/>
        <v>1208</v>
      </c>
      <c r="B1211" s="279">
        <f t="shared" si="62"/>
        <v>12090</v>
      </c>
      <c r="C1211" s="279">
        <f t="shared" si="62"/>
        <v>12089.16</v>
      </c>
    </row>
    <row r="1212" spans="1:3" x14ac:dyDescent="0.2">
      <c r="A1212" s="286">
        <f t="shared" si="59"/>
        <v>1209</v>
      </c>
      <c r="B1212" s="279">
        <f t="shared" si="62"/>
        <v>12099.88</v>
      </c>
      <c r="C1212" s="279">
        <f t="shared" si="62"/>
        <v>12099.119999999999</v>
      </c>
    </row>
    <row r="1213" spans="1:3" x14ac:dyDescent="0.2">
      <c r="A1213" s="286">
        <f t="shared" si="59"/>
        <v>1210</v>
      </c>
      <c r="B1213" s="279">
        <f t="shared" ref="B1213:C1228" si="63">B$1*2+B213</f>
        <v>12109.759999999998</v>
      </c>
      <c r="C1213" s="279">
        <f t="shared" si="63"/>
        <v>12109.08</v>
      </c>
    </row>
    <row r="1214" spans="1:3" x14ac:dyDescent="0.2">
      <c r="A1214" s="286">
        <f t="shared" si="59"/>
        <v>1211</v>
      </c>
      <c r="B1214" s="279">
        <f t="shared" si="63"/>
        <v>12119.64</v>
      </c>
      <c r="C1214" s="279">
        <f t="shared" si="63"/>
        <v>12119.16</v>
      </c>
    </row>
    <row r="1215" spans="1:3" x14ac:dyDescent="0.2">
      <c r="A1215" s="286">
        <f t="shared" si="59"/>
        <v>1212</v>
      </c>
      <c r="B1215" s="279">
        <f t="shared" si="63"/>
        <v>12130.039999999999</v>
      </c>
      <c r="C1215" s="279">
        <f t="shared" si="63"/>
        <v>12129.119999999999</v>
      </c>
    </row>
    <row r="1216" spans="1:3" x14ac:dyDescent="0.2">
      <c r="A1216" s="286">
        <f t="shared" si="59"/>
        <v>1213</v>
      </c>
      <c r="B1216" s="279">
        <f t="shared" si="63"/>
        <v>12139.92</v>
      </c>
      <c r="C1216" s="279">
        <f t="shared" si="63"/>
        <v>12139.08</v>
      </c>
    </row>
    <row r="1217" spans="1:3" x14ac:dyDescent="0.2">
      <c r="A1217" s="286">
        <f t="shared" si="59"/>
        <v>1214</v>
      </c>
      <c r="B1217" s="279">
        <f t="shared" si="63"/>
        <v>12149.8</v>
      </c>
      <c r="C1217" s="279">
        <f t="shared" si="63"/>
        <v>12149.16</v>
      </c>
    </row>
    <row r="1218" spans="1:3" x14ac:dyDescent="0.2">
      <c r="A1218" s="286">
        <f t="shared" si="59"/>
        <v>1215</v>
      </c>
      <c r="B1218" s="279">
        <f t="shared" si="63"/>
        <v>12159.68</v>
      </c>
      <c r="C1218" s="279">
        <f t="shared" si="63"/>
        <v>12159.119999999999</v>
      </c>
    </row>
    <row r="1219" spans="1:3" x14ac:dyDescent="0.2">
      <c r="A1219" s="286">
        <f t="shared" si="59"/>
        <v>1216</v>
      </c>
      <c r="B1219" s="279">
        <f t="shared" si="63"/>
        <v>12170.08</v>
      </c>
      <c r="C1219" s="279">
        <f t="shared" si="63"/>
        <v>12169.08</v>
      </c>
    </row>
    <row r="1220" spans="1:3" x14ac:dyDescent="0.2">
      <c r="A1220" s="286">
        <f t="shared" si="59"/>
        <v>1217</v>
      </c>
      <c r="B1220" s="279">
        <f t="shared" si="63"/>
        <v>12179.96</v>
      </c>
      <c r="C1220" s="279">
        <f t="shared" si="63"/>
        <v>12179.16</v>
      </c>
    </row>
    <row r="1221" spans="1:3" x14ac:dyDescent="0.2">
      <c r="A1221" s="286">
        <f t="shared" ref="A1221:A1284" si="64">A1220+1</f>
        <v>1218</v>
      </c>
      <c r="B1221" s="279">
        <f t="shared" si="63"/>
        <v>12189.84</v>
      </c>
      <c r="C1221" s="279">
        <f t="shared" si="63"/>
        <v>12189.119999999999</v>
      </c>
    </row>
    <row r="1222" spans="1:3" x14ac:dyDescent="0.2">
      <c r="A1222" s="286">
        <f t="shared" si="64"/>
        <v>1219</v>
      </c>
      <c r="B1222" s="279">
        <f t="shared" si="63"/>
        <v>12199.72</v>
      </c>
      <c r="C1222" s="279">
        <f t="shared" si="63"/>
        <v>12199.08</v>
      </c>
    </row>
    <row r="1223" spans="1:3" x14ac:dyDescent="0.2">
      <c r="A1223" s="286">
        <f t="shared" si="64"/>
        <v>1220</v>
      </c>
      <c r="B1223" s="279">
        <f t="shared" si="63"/>
        <v>12210.119999999999</v>
      </c>
      <c r="C1223" s="279">
        <f t="shared" si="63"/>
        <v>12209.16</v>
      </c>
    </row>
    <row r="1224" spans="1:3" x14ac:dyDescent="0.2">
      <c r="A1224" s="286">
        <f t="shared" si="64"/>
        <v>1221</v>
      </c>
      <c r="B1224" s="279">
        <f t="shared" si="63"/>
        <v>12220</v>
      </c>
      <c r="C1224" s="279">
        <f t="shared" si="63"/>
        <v>12219.119999999999</v>
      </c>
    </row>
    <row r="1225" spans="1:3" x14ac:dyDescent="0.2">
      <c r="A1225" s="286">
        <f t="shared" si="64"/>
        <v>1222</v>
      </c>
      <c r="B1225" s="279">
        <f t="shared" si="63"/>
        <v>12229.88</v>
      </c>
      <c r="C1225" s="279">
        <f t="shared" si="63"/>
        <v>12229.08</v>
      </c>
    </row>
    <row r="1226" spans="1:3" x14ac:dyDescent="0.2">
      <c r="A1226" s="286">
        <f t="shared" si="64"/>
        <v>1223</v>
      </c>
      <c r="B1226" s="279">
        <f t="shared" si="63"/>
        <v>12239.759999999998</v>
      </c>
      <c r="C1226" s="279">
        <f t="shared" si="63"/>
        <v>12239.16</v>
      </c>
    </row>
    <row r="1227" spans="1:3" x14ac:dyDescent="0.2">
      <c r="A1227" s="286">
        <f t="shared" si="64"/>
        <v>1224</v>
      </c>
      <c r="B1227" s="279">
        <f t="shared" si="63"/>
        <v>12249.64</v>
      </c>
      <c r="C1227" s="279">
        <f t="shared" si="63"/>
        <v>12249.119999999999</v>
      </c>
    </row>
    <row r="1228" spans="1:3" x14ac:dyDescent="0.2">
      <c r="A1228" s="286">
        <f t="shared" si="64"/>
        <v>1225</v>
      </c>
      <c r="B1228" s="279">
        <f t="shared" si="63"/>
        <v>12260.039999999999</v>
      </c>
      <c r="C1228" s="279">
        <f t="shared" si="63"/>
        <v>12259.08</v>
      </c>
    </row>
    <row r="1229" spans="1:3" x14ac:dyDescent="0.2">
      <c r="A1229" s="286">
        <f t="shared" si="64"/>
        <v>1226</v>
      </c>
      <c r="B1229" s="279">
        <f t="shared" ref="B1229:C1244" si="65">B$1*2+B229</f>
        <v>12269.92</v>
      </c>
      <c r="C1229" s="279">
        <f t="shared" si="65"/>
        <v>12269.16</v>
      </c>
    </row>
    <row r="1230" spans="1:3" x14ac:dyDescent="0.2">
      <c r="A1230" s="286">
        <f t="shared" si="64"/>
        <v>1227</v>
      </c>
      <c r="B1230" s="279">
        <f t="shared" si="65"/>
        <v>12279.8</v>
      </c>
      <c r="C1230" s="279">
        <f t="shared" si="65"/>
        <v>12279.119999999999</v>
      </c>
    </row>
    <row r="1231" spans="1:3" x14ac:dyDescent="0.2">
      <c r="A1231" s="286">
        <f t="shared" si="64"/>
        <v>1228</v>
      </c>
      <c r="B1231" s="279">
        <f t="shared" si="65"/>
        <v>12289.68</v>
      </c>
      <c r="C1231" s="279">
        <f t="shared" si="65"/>
        <v>12289.08</v>
      </c>
    </row>
    <row r="1232" spans="1:3" x14ac:dyDescent="0.2">
      <c r="A1232" s="286">
        <f t="shared" si="64"/>
        <v>1229</v>
      </c>
      <c r="B1232" s="279">
        <f t="shared" si="65"/>
        <v>12300.08</v>
      </c>
      <c r="C1232" s="279">
        <f t="shared" si="65"/>
        <v>12299.16</v>
      </c>
    </row>
    <row r="1233" spans="1:3" x14ac:dyDescent="0.2">
      <c r="A1233" s="286">
        <f t="shared" si="64"/>
        <v>1230</v>
      </c>
      <c r="B1233" s="279">
        <f t="shared" si="65"/>
        <v>12309.96</v>
      </c>
      <c r="C1233" s="279">
        <f t="shared" si="65"/>
        <v>12309.119999999999</v>
      </c>
    </row>
    <row r="1234" spans="1:3" x14ac:dyDescent="0.2">
      <c r="A1234" s="286">
        <f t="shared" si="64"/>
        <v>1231</v>
      </c>
      <c r="B1234" s="279">
        <f t="shared" si="65"/>
        <v>12319.84</v>
      </c>
      <c r="C1234" s="279">
        <f t="shared" si="65"/>
        <v>12319.08</v>
      </c>
    </row>
    <row r="1235" spans="1:3" x14ac:dyDescent="0.2">
      <c r="A1235" s="286">
        <f t="shared" si="64"/>
        <v>1232</v>
      </c>
      <c r="B1235" s="279">
        <f t="shared" si="65"/>
        <v>12329.72</v>
      </c>
      <c r="C1235" s="279">
        <f t="shared" si="65"/>
        <v>12329.16</v>
      </c>
    </row>
    <row r="1236" spans="1:3" x14ac:dyDescent="0.2">
      <c r="A1236" s="286">
        <f t="shared" si="64"/>
        <v>1233</v>
      </c>
      <c r="B1236" s="279">
        <f t="shared" si="65"/>
        <v>12340.119999999999</v>
      </c>
      <c r="C1236" s="279">
        <f t="shared" si="65"/>
        <v>12339.119999999999</v>
      </c>
    </row>
    <row r="1237" spans="1:3" x14ac:dyDescent="0.2">
      <c r="A1237" s="286">
        <f t="shared" si="64"/>
        <v>1234</v>
      </c>
      <c r="B1237" s="279">
        <f t="shared" si="65"/>
        <v>12350</v>
      </c>
      <c r="C1237" s="279">
        <f t="shared" si="65"/>
        <v>12349.08</v>
      </c>
    </row>
    <row r="1238" spans="1:3" x14ac:dyDescent="0.2">
      <c r="A1238" s="286">
        <f t="shared" si="64"/>
        <v>1235</v>
      </c>
      <c r="B1238" s="279">
        <f t="shared" si="65"/>
        <v>12359.88</v>
      </c>
      <c r="C1238" s="279">
        <f t="shared" si="65"/>
        <v>12359.16</v>
      </c>
    </row>
    <row r="1239" spans="1:3" x14ac:dyDescent="0.2">
      <c r="A1239" s="286">
        <f t="shared" si="64"/>
        <v>1236</v>
      </c>
      <c r="B1239" s="279">
        <f t="shared" si="65"/>
        <v>12369.759999999998</v>
      </c>
      <c r="C1239" s="279">
        <f t="shared" si="65"/>
        <v>12369.119999999999</v>
      </c>
    </row>
    <row r="1240" spans="1:3" x14ac:dyDescent="0.2">
      <c r="A1240" s="286">
        <f t="shared" si="64"/>
        <v>1237</v>
      </c>
      <c r="B1240" s="279">
        <f t="shared" si="65"/>
        <v>12379.64</v>
      </c>
      <c r="C1240" s="279">
        <f t="shared" si="65"/>
        <v>12379.08</v>
      </c>
    </row>
    <row r="1241" spans="1:3" x14ac:dyDescent="0.2">
      <c r="A1241" s="286">
        <f t="shared" si="64"/>
        <v>1238</v>
      </c>
      <c r="B1241" s="279">
        <f t="shared" si="65"/>
        <v>12390.039999999999</v>
      </c>
      <c r="C1241" s="279">
        <f t="shared" si="65"/>
        <v>12389.16</v>
      </c>
    </row>
    <row r="1242" spans="1:3" x14ac:dyDescent="0.2">
      <c r="A1242" s="286">
        <f t="shared" si="64"/>
        <v>1239</v>
      </c>
      <c r="B1242" s="279">
        <f t="shared" si="65"/>
        <v>12399.92</v>
      </c>
      <c r="C1242" s="279">
        <f t="shared" si="65"/>
        <v>12399.119999999999</v>
      </c>
    </row>
    <row r="1243" spans="1:3" x14ac:dyDescent="0.2">
      <c r="A1243" s="286">
        <f t="shared" si="64"/>
        <v>1240</v>
      </c>
      <c r="B1243" s="279">
        <f t="shared" si="65"/>
        <v>12409.8</v>
      </c>
      <c r="C1243" s="279">
        <f t="shared" si="65"/>
        <v>12409.08</v>
      </c>
    </row>
    <row r="1244" spans="1:3" x14ac:dyDescent="0.2">
      <c r="A1244" s="286">
        <f t="shared" si="64"/>
        <v>1241</v>
      </c>
      <c r="B1244" s="279">
        <f t="shared" si="65"/>
        <v>12419.68</v>
      </c>
      <c r="C1244" s="279">
        <f t="shared" si="65"/>
        <v>12419.16</v>
      </c>
    </row>
    <row r="1245" spans="1:3" x14ac:dyDescent="0.2">
      <c r="A1245" s="286">
        <f t="shared" si="64"/>
        <v>1242</v>
      </c>
      <c r="B1245" s="279">
        <f t="shared" ref="B1245:C1260" si="66">B$1*2+B245</f>
        <v>12430.08</v>
      </c>
      <c r="C1245" s="279">
        <f t="shared" si="66"/>
        <v>12429.119999999999</v>
      </c>
    </row>
    <row r="1246" spans="1:3" x14ac:dyDescent="0.2">
      <c r="A1246" s="286">
        <f t="shared" si="64"/>
        <v>1243</v>
      </c>
      <c r="B1246" s="279">
        <f t="shared" si="66"/>
        <v>12439.96</v>
      </c>
      <c r="C1246" s="279">
        <f t="shared" si="66"/>
        <v>12439.08</v>
      </c>
    </row>
    <row r="1247" spans="1:3" x14ac:dyDescent="0.2">
      <c r="A1247" s="286">
        <f t="shared" si="64"/>
        <v>1244</v>
      </c>
      <c r="B1247" s="279">
        <f t="shared" si="66"/>
        <v>12449.84</v>
      </c>
      <c r="C1247" s="279">
        <f t="shared" si="66"/>
        <v>12449.16</v>
      </c>
    </row>
    <row r="1248" spans="1:3" x14ac:dyDescent="0.2">
      <c r="A1248" s="286">
        <f t="shared" si="64"/>
        <v>1245</v>
      </c>
      <c r="B1248" s="279">
        <f t="shared" si="66"/>
        <v>12459.72</v>
      </c>
      <c r="C1248" s="279">
        <f t="shared" si="66"/>
        <v>12459.119999999999</v>
      </c>
    </row>
    <row r="1249" spans="1:3" x14ac:dyDescent="0.2">
      <c r="A1249" s="286">
        <f t="shared" si="64"/>
        <v>1246</v>
      </c>
      <c r="B1249" s="279">
        <f t="shared" si="66"/>
        <v>12470.119999999999</v>
      </c>
      <c r="C1249" s="279">
        <f t="shared" si="66"/>
        <v>12469.08</v>
      </c>
    </row>
    <row r="1250" spans="1:3" x14ac:dyDescent="0.2">
      <c r="A1250" s="286">
        <f t="shared" si="64"/>
        <v>1247</v>
      </c>
      <c r="B1250" s="279">
        <f t="shared" si="66"/>
        <v>12480</v>
      </c>
      <c r="C1250" s="279">
        <f t="shared" si="66"/>
        <v>12479.16</v>
      </c>
    </row>
    <row r="1251" spans="1:3" x14ac:dyDescent="0.2">
      <c r="A1251" s="286">
        <f t="shared" si="64"/>
        <v>1248</v>
      </c>
      <c r="B1251" s="279">
        <f t="shared" si="66"/>
        <v>12489.88</v>
      </c>
      <c r="C1251" s="279">
        <f t="shared" si="66"/>
        <v>12489.119999999999</v>
      </c>
    </row>
    <row r="1252" spans="1:3" x14ac:dyDescent="0.2">
      <c r="A1252" s="286">
        <f t="shared" si="64"/>
        <v>1249</v>
      </c>
      <c r="B1252" s="279">
        <f t="shared" si="66"/>
        <v>12499.759999999998</v>
      </c>
      <c r="C1252" s="279">
        <f t="shared" si="66"/>
        <v>12499.08</v>
      </c>
    </row>
    <row r="1253" spans="1:3" x14ac:dyDescent="0.2">
      <c r="A1253" s="286">
        <f t="shared" si="64"/>
        <v>1250</v>
      </c>
      <c r="B1253" s="279">
        <f t="shared" si="66"/>
        <v>12509.64</v>
      </c>
      <c r="C1253" s="279">
        <f t="shared" si="66"/>
        <v>12509.16</v>
      </c>
    </row>
    <row r="1254" spans="1:3" x14ac:dyDescent="0.2">
      <c r="A1254" s="286">
        <f t="shared" si="64"/>
        <v>1251</v>
      </c>
      <c r="B1254" s="279">
        <f t="shared" si="66"/>
        <v>12520.039999999999</v>
      </c>
      <c r="C1254" s="279">
        <f t="shared" si="66"/>
        <v>12519.119999999999</v>
      </c>
    </row>
    <row r="1255" spans="1:3" x14ac:dyDescent="0.2">
      <c r="A1255" s="286">
        <f t="shared" si="64"/>
        <v>1252</v>
      </c>
      <c r="B1255" s="279">
        <f t="shared" si="66"/>
        <v>12529.92</v>
      </c>
      <c r="C1255" s="279">
        <f t="shared" si="66"/>
        <v>12529.08</v>
      </c>
    </row>
    <row r="1256" spans="1:3" x14ac:dyDescent="0.2">
      <c r="A1256" s="286">
        <f t="shared" si="64"/>
        <v>1253</v>
      </c>
      <c r="B1256" s="279">
        <f t="shared" si="66"/>
        <v>12539.8</v>
      </c>
      <c r="C1256" s="279">
        <f t="shared" si="66"/>
        <v>12539.16</v>
      </c>
    </row>
    <row r="1257" spans="1:3" x14ac:dyDescent="0.2">
      <c r="A1257" s="286">
        <f t="shared" si="64"/>
        <v>1254</v>
      </c>
      <c r="B1257" s="279">
        <f t="shared" si="66"/>
        <v>12549.68</v>
      </c>
      <c r="C1257" s="279">
        <f t="shared" si="66"/>
        <v>12549.119999999999</v>
      </c>
    </row>
    <row r="1258" spans="1:3" x14ac:dyDescent="0.2">
      <c r="A1258" s="286">
        <f t="shared" si="64"/>
        <v>1255</v>
      </c>
      <c r="B1258" s="279">
        <f t="shared" si="66"/>
        <v>12560.08</v>
      </c>
      <c r="C1258" s="279">
        <f t="shared" si="66"/>
        <v>12559.08</v>
      </c>
    </row>
    <row r="1259" spans="1:3" x14ac:dyDescent="0.2">
      <c r="A1259" s="286">
        <f t="shared" si="64"/>
        <v>1256</v>
      </c>
      <c r="B1259" s="279">
        <f t="shared" si="66"/>
        <v>12569.96</v>
      </c>
      <c r="C1259" s="279">
        <f t="shared" si="66"/>
        <v>12569.16</v>
      </c>
    </row>
    <row r="1260" spans="1:3" x14ac:dyDescent="0.2">
      <c r="A1260" s="286">
        <f t="shared" si="64"/>
        <v>1257</v>
      </c>
      <c r="B1260" s="279">
        <f t="shared" si="66"/>
        <v>12579.84</v>
      </c>
      <c r="C1260" s="279">
        <f t="shared" si="66"/>
        <v>12579.119999999999</v>
      </c>
    </row>
    <row r="1261" spans="1:3" x14ac:dyDescent="0.2">
      <c r="A1261" s="286">
        <f t="shared" si="64"/>
        <v>1258</v>
      </c>
      <c r="B1261" s="279">
        <f t="shared" ref="B1261:C1276" si="67">B$1*2+B261</f>
        <v>12589.72</v>
      </c>
      <c r="C1261" s="279">
        <f t="shared" si="67"/>
        <v>12589.08</v>
      </c>
    </row>
    <row r="1262" spans="1:3" x14ac:dyDescent="0.2">
      <c r="A1262" s="286">
        <f t="shared" si="64"/>
        <v>1259</v>
      </c>
      <c r="B1262" s="279">
        <f t="shared" si="67"/>
        <v>12600.119999999999</v>
      </c>
      <c r="C1262" s="279">
        <f t="shared" si="67"/>
        <v>12599.16</v>
      </c>
    </row>
    <row r="1263" spans="1:3" x14ac:dyDescent="0.2">
      <c r="A1263" s="286">
        <f t="shared" si="64"/>
        <v>1260</v>
      </c>
      <c r="B1263" s="279">
        <f t="shared" si="67"/>
        <v>12610</v>
      </c>
      <c r="C1263" s="279">
        <f t="shared" si="67"/>
        <v>12609.119999999999</v>
      </c>
    </row>
    <row r="1264" spans="1:3" x14ac:dyDescent="0.2">
      <c r="A1264" s="286">
        <f t="shared" si="64"/>
        <v>1261</v>
      </c>
      <c r="B1264" s="279">
        <f t="shared" si="67"/>
        <v>12619.88</v>
      </c>
      <c r="C1264" s="279">
        <f t="shared" si="67"/>
        <v>12619.08</v>
      </c>
    </row>
    <row r="1265" spans="1:3" x14ac:dyDescent="0.2">
      <c r="A1265" s="286">
        <f t="shared" si="64"/>
        <v>1262</v>
      </c>
      <c r="B1265" s="279">
        <f t="shared" si="67"/>
        <v>12629.759999999998</v>
      </c>
      <c r="C1265" s="279">
        <f t="shared" si="67"/>
        <v>12629.16</v>
      </c>
    </row>
    <row r="1266" spans="1:3" x14ac:dyDescent="0.2">
      <c r="A1266" s="286">
        <f t="shared" si="64"/>
        <v>1263</v>
      </c>
      <c r="B1266" s="279">
        <f t="shared" si="67"/>
        <v>12639.64</v>
      </c>
      <c r="C1266" s="279">
        <f t="shared" si="67"/>
        <v>12639.119999999999</v>
      </c>
    </row>
    <row r="1267" spans="1:3" x14ac:dyDescent="0.2">
      <c r="A1267" s="286">
        <f t="shared" si="64"/>
        <v>1264</v>
      </c>
      <c r="B1267" s="279">
        <f t="shared" si="67"/>
        <v>12650.039999999999</v>
      </c>
      <c r="C1267" s="279">
        <f t="shared" si="67"/>
        <v>12649.08</v>
      </c>
    </row>
    <row r="1268" spans="1:3" x14ac:dyDescent="0.2">
      <c r="A1268" s="286">
        <f t="shared" si="64"/>
        <v>1265</v>
      </c>
      <c r="B1268" s="279">
        <f t="shared" si="67"/>
        <v>12659.92</v>
      </c>
      <c r="C1268" s="279">
        <f t="shared" si="67"/>
        <v>12659.16</v>
      </c>
    </row>
    <row r="1269" spans="1:3" x14ac:dyDescent="0.2">
      <c r="A1269" s="286">
        <f t="shared" si="64"/>
        <v>1266</v>
      </c>
      <c r="B1269" s="279">
        <f t="shared" si="67"/>
        <v>12669.8</v>
      </c>
      <c r="C1269" s="279">
        <f t="shared" si="67"/>
        <v>12669.119999999999</v>
      </c>
    </row>
    <row r="1270" spans="1:3" x14ac:dyDescent="0.2">
      <c r="A1270" s="286">
        <f t="shared" si="64"/>
        <v>1267</v>
      </c>
      <c r="B1270" s="279">
        <f t="shared" si="67"/>
        <v>12679.68</v>
      </c>
      <c r="C1270" s="279">
        <f t="shared" si="67"/>
        <v>12679.08</v>
      </c>
    </row>
    <row r="1271" spans="1:3" x14ac:dyDescent="0.2">
      <c r="A1271" s="286">
        <f t="shared" si="64"/>
        <v>1268</v>
      </c>
      <c r="B1271" s="279">
        <f t="shared" si="67"/>
        <v>12690.08</v>
      </c>
      <c r="C1271" s="279">
        <f t="shared" si="67"/>
        <v>12689.16</v>
      </c>
    </row>
    <row r="1272" spans="1:3" x14ac:dyDescent="0.2">
      <c r="A1272" s="286">
        <f t="shared" si="64"/>
        <v>1269</v>
      </c>
      <c r="B1272" s="279">
        <f t="shared" si="67"/>
        <v>12699.96</v>
      </c>
      <c r="C1272" s="279">
        <f t="shared" si="67"/>
        <v>12699.119999999999</v>
      </c>
    </row>
    <row r="1273" spans="1:3" x14ac:dyDescent="0.2">
      <c r="A1273" s="286">
        <f t="shared" si="64"/>
        <v>1270</v>
      </c>
      <c r="B1273" s="279">
        <f t="shared" si="67"/>
        <v>12709.84</v>
      </c>
      <c r="C1273" s="279">
        <f t="shared" si="67"/>
        <v>12709.08</v>
      </c>
    </row>
    <row r="1274" spans="1:3" x14ac:dyDescent="0.2">
      <c r="A1274" s="286">
        <f t="shared" si="64"/>
        <v>1271</v>
      </c>
      <c r="B1274" s="279">
        <f t="shared" si="67"/>
        <v>12719.72</v>
      </c>
      <c r="C1274" s="279">
        <f t="shared" si="67"/>
        <v>12719.16</v>
      </c>
    </row>
    <row r="1275" spans="1:3" x14ac:dyDescent="0.2">
      <c r="A1275" s="286">
        <f t="shared" si="64"/>
        <v>1272</v>
      </c>
      <c r="B1275" s="279">
        <f t="shared" si="67"/>
        <v>12730.119999999999</v>
      </c>
      <c r="C1275" s="279">
        <f t="shared" si="67"/>
        <v>12729.119999999999</v>
      </c>
    </row>
    <row r="1276" spans="1:3" x14ac:dyDescent="0.2">
      <c r="A1276" s="286">
        <f t="shared" si="64"/>
        <v>1273</v>
      </c>
      <c r="B1276" s="279">
        <f t="shared" si="67"/>
        <v>12740</v>
      </c>
      <c r="C1276" s="279">
        <f t="shared" si="67"/>
        <v>12739.08</v>
      </c>
    </row>
    <row r="1277" spans="1:3" x14ac:dyDescent="0.2">
      <c r="A1277" s="286">
        <f t="shared" si="64"/>
        <v>1274</v>
      </c>
      <c r="B1277" s="279">
        <f t="shared" ref="B1277:C1292" si="68">B$1*2+B277</f>
        <v>12749.88</v>
      </c>
      <c r="C1277" s="279">
        <f t="shared" si="68"/>
        <v>12749.16</v>
      </c>
    </row>
    <row r="1278" spans="1:3" x14ac:dyDescent="0.2">
      <c r="A1278" s="286">
        <f t="shared" si="64"/>
        <v>1275</v>
      </c>
      <c r="B1278" s="279">
        <f t="shared" si="68"/>
        <v>12759.759999999998</v>
      </c>
      <c r="C1278" s="279">
        <f t="shared" si="68"/>
        <v>12759.119999999999</v>
      </c>
    </row>
    <row r="1279" spans="1:3" x14ac:dyDescent="0.2">
      <c r="A1279" s="286">
        <f t="shared" si="64"/>
        <v>1276</v>
      </c>
      <c r="B1279" s="279">
        <f t="shared" si="68"/>
        <v>12769.64</v>
      </c>
      <c r="C1279" s="279">
        <f t="shared" si="68"/>
        <v>12769.08</v>
      </c>
    </row>
    <row r="1280" spans="1:3" x14ac:dyDescent="0.2">
      <c r="A1280" s="286">
        <f t="shared" si="64"/>
        <v>1277</v>
      </c>
      <c r="B1280" s="279">
        <f t="shared" si="68"/>
        <v>12780.039999999999</v>
      </c>
      <c r="C1280" s="279">
        <f t="shared" si="68"/>
        <v>12779.16</v>
      </c>
    </row>
    <row r="1281" spans="1:3" x14ac:dyDescent="0.2">
      <c r="A1281" s="286">
        <f t="shared" si="64"/>
        <v>1278</v>
      </c>
      <c r="B1281" s="279">
        <f t="shared" si="68"/>
        <v>12789.92</v>
      </c>
      <c r="C1281" s="279">
        <f t="shared" si="68"/>
        <v>12789.119999999999</v>
      </c>
    </row>
    <row r="1282" spans="1:3" x14ac:dyDescent="0.2">
      <c r="A1282" s="286">
        <f t="shared" si="64"/>
        <v>1279</v>
      </c>
      <c r="B1282" s="279">
        <f t="shared" si="68"/>
        <v>12799.8</v>
      </c>
      <c r="C1282" s="279">
        <f t="shared" si="68"/>
        <v>12799.08</v>
      </c>
    </row>
    <row r="1283" spans="1:3" x14ac:dyDescent="0.2">
      <c r="A1283" s="286">
        <f t="shared" si="64"/>
        <v>1280</v>
      </c>
      <c r="B1283" s="279">
        <f t="shared" si="68"/>
        <v>12809.68</v>
      </c>
      <c r="C1283" s="279">
        <f t="shared" si="68"/>
        <v>12809.16</v>
      </c>
    </row>
    <row r="1284" spans="1:3" x14ac:dyDescent="0.2">
      <c r="A1284" s="286">
        <f t="shared" si="64"/>
        <v>1281</v>
      </c>
      <c r="B1284" s="279">
        <f t="shared" si="68"/>
        <v>12820.08</v>
      </c>
      <c r="C1284" s="279">
        <f t="shared" si="68"/>
        <v>12819.119999999999</v>
      </c>
    </row>
    <row r="1285" spans="1:3" x14ac:dyDescent="0.2">
      <c r="A1285" s="286">
        <f t="shared" ref="A1285:A1348" si="69">A1284+1</f>
        <v>1282</v>
      </c>
      <c r="B1285" s="279">
        <f t="shared" si="68"/>
        <v>12829.96</v>
      </c>
      <c r="C1285" s="279">
        <f t="shared" si="68"/>
        <v>12829.08</v>
      </c>
    </row>
    <row r="1286" spans="1:3" x14ac:dyDescent="0.2">
      <c r="A1286" s="286">
        <f t="shared" si="69"/>
        <v>1283</v>
      </c>
      <c r="B1286" s="279">
        <f t="shared" si="68"/>
        <v>12839.84</v>
      </c>
      <c r="C1286" s="279">
        <f t="shared" si="68"/>
        <v>12839.16</v>
      </c>
    </row>
    <row r="1287" spans="1:3" x14ac:dyDescent="0.2">
      <c r="A1287" s="286">
        <f t="shared" si="69"/>
        <v>1284</v>
      </c>
      <c r="B1287" s="279">
        <f t="shared" si="68"/>
        <v>12849.72</v>
      </c>
      <c r="C1287" s="279">
        <f t="shared" si="68"/>
        <v>12849.119999999999</v>
      </c>
    </row>
    <row r="1288" spans="1:3" x14ac:dyDescent="0.2">
      <c r="A1288" s="286">
        <f t="shared" si="69"/>
        <v>1285</v>
      </c>
      <c r="B1288" s="279">
        <f t="shared" si="68"/>
        <v>12860.119999999999</v>
      </c>
      <c r="C1288" s="279">
        <f t="shared" si="68"/>
        <v>12859.08</v>
      </c>
    </row>
    <row r="1289" spans="1:3" x14ac:dyDescent="0.2">
      <c r="A1289" s="286">
        <f t="shared" si="69"/>
        <v>1286</v>
      </c>
      <c r="B1289" s="279">
        <f t="shared" si="68"/>
        <v>12870</v>
      </c>
      <c r="C1289" s="279">
        <f t="shared" si="68"/>
        <v>12869.16</v>
      </c>
    </row>
    <row r="1290" spans="1:3" x14ac:dyDescent="0.2">
      <c r="A1290" s="286">
        <f t="shared" si="69"/>
        <v>1287</v>
      </c>
      <c r="B1290" s="279">
        <f t="shared" si="68"/>
        <v>12879.88</v>
      </c>
      <c r="C1290" s="279">
        <f t="shared" si="68"/>
        <v>12879.119999999999</v>
      </c>
    </row>
    <row r="1291" spans="1:3" x14ac:dyDescent="0.2">
      <c r="A1291" s="286">
        <f t="shared" si="69"/>
        <v>1288</v>
      </c>
      <c r="B1291" s="279">
        <f t="shared" si="68"/>
        <v>12889.759999999998</v>
      </c>
      <c r="C1291" s="279">
        <f t="shared" si="68"/>
        <v>12889.08</v>
      </c>
    </row>
    <row r="1292" spans="1:3" x14ac:dyDescent="0.2">
      <c r="A1292" s="286">
        <f t="shared" si="69"/>
        <v>1289</v>
      </c>
      <c r="B1292" s="279">
        <f t="shared" si="68"/>
        <v>12899.64</v>
      </c>
      <c r="C1292" s="279">
        <f t="shared" si="68"/>
        <v>12899.16</v>
      </c>
    </row>
    <row r="1293" spans="1:3" x14ac:dyDescent="0.2">
      <c r="A1293" s="286">
        <f t="shared" si="69"/>
        <v>1290</v>
      </c>
      <c r="B1293" s="279">
        <f t="shared" ref="B1293:C1308" si="70">B$1*2+B293</f>
        <v>12910.039999999999</v>
      </c>
      <c r="C1293" s="279">
        <f t="shared" si="70"/>
        <v>12909.119999999999</v>
      </c>
    </row>
    <row r="1294" spans="1:3" x14ac:dyDescent="0.2">
      <c r="A1294" s="286">
        <f t="shared" si="69"/>
        <v>1291</v>
      </c>
      <c r="B1294" s="279">
        <f t="shared" si="70"/>
        <v>12919.92</v>
      </c>
      <c r="C1294" s="279">
        <f t="shared" si="70"/>
        <v>12919.08</v>
      </c>
    </row>
    <row r="1295" spans="1:3" x14ac:dyDescent="0.2">
      <c r="A1295" s="286">
        <f t="shared" si="69"/>
        <v>1292</v>
      </c>
      <c r="B1295" s="279">
        <f t="shared" si="70"/>
        <v>12929.8</v>
      </c>
      <c r="C1295" s="279">
        <f t="shared" si="70"/>
        <v>12929.16</v>
      </c>
    </row>
    <row r="1296" spans="1:3" x14ac:dyDescent="0.2">
      <c r="A1296" s="286">
        <f t="shared" si="69"/>
        <v>1293</v>
      </c>
      <c r="B1296" s="279">
        <f t="shared" si="70"/>
        <v>12939.68</v>
      </c>
      <c r="C1296" s="279">
        <f t="shared" si="70"/>
        <v>12939.119999999999</v>
      </c>
    </row>
    <row r="1297" spans="1:3" x14ac:dyDescent="0.2">
      <c r="A1297" s="286">
        <f t="shared" si="69"/>
        <v>1294</v>
      </c>
      <c r="B1297" s="279">
        <f t="shared" si="70"/>
        <v>12950.08</v>
      </c>
      <c r="C1297" s="279">
        <f t="shared" si="70"/>
        <v>12949.08</v>
      </c>
    </row>
    <row r="1298" spans="1:3" x14ac:dyDescent="0.2">
      <c r="A1298" s="286">
        <f t="shared" si="69"/>
        <v>1295</v>
      </c>
      <c r="B1298" s="279">
        <f t="shared" si="70"/>
        <v>12959.96</v>
      </c>
      <c r="C1298" s="279">
        <f t="shared" si="70"/>
        <v>12959.16</v>
      </c>
    </row>
    <row r="1299" spans="1:3" x14ac:dyDescent="0.2">
      <c r="A1299" s="286">
        <f t="shared" si="69"/>
        <v>1296</v>
      </c>
      <c r="B1299" s="279">
        <f t="shared" si="70"/>
        <v>12969.84</v>
      </c>
      <c r="C1299" s="279">
        <f t="shared" si="70"/>
        <v>12969.119999999999</v>
      </c>
    </row>
    <row r="1300" spans="1:3" x14ac:dyDescent="0.2">
      <c r="A1300" s="286">
        <f t="shared" si="69"/>
        <v>1297</v>
      </c>
      <c r="B1300" s="279">
        <f t="shared" si="70"/>
        <v>12979.72</v>
      </c>
      <c r="C1300" s="279">
        <f t="shared" si="70"/>
        <v>12979.08</v>
      </c>
    </row>
    <row r="1301" spans="1:3" x14ac:dyDescent="0.2">
      <c r="A1301" s="286">
        <f t="shared" si="69"/>
        <v>1298</v>
      </c>
      <c r="B1301" s="279">
        <f t="shared" si="70"/>
        <v>12990.119999999999</v>
      </c>
      <c r="C1301" s="279">
        <f t="shared" si="70"/>
        <v>12989.16</v>
      </c>
    </row>
    <row r="1302" spans="1:3" x14ac:dyDescent="0.2">
      <c r="A1302" s="286">
        <f t="shared" si="69"/>
        <v>1299</v>
      </c>
      <c r="B1302" s="279">
        <f t="shared" si="70"/>
        <v>13000</v>
      </c>
      <c r="C1302" s="279">
        <f t="shared" si="70"/>
        <v>12999.119999999999</v>
      </c>
    </row>
    <row r="1303" spans="1:3" x14ac:dyDescent="0.2">
      <c r="A1303" s="286">
        <f t="shared" si="69"/>
        <v>1300</v>
      </c>
      <c r="B1303" s="279">
        <f t="shared" si="70"/>
        <v>13009.88</v>
      </c>
      <c r="C1303" s="279">
        <f t="shared" si="70"/>
        <v>13009.08</v>
      </c>
    </row>
    <row r="1304" spans="1:3" x14ac:dyDescent="0.2">
      <c r="A1304" s="286">
        <f t="shared" si="69"/>
        <v>1301</v>
      </c>
      <c r="B1304" s="279">
        <f t="shared" si="70"/>
        <v>13019.759999999998</v>
      </c>
      <c r="C1304" s="279">
        <f t="shared" si="70"/>
        <v>13019.16</v>
      </c>
    </row>
    <row r="1305" spans="1:3" x14ac:dyDescent="0.2">
      <c r="A1305" s="286">
        <f t="shared" si="69"/>
        <v>1302</v>
      </c>
      <c r="B1305" s="279">
        <f t="shared" si="70"/>
        <v>13029.64</v>
      </c>
      <c r="C1305" s="279">
        <f t="shared" si="70"/>
        <v>13029.119999999999</v>
      </c>
    </row>
    <row r="1306" spans="1:3" x14ac:dyDescent="0.2">
      <c r="A1306" s="286">
        <f t="shared" si="69"/>
        <v>1303</v>
      </c>
      <c r="B1306" s="279">
        <f t="shared" si="70"/>
        <v>13040.039999999999</v>
      </c>
      <c r="C1306" s="279">
        <f t="shared" si="70"/>
        <v>13039.08</v>
      </c>
    </row>
    <row r="1307" spans="1:3" x14ac:dyDescent="0.2">
      <c r="A1307" s="286">
        <f t="shared" si="69"/>
        <v>1304</v>
      </c>
      <c r="B1307" s="279">
        <f t="shared" si="70"/>
        <v>13049.92</v>
      </c>
      <c r="C1307" s="279">
        <f t="shared" si="70"/>
        <v>13049.16</v>
      </c>
    </row>
    <row r="1308" spans="1:3" x14ac:dyDescent="0.2">
      <c r="A1308" s="286">
        <f t="shared" si="69"/>
        <v>1305</v>
      </c>
      <c r="B1308" s="279">
        <f t="shared" si="70"/>
        <v>13059.8</v>
      </c>
      <c r="C1308" s="279">
        <f t="shared" si="70"/>
        <v>13059.119999999999</v>
      </c>
    </row>
    <row r="1309" spans="1:3" x14ac:dyDescent="0.2">
      <c r="A1309" s="286">
        <f t="shared" si="69"/>
        <v>1306</v>
      </c>
      <c r="B1309" s="279">
        <f t="shared" ref="B1309:C1324" si="71">B$1*2+B309</f>
        <v>13069.68</v>
      </c>
      <c r="C1309" s="279">
        <f t="shared" si="71"/>
        <v>13069.08</v>
      </c>
    </row>
    <row r="1310" spans="1:3" x14ac:dyDescent="0.2">
      <c r="A1310" s="286">
        <f t="shared" si="69"/>
        <v>1307</v>
      </c>
      <c r="B1310" s="279">
        <f t="shared" si="71"/>
        <v>13080.08</v>
      </c>
      <c r="C1310" s="279">
        <f t="shared" si="71"/>
        <v>13079.16</v>
      </c>
    </row>
    <row r="1311" spans="1:3" x14ac:dyDescent="0.2">
      <c r="A1311" s="286">
        <f t="shared" si="69"/>
        <v>1308</v>
      </c>
      <c r="B1311" s="279">
        <f t="shared" si="71"/>
        <v>13089.96</v>
      </c>
      <c r="C1311" s="279">
        <f t="shared" si="71"/>
        <v>13089.119999999999</v>
      </c>
    </row>
    <row r="1312" spans="1:3" x14ac:dyDescent="0.2">
      <c r="A1312" s="286">
        <f t="shared" si="69"/>
        <v>1309</v>
      </c>
      <c r="B1312" s="279">
        <f t="shared" si="71"/>
        <v>13099.84</v>
      </c>
      <c r="C1312" s="279">
        <f t="shared" si="71"/>
        <v>13099.08</v>
      </c>
    </row>
    <row r="1313" spans="1:3" x14ac:dyDescent="0.2">
      <c r="A1313" s="286">
        <f t="shared" si="69"/>
        <v>1310</v>
      </c>
      <c r="B1313" s="279">
        <f t="shared" si="71"/>
        <v>13109.72</v>
      </c>
      <c r="C1313" s="279">
        <f t="shared" si="71"/>
        <v>13109.16</v>
      </c>
    </row>
    <row r="1314" spans="1:3" x14ac:dyDescent="0.2">
      <c r="A1314" s="286">
        <f t="shared" si="69"/>
        <v>1311</v>
      </c>
      <c r="B1314" s="279">
        <f t="shared" si="71"/>
        <v>13120.119999999999</v>
      </c>
      <c r="C1314" s="279">
        <f t="shared" si="71"/>
        <v>13119.119999999999</v>
      </c>
    </row>
    <row r="1315" spans="1:3" x14ac:dyDescent="0.2">
      <c r="A1315" s="286">
        <f t="shared" si="69"/>
        <v>1312</v>
      </c>
      <c r="B1315" s="279">
        <f t="shared" si="71"/>
        <v>13130</v>
      </c>
      <c r="C1315" s="279">
        <f t="shared" si="71"/>
        <v>13129.08</v>
      </c>
    </row>
    <row r="1316" spans="1:3" x14ac:dyDescent="0.2">
      <c r="A1316" s="286">
        <f t="shared" si="69"/>
        <v>1313</v>
      </c>
      <c r="B1316" s="279">
        <f t="shared" si="71"/>
        <v>13139.88</v>
      </c>
      <c r="C1316" s="279">
        <f t="shared" si="71"/>
        <v>13139.16</v>
      </c>
    </row>
    <row r="1317" spans="1:3" x14ac:dyDescent="0.2">
      <c r="A1317" s="286">
        <f t="shared" si="69"/>
        <v>1314</v>
      </c>
      <c r="B1317" s="279">
        <f t="shared" si="71"/>
        <v>13149.759999999998</v>
      </c>
      <c r="C1317" s="279">
        <f t="shared" si="71"/>
        <v>13149.119999999999</v>
      </c>
    </row>
    <row r="1318" spans="1:3" x14ac:dyDescent="0.2">
      <c r="A1318" s="286">
        <f t="shared" si="69"/>
        <v>1315</v>
      </c>
      <c r="B1318" s="279">
        <f t="shared" si="71"/>
        <v>13159.64</v>
      </c>
      <c r="C1318" s="279">
        <f t="shared" si="71"/>
        <v>13159.08</v>
      </c>
    </row>
    <row r="1319" spans="1:3" x14ac:dyDescent="0.2">
      <c r="A1319" s="286">
        <f t="shared" si="69"/>
        <v>1316</v>
      </c>
      <c r="B1319" s="279">
        <f t="shared" si="71"/>
        <v>13170.039999999999</v>
      </c>
      <c r="C1319" s="279">
        <f t="shared" si="71"/>
        <v>13169.16</v>
      </c>
    </row>
    <row r="1320" spans="1:3" x14ac:dyDescent="0.2">
      <c r="A1320" s="286">
        <f t="shared" si="69"/>
        <v>1317</v>
      </c>
      <c r="B1320" s="279">
        <f t="shared" si="71"/>
        <v>13179.92</v>
      </c>
      <c r="C1320" s="279">
        <f t="shared" si="71"/>
        <v>13179.119999999999</v>
      </c>
    </row>
    <row r="1321" spans="1:3" x14ac:dyDescent="0.2">
      <c r="A1321" s="286">
        <f t="shared" si="69"/>
        <v>1318</v>
      </c>
      <c r="B1321" s="279">
        <f t="shared" si="71"/>
        <v>13189.8</v>
      </c>
      <c r="C1321" s="279">
        <f t="shared" si="71"/>
        <v>13189.08</v>
      </c>
    </row>
    <row r="1322" spans="1:3" x14ac:dyDescent="0.2">
      <c r="A1322" s="286">
        <f t="shared" si="69"/>
        <v>1319</v>
      </c>
      <c r="B1322" s="279">
        <f t="shared" si="71"/>
        <v>13199.68</v>
      </c>
      <c r="C1322" s="279">
        <f t="shared" si="71"/>
        <v>13199.16</v>
      </c>
    </row>
    <row r="1323" spans="1:3" x14ac:dyDescent="0.2">
      <c r="A1323" s="286">
        <f t="shared" si="69"/>
        <v>1320</v>
      </c>
      <c r="B1323" s="279">
        <f t="shared" si="71"/>
        <v>13210.08</v>
      </c>
      <c r="C1323" s="279">
        <f t="shared" si="71"/>
        <v>13209.119999999999</v>
      </c>
    </row>
    <row r="1324" spans="1:3" x14ac:dyDescent="0.2">
      <c r="A1324" s="286">
        <f t="shared" si="69"/>
        <v>1321</v>
      </c>
      <c r="B1324" s="279">
        <f t="shared" si="71"/>
        <v>13219.96</v>
      </c>
      <c r="C1324" s="279">
        <f t="shared" si="71"/>
        <v>13219.08</v>
      </c>
    </row>
    <row r="1325" spans="1:3" x14ac:dyDescent="0.2">
      <c r="A1325" s="286">
        <f t="shared" si="69"/>
        <v>1322</v>
      </c>
      <c r="B1325" s="279">
        <f t="shared" ref="B1325:C1340" si="72">B$1*2+B325</f>
        <v>13229.84</v>
      </c>
      <c r="C1325" s="279">
        <f t="shared" si="72"/>
        <v>13229.16</v>
      </c>
    </row>
    <row r="1326" spans="1:3" x14ac:dyDescent="0.2">
      <c r="A1326" s="286">
        <f t="shared" si="69"/>
        <v>1323</v>
      </c>
      <c r="B1326" s="279">
        <f t="shared" si="72"/>
        <v>13239.72</v>
      </c>
      <c r="C1326" s="279">
        <f t="shared" si="72"/>
        <v>13239.119999999999</v>
      </c>
    </row>
    <row r="1327" spans="1:3" x14ac:dyDescent="0.2">
      <c r="A1327" s="286">
        <f t="shared" si="69"/>
        <v>1324</v>
      </c>
      <c r="B1327" s="279">
        <f t="shared" si="72"/>
        <v>13250.119999999999</v>
      </c>
      <c r="C1327" s="279">
        <f t="shared" si="72"/>
        <v>13249.08</v>
      </c>
    </row>
    <row r="1328" spans="1:3" x14ac:dyDescent="0.2">
      <c r="A1328" s="286">
        <f t="shared" si="69"/>
        <v>1325</v>
      </c>
      <c r="B1328" s="279">
        <f t="shared" si="72"/>
        <v>13260</v>
      </c>
      <c r="C1328" s="279">
        <f t="shared" si="72"/>
        <v>13259.16</v>
      </c>
    </row>
    <row r="1329" spans="1:3" x14ac:dyDescent="0.2">
      <c r="A1329" s="286">
        <f t="shared" si="69"/>
        <v>1326</v>
      </c>
      <c r="B1329" s="279">
        <f t="shared" si="72"/>
        <v>13269.88</v>
      </c>
      <c r="C1329" s="279">
        <f t="shared" si="72"/>
        <v>13269.119999999999</v>
      </c>
    </row>
    <row r="1330" spans="1:3" x14ac:dyDescent="0.2">
      <c r="A1330" s="286">
        <f t="shared" si="69"/>
        <v>1327</v>
      </c>
      <c r="B1330" s="279">
        <f t="shared" si="72"/>
        <v>13279.759999999998</v>
      </c>
      <c r="C1330" s="279">
        <f t="shared" si="72"/>
        <v>13279.08</v>
      </c>
    </row>
    <row r="1331" spans="1:3" x14ac:dyDescent="0.2">
      <c r="A1331" s="286">
        <f t="shared" si="69"/>
        <v>1328</v>
      </c>
      <c r="B1331" s="279">
        <f t="shared" si="72"/>
        <v>13289.64</v>
      </c>
      <c r="C1331" s="279">
        <f t="shared" si="72"/>
        <v>13289.16</v>
      </c>
    </row>
    <row r="1332" spans="1:3" x14ac:dyDescent="0.2">
      <c r="A1332" s="286">
        <f t="shared" si="69"/>
        <v>1329</v>
      </c>
      <c r="B1332" s="279">
        <f t="shared" si="72"/>
        <v>13300.039999999999</v>
      </c>
      <c r="C1332" s="279">
        <f t="shared" si="72"/>
        <v>13299.119999999999</v>
      </c>
    </row>
    <row r="1333" spans="1:3" x14ac:dyDescent="0.2">
      <c r="A1333" s="286">
        <f t="shared" si="69"/>
        <v>1330</v>
      </c>
      <c r="B1333" s="279">
        <f t="shared" si="72"/>
        <v>13309.92</v>
      </c>
      <c r="C1333" s="279">
        <f t="shared" si="72"/>
        <v>13309.08</v>
      </c>
    </row>
    <row r="1334" spans="1:3" x14ac:dyDescent="0.2">
      <c r="A1334" s="286">
        <f t="shared" si="69"/>
        <v>1331</v>
      </c>
      <c r="B1334" s="279">
        <f t="shared" si="72"/>
        <v>13319.8</v>
      </c>
      <c r="C1334" s="279">
        <f t="shared" si="72"/>
        <v>13319.16</v>
      </c>
    </row>
    <row r="1335" spans="1:3" x14ac:dyDescent="0.2">
      <c r="A1335" s="286">
        <f t="shared" si="69"/>
        <v>1332</v>
      </c>
      <c r="B1335" s="279">
        <f t="shared" si="72"/>
        <v>13329.68</v>
      </c>
      <c r="C1335" s="279">
        <f t="shared" si="72"/>
        <v>13329.119999999999</v>
      </c>
    </row>
    <row r="1336" spans="1:3" x14ac:dyDescent="0.2">
      <c r="A1336" s="286">
        <f t="shared" si="69"/>
        <v>1333</v>
      </c>
      <c r="B1336" s="279">
        <f t="shared" si="72"/>
        <v>13340.08</v>
      </c>
      <c r="C1336" s="279">
        <f t="shared" si="72"/>
        <v>13339.08</v>
      </c>
    </row>
    <row r="1337" spans="1:3" x14ac:dyDescent="0.2">
      <c r="A1337" s="286">
        <f t="shared" si="69"/>
        <v>1334</v>
      </c>
      <c r="B1337" s="279">
        <f t="shared" si="72"/>
        <v>13349.96</v>
      </c>
      <c r="C1337" s="279">
        <f t="shared" si="72"/>
        <v>13349.16</v>
      </c>
    </row>
    <row r="1338" spans="1:3" x14ac:dyDescent="0.2">
      <c r="A1338" s="286">
        <f t="shared" si="69"/>
        <v>1335</v>
      </c>
      <c r="B1338" s="279">
        <f t="shared" si="72"/>
        <v>13359.84</v>
      </c>
      <c r="C1338" s="279">
        <f t="shared" si="72"/>
        <v>13359.119999999999</v>
      </c>
    </row>
    <row r="1339" spans="1:3" x14ac:dyDescent="0.2">
      <c r="A1339" s="286">
        <f t="shared" si="69"/>
        <v>1336</v>
      </c>
      <c r="B1339" s="279">
        <f t="shared" si="72"/>
        <v>13369.72</v>
      </c>
      <c r="C1339" s="279">
        <f t="shared" si="72"/>
        <v>13369.08</v>
      </c>
    </row>
    <row r="1340" spans="1:3" x14ac:dyDescent="0.2">
      <c r="A1340" s="286">
        <f t="shared" si="69"/>
        <v>1337</v>
      </c>
      <c r="B1340" s="279">
        <f t="shared" si="72"/>
        <v>13380.119999999999</v>
      </c>
      <c r="C1340" s="279">
        <f t="shared" si="72"/>
        <v>13379.16</v>
      </c>
    </row>
    <row r="1341" spans="1:3" x14ac:dyDescent="0.2">
      <c r="A1341" s="286">
        <f t="shared" si="69"/>
        <v>1338</v>
      </c>
      <c r="B1341" s="279">
        <f t="shared" ref="B1341:C1356" si="73">B$1*2+B341</f>
        <v>13390</v>
      </c>
      <c r="C1341" s="279">
        <f t="shared" si="73"/>
        <v>13389.119999999999</v>
      </c>
    </row>
    <row r="1342" spans="1:3" x14ac:dyDescent="0.2">
      <c r="A1342" s="286">
        <f t="shared" si="69"/>
        <v>1339</v>
      </c>
      <c r="B1342" s="279">
        <f t="shared" si="73"/>
        <v>13399.88</v>
      </c>
      <c r="C1342" s="279">
        <f t="shared" si="73"/>
        <v>13399.08</v>
      </c>
    </row>
    <row r="1343" spans="1:3" x14ac:dyDescent="0.2">
      <c r="A1343" s="286">
        <f t="shared" si="69"/>
        <v>1340</v>
      </c>
      <c r="B1343" s="279">
        <f t="shared" si="73"/>
        <v>13409.759999999998</v>
      </c>
      <c r="C1343" s="279">
        <f t="shared" si="73"/>
        <v>13409.16</v>
      </c>
    </row>
    <row r="1344" spans="1:3" x14ac:dyDescent="0.2">
      <c r="A1344" s="286">
        <f t="shared" si="69"/>
        <v>1341</v>
      </c>
      <c r="B1344" s="279">
        <f t="shared" si="73"/>
        <v>13419.64</v>
      </c>
      <c r="C1344" s="279">
        <f t="shared" si="73"/>
        <v>13419.119999999999</v>
      </c>
    </row>
    <row r="1345" spans="1:3" x14ac:dyDescent="0.2">
      <c r="A1345" s="286">
        <f t="shared" si="69"/>
        <v>1342</v>
      </c>
      <c r="B1345" s="279">
        <f t="shared" si="73"/>
        <v>13430.039999999999</v>
      </c>
      <c r="C1345" s="279">
        <f t="shared" si="73"/>
        <v>13429.08</v>
      </c>
    </row>
    <row r="1346" spans="1:3" x14ac:dyDescent="0.2">
      <c r="A1346" s="286">
        <f t="shared" si="69"/>
        <v>1343</v>
      </c>
      <c r="B1346" s="279">
        <f t="shared" si="73"/>
        <v>13439.92</v>
      </c>
      <c r="C1346" s="279">
        <f t="shared" si="73"/>
        <v>13439.16</v>
      </c>
    </row>
    <row r="1347" spans="1:3" x14ac:dyDescent="0.2">
      <c r="A1347" s="286">
        <f t="shared" si="69"/>
        <v>1344</v>
      </c>
      <c r="B1347" s="279">
        <f t="shared" si="73"/>
        <v>13449.8</v>
      </c>
      <c r="C1347" s="279">
        <f t="shared" si="73"/>
        <v>13449.119999999999</v>
      </c>
    </row>
    <row r="1348" spans="1:3" x14ac:dyDescent="0.2">
      <c r="A1348" s="286">
        <f t="shared" si="69"/>
        <v>1345</v>
      </c>
      <c r="B1348" s="279">
        <f t="shared" si="73"/>
        <v>13459.68</v>
      </c>
      <c r="C1348" s="279">
        <f t="shared" si="73"/>
        <v>13459.08</v>
      </c>
    </row>
    <row r="1349" spans="1:3" x14ac:dyDescent="0.2">
      <c r="A1349" s="286">
        <f t="shared" ref="A1349:A1412" si="74">A1348+1</f>
        <v>1346</v>
      </c>
      <c r="B1349" s="279">
        <f t="shared" si="73"/>
        <v>13470.08</v>
      </c>
      <c r="C1349" s="279">
        <f t="shared" si="73"/>
        <v>13469.16</v>
      </c>
    </row>
    <row r="1350" spans="1:3" x14ac:dyDescent="0.2">
      <c r="A1350" s="286">
        <f t="shared" si="74"/>
        <v>1347</v>
      </c>
      <c r="B1350" s="279">
        <f t="shared" si="73"/>
        <v>13479.96</v>
      </c>
      <c r="C1350" s="279">
        <f t="shared" si="73"/>
        <v>13479.119999999999</v>
      </c>
    </row>
    <row r="1351" spans="1:3" x14ac:dyDescent="0.2">
      <c r="A1351" s="286">
        <f t="shared" si="74"/>
        <v>1348</v>
      </c>
      <c r="B1351" s="279">
        <f t="shared" si="73"/>
        <v>13489.84</v>
      </c>
      <c r="C1351" s="279">
        <f t="shared" si="73"/>
        <v>13489.08</v>
      </c>
    </row>
    <row r="1352" spans="1:3" x14ac:dyDescent="0.2">
      <c r="A1352" s="286">
        <f t="shared" si="74"/>
        <v>1349</v>
      </c>
      <c r="B1352" s="279">
        <f t="shared" si="73"/>
        <v>13499.72</v>
      </c>
      <c r="C1352" s="279">
        <f t="shared" si="73"/>
        <v>13499.16</v>
      </c>
    </row>
    <row r="1353" spans="1:3" x14ac:dyDescent="0.2">
      <c r="A1353" s="286">
        <f t="shared" si="74"/>
        <v>1350</v>
      </c>
      <c r="B1353" s="279">
        <f t="shared" si="73"/>
        <v>13510.119999999999</v>
      </c>
      <c r="C1353" s="279">
        <f t="shared" si="73"/>
        <v>13509.119999999999</v>
      </c>
    </row>
    <row r="1354" spans="1:3" x14ac:dyDescent="0.2">
      <c r="A1354" s="286">
        <f t="shared" si="74"/>
        <v>1351</v>
      </c>
      <c r="B1354" s="279">
        <f t="shared" si="73"/>
        <v>13520</v>
      </c>
      <c r="C1354" s="279">
        <f t="shared" si="73"/>
        <v>13519.08</v>
      </c>
    </row>
    <row r="1355" spans="1:3" x14ac:dyDescent="0.2">
      <c r="A1355" s="286">
        <f t="shared" si="74"/>
        <v>1352</v>
      </c>
      <c r="B1355" s="279">
        <f t="shared" si="73"/>
        <v>13529.88</v>
      </c>
      <c r="C1355" s="279">
        <f t="shared" si="73"/>
        <v>13529.16</v>
      </c>
    </row>
    <row r="1356" spans="1:3" x14ac:dyDescent="0.2">
      <c r="A1356" s="286">
        <f t="shared" si="74"/>
        <v>1353</v>
      </c>
      <c r="B1356" s="279">
        <f t="shared" si="73"/>
        <v>13539.759999999998</v>
      </c>
      <c r="C1356" s="279">
        <f t="shared" si="73"/>
        <v>13539.119999999999</v>
      </c>
    </row>
    <row r="1357" spans="1:3" x14ac:dyDescent="0.2">
      <c r="A1357" s="286">
        <f t="shared" si="74"/>
        <v>1354</v>
      </c>
      <c r="B1357" s="279">
        <f t="shared" ref="B1357:C1372" si="75">B$1*2+B357</f>
        <v>13549.64</v>
      </c>
      <c r="C1357" s="279">
        <f t="shared" si="75"/>
        <v>13549.08</v>
      </c>
    </row>
    <row r="1358" spans="1:3" x14ac:dyDescent="0.2">
      <c r="A1358" s="286">
        <f t="shared" si="74"/>
        <v>1355</v>
      </c>
      <c r="B1358" s="279">
        <f t="shared" si="75"/>
        <v>13560.039999999999</v>
      </c>
      <c r="C1358" s="279">
        <f t="shared" si="75"/>
        <v>13559.16</v>
      </c>
    </row>
    <row r="1359" spans="1:3" x14ac:dyDescent="0.2">
      <c r="A1359" s="286">
        <f t="shared" si="74"/>
        <v>1356</v>
      </c>
      <c r="B1359" s="279">
        <f t="shared" si="75"/>
        <v>13569.92</v>
      </c>
      <c r="C1359" s="279">
        <f t="shared" si="75"/>
        <v>13569.119999999999</v>
      </c>
    </row>
    <row r="1360" spans="1:3" x14ac:dyDescent="0.2">
      <c r="A1360" s="286">
        <f t="shared" si="74"/>
        <v>1357</v>
      </c>
      <c r="B1360" s="279">
        <f t="shared" si="75"/>
        <v>13579.8</v>
      </c>
      <c r="C1360" s="279">
        <f t="shared" si="75"/>
        <v>13579.08</v>
      </c>
    </row>
    <row r="1361" spans="1:3" x14ac:dyDescent="0.2">
      <c r="A1361" s="286">
        <f t="shared" si="74"/>
        <v>1358</v>
      </c>
      <c r="B1361" s="279">
        <f t="shared" si="75"/>
        <v>13589.68</v>
      </c>
      <c r="C1361" s="279">
        <f t="shared" si="75"/>
        <v>13589.16</v>
      </c>
    </row>
    <row r="1362" spans="1:3" x14ac:dyDescent="0.2">
      <c r="A1362" s="286">
        <f t="shared" si="74"/>
        <v>1359</v>
      </c>
      <c r="B1362" s="279">
        <f t="shared" si="75"/>
        <v>13600.08</v>
      </c>
      <c r="C1362" s="279">
        <f t="shared" si="75"/>
        <v>13599.119999999999</v>
      </c>
    </row>
    <row r="1363" spans="1:3" x14ac:dyDescent="0.2">
      <c r="A1363" s="286">
        <f t="shared" si="74"/>
        <v>1360</v>
      </c>
      <c r="B1363" s="279">
        <f t="shared" si="75"/>
        <v>13609.859999999999</v>
      </c>
      <c r="C1363" s="279">
        <f t="shared" si="75"/>
        <v>13609.08</v>
      </c>
    </row>
    <row r="1364" spans="1:3" x14ac:dyDescent="0.2">
      <c r="A1364" s="286">
        <f t="shared" si="74"/>
        <v>1361</v>
      </c>
      <c r="B1364" s="279">
        <f t="shared" si="75"/>
        <v>13619.84</v>
      </c>
      <c r="C1364" s="279">
        <f t="shared" si="75"/>
        <v>13619.16</v>
      </c>
    </row>
    <row r="1365" spans="1:3" x14ac:dyDescent="0.2">
      <c r="A1365" s="286">
        <f t="shared" si="74"/>
        <v>1362</v>
      </c>
      <c r="B1365" s="279">
        <f t="shared" si="75"/>
        <v>13629.72</v>
      </c>
      <c r="C1365" s="279">
        <f t="shared" si="75"/>
        <v>13629.119999999999</v>
      </c>
    </row>
    <row r="1366" spans="1:3" x14ac:dyDescent="0.2">
      <c r="A1366" s="286">
        <f t="shared" si="74"/>
        <v>1363</v>
      </c>
      <c r="B1366" s="279">
        <f t="shared" si="75"/>
        <v>13640.119999999999</v>
      </c>
      <c r="C1366" s="279">
        <f t="shared" si="75"/>
        <v>13639.08</v>
      </c>
    </row>
    <row r="1367" spans="1:3" x14ac:dyDescent="0.2">
      <c r="A1367" s="286">
        <f t="shared" si="74"/>
        <v>1364</v>
      </c>
      <c r="B1367" s="279">
        <f t="shared" si="75"/>
        <v>13650</v>
      </c>
      <c r="C1367" s="279">
        <f t="shared" si="75"/>
        <v>13649.16</v>
      </c>
    </row>
    <row r="1368" spans="1:3" x14ac:dyDescent="0.2">
      <c r="A1368" s="286">
        <f t="shared" si="74"/>
        <v>1365</v>
      </c>
      <c r="B1368" s="279">
        <f t="shared" si="75"/>
        <v>13659.88</v>
      </c>
      <c r="C1368" s="279">
        <f t="shared" si="75"/>
        <v>13659.119999999999</v>
      </c>
    </row>
    <row r="1369" spans="1:3" x14ac:dyDescent="0.2">
      <c r="A1369" s="286">
        <f t="shared" si="74"/>
        <v>1366</v>
      </c>
      <c r="B1369" s="279">
        <f t="shared" si="75"/>
        <v>13669.759999999998</v>
      </c>
      <c r="C1369" s="279">
        <f t="shared" si="75"/>
        <v>13669.08</v>
      </c>
    </row>
    <row r="1370" spans="1:3" x14ac:dyDescent="0.2">
      <c r="A1370" s="286">
        <f t="shared" si="74"/>
        <v>1367</v>
      </c>
      <c r="B1370" s="279">
        <f t="shared" si="75"/>
        <v>13679.64</v>
      </c>
      <c r="C1370" s="279">
        <f t="shared" si="75"/>
        <v>13679.16</v>
      </c>
    </row>
    <row r="1371" spans="1:3" x14ac:dyDescent="0.2">
      <c r="A1371" s="286">
        <f t="shared" si="74"/>
        <v>1368</v>
      </c>
      <c r="B1371" s="279">
        <f t="shared" si="75"/>
        <v>13690.039999999999</v>
      </c>
      <c r="C1371" s="279">
        <f t="shared" si="75"/>
        <v>13689.119999999999</v>
      </c>
    </row>
    <row r="1372" spans="1:3" x14ac:dyDescent="0.2">
      <c r="A1372" s="286">
        <f t="shared" si="74"/>
        <v>1369</v>
      </c>
      <c r="B1372" s="279">
        <f t="shared" si="75"/>
        <v>13699.92</v>
      </c>
      <c r="C1372" s="279">
        <f t="shared" si="75"/>
        <v>13699.08</v>
      </c>
    </row>
    <row r="1373" spans="1:3" x14ac:dyDescent="0.2">
      <c r="A1373" s="286">
        <f t="shared" si="74"/>
        <v>1370</v>
      </c>
      <c r="B1373" s="279">
        <f t="shared" ref="B1373:C1388" si="76">B$1*2+B373</f>
        <v>13709.8</v>
      </c>
      <c r="C1373" s="279">
        <f t="shared" si="76"/>
        <v>13709.16</v>
      </c>
    </row>
    <row r="1374" spans="1:3" x14ac:dyDescent="0.2">
      <c r="A1374" s="286">
        <f t="shared" si="74"/>
        <v>1371</v>
      </c>
      <c r="B1374" s="279">
        <f t="shared" si="76"/>
        <v>13719.68</v>
      </c>
      <c r="C1374" s="279">
        <f t="shared" si="76"/>
        <v>13719.119999999999</v>
      </c>
    </row>
    <row r="1375" spans="1:3" x14ac:dyDescent="0.2">
      <c r="A1375" s="286">
        <f t="shared" si="74"/>
        <v>1372</v>
      </c>
      <c r="B1375" s="279">
        <f t="shared" si="76"/>
        <v>13730.08</v>
      </c>
      <c r="C1375" s="279">
        <f t="shared" si="76"/>
        <v>13729.08</v>
      </c>
    </row>
    <row r="1376" spans="1:3" x14ac:dyDescent="0.2">
      <c r="A1376" s="286">
        <f t="shared" si="74"/>
        <v>1373</v>
      </c>
      <c r="B1376" s="279">
        <f t="shared" si="76"/>
        <v>13739.96</v>
      </c>
      <c r="C1376" s="279">
        <f t="shared" si="76"/>
        <v>13739.16</v>
      </c>
    </row>
    <row r="1377" spans="1:3" x14ac:dyDescent="0.2">
      <c r="A1377" s="286">
        <f t="shared" si="74"/>
        <v>1374</v>
      </c>
      <c r="B1377" s="279">
        <f t="shared" si="76"/>
        <v>13749.84</v>
      </c>
      <c r="C1377" s="279">
        <f t="shared" si="76"/>
        <v>13749.119999999999</v>
      </c>
    </row>
    <row r="1378" spans="1:3" x14ac:dyDescent="0.2">
      <c r="A1378" s="286">
        <f t="shared" si="74"/>
        <v>1375</v>
      </c>
      <c r="B1378" s="279">
        <f t="shared" si="76"/>
        <v>13759.72</v>
      </c>
      <c r="C1378" s="279">
        <f t="shared" si="76"/>
        <v>13759.08</v>
      </c>
    </row>
    <row r="1379" spans="1:3" x14ac:dyDescent="0.2">
      <c r="A1379" s="286">
        <f t="shared" si="74"/>
        <v>1376</v>
      </c>
      <c r="B1379" s="279">
        <f t="shared" si="76"/>
        <v>13770.119999999999</v>
      </c>
      <c r="C1379" s="279">
        <f t="shared" si="76"/>
        <v>13769.16</v>
      </c>
    </row>
    <row r="1380" spans="1:3" x14ac:dyDescent="0.2">
      <c r="A1380" s="286">
        <f t="shared" si="74"/>
        <v>1377</v>
      </c>
      <c r="B1380" s="279">
        <f t="shared" si="76"/>
        <v>13780</v>
      </c>
      <c r="C1380" s="279">
        <f t="shared" si="76"/>
        <v>13779.119999999999</v>
      </c>
    </row>
    <row r="1381" spans="1:3" x14ac:dyDescent="0.2">
      <c r="A1381" s="286">
        <f t="shared" si="74"/>
        <v>1378</v>
      </c>
      <c r="B1381" s="279">
        <f t="shared" si="76"/>
        <v>13789.88</v>
      </c>
      <c r="C1381" s="279">
        <f t="shared" si="76"/>
        <v>13789.08</v>
      </c>
    </row>
    <row r="1382" spans="1:3" x14ac:dyDescent="0.2">
      <c r="A1382" s="286">
        <f t="shared" si="74"/>
        <v>1379</v>
      </c>
      <c r="B1382" s="279">
        <f t="shared" si="76"/>
        <v>13799.759999999998</v>
      </c>
      <c r="C1382" s="279">
        <f t="shared" si="76"/>
        <v>13799.16</v>
      </c>
    </row>
    <row r="1383" spans="1:3" x14ac:dyDescent="0.2">
      <c r="A1383" s="286">
        <f t="shared" si="74"/>
        <v>1380</v>
      </c>
      <c r="B1383" s="279">
        <f t="shared" si="76"/>
        <v>13809.64</v>
      </c>
      <c r="C1383" s="279">
        <f t="shared" si="76"/>
        <v>13809.119999999999</v>
      </c>
    </row>
    <row r="1384" spans="1:3" x14ac:dyDescent="0.2">
      <c r="A1384" s="286">
        <f t="shared" si="74"/>
        <v>1381</v>
      </c>
      <c r="B1384" s="279">
        <f t="shared" si="76"/>
        <v>13820.039999999999</v>
      </c>
      <c r="C1384" s="279">
        <f t="shared" si="76"/>
        <v>13819.08</v>
      </c>
    </row>
    <row r="1385" spans="1:3" x14ac:dyDescent="0.2">
      <c r="A1385" s="286">
        <f t="shared" si="74"/>
        <v>1382</v>
      </c>
      <c r="B1385" s="279">
        <f t="shared" si="76"/>
        <v>13829.92</v>
      </c>
      <c r="C1385" s="279">
        <f t="shared" si="76"/>
        <v>13829.16</v>
      </c>
    </row>
    <row r="1386" spans="1:3" x14ac:dyDescent="0.2">
      <c r="A1386" s="286">
        <f t="shared" si="74"/>
        <v>1383</v>
      </c>
      <c r="B1386" s="279">
        <f t="shared" si="76"/>
        <v>13839.8</v>
      </c>
      <c r="C1386" s="279">
        <f t="shared" si="76"/>
        <v>13839.119999999999</v>
      </c>
    </row>
    <row r="1387" spans="1:3" x14ac:dyDescent="0.2">
      <c r="A1387" s="286">
        <f t="shared" si="74"/>
        <v>1384</v>
      </c>
      <c r="B1387" s="279">
        <f t="shared" si="76"/>
        <v>13849.68</v>
      </c>
      <c r="C1387" s="279">
        <f t="shared" si="76"/>
        <v>13849.08</v>
      </c>
    </row>
    <row r="1388" spans="1:3" x14ac:dyDescent="0.2">
      <c r="A1388" s="286">
        <f t="shared" si="74"/>
        <v>1385</v>
      </c>
      <c r="B1388" s="279">
        <f t="shared" si="76"/>
        <v>13860.08</v>
      </c>
      <c r="C1388" s="279">
        <f t="shared" si="76"/>
        <v>13859.16</v>
      </c>
    </row>
    <row r="1389" spans="1:3" x14ac:dyDescent="0.2">
      <c r="A1389" s="286">
        <f t="shared" si="74"/>
        <v>1386</v>
      </c>
      <c r="B1389" s="279">
        <f t="shared" ref="B1389:C1404" si="77">B$1*2+B389</f>
        <v>13869.96</v>
      </c>
      <c r="C1389" s="279">
        <f t="shared" si="77"/>
        <v>13869.119999999999</v>
      </c>
    </row>
    <row r="1390" spans="1:3" x14ac:dyDescent="0.2">
      <c r="A1390" s="286">
        <f t="shared" si="74"/>
        <v>1387</v>
      </c>
      <c r="B1390" s="279">
        <f t="shared" si="77"/>
        <v>13879.84</v>
      </c>
      <c r="C1390" s="279">
        <f t="shared" si="77"/>
        <v>13879.08</v>
      </c>
    </row>
    <row r="1391" spans="1:3" x14ac:dyDescent="0.2">
      <c r="A1391" s="286">
        <f t="shared" si="74"/>
        <v>1388</v>
      </c>
      <c r="B1391" s="279">
        <f t="shared" si="77"/>
        <v>13889.72</v>
      </c>
      <c r="C1391" s="279">
        <f t="shared" si="77"/>
        <v>13889.16</v>
      </c>
    </row>
    <row r="1392" spans="1:3" x14ac:dyDescent="0.2">
      <c r="A1392" s="286">
        <f t="shared" si="74"/>
        <v>1389</v>
      </c>
      <c r="B1392" s="279">
        <f t="shared" si="77"/>
        <v>13900.119999999999</v>
      </c>
      <c r="C1392" s="279">
        <f t="shared" si="77"/>
        <v>13899.119999999999</v>
      </c>
    </row>
    <row r="1393" spans="1:3" x14ac:dyDescent="0.2">
      <c r="A1393" s="286">
        <f t="shared" si="74"/>
        <v>1390</v>
      </c>
      <c r="B1393" s="279">
        <f t="shared" si="77"/>
        <v>13910</v>
      </c>
      <c r="C1393" s="279">
        <f t="shared" si="77"/>
        <v>13909.08</v>
      </c>
    </row>
    <row r="1394" spans="1:3" x14ac:dyDescent="0.2">
      <c r="A1394" s="286">
        <f t="shared" si="74"/>
        <v>1391</v>
      </c>
      <c r="B1394" s="279">
        <f t="shared" si="77"/>
        <v>13919.88</v>
      </c>
      <c r="C1394" s="279">
        <f t="shared" si="77"/>
        <v>13919.16</v>
      </c>
    </row>
    <row r="1395" spans="1:3" x14ac:dyDescent="0.2">
      <c r="A1395" s="286">
        <f t="shared" si="74"/>
        <v>1392</v>
      </c>
      <c r="B1395" s="279">
        <f t="shared" si="77"/>
        <v>13929.759999999998</v>
      </c>
      <c r="C1395" s="279">
        <f t="shared" si="77"/>
        <v>13929.119999999999</v>
      </c>
    </row>
    <row r="1396" spans="1:3" x14ac:dyDescent="0.2">
      <c r="A1396" s="286">
        <f t="shared" si="74"/>
        <v>1393</v>
      </c>
      <c r="B1396" s="279">
        <f t="shared" si="77"/>
        <v>13939.64</v>
      </c>
      <c r="C1396" s="279">
        <f t="shared" si="77"/>
        <v>13939.08</v>
      </c>
    </row>
    <row r="1397" spans="1:3" x14ac:dyDescent="0.2">
      <c r="A1397" s="286">
        <f t="shared" si="74"/>
        <v>1394</v>
      </c>
      <c r="B1397" s="279">
        <f t="shared" si="77"/>
        <v>13950.039999999999</v>
      </c>
      <c r="C1397" s="279">
        <f t="shared" si="77"/>
        <v>13949.16</v>
      </c>
    </row>
    <row r="1398" spans="1:3" x14ac:dyDescent="0.2">
      <c r="A1398" s="286">
        <f t="shared" si="74"/>
        <v>1395</v>
      </c>
      <c r="B1398" s="279">
        <f t="shared" si="77"/>
        <v>13959.92</v>
      </c>
      <c r="C1398" s="279">
        <f t="shared" si="77"/>
        <v>13959.119999999999</v>
      </c>
    </row>
    <row r="1399" spans="1:3" x14ac:dyDescent="0.2">
      <c r="A1399" s="286">
        <f t="shared" si="74"/>
        <v>1396</v>
      </c>
      <c r="B1399" s="279">
        <f t="shared" si="77"/>
        <v>13969.8</v>
      </c>
      <c r="C1399" s="279">
        <f t="shared" si="77"/>
        <v>13969.08</v>
      </c>
    </row>
    <row r="1400" spans="1:3" x14ac:dyDescent="0.2">
      <c r="A1400" s="286">
        <f t="shared" si="74"/>
        <v>1397</v>
      </c>
      <c r="B1400" s="279">
        <f t="shared" si="77"/>
        <v>13979.68</v>
      </c>
      <c r="C1400" s="279">
        <f t="shared" si="77"/>
        <v>13979.16</v>
      </c>
    </row>
    <row r="1401" spans="1:3" x14ac:dyDescent="0.2">
      <c r="A1401" s="286">
        <f t="shared" si="74"/>
        <v>1398</v>
      </c>
      <c r="B1401" s="279">
        <f t="shared" si="77"/>
        <v>13990.08</v>
      </c>
      <c r="C1401" s="279">
        <f t="shared" si="77"/>
        <v>13989.119999999999</v>
      </c>
    </row>
    <row r="1402" spans="1:3" x14ac:dyDescent="0.2">
      <c r="A1402" s="286">
        <f t="shared" si="74"/>
        <v>1399</v>
      </c>
      <c r="B1402" s="279">
        <f t="shared" si="77"/>
        <v>13999.96</v>
      </c>
      <c r="C1402" s="279">
        <f t="shared" si="77"/>
        <v>13999.08</v>
      </c>
    </row>
    <row r="1403" spans="1:3" x14ac:dyDescent="0.2">
      <c r="A1403" s="286">
        <f t="shared" si="74"/>
        <v>1400</v>
      </c>
      <c r="B1403" s="279">
        <f t="shared" si="77"/>
        <v>14009.84</v>
      </c>
      <c r="C1403" s="279">
        <f t="shared" si="77"/>
        <v>14009.16</v>
      </c>
    </row>
    <row r="1404" spans="1:3" x14ac:dyDescent="0.2">
      <c r="A1404" s="286">
        <f t="shared" si="74"/>
        <v>1401</v>
      </c>
      <c r="B1404" s="279">
        <f t="shared" si="77"/>
        <v>14019.72</v>
      </c>
      <c r="C1404" s="279">
        <f t="shared" si="77"/>
        <v>14019.119999999999</v>
      </c>
    </row>
    <row r="1405" spans="1:3" x14ac:dyDescent="0.2">
      <c r="A1405" s="286">
        <f t="shared" si="74"/>
        <v>1402</v>
      </c>
      <c r="B1405" s="279">
        <f t="shared" ref="B1405:C1420" si="78">B$1*2+B405</f>
        <v>14030.119999999999</v>
      </c>
      <c r="C1405" s="279">
        <f t="shared" si="78"/>
        <v>14029.08</v>
      </c>
    </row>
    <row r="1406" spans="1:3" x14ac:dyDescent="0.2">
      <c r="A1406" s="286">
        <f t="shared" si="74"/>
        <v>1403</v>
      </c>
      <c r="B1406" s="279">
        <f t="shared" si="78"/>
        <v>14040</v>
      </c>
      <c r="C1406" s="279">
        <f t="shared" si="78"/>
        <v>14039.16</v>
      </c>
    </row>
    <row r="1407" spans="1:3" x14ac:dyDescent="0.2">
      <c r="A1407" s="286">
        <f t="shared" si="74"/>
        <v>1404</v>
      </c>
      <c r="B1407" s="279">
        <f t="shared" si="78"/>
        <v>14049.88</v>
      </c>
      <c r="C1407" s="279">
        <f t="shared" si="78"/>
        <v>14049.119999999999</v>
      </c>
    </row>
    <row r="1408" spans="1:3" x14ac:dyDescent="0.2">
      <c r="A1408" s="286">
        <f t="shared" si="74"/>
        <v>1405</v>
      </c>
      <c r="B1408" s="279">
        <f t="shared" si="78"/>
        <v>14059.759999999998</v>
      </c>
      <c r="C1408" s="279">
        <f t="shared" si="78"/>
        <v>14059.08</v>
      </c>
    </row>
    <row r="1409" spans="1:3" x14ac:dyDescent="0.2">
      <c r="A1409" s="286">
        <f t="shared" si="74"/>
        <v>1406</v>
      </c>
      <c r="B1409" s="279">
        <f t="shared" si="78"/>
        <v>14069.64</v>
      </c>
      <c r="C1409" s="279">
        <f t="shared" si="78"/>
        <v>14069.16</v>
      </c>
    </row>
    <row r="1410" spans="1:3" x14ac:dyDescent="0.2">
      <c r="A1410" s="286">
        <f t="shared" si="74"/>
        <v>1407</v>
      </c>
      <c r="B1410" s="279">
        <f t="shared" si="78"/>
        <v>14080.039999999999</v>
      </c>
      <c r="C1410" s="279">
        <f t="shared" si="78"/>
        <v>14079.119999999999</v>
      </c>
    </row>
    <row r="1411" spans="1:3" x14ac:dyDescent="0.2">
      <c r="A1411" s="286">
        <f t="shared" si="74"/>
        <v>1408</v>
      </c>
      <c r="B1411" s="279">
        <f t="shared" si="78"/>
        <v>14089.92</v>
      </c>
      <c r="C1411" s="279">
        <f t="shared" si="78"/>
        <v>14089.08</v>
      </c>
    </row>
    <row r="1412" spans="1:3" x14ac:dyDescent="0.2">
      <c r="A1412" s="286">
        <f t="shared" si="74"/>
        <v>1409</v>
      </c>
      <c r="B1412" s="279">
        <f t="shared" si="78"/>
        <v>14099.8</v>
      </c>
      <c r="C1412" s="279">
        <f t="shared" si="78"/>
        <v>14099.16</v>
      </c>
    </row>
    <row r="1413" spans="1:3" x14ac:dyDescent="0.2">
      <c r="A1413" s="286">
        <f t="shared" ref="A1413:A1476" si="79">A1412+1</f>
        <v>1410</v>
      </c>
      <c r="B1413" s="279">
        <f t="shared" si="78"/>
        <v>14109.68</v>
      </c>
      <c r="C1413" s="279">
        <f t="shared" si="78"/>
        <v>14109.119999999999</v>
      </c>
    </row>
    <row r="1414" spans="1:3" x14ac:dyDescent="0.2">
      <c r="A1414" s="286">
        <f t="shared" si="79"/>
        <v>1411</v>
      </c>
      <c r="B1414" s="279">
        <f t="shared" si="78"/>
        <v>14120.079999999998</v>
      </c>
      <c r="C1414" s="279">
        <f t="shared" si="78"/>
        <v>14119.08</v>
      </c>
    </row>
    <row r="1415" spans="1:3" x14ac:dyDescent="0.2">
      <c r="A1415" s="286">
        <f t="shared" si="79"/>
        <v>1412</v>
      </c>
      <c r="B1415" s="279">
        <f t="shared" si="78"/>
        <v>14129.96</v>
      </c>
      <c r="C1415" s="279">
        <f t="shared" si="78"/>
        <v>14129.16</v>
      </c>
    </row>
    <row r="1416" spans="1:3" x14ac:dyDescent="0.2">
      <c r="A1416" s="286">
        <f t="shared" si="79"/>
        <v>1413</v>
      </c>
      <c r="B1416" s="279">
        <f t="shared" si="78"/>
        <v>14139.84</v>
      </c>
      <c r="C1416" s="279">
        <f t="shared" si="78"/>
        <v>14139.119999999999</v>
      </c>
    </row>
    <row r="1417" spans="1:3" x14ac:dyDescent="0.2">
      <c r="A1417" s="286">
        <f t="shared" si="79"/>
        <v>1414</v>
      </c>
      <c r="B1417" s="279">
        <f t="shared" si="78"/>
        <v>14149.72</v>
      </c>
      <c r="C1417" s="279">
        <f t="shared" si="78"/>
        <v>14149.08</v>
      </c>
    </row>
    <row r="1418" spans="1:3" x14ac:dyDescent="0.2">
      <c r="A1418" s="286">
        <f t="shared" si="79"/>
        <v>1415</v>
      </c>
      <c r="B1418" s="279">
        <f t="shared" si="78"/>
        <v>14160.119999999999</v>
      </c>
      <c r="C1418" s="279">
        <f t="shared" si="78"/>
        <v>14159.16</v>
      </c>
    </row>
    <row r="1419" spans="1:3" x14ac:dyDescent="0.2">
      <c r="A1419" s="286">
        <f t="shared" si="79"/>
        <v>1416</v>
      </c>
      <c r="B1419" s="279">
        <f t="shared" si="78"/>
        <v>14170</v>
      </c>
      <c r="C1419" s="279">
        <f t="shared" si="78"/>
        <v>14169.119999999999</v>
      </c>
    </row>
    <row r="1420" spans="1:3" x14ac:dyDescent="0.2">
      <c r="A1420" s="286">
        <f t="shared" si="79"/>
        <v>1417</v>
      </c>
      <c r="B1420" s="279">
        <f t="shared" si="78"/>
        <v>14179.88</v>
      </c>
      <c r="C1420" s="279">
        <f t="shared" si="78"/>
        <v>14179.08</v>
      </c>
    </row>
    <row r="1421" spans="1:3" x14ac:dyDescent="0.2">
      <c r="A1421" s="286">
        <f t="shared" si="79"/>
        <v>1418</v>
      </c>
      <c r="B1421" s="279">
        <f t="shared" ref="B1421:C1436" si="80">B$1*2+B421</f>
        <v>14189.759999999998</v>
      </c>
      <c r="C1421" s="279">
        <f t="shared" si="80"/>
        <v>14189.16</v>
      </c>
    </row>
    <row r="1422" spans="1:3" x14ac:dyDescent="0.2">
      <c r="A1422" s="286">
        <f t="shared" si="79"/>
        <v>1419</v>
      </c>
      <c r="B1422" s="279">
        <f t="shared" si="80"/>
        <v>14199.64</v>
      </c>
      <c r="C1422" s="279">
        <f t="shared" si="80"/>
        <v>14199.119999999999</v>
      </c>
    </row>
    <row r="1423" spans="1:3" x14ac:dyDescent="0.2">
      <c r="A1423" s="286">
        <f t="shared" si="79"/>
        <v>1420</v>
      </c>
      <c r="B1423" s="279">
        <f t="shared" si="80"/>
        <v>14210.039999999999</v>
      </c>
      <c r="C1423" s="279">
        <f t="shared" si="80"/>
        <v>14209.08</v>
      </c>
    </row>
    <row r="1424" spans="1:3" x14ac:dyDescent="0.2">
      <c r="A1424" s="286">
        <f t="shared" si="79"/>
        <v>1421</v>
      </c>
      <c r="B1424" s="279">
        <f t="shared" si="80"/>
        <v>14219.919999999998</v>
      </c>
      <c r="C1424" s="279">
        <f t="shared" si="80"/>
        <v>14219.16</v>
      </c>
    </row>
    <row r="1425" spans="1:3" x14ac:dyDescent="0.2">
      <c r="A1425" s="286">
        <f t="shared" si="79"/>
        <v>1422</v>
      </c>
      <c r="B1425" s="279">
        <f t="shared" si="80"/>
        <v>14229.8</v>
      </c>
      <c r="C1425" s="279">
        <f t="shared" si="80"/>
        <v>14229.119999999999</v>
      </c>
    </row>
    <row r="1426" spans="1:3" x14ac:dyDescent="0.2">
      <c r="A1426" s="286">
        <f t="shared" si="79"/>
        <v>1423</v>
      </c>
      <c r="B1426" s="279">
        <f t="shared" si="80"/>
        <v>14239.68</v>
      </c>
      <c r="C1426" s="279">
        <f t="shared" si="80"/>
        <v>14239.08</v>
      </c>
    </row>
    <row r="1427" spans="1:3" x14ac:dyDescent="0.2">
      <c r="A1427" s="286">
        <f t="shared" si="79"/>
        <v>1424</v>
      </c>
      <c r="B1427" s="279">
        <f t="shared" si="80"/>
        <v>14250.079999999998</v>
      </c>
      <c r="C1427" s="279">
        <f t="shared" si="80"/>
        <v>14249.16</v>
      </c>
    </row>
    <row r="1428" spans="1:3" x14ac:dyDescent="0.2">
      <c r="A1428" s="286">
        <f t="shared" si="79"/>
        <v>1425</v>
      </c>
      <c r="B1428" s="279">
        <f t="shared" si="80"/>
        <v>14259.96</v>
      </c>
      <c r="C1428" s="279">
        <f t="shared" si="80"/>
        <v>14259.119999999999</v>
      </c>
    </row>
    <row r="1429" spans="1:3" x14ac:dyDescent="0.2">
      <c r="A1429" s="286">
        <f t="shared" si="79"/>
        <v>1426</v>
      </c>
      <c r="B1429" s="279">
        <f t="shared" si="80"/>
        <v>14269.84</v>
      </c>
      <c r="C1429" s="279">
        <f t="shared" si="80"/>
        <v>14269.08</v>
      </c>
    </row>
    <row r="1430" spans="1:3" x14ac:dyDescent="0.2">
      <c r="A1430" s="286">
        <f t="shared" si="79"/>
        <v>1427</v>
      </c>
      <c r="B1430" s="279">
        <f t="shared" si="80"/>
        <v>14279.72</v>
      </c>
      <c r="C1430" s="279">
        <f t="shared" si="80"/>
        <v>14279.16</v>
      </c>
    </row>
    <row r="1431" spans="1:3" x14ac:dyDescent="0.2">
      <c r="A1431" s="286">
        <f t="shared" si="79"/>
        <v>1428</v>
      </c>
      <c r="B1431" s="279">
        <f t="shared" si="80"/>
        <v>14290.119999999999</v>
      </c>
      <c r="C1431" s="279">
        <f t="shared" si="80"/>
        <v>14289.119999999999</v>
      </c>
    </row>
    <row r="1432" spans="1:3" x14ac:dyDescent="0.2">
      <c r="A1432" s="286">
        <f t="shared" si="79"/>
        <v>1429</v>
      </c>
      <c r="B1432" s="279">
        <f t="shared" si="80"/>
        <v>14300</v>
      </c>
      <c r="C1432" s="279">
        <f t="shared" si="80"/>
        <v>14299.08</v>
      </c>
    </row>
    <row r="1433" spans="1:3" x14ac:dyDescent="0.2">
      <c r="A1433" s="286">
        <f t="shared" si="79"/>
        <v>1430</v>
      </c>
      <c r="B1433" s="279">
        <f t="shared" si="80"/>
        <v>14309.88</v>
      </c>
      <c r="C1433" s="279">
        <f t="shared" si="80"/>
        <v>14309.16</v>
      </c>
    </row>
    <row r="1434" spans="1:3" x14ac:dyDescent="0.2">
      <c r="A1434" s="286">
        <f t="shared" si="79"/>
        <v>1431</v>
      </c>
      <c r="B1434" s="279">
        <f t="shared" si="80"/>
        <v>14319.759999999998</v>
      </c>
      <c r="C1434" s="279">
        <f t="shared" si="80"/>
        <v>14319.119999999999</v>
      </c>
    </row>
    <row r="1435" spans="1:3" x14ac:dyDescent="0.2">
      <c r="A1435" s="286">
        <f t="shared" si="79"/>
        <v>1432</v>
      </c>
      <c r="B1435" s="279">
        <f t="shared" si="80"/>
        <v>14329.64</v>
      </c>
      <c r="C1435" s="279">
        <f t="shared" si="80"/>
        <v>14329.08</v>
      </c>
    </row>
    <row r="1436" spans="1:3" x14ac:dyDescent="0.2">
      <c r="A1436" s="286">
        <f t="shared" si="79"/>
        <v>1433</v>
      </c>
      <c r="B1436" s="279">
        <f t="shared" si="80"/>
        <v>14340.039999999999</v>
      </c>
      <c r="C1436" s="279">
        <f t="shared" si="80"/>
        <v>14339.16</v>
      </c>
    </row>
    <row r="1437" spans="1:3" x14ac:dyDescent="0.2">
      <c r="A1437" s="286">
        <f t="shared" si="79"/>
        <v>1434</v>
      </c>
      <c r="B1437" s="279">
        <f t="shared" ref="B1437:C1452" si="81">B$1*2+B437</f>
        <v>14349.919999999998</v>
      </c>
      <c r="C1437" s="279">
        <f t="shared" si="81"/>
        <v>14349.119999999999</v>
      </c>
    </row>
    <row r="1438" spans="1:3" x14ac:dyDescent="0.2">
      <c r="A1438" s="286">
        <f t="shared" si="79"/>
        <v>1435</v>
      </c>
      <c r="B1438" s="279">
        <f t="shared" si="81"/>
        <v>14359.8</v>
      </c>
      <c r="C1438" s="279">
        <f t="shared" si="81"/>
        <v>14359.08</v>
      </c>
    </row>
    <row r="1439" spans="1:3" x14ac:dyDescent="0.2">
      <c r="A1439" s="286">
        <f t="shared" si="79"/>
        <v>1436</v>
      </c>
      <c r="B1439" s="279">
        <f t="shared" si="81"/>
        <v>14369.68</v>
      </c>
      <c r="C1439" s="279">
        <f t="shared" si="81"/>
        <v>14369.16</v>
      </c>
    </row>
    <row r="1440" spans="1:3" x14ac:dyDescent="0.2">
      <c r="A1440" s="286">
        <f t="shared" si="79"/>
        <v>1437</v>
      </c>
      <c r="B1440" s="279">
        <f t="shared" si="81"/>
        <v>14380.079999999998</v>
      </c>
      <c r="C1440" s="279">
        <f t="shared" si="81"/>
        <v>14379.119999999999</v>
      </c>
    </row>
    <row r="1441" spans="1:3" x14ac:dyDescent="0.2">
      <c r="A1441" s="286">
        <f t="shared" si="79"/>
        <v>1438</v>
      </c>
      <c r="B1441" s="279">
        <f t="shared" si="81"/>
        <v>14389.96</v>
      </c>
      <c r="C1441" s="279">
        <f t="shared" si="81"/>
        <v>14389.08</v>
      </c>
    </row>
    <row r="1442" spans="1:3" x14ac:dyDescent="0.2">
      <c r="A1442" s="286">
        <f t="shared" si="79"/>
        <v>1439</v>
      </c>
      <c r="B1442" s="279">
        <f t="shared" si="81"/>
        <v>14399.84</v>
      </c>
      <c r="C1442" s="279">
        <f t="shared" si="81"/>
        <v>14399.16</v>
      </c>
    </row>
    <row r="1443" spans="1:3" x14ac:dyDescent="0.2">
      <c r="A1443" s="286">
        <f t="shared" si="79"/>
        <v>1440</v>
      </c>
      <c r="B1443" s="279">
        <f t="shared" si="81"/>
        <v>14409.72</v>
      </c>
      <c r="C1443" s="279">
        <f t="shared" si="81"/>
        <v>14409.119999999999</v>
      </c>
    </row>
    <row r="1444" spans="1:3" x14ac:dyDescent="0.2">
      <c r="A1444" s="286">
        <f t="shared" si="79"/>
        <v>1441</v>
      </c>
      <c r="B1444" s="279">
        <f t="shared" si="81"/>
        <v>14420.119999999999</v>
      </c>
      <c r="C1444" s="279">
        <f t="shared" si="81"/>
        <v>14419.08</v>
      </c>
    </row>
    <row r="1445" spans="1:3" x14ac:dyDescent="0.2">
      <c r="A1445" s="286">
        <f t="shared" si="79"/>
        <v>1442</v>
      </c>
      <c r="B1445" s="279">
        <f t="shared" si="81"/>
        <v>14430</v>
      </c>
      <c r="C1445" s="279">
        <f t="shared" si="81"/>
        <v>14429.16</v>
      </c>
    </row>
    <row r="1446" spans="1:3" x14ac:dyDescent="0.2">
      <c r="A1446" s="286">
        <f t="shared" si="79"/>
        <v>1443</v>
      </c>
      <c r="B1446" s="279">
        <f t="shared" si="81"/>
        <v>14439.88</v>
      </c>
      <c r="C1446" s="279">
        <f t="shared" si="81"/>
        <v>14439.119999999999</v>
      </c>
    </row>
    <row r="1447" spans="1:3" x14ac:dyDescent="0.2">
      <c r="A1447" s="286">
        <f t="shared" si="79"/>
        <v>1444</v>
      </c>
      <c r="B1447" s="279">
        <f t="shared" si="81"/>
        <v>14449.759999999998</v>
      </c>
      <c r="C1447" s="279">
        <f t="shared" si="81"/>
        <v>14449.08</v>
      </c>
    </row>
    <row r="1448" spans="1:3" x14ac:dyDescent="0.2">
      <c r="A1448" s="286">
        <f t="shared" si="79"/>
        <v>1445</v>
      </c>
      <c r="B1448" s="279">
        <f t="shared" si="81"/>
        <v>14459.64</v>
      </c>
      <c r="C1448" s="279">
        <f t="shared" si="81"/>
        <v>14459.16</v>
      </c>
    </row>
    <row r="1449" spans="1:3" x14ac:dyDescent="0.2">
      <c r="A1449" s="286">
        <f t="shared" si="79"/>
        <v>1446</v>
      </c>
      <c r="B1449" s="279">
        <f t="shared" si="81"/>
        <v>14470.039999999999</v>
      </c>
      <c r="C1449" s="279">
        <f t="shared" si="81"/>
        <v>14469.119999999999</v>
      </c>
    </row>
    <row r="1450" spans="1:3" x14ac:dyDescent="0.2">
      <c r="A1450" s="286">
        <f t="shared" si="79"/>
        <v>1447</v>
      </c>
      <c r="B1450" s="279">
        <f t="shared" si="81"/>
        <v>14479.919999999998</v>
      </c>
      <c r="C1450" s="279">
        <f t="shared" si="81"/>
        <v>14479.08</v>
      </c>
    </row>
    <row r="1451" spans="1:3" x14ac:dyDescent="0.2">
      <c r="A1451" s="286">
        <f t="shared" si="79"/>
        <v>1448</v>
      </c>
      <c r="B1451" s="279">
        <f t="shared" si="81"/>
        <v>14489.8</v>
      </c>
      <c r="C1451" s="279">
        <f t="shared" si="81"/>
        <v>14489.16</v>
      </c>
    </row>
    <row r="1452" spans="1:3" x14ac:dyDescent="0.2">
      <c r="A1452" s="286">
        <f t="shared" si="79"/>
        <v>1449</v>
      </c>
      <c r="B1452" s="279">
        <f t="shared" si="81"/>
        <v>14499.68</v>
      </c>
      <c r="C1452" s="279">
        <f t="shared" si="81"/>
        <v>14499.119999999999</v>
      </c>
    </row>
    <row r="1453" spans="1:3" x14ac:dyDescent="0.2">
      <c r="A1453" s="286">
        <f t="shared" si="79"/>
        <v>1450</v>
      </c>
      <c r="B1453" s="279">
        <f t="shared" ref="B1453:C1468" si="82">B$1*2+B453</f>
        <v>14510.079999999998</v>
      </c>
      <c r="C1453" s="279">
        <f t="shared" si="82"/>
        <v>14509.08</v>
      </c>
    </row>
    <row r="1454" spans="1:3" x14ac:dyDescent="0.2">
      <c r="A1454" s="286">
        <f t="shared" si="79"/>
        <v>1451</v>
      </c>
      <c r="B1454" s="279">
        <f t="shared" si="82"/>
        <v>14519.96</v>
      </c>
      <c r="C1454" s="279">
        <f t="shared" si="82"/>
        <v>14519.16</v>
      </c>
    </row>
    <row r="1455" spans="1:3" x14ac:dyDescent="0.2">
      <c r="A1455" s="286">
        <f t="shared" si="79"/>
        <v>1452</v>
      </c>
      <c r="B1455" s="279">
        <f t="shared" si="82"/>
        <v>14529.84</v>
      </c>
      <c r="C1455" s="279">
        <f t="shared" si="82"/>
        <v>14529.119999999999</v>
      </c>
    </row>
    <row r="1456" spans="1:3" x14ac:dyDescent="0.2">
      <c r="A1456" s="286">
        <f t="shared" si="79"/>
        <v>1453</v>
      </c>
      <c r="B1456" s="279">
        <f t="shared" si="82"/>
        <v>14539.72</v>
      </c>
      <c r="C1456" s="279">
        <f t="shared" si="82"/>
        <v>14539.08</v>
      </c>
    </row>
    <row r="1457" spans="1:3" x14ac:dyDescent="0.2">
      <c r="A1457" s="286">
        <f t="shared" si="79"/>
        <v>1454</v>
      </c>
      <c r="B1457" s="279">
        <f t="shared" si="82"/>
        <v>14550.119999999999</v>
      </c>
      <c r="C1457" s="279">
        <f t="shared" si="82"/>
        <v>14549.16</v>
      </c>
    </row>
    <row r="1458" spans="1:3" x14ac:dyDescent="0.2">
      <c r="A1458" s="286">
        <f t="shared" si="79"/>
        <v>1455</v>
      </c>
      <c r="B1458" s="279">
        <f t="shared" si="82"/>
        <v>14560</v>
      </c>
      <c r="C1458" s="279">
        <f t="shared" si="82"/>
        <v>14559.119999999999</v>
      </c>
    </row>
    <row r="1459" spans="1:3" x14ac:dyDescent="0.2">
      <c r="A1459" s="286">
        <f t="shared" si="79"/>
        <v>1456</v>
      </c>
      <c r="B1459" s="279">
        <f t="shared" si="82"/>
        <v>14569.88</v>
      </c>
      <c r="C1459" s="279">
        <f t="shared" si="82"/>
        <v>14569.08</v>
      </c>
    </row>
    <row r="1460" spans="1:3" x14ac:dyDescent="0.2">
      <c r="A1460" s="286">
        <f t="shared" si="79"/>
        <v>1457</v>
      </c>
      <c r="B1460" s="279">
        <f t="shared" si="82"/>
        <v>14579.759999999998</v>
      </c>
      <c r="C1460" s="279">
        <f t="shared" si="82"/>
        <v>14579.16</v>
      </c>
    </row>
    <row r="1461" spans="1:3" x14ac:dyDescent="0.2">
      <c r="A1461" s="286">
        <f t="shared" si="79"/>
        <v>1458</v>
      </c>
      <c r="B1461" s="279">
        <f t="shared" si="82"/>
        <v>14589.64</v>
      </c>
      <c r="C1461" s="279">
        <f t="shared" si="82"/>
        <v>14589.119999999999</v>
      </c>
    </row>
    <row r="1462" spans="1:3" x14ac:dyDescent="0.2">
      <c r="A1462" s="286">
        <f t="shared" si="79"/>
        <v>1459</v>
      </c>
      <c r="B1462" s="279">
        <f t="shared" si="82"/>
        <v>14600.039999999999</v>
      </c>
      <c r="C1462" s="279">
        <f t="shared" si="82"/>
        <v>14599.08</v>
      </c>
    </row>
    <row r="1463" spans="1:3" x14ac:dyDescent="0.2">
      <c r="A1463" s="286">
        <f t="shared" si="79"/>
        <v>1460</v>
      </c>
      <c r="B1463" s="279">
        <f t="shared" si="82"/>
        <v>14609.919999999998</v>
      </c>
      <c r="C1463" s="279">
        <f t="shared" si="82"/>
        <v>14609.16</v>
      </c>
    </row>
    <row r="1464" spans="1:3" x14ac:dyDescent="0.2">
      <c r="A1464" s="286">
        <f t="shared" si="79"/>
        <v>1461</v>
      </c>
      <c r="B1464" s="279">
        <f t="shared" si="82"/>
        <v>14619.8</v>
      </c>
      <c r="C1464" s="279">
        <f t="shared" si="82"/>
        <v>14619.119999999999</v>
      </c>
    </row>
    <row r="1465" spans="1:3" x14ac:dyDescent="0.2">
      <c r="A1465" s="286">
        <f t="shared" si="79"/>
        <v>1462</v>
      </c>
      <c r="B1465" s="279">
        <f t="shared" si="82"/>
        <v>14629.68</v>
      </c>
      <c r="C1465" s="279">
        <f t="shared" si="82"/>
        <v>14629.08</v>
      </c>
    </row>
    <row r="1466" spans="1:3" x14ac:dyDescent="0.2">
      <c r="A1466" s="286">
        <f t="shared" si="79"/>
        <v>1463</v>
      </c>
      <c r="B1466" s="279">
        <f t="shared" si="82"/>
        <v>14640.079999999998</v>
      </c>
      <c r="C1466" s="279">
        <f t="shared" si="82"/>
        <v>14639.16</v>
      </c>
    </row>
    <row r="1467" spans="1:3" x14ac:dyDescent="0.2">
      <c r="A1467" s="286">
        <f t="shared" si="79"/>
        <v>1464</v>
      </c>
      <c r="B1467" s="279">
        <f t="shared" si="82"/>
        <v>14649.96</v>
      </c>
      <c r="C1467" s="279">
        <f t="shared" si="82"/>
        <v>14649.119999999999</v>
      </c>
    </row>
    <row r="1468" spans="1:3" x14ac:dyDescent="0.2">
      <c r="A1468" s="286">
        <f t="shared" si="79"/>
        <v>1465</v>
      </c>
      <c r="B1468" s="279">
        <f t="shared" si="82"/>
        <v>14659.84</v>
      </c>
      <c r="C1468" s="279">
        <f t="shared" si="82"/>
        <v>14659.08</v>
      </c>
    </row>
    <row r="1469" spans="1:3" x14ac:dyDescent="0.2">
      <c r="A1469" s="286">
        <f t="shared" si="79"/>
        <v>1466</v>
      </c>
      <c r="B1469" s="279">
        <f t="shared" ref="B1469:C1481" si="83">B$1*2+B469</f>
        <v>14669.72</v>
      </c>
      <c r="C1469" s="279">
        <f t="shared" si="83"/>
        <v>14669.16</v>
      </c>
    </row>
    <row r="1470" spans="1:3" x14ac:dyDescent="0.2">
      <c r="A1470" s="286">
        <f t="shared" si="79"/>
        <v>1467</v>
      </c>
      <c r="B1470" s="279">
        <f t="shared" si="83"/>
        <v>14680.119999999999</v>
      </c>
      <c r="C1470" s="279">
        <f t="shared" si="83"/>
        <v>14679.119999999999</v>
      </c>
    </row>
    <row r="1471" spans="1:3" x14ac:dyDescent="0.2">
      <c r="A1471" s="286">
        <f t="shared" si="79"/>
        <v>1468</v>
      </c>
      <c r="B1471" s="279">
        <f t="shared" si="83"/>
        <v>14690</v>
      </c>
      <c r="C1471" s="279">
        <f t="shared" si="83"/>
        <v>14689.08</v>
      </c>
    </row>
    <row r="1472" spans="1:3" x14ac:dyDescent="0.2">
      <c r="A1472" s="286">
        <f t="shared" si="79"/>
        <v>1469</v>
      </c>
      <c r="B1472" s="279">
        <f t="shared" si="83"/>
        <v>14699.88</v>
      </c>
      <c r="C1472" s="279">
        <f t="shared" si="83"/>
        <v>14699.16</v>
      </c>
    </row>
    <row r="1473" spans="1:3" x14ac:dyDescent="0.2">
      <c r="A1473" s="286">
        <f t="shared" si="79"/>
        <v>1470</v>
      </c>
      <c r="B1473" s="279">
        <f t="shared" si="83"/>
        <v>14709.759999999998</v>
      </c>
      <c r="C1473" s="279">
        <f t="shared" si="83"/>
        <v>14709.119999999999</v>
      </c>
    </row>
    <row r="1474" spans="1:3" x14ac:dyDescent="0.2">
      <c r="A1474" s="286">
        <f t="shared" si="79"/>
        <v>1471</v>
      </c>
      <c r="B1474" s="279">
        <f t="shared" si="83"/>
        <v>14719.64</v>
      </c>
      <c r="C1474" s="279">
        <f t="shared" si="83"/>
        <v>14719.08</v>
      </c>
    </row>
    <row r="1475" spans="1:3" x14ac:dyDescent="0.2">
      <c r="A1475" s="286">
        <f t="shared" si="79"/>
        <v>1472</v>
      </c>
      <c r="B1475" s="279">
        <f t="shared" si="83"/>
        <v>14730.039999999999</v>
      </c>
      <c r="C1475" s="279">
        <f t="shared" si="83"/>
        <v>14729.16</v>
      </c>
    </row>
    <row r="1476" spans="1:3" x14ac:dyDescent="0.2">
      <c r="A1476" s="286">
        <f t="shared" si="79"/>
        <v>1473</v>
      </c>
      <c r="B1476" s="279">
        <f t="shared" si="83"/>
        <v>14739.919999999998</v>
      </c>
      <c r="C1476" s="279">
        <f t="shared" si="83"/>
        <v>14739.119999999999</v>
      </c>
    </row>
    <row r="1477" spans="1:3" x14ac:dyDescent="0.2">
      <c r="A1477" s="286">
        <f t="shared" ref="A1477:A1504" si="84">A1476+1</f>
        <v>1474</v>
      </c>
      <c r="B1477" s="279">
        <f t="shared" si="83"/>
        <v>14749.8</v>
      </c>
      <c r="C1477" s="279">
        <f t="shared" si="83"/>
        <v>14749.08</v>
      </c>
    </row>
    <row r="1478" spans="1:3" x14ac:dyDescent="0.2">
      <c r="A1478" s="286">
        <f t="shared" si="84"/>
        <v>1475</v>
      </c>
      <c r="B1478" s="279">
        <f t="shared" si="83"/>
        <v>14759.68</v>
      </c>
      <c r="C1478" s="279">
        <f t="shared" si="83"/>
        <v>14759.16</v>
      </c>
    </row>
    <row r="1479" spans="1:3" x14ac:dyDescent="0.2">
      <c r="A1479" s="286">
        <f t="shared" si="84"/>
        <v>1476</v>
      </c>
      <c r="B1479" s="279">
        <f t="shared" si="83"/>
        <v>14770.079999999998</v>
      </c>
      <c r="C1479" s="279">
        <f t="shared" si="83"/>
        <v>14769.119999999999</v>
      </c>
    </row>
    <row r="1480" spans="1:3" x14ac:dyDescent="0.2">
      <c r="A1480" s="286">
        <f t="shared" si="84"/>
        <v>1477</v>
      </c>
      <c r="B1480" s="279">
        <f t="shared" si="83"/>
        <v>14779.96</v>
      </c>
      <c r="C1480" s="279">
        <f t="shared" si="83"/>
        <v>14779.08</v>
      </c>
    </row>
    <row r="1481" spans="1:3" x14ac:dyDescent="0.2">
      <c r="A1481" s="286">
        <f t="shared" si="84"/>
        <v>1478</v>
      </c>
      <c r="B1481" s="279">
        <f t="shared" si="83"/>
        <v>14789.84</v>
      </c>
      <c r="C1481" s="279">
        <f t="shared" si="83"/>
        <v>14789.16</v>
      </c>
    </row>
    <row r="1482" spans="1:3" x14ac:dyDescent="0.2">
      <c r="A1482" s="286">
        <f t="shared" si="84"/>
        <v>1479</v>
      </c>
      <c r="B1482" s="279">
        <f>B$1*2+B482</f>
        <v>14799.72</v>
      </c>
      <c r="C1482" s="279">
        <f>C$1*2+C482</f>
        <v>14799.119999999999</v>
      </c>
    </row>
    <row r="1483" spans="1:3" x14ac:dyDescent="0.2">
      <c r="A1483" s="286">
        <f t="shared" si="84"/>
        <v>1480</v>
      </c>
      <c r="B1483" s="279">
        <f t="shared" ref="B1483:C1498" si="85">B$1*2+B483</f>
        <v>14810.119999999999</v>
      </c>
      <c r="C1483" s="279">
        <f t="shared" si="85"/>
        <v>14809.08</v>
      </c>
    </row>
    <row r="1484" spans="1:3" x14ac:dyDescent="0.2">
      <c r="A1484" s="286">
        <f t="shared" si="84"/>
        <v>1481</v>
      </c>
      <c r="B1484" s="279">
        <f t="shared" si="85"/>
        <v>14820</v>
      </c>
      <c r="C1484" s="279">
        <f t="shared" si="85"/>
        <v>14819.16</v>
      </c>
    </row>
    <row r="1485" spans="1:3" x14ac:dyDescent="0.2">
      <c r="A1485" s="286">
        <f t="shared" si="84"/>
        <v>1482</v>
      </c>
      <c r="B1485" s="279">
        <f t="shared" si="85"/>
        <v>14829.88</v>
      </c>
      <c r="C1485" s="279">
        <f t="shared" si="85"/>
        <v>14829.119999999999</v>
      </c>
    </row>
    <row r="1486" spans="1:3" x14ac:dyDescent="0.2">
      <c r="A1486" s="286">
        <f t="shared" si="84"/>
        <v>1483</v>
      </c>
      <c r="B1486" s="279">
        <f t="shared" si="85"/>
        <v>14839.759999999998</v>
      </c>
      <c r="C1486" s="279">
        <f t="shared" si="85"/>
        <v>14839.08</v>
      </c>
    </row>
    <row r="1487" spans="1:3" x14ac:dyDescent="0.2">
      <c r="A1487" s="286">
        <f t="shared" si="84"/>
        <v>1484</v>
      </c>
      <c r="B1487" s="279">
        <f t="shared" si="85"/>
        <v>14849.64</v>
      </c>
      <c r="C1487" s="279">
        <f t="shared" si="85"/>
        <v>14849.16</v>
      </c>
    </row>
    <row r="1488" spans="1:3" x14ac:dyDescent="0.2">
      <c r="A1488" s="286">
        <f t="shared" si="84"/>
        <v>1485</v>
      </c>
      <c r="B1488" s="279">
        <f t="shared" si="85"/>
        <v>14860.039999999999</v>
      </c>
      <c r="C1488" s="279">
        <f t="shared" si="85"/>
        <v>14859.119999999999</v>
      </c>
    </row>
    <row r="1489" spans="1:3" x14ac:dyDescent="0.2">
      <c r="A1489" s="286">
        <f t="shared" si="84"/>
        <v>1486</v>
      </c>
      <c r="B1489" s="279">
        <f t="shared" si="85"/>
        <v>14869.919999999998</v>
      </c>
      <c r="C1489" s="279">
        <f t="shared" si="85"/>
        <v>14869.08</v>
      </c>
    </row>
    <row r="1490" spans="1:3" x14ac:dyDescent="0.2">
      <c r="A1490" s="286">
        <f t="shared" si="84"/>
        <v>1487</v>
      </c>
      <c r="B1490" s="279">
        <f t="shared" si="85"/>
        <v>14879.8</v>
      </c>
      <c r="C1490" s="279">
        <f t="shared" si="85"/>
        <v>14879.16</v>
      </c>
    </row>
    <row r="1491" spans="1:3" x14ac:dyDescent="0.2">
      <c r="A1491" s="286">
        <f t="shared" si="84"/>
        <v>1488</v>
      </c>
      <c r="B1491" s="279">
        <f t="shared" si="85"/>
        <v>14889.68</v>
      </c>
      <c r="C1491" s="279">
        <f t="shared" si="85"/>
        <v>14889.119999999999</v>
      </c>
    </row>
    <row r="1492" spans="1:3" x14ac:dyDescent="0.2">
      <c r="A1492" s="286">
        <f t="shared" si="84"/>
        <v>1489</v>
      </c>
      <c r="B1492" s="279">
        <f t="shared" si="85"/>
        <v>14900.079999999998</v>
      </c>
      <c r="C1492" s="279">
        <f t="shared" si="85"/>
        <v>14899.08</v>
      </c>
    </row>
    <row r="1493" spans="1:3" x14ac:dyDescent="0.2">
      <c r="A1493" s="286">
        <f t="shared" si="84"/>
        <v>1490</v>
      </c>
      <c r="B1493" s="279">
        <f t="shared" si="85"/>
        <v>14909.96</v>
      </c>
      <c r="C1493" s="279">
        <f t="shared" si="85"/>
        <v>14909.16</v>
      </c>
    </row>
    <row r="1494" spans="1:3" x14ac:dyDescent="0.2">
      <c r="A1494" s="286">
        <f t="shared" si="84"/>
        <v>1491</v>
      </c>
      <c r="B1494" s="279">
        <f t="shared" si="85"/>
        <v>14919.84</v>
      </c>
      <c r="C1494" s="279">
        <f t="shared" si="85"/>
        <v>14919.119999999999</v>
      </c>
    </row>
    <row r="1495" spans="1:3" x14ac:dyDescent="0.2">
      <c r="A1495" s="286">
        <f t="shared" si="84"/>
        <v>1492</v>
      </c>
      <c r="B1495" s="279">
        <f t="shared" si="85"/>
        <v>14929.72</v>
      </c>
      <c r="C1495" s="279">
        <f t="shared" si="85"/>
        <v>14929.08</v>
      </c>
    </row>
    <row r="1496" spans="1:3" x14ac:dyDescent="0.2">
      <c r="A1496" s="286">
        <f t="shared" si="84"/>
        <v>1493</v>
      </c>
      <c r="B1496" s="279">
        <f t="shared" si="85"/>
        <v>14940.119999999999</v>
      </c>
      <c r="C1496" s="279">
        <f t="shared" si="85"/>
        <v>14939.16</v>
      </c>
    </row>
    <row r="1497" spans="1:3" x14ac:dyDescent="0.2">
      <c r="A1497" s="286">
        <f t="shared" si="84"/>
        <v>1494</v>
      </c>
      <c r="B1497" s="279">
        <f t="shared" si="85"/>
        <v>14950</v>
      </c>
      <c r="C1497" s="279">
        <f t="shared" si="85"/>
        <v>14949.119999999999</v>
      </c>
    </row>
    <row r="1498" spans="1:3" x14ac:dyDescent="0.2">
      <c r="A1498" s="286">
        <f t="shared" si="84"/>
        <v>1495</v>
      </c>
      <c r="B1498" s="279">
        <f t="shared" si="85"/>
        <v>14959.88</v>
      </c>
      <c r="C1498" s="279">
        <f t="shared" si="85"/>
        <v>14959.08</v>
      </c>
    </row>
    <row r="1499" spans="1:3" x14ac:dyDescent="0.2">
      <c r="A1499" s="286">
        <f t="shared" si="84"/>
        <v>1496</v>
      </c>
      <c r="B1499" s="279">
        <f t="shared" ref="B1499:C1501" si="86">B$1*2+B499</f>
        <v>14969.759999999998</v>
      </c>
      <c r="C1499" s="279">
        <f t="shared" si="86"/>
        <v>14969.16</v>
      </c>
    </row>
    <row r="1500" spans="1:3" x14ac:dyDescent="0.2">
      <c r="A1500" s="286">
        <f t="shared" si="84"/>
        <v>1497</v>
      </c>
      <c r="B1500" s="279">
        <f t="shared" si="86"/>
        <v>14979.64</v>
      </c>
      <c r="C1500" s="279">
        <f t="shared" si="86"/>
        <v>14979.119999999999</v>
      </c>
    </row>
    <row r="1501" spans="1:3" x14ac:dyDescent="0.2">
      <c r="A1501" s="286">
        <f t="shared" si="84"/>
        <v>1498</v>
      </c>
      <c r="B1501" s="279">
        <f t="shared" si="86"/>
        <v>14990.039999999999</v>
      </c>
      <c r="C1501" s="279">
        <f t="shared" si="86"/>
        <v>14989.08</v>
      </c>
    </row>
    <row r="1502" spans="1:3" x14ac:dyDescent="0.2">
      <c r="A1502" s="286">
        <f t="shared" si="84"/>
        <v>1499</v>
      </c>
      <c r="B1502" s="279">
        <f>B$1*2+B502</f>
        <v>14999.919999999998</v>
      </c>
      <c r="C1502" s="279">
        <f>C$1*2+C502</f>
        <v>14999.16</v>
      </c>
    </row>
    <row r="1503" spans="1:3" x14ac:dyDescent="0.2">
      <c r="A1503" s="286">
        <f t="shared" si="84"/>
        <v>1500</v>
      </c>
      <c r="B1503" s="279">
        <f>B$1*2+B503</f>
        <v>15009.8</v>
      </c>
      <c r="C1503" s="279">
        <f>C$1*2+C503</f>
        <v>15009.119999999999</v>
      </c>
    </row>
    <row r="1504" spans="1:3" x14ac:dyDescent="0.2">
      <c r="A1504" s="286">
        <f t="shared" si="84"/>
        <v>1501</v>
      </c>
      <c r="B1504" s="279">
        <f t="shared" ref="B1504:C1519" si="87">B$1*3+B4</f>
        <v>15020.199999999999</v>
      </c>
      <c r="C1504" s="279">
        <f t="shared" si="87"/>
        <v>15019.199999999999</v>
      </c>
    </row>
    <row r="1505" spans="1:3" x14ac:dyDescent="0.2">
      <c r="A1505" s="286">
        <f>A1504+1</f>
        <v>1502</v>
      </c>
      <c r="B1505" s="279">
        <f t="shared" si="87"/>
        <v>15030.08</v>
      </c>
      <c r="C1505" s="279">
        <f t="shared" si="87"/>
        <v>15029.16</v>
      </c>
    </row>
    <row r="1506" spans="1:3" x14ac:dyDescent="0.2">
      <c r="A1506" s="286">
        <f t="shared" ref="A1506:A1569" si="88">A1505+1</f>
        <v>1503</v>
      </c>
      <c r="B1506" s="279">
        <f t="shared" si="87"/>
        <v>15039.96</v>
      </c>
      <c r="C1506" s="279">
        <f t="shared" si="87"/>
        <v>15039.119999999999</v>
      </c>
    </row>
    <row r="1507" spans="1:3" x14ac:dyDescent="0.2">
      <c r="A1507" s="286">
        <f t="shared" si="88"/>
        <v>1504</v>
      </c>
      <c r="B1507" s="279">
        <f t="shared" si="87"/>
        <v>15050.359999999999</v>
      </c>
      <c r="C1507" s="279">
        <f t="shared" si="87"/>
        <v>15049.199999999999</v>
      </c>
    </row>
    <row r="1508" spans="1:3" x14ac:dyDescent="0.2">
      <c r="A1508" s="286">
        <f t="shared" si="88"/>
        <v>1505</v>
      </c>
      <c r="B1508" s="279">
        <f t="shared" si="87"/>
        <v>15060.24</v>
      </c>
      <c r="C1508" s="279">
        <f t="shared" si="87"/>
        <v>15059.16</v>
      </c>
    </row>
    <row r="1509" spans="1:3" x14ac:dyDescent="0.2">
      <c r="A1509" s="286">
        <f t="shared" si="88"/>
        <v>1506</v>
      </c>
      <c r="B1509" s="279">
        <f t="shared" si="87"/>
        <v>15070.119999999999</v>
      </c>
      <c r="C1509" s="279">
        <f t="shared" si="87"/>
        <v>15069.119999999999</v>
      </c>
    </row>
    <row r="1510" spans="1:3" x14ac:dyDescent="0.2">
      <c r="A1510" s="286">
        <f t="shared" si="88"/>
        <v>1507</v>
      </c>
      <c r="B1510" s="279">
        <f t="shared" si="87"/>
        <v>15080</v>
      </c>
      <c r="C1510" s="279">
        <f t="shared" si="87"/>
        <v>15079.199999999999</v>
      </c>
    </row>
    <row r="1511" spans="1:3" x14ac:dyDescent="0.2">
      <c r="A1511" s="286">
        <f t="shared" si="88"/>
        <v>1508</v>
      </c>
      <c r="B1511" s="279">
        <f t="shared" si="87"/>
        <v>15090.4</v>
      </c>
      <c r="C1511" s="279">
        <f t="shared" si="87"/>
        <v>15089.16</v>
      </c>
    </row>
    <row r="1512" spans="1:3" x14ac:dyDescent="0.2">
      <c r="A1512" s="286">
        <f t="shared" si="88"/>
        <v>1509</v>
      </c>
      <c r="B1512" s="279">
        <f t="shared" si="87"/>
        <v>15100.279999999999</v>
      </c>
      <c r="C1512" s="279">
        <f t="shared" si="87"/>
        <v>15099.119999999999</v>
      </c>
    </row>
    <row r="1513" spans="1:3" x14ac:dyDescent="0.2">
      <c r="A1513" s="286">
        <f t="shared" si="88"/>
        <v>1510</v>
      </c>
      <c r="B1513" s="279">
        <f t="shared" si="87"/>
        <v>15110.16</v>
      </c>
      <c r="C1513" s="279">
        <f t="shared" si="87"/>
        <v>15109.199999999999</v>
      </c>
    </row>
    <row r="1514" spans="1:3" x14ac:dyDescent="0.2">
      <c r="A1514" s="286">
        <f t="shared" si="88"/>
        <v>1511</v>
      </c>
      <c r="B1514" s="279">
        <f t="shared" si="87"/>
        <v>15120.039999999999</v>
      </c>
      <c r="C1514" s="279">
        <f t="shared" si="87"/>
        <v>15119.16</v>
      </c>
    </row>
    <row r="1515" spans="1:3" x14ac:dyDescent="0.2">
      <c r="A1515" s="286">
        <f t="shared" si="88"/>
        <v>1512</v>
      </c>
      <c r="B1515" s="279">
        <f t="shared" si="87"/>
        <v>15130.439999999999</v>
      </c>
      <c r="C1515" s="279">
        <f t="shared" si="87"/>
        <v>15129.119999999999</v>
      </c>
    </row>
    <row r="1516" spans="1:3" x14ac:dyDescent="0.2">
      <c r="A1516" s="286">
        <f t="shared" si="88"/>
        <v>1513</v>
      </c>
      <c r="B1516" s="279">
        <f t="shared" si="87"/>
        <v>15140.32</v>
      </c>
      <c r="C1516" s="279">
        <f t="shared" si="87"/>
        <v>15139.199999999999</v>
      </c>
    </row>
    <row r="1517" spans="1:3" x14ac:dyDescent="0.2">
      <c r="A1517" s="286">
        <f t="shared" si="88"/>
        <v>1514</v>
      </c>
      <c r="B1517" s="279">
        <f t="shared" si="87"/>
        <v>15150.199999999999</v>
      </c>
      <c r="C1517" s="279">
        <f t="shared" si="87"/>
        <v>15149.16</v>
      </c>
    </row>
    <row r="1518" spans="1:3" x14ac:dyDescent="0.2">
      <c r="A1518" s="286">
        <f t="shared" si="88"/>
        <v>1515</v>
      </c>
      <c r="B1518" s="279">
        <f t="shared" si="87"/>
        <v>15160.08</v>
      </c>
      <c r="C1518" s="279">
        <f t="shared" si="87"/>
        <v>15159.119999999999</v>
      </c>
    </row>
    <row r="1519" spans="1:3" x14ac:dyDescent="0.2">
      <c r="A1519" s="286">
        <f t="shared" si="88"/>
        <v>1516</v>
      </c>
      <c r="B1519" s="279">
        <f t="shared" si="87"/>
        <v>15169.96</v>
      </c>
      <c r="C1519" s="279">
        <f t="shared" si="87"/>
        <v>15169.199999999999</v>
      </c>
    </row>
    <row r="1520" spans="1:3" x14ac:dyDescent="0.2">
      <c r="A1520" s="286">
        <f t="shared" si="88"/>
        <v>1517</v>
      </c>
      <c r="B1520" s="279">
        <f t="shared" ref="B1520:C1535" si="89">B$1*3+B20</f>
        <v>15180.359999999999</v>
      </c>
      <c r="C1520" s="279">
        <f t="shared" si="89"/>
        <v>15179.16</v>
      </c>
    </row>
    <row r="1521" spans="1:3" x14ac:dyDescent="0.2">
      <c r="A1521" s="286">
        <f t="shared" si="88"/>
        <v>1518</v>
      </c>
      <c r="B1521" s="279">
        <f t="shared" si="89"/>
        <v>15190.24</v>
      </c>
      <c r="C1521" s="279">
        <f t="shared" si="89"/>
        <v>15189.119999999999</v>
      </c>
    </row>
    <row r="1522" spans="1:3" x14ac:dyDescent="0.2">
      <c r="A1522" s="286">
        <f t="shared" si="88"/>
        <v>1519</v>
      </c>
      <c r="B1522" s="279">
        <f t="shared" si="89"/>
        <v>15200.119999999999</v>
      </c>
      <c r="C1522" s="279">
        <f t="shared" si="89"/>
        <v>15199.199999999999</v>
      </c>
    </row>
    <row r="1523" spans="1:3" x14ac:dyDescent="0.2">
      <c r="A1523" s="286">
        <f t="shared" si="88"/>
        <v>1520</v>
      </c>
      <c r="B1523" s="279">
        <f t="shared" si="89"/>
        <v>15210</v>
      </c>
      <c r="C1523" s="279">
        <f t="shared" si="89"/>
        <v>15209.16</v>
      </c>
    </row>
    <row r="1524" spans="1:3" x14ac:dyDescent="0.2">
      <c r="A1524" s="286">
        <f t="shared" si="88"/>
        <v>1521</v>
      </c>
      <c r="B1524" s="279">
        <f t="shared" si="89"/>
        <v>15220.4</v>
      </c>
      <c r="C1524" s="279">
        <f t="shared" si="89"/>
        <v>15219.119999999999</v>
      </c>
    </row>
    <row r="1525" spans="1:3" x14ac:dyDescent="0.2">
      <c r="A1525" s="286">
        <f t="shared" si="88"/>
        <v>1522</v>
      </c>
      <c r="B1525" s="279">
        <f t="shared" si="89"/>
        <v>15230.279999999999</v>
      </c>
      <c r="C1525" s="279">
        <f t="shared" si="89"/>
        <v>15229.199999999999</v>
      </c>
    </row>
    <row r="1526" spans="1:3" x14ac:dyDescent="0.2">
      <c r="A1526" s="286">
        <f t="shared" si="88"/>
        <v>1523</v>
      </c>
      <c r="B1526" s="279">
        <f t="shared" si="89"/>
        <v>15240.16</v>
      </c>
      <c r="C1526" s="279">
        <f t="shared" si="89"/>
        <v>15239.16</v>
      </c>
    </row>
    <row r="1527" spans="1:3" x14ac:dyDescent="0.2">
      <c r="A1527" s="286">
        <f t="shared" si="88"/>
        <v>1524</v>
      </c>
      <c r="B1527" s="279">
        <f t="shared" si="89"/>
        <v>15250.039999999999</v>
      </c>
      <c r="C1527" s="279">
        <f t="shared" si="89"/>
        <v>15249.119999999999</v>
      </c>
    </row>
    <row r="1528" spans="1:3" x14ac:dyDescent="0.2">
      <c r="A1528" s="286">
        <f t="shared" si="88"/>
        <v>1525</v>
      </c>
      <c r="B1528" s="279">
        <f t="shared" si="89"/>
        <v>15260.439999999999</v>
      </c>
      <c r="C1528" s="279">
        <f t="shared" si="89"/>
        <v>15259.199999999999</v>
      </c>
    </row>
    <row r="1529" spans="1:3" x14ac:dyDescent="0.2">
      <c r="A1529" s="286">
        <f t="shared" si="88"/>
        <v>1526</v>
      </c>
      <c r="B1529" s="279">
        <f t="shared" si="89"/>
        <v>15270.32</v>
      </c>
      <c r="C1529" s="279">
        <f t="shared" si="89"/>
        <v>15269.16</v>
      </c>
    </row>
    <row r="1530" spans="1:3" x14ac:dyDescent="0.2">
      <c r="A1530" s="286">
        <f t="shared" si="88"/>
        <v>1527</v>
      </c>
      <c r="B1530" s="279">
        <f t="shared" si="89"/>
        <v>15280.199999999999</v>
      </c>
      <c r="C1530" s="279">
        <f t="shared" si="89"/>
        <v>15279.119999999999</v>
      </c>
    </row>
    <row r="1531" spans="1:3" x14ac:dyDescent="0.2">
      <c r="A1531" s="286">
        <f t="shared" si="88"/>
        <v>1528</v>
      </c>
      <c r="B1531" s="279">
        <f t="shared" si="89"/>
        <v>15290.08</v>
      </c>
      <c r="C1531" s="279">
        <f t="shared" si="89"/>
        <v>15289.199999999999</v>
      </c>
    </row>
    <row r="1532" spans="1:3" x14ac:dyDescent="0.2">
      <c r="A1532" s="286">
        <f t="shared" si="88"/>
        <v>1529</v>
      </c>
      <c r="B1532" s="279">
        <f t="shared" si="89"/>
        <v>15299.96</v>
      </c>
      <c r="C1532" s="279">
        <f t="shared" si="89"/>
        <v>15299.16</v>
      </c>
    </row>
    <row r="1533" spans="1:3" x14ac:dyDescent="0.2">
      <c r="A1533" s="286">
        <f t="shared" si="88"/>
        <v>1530</v>
      </c>
      <c r="B1533" s="279">
        <f t="shared" si="89"/>
        <v>15310.359999999999</v>
      </c>
      <c r="C1533" s="279">
        <f t="shared" si="89"/>
        <v>15309.119999999999</v>
      </c>
    </row>
    <row r="1534" spans="1:3" x14ac:dyDescent="0.2">
      <c r="A1534" s="286">
        <f t="shared" si="88"/>
        <v>1531</v>
      </c>
      <c r="B1534" s="279">
        <f t="shared" si="89"/>
        <v>15320.24</v>
      </c>
      <c r="C1534" s="279">
        <f t="shared" si="89"/>
        <v>15319.199999999999</v>
      </c>
    </row>
    <row r="1535" spans="1:3" x14ac:dyDescent="0.2">
      <c r="A1535" s="286">
        <f t="shared" si="88"/>
        <v>1532</v>
      </c>
      <c r="B1535" s="279">
        <f t="shared" si="89"/>
        <v>15330.119999999999</v>
      </c>
      <c r="C1535" s="279">
        <f t="shared" si="89"/>
        <v>15329.16</v>
      </c>
    </row>
    <row r="1536" spans="1:3" x14ac:dyDescent="0.2">
      <c r="A1536" s="286">
        <f t="shared" si="88"/>
        <v>1533</v>
      </c>
      <c r="B1536" s="279">
        <f t="shared" ref="B1536:C1551" si="90">B$1*3+B36</f>
        <v>15340</v>
      </c>
      <c r="C1536" s="279">
        <f t="shared" si="90"/>
        <v>15339.119999999999</v>
      </c>
    </row>
    <row r="1537" spans="1:3" x14ac:dyDescent="0.2">
      <c r="A1537" s="286">
        <f t="shared" si="88"/>
        <v>1534</v>
      </c>
      <c r="B1537" s="279">
        <f t="shared" si="90"/>
        <v>15350.4</v>
      </c>
      <c r="C1537" s="279">
        <f t="shared" si="90"/>
        <v>15349.199999999999</v>
      </c>
    </row>
    <row r="1538" spans="1:3" x14ac:dyDescent="0.2">
      <c r="A1538" s="286">
        <f t="shared" si="88"/>
        <v>1535</v>
      </c>
      <c r="B1538" s="279">
        <f t="shared" si="90"/>
        <v>15360.279999999999</v>
      </c>
      <c r="C1538" s="279">
        <f t="shared" si="90"/>
        <v>15359.16</v>
      </c>
    </row>
    <row r="1539" spans="1:3" x14ac:dyDescent="0.2">
      <c r="A1539" s="286">
        <f t="shared" si="88"/>
        <v>1536</v>
      </c>
      <c r="B1539" s="279">
        <f t="shared" si="90"/>
        <v>15370.16</v>
      </c>
      <c r="C1539" s="279">
        <f t="shared" si="90"/>
        <v>15369.119999999999</v>
      </c>
    </row>
    <row r="1540" spans="1:3" x14ac:dyDescent="0.2">
      <c r="A1540" s="286">
        <f t="shared" si="88"/>
        <v>1537</v>
      </c>
      <c r="B1540" s="279">
        <f t="shared" si="90"/>
        <v>15380.039999999999</v>
      </c>
      <c r="C1540" s="279">
        <f t="shared" si="90"/>
        <v>15379.199999999999</v>
      </c>
    </row>
    <row r="1541" spans="1:3" x14ac:dyDescent="0.2">
      <c r="A1541" s="286">
        <f t="shared" si="88"/>
        <v>1538</v>
      </c>
      <c r="B1541" s="279">
        <f t="shared" si="90"/>
        <v>15390.439999999999</v>
      </c>
      <c r="C1541" s="279">
        <f t="shared" si="90"/>
        <v>15389.16</v>
      </c>
    </row>
    <row r="1542" spans="1:3" x14ac:dyDescent="0.2">
      <c r="A1542" s="286">
        <f t="shared" si="88"/>
        <v>1539</v>
      </c>
      <c r="B1542" s="279">
        <f t="shared" si="90"/>
        <v>15400.32</v>
      </c>
      <c r="C1542" s="279">
        <f t="shared" si="90"/>
        <v>15399.119999999999</v>
      </c>
    </row>
    <row r="1543" spans="1:3" x14ac:dyDescent="0.2">
      <c r="A1543" s="286">
        <f t="shared" si="88"/>
        <v>1540</v>
      </c>
      <c r="B1543" s="279">
        <f t="shared" si="90"/>
        <v>15410.199999999999</v>
      </c>
      <c r="C1543" s="279">
        <f t="shared" si="90"/>
        <v>15409.199999999999</v>
      </c>
    </row>
    <row r="1544" spans="1:3" x14ac:dyDescent="0.2">
      <c r="A1544" s="286">
        <f t="shared" si="88"/>
        <v>1541</v>
      </c>
      <c r="B1544" s="279">
        <f t="shared" si="90"/>
        <v>15420.08</v>
      </c>
      <c r="C1544" s="279">
        <f t="shared" si="90"/>
        <v>15419.16</v>
      </c>
    </row>
    <row r="1545" spans="1:3" x14ac:dyDescent="0.2">
      <c r="A1545" s="286">
        <f t="shared" si="88"/>
        <v>1542</v>
      </c>
      <c r="B1545" s="279">
        <f t="shared" si="90"/>
        <v>15429.96</v>
      </c>
      <c r="C1545" s="279">
        <f t="shared" si="90"/>
        <v>15429.119999999999</v>
      </c>
    </row>
    <row r="1546" spans="1:3" x14ac:dyDescent="0.2">
      <c r="A1546" s="286">
        <f t="shared" si="88"/>
        <v>1543</v>
      </c>
      <c r="B1546" s="279">
        <f t="shared" si="90"/>
        <v>15440.359999999999</v>
      </c>
      <c r="C1546" s="279">
        <f t="shared" si="90"/>
        <v>15439.199999999999</v>
      </c>
    </row>
    <row r="1547" spans="1:3" x14ac:dyDescent="0.2">
      <c r="A1547" s="286">
        <f t="shared" si="88"/>
        <v>1544</v>
      </c>
      <c r="B1547" s="279">
        <f t="shared" si="90"/>
        <v>15450.24</v>
      </c>
      <c r="C1547" s="279">
        <f t="shared" si="90"/>
        <v>15449.16</v>
      </c>
    </row>
    <row r="1548" spans="1:3" x14ac:dyDescent="0.2">
      <c r="A1548" s="286">
        <f t="shared" si="88"/>
        <v>1545</v>
      </c>
      <c r="B1548" s="279">
        <f t="shared" si="90"/>
        <v>15460.119999999999</v>
      </c>
      <c r="C1548" s="279">
        <f t="shared" si="90"/>
        <v>15459.119999999999</v>
      </c>
    </row>
    <row r="1549" spans="1:3" x14ac:dyDescent="0.2">
      <c r="A1549" s="286">
        <f t="shared" si="88"/>
        <v>1546</v>
      </c>
      <c r="B1549" s="279">
        <f t="shared" si="90"/>
        <v>15470</v>
      </c>
      <c r="C1549" s="279">
        <f t="shared" si="90"/>
        <v>15469.199999999999</v>
      </c>
    </row>
    <row r="1550" spans="1:3" x14ac:dyDescent="0.2">
      <c r="A1550" s="286">
        <f t="shared" si="88"/>
        <v>1547</v>
      </c>
      <c r="B1550" s="279">
        <f t="shared" si="90"/>
        <v>15480.4</v>
      </c>
      <c r="C1550" s="279">
        <f t="shared" si="90"/>
        <v>15479.16</v>
      </c>
    </row>
    <row r="1551" spans="1:3" x14ac:dyDescent="0.2">
      <c r="A1551" s="286">
        <f t="shared" si="88"/>
        <v>1548</v>
      </c>
      <c r="B1551" s="279">
        <f t="shared" si="90"/>
        <v>15490.279999999999</v>
      </c>
      <c r="C1551" s="279">
        <f t="shared" si="90"/>
        <v>15489.119999999999</v>
      </c>
    </row>
    <row r="1552" spans="1:3" x14ac:dyDescent="0.2">
      <c r="A1552" s="286">
        <f t="shared" si="88"/>
        <v>1549</v>
      </c>
      <c r="B1552" s="279">
        <f t="shared" ref="B1552:C1567" si="91">B$1*3+B52</f>
        <v>15500.16</v>
      </c>
      <c r="C1552" s="279">
        <f t="shared" si="91"/>
        <v>15499.199999999999</v>
      </c>
    </row>
    <row r="1553" spans="1:3" x14ac:dyDescent="0.2">
      <c r="A1553" s="286">
        <f t="shared" si="88"/>
        <v>1550</v>
      </c>
      <c r="B1553" s="279">
        <f t="shared" si="91"/>
        <v>15510.039999999999</v>
      </c>
      <c r="C1553" s="279">
        <f t="shared" si="91"/>
        <v>15509.16</v>
      </c>
    </row>
    <row r="1554" spans="1:3" x14ac:dyDescent="0.2">
      <c r="A1554" s="286">
        <f t="shared" si="88"/>
        <v>1551</v>
      </c>
      <c r="B1554" s="279">
        <f t="shared" si="91"/>
        <v>15520.439999999999</v>
      </c>
      <c r="C1554" s="279">
        <f t="shared" si="91"/>
        <v>15519.119999999999</v>
      </c>
    </row>
    <row r="1555" spans="1:3" x14ac:dyDescent="0.2">
      <c r="A1555" s="286">
        <f t="shared" si="88"/>
        <v>1552</v>
      </c>
      <c r="B1555" s="279">
        <f t="shared" si="91"/>
        <v>15530.32</v>
      </c>
      <c r="C1555" s="279">
        <f t="shared" si="91"/>
        <v>15529.199999999999</v>
      </c>
    </row>
    <row r="1556" spans="1:3" x14ac:dyDescent="0.2">
      <c r="A1556" s="286">
        <f t="shared" si="88"/>
        <v>1553</v>
      </c>
      <c r="B1556" s="279">
        <f t="shared" si="91"/>
        <v>15540.199999999999</v>
      </c>
      <c r="C1556" s="279">
        <f t="shared" si="91"/>
        <v>15539.16</v>
      </c>
    </row>
    <row r="1557" spans="1:3" x14ac:dyDescent="0.2">
      <c r="A1557" s="286">
        <f t="shared" si="88"/>
        <v>1554</v>
      </c>
      <c r="B1557" s="279">
        <f t="shared" si="91"/>
        <v>15550.08</v>
      </c>
      <c r="C1557" s="279">
        <f t="shared" si="91"/>
        <v>15549.119999999999</v>
      </c>
    </row>
    <row r="1558" spans="1:3" x14ac:dyDescent="0.2">
      <c r="A1558" s="286">
        <f t="shared" si="88"/>
        <v>1555</v>
      </c>
      <c r="B1558" s="279">
        <f t="shared" si="91"/>
        <v>15559.96</v>
      </c>
      <c r="C1558" s="279">
        <f t="shared" si="91"/>
        <v>15559.199999999999</v>
      </c>
    </row>
    <row r="1559" spans="1:3" x14ac:dyDescent="0.2">
      <c r="A1559" s="286">
        <f t="shared" si="88"/>
        <v>1556</v>
      </c>
      <c r="B1559" s="279">
        <f t="shared" si="91"/>
        <v>15570.359999999999</v>
      </c>
      <c r="C1559" s="279">
        <f t="shared" si="91"/>
        <v>15569.16</v>
      </c>
    </row>
    <row r="1560" spans="1:3" x14ac:dyDescent="0.2">
      <c r="A1560" s="286">
        <f t="shared" si="88"/>
        <v>1557</v>
      </c>
      <c r="B1560" s="279">
        <f t="shared" si="91"/>
        <v>15580.24</v>
      </c>
      <c r="C1560" s="279">
        <f t="shared" si="91"/>
        <v>15579.119999999999</v>
      </c>
    </row>
    <row r="1561" spans="1:3" x14ac:dyDescent="0.2">
      <c r="A1561" s="286">
        <f t="shared" si="88"/>
        <v>1558</v>
      </c>
      <c r="B1561" s="279">
        <f t="shared" si="91"/>
        <v>15590.119999999999</v>
      </c>
      <c r="C1561" s="279">
        <f t="shared" si="91"/>
        <v>15589.199999999999</v>
      </c>
    </row>
    <row r="1562" spans="1:3" x14ac:dyDescent="0.2">
      <c r="A1562" s="286">
        <f t="shared" si="88"/>
        <v>1559</v>
      </c>
      <c r="B1562" s="279">
        <f t="shared" si="91"/>
        <v>15600</v>
      </c>
      <c r="C1562" s="279">
        <f t="shared" si="91"/>
        <v>15599.16</v>
      </c>
    </row>
    <row r="1563" spans="1:3" x14ac:dyDescent="0.2">
      <c r="A1563" s="286">
        <f t="shared" si="88"/>
        <v>1560</v>
      </c>
      <c r="B1563" s="279">
        <f t="shared" si="91"/>
        <v>15610.4</v>
      </c>
      <c r="C1563" s="279">
        <f t="shared" si="91"/>
        <v>15609.119999999999</v>
      </c>
    </row>
    <row r="1564" spans="1:3" x14ac:dyDescent="0.2">
      <c r="A1564" s="286">
        <f t="shared" si="88"/>
        <v>1561</v>
      </c>
      <c r="B1564" s="279">
        <f t="shared" si="91"/>
        <v>15620.279999999999</v>
      </c>
      <c r="C1564" s="279">
        <f t="shared" si="91"/>
        <v>15619.199999999999</v>
      </c>
    </row>
    <row r="1565" spans="1:3" x14ac:dyDescent="0.2">
      <c r="A1565" s="286">
        <f t="shared" si="88"/>
        <v>1562</v>
      </c>
      <c r="B1565" s="279">
        <f t="shared" si="91"/>
        <v>15630.16</v>
      </c>
      <c r="C1565" s="279">
        <f t="shared" si="91"/>
        <v>15629.16</v>
      </c>
    </row>
    <row r="1566" spans="1:3" x14ac:dyDescent="0.2">
      <c r="A1566" s="286">
        <f t="shared" si="88"/>
        <v>1563</v>
      </c>
      <c r="B1566" s="279">
        <f t="shared" si="91"/>
        <v>15640.039999999999</v>
      </c>
      <c r="C1566" s="279">
        <f t="shared" si="91"/>
        <v>15639.119999999999</v>
      </c>
    </row>
    <row r="1567" spans="1:3" x14ac:dyDescent="0.2">
      <c r="A1567" s="286">
        <f t="shared" si="88"/>
        <v>1564</v>
      </c>
      <c r="B1567" s="279">
        <f t="shared" si="91"/>
        <v>15650.439999999999</v>
      </c>
      <c r="C1567" s="279">
        <f t="shared" si="91"/>
        <v>15649.199999999999</v>
      </c>
    </row>
    <row r="1568" spans="1:3" x14ac:dyDescent="0.2">
      <c r="A1568" s="286">
        <f t="shared" si="88"/>
        <v>1565</v>
      </c>
      <c r="B1568" s="279">
        <f t="shared" ref="B1568:C1583" si="92">B$1*3+B68</f>
        <v>15660.32</v>
      </c>
      <c r="C1568" s="279">
        <f t="shared" si="92"/>
        <v>15659.16</v>
      </c>
    </row>
    <row r="1569" spans="1:3" x14ac:dyDescent="0.2">
      <c r="A1569" s="286">
        <f t="shared" si="88"/>
        <v>1566</v>
      </c>
      <c r="B1569" s="279">
        <f t="shared" si="92"/>
        <v>15670.199999999999</v>
      </c>
      <c r="C1569" s="279">
        <f t="shared" si="92"/>
        <v>15669.119999999999</v>
      </c>
    </row>
    <row r="1570" spans="1:3" x14ac:dyDescent="0.2">
      <c r="A1570" s="286">
        <f t="shared" ref="A1570:A1633" si="93">A1569+1</f>
        <v>1567</v>
      </c>
      <c r="B1570" s="279">
        <f t="shared" si="92"/>
        <v>15680.08</v>
      </c>
      <c r="C1570" s="279">
        <f t="shared" si="92"/>
        <v>15679.199999999999</v>
      </c>
    </row>
    <row r="1571" spans="1:3" x14ac:dyDescent="0.2">
      <c r="A1571" s="286">
        <f t="shared" si="93"/>
        <v>1568</v>
      </c>
      <c r="B1571" s="279">
        <f t="shared" si="92"/>
        <v>15689.96</v>
      </c>
      <c r="C1571" s="279">
        <f t="shared" si="92"/>
        <v>15689.16</v>
      </c>
    </row>
    <row r="1572" spans="1:3" x14ac:dyDescent="0.2">
      <c r="A1572" s="286">
        <f t="shared" si="93"/>
        <v>1569</v>
      </c>
      <c r="B1572" s="279">
        <f t="shared" si="92"/>
        <v>15700.359999999999</v>
      </c>
      <c r="C1572" s="279">
        <f t="shared" si="92"/>
        <v>15699.119999999999</v>
      </c>
    </row>
    <row r="1573" spans="1:3" x14ac:dyDescent="0.2">
      <c r="A1573" s="286">
        <f t="shared" si="93"/>
        <v>1570</v>
      </c>
      <c r="B1573" s="279">
        <f t="shared" si="92"/>
        <v>15710.24</v>
      </c>
      <c r="C1573" s="279">
        <f t="shared" si="92"/>
        <v>15709.199999999999</v>
      </c>
    </row>
    <row r="1574" spans="1:3" x14ac:dyDescent="0.2">
      <c r="A1574" s="286">
        <f t="shared" si="93"/>
        <v>1571</v>
      </c>
      <c r="B1574" s="279">
        <f t="shared" si="92"/>
        <v>15720.119999999999</v>
      </c>
      <c r="C1574" s="279">
        <f t="shared" si="92"/>
        <v>15719.16</v>
      </c>
    </row>
    <row r="1575" spans="1:3" x14ac:dyDescent="0.2">
      <c r="A1575" s="286">
        <f t="shared" si="93"/>
        <v>1572</v>
      </c>
      <c r="B1575" s="279">
        <f t="shared" si="92"/>
        <v>15730</v>
      </c>
      <c r="C1575" s="279">
        <f t="shared" si="92"/>
        <v>15729.119999999999</v>
      </c>
    </row>
    <row r="1576" spans="1:3" x14ac:dyDescent="0.2">
      <c r="A1576" s="286">
        <f t="shared" si="93"/>
        <v>1573</v>
      </c>
      <c r="B1576" s="279">
        <f t="shared" si="92"/>
        <v>15740.4</v>
      </c>
      <c r="C1576" s="279">
        <f t="shared" si="92"/>
        <v>15739.199999999999</v>
      </c>
    </row>
    <row r="1577" spans="1:3" x14ac:dyDescent="0.2">
      <c r="A1577" s="286">
        <f t="shared" si="93"/>
        <v>1574</v>
      </c>
      <c r="B1577" s="279">
        <f t="shared" si="92"/>
        <v>15750.279999999999</v>
      </c>
      <c r="C1577" s="279">
        <f t="shared" si="92"/>
        <v>15749.16</v>
      </c>
    </row>
    <row r="1578" spans="1:3" x14ac:dyDescent="0.2">
      <c r="A1578" s="286">
        <f t="shared" si="93"/>
        <v>1575</v>
      </c>
      <c r="B1578" s="279">
        <f t="shared" si="92"/>
        <v>15760.16</v>
      </c>
      <c r="C1578" s="279">
        <f t="shared" si="92"/>
        <v>15759.119999999999</v>
      </c>
    </row>
    <row r="1579" spans="1:3" x14ac:dyDescent="0.2">
      <c r="A1579" s="286">
        <f t="shared" si="93"/>
        <v>1576</v>
      </c>
      <c r="B1579" s="279">
        <f t="shared" si="92"/>
        <v>15770.039999999999</v>
      </c>
      <c r="C1579" s="279">
        <f t="shared" si="92"/>
        <v>15769.199999999999</v>
      </c>
    </row>
    <row r="1580" spans="1:3" x14ac:dyDescent="0.2">
      <c r="A1580" s="286">
        <f t="shared" si="93"/>
        <v>1577</v>
      </c>
      <c r="B1580" s="279">
        <f t="shared" si="92"/>
        <v>15780.439999999999</v>
      </c>
      <c r="C1580" s="279">
        <f t="shared" si="92"/>
        <v>15779.16</v>
      </c>
    </row>
    <row r="1581" spans="1:3" x14ac:dyDescent="0.2">
      <c r="A1581" s="286">
        <f t="shared" si="93"/>
        <v>1578</v>
      </c>
      <c r="B1581" s="279">
        <f t="shared" si="92"/>
        <v>15790.32</v>
      </c>
      <c r="C1581" s="279">
        <f t="shared" si="92"/>
        <v>15789.119999999999</v>
      </c>
    </row>
    <row r="1582" spans="1:3" x14ac:dyDescent="0.2">
      <c r="A1582" s="286">
        <f t="shared" si="93"/>
        <v>1579</v>
      </c>
      <c r="B1582" s="279">
        <f t="shared" si="92"/>
        <v>15800.199999999999</v>
      </c>
      <c r="C1582" s="279">
        <f t="shared" si="92"/>
        <v>15799.199999999999</v>
      </c>
    </row>
    <row r="1583" spans="1:3" x14ac:dyDescent="0.2">
      <c r="A1583" s="286">
        <f t="shared" si="93"/>
        <v>1580</v>
      </c>
      <c r="B1583" s="279">
        <f t="shared" si="92"/>
        <v>15810.08</v>
      </c>
      <c r="C1583" s="279">
        <f t="shared" si="92"/>
        <v>15809.16</v>
      </c>
    </row>
    <row r="1584" spans="1:3" x14ac:dyDescent="0.2">
      <c r="A1584" s="286">
        <f t="shared" si="93"/>
        <v>1581</v>
      </c>
      <c r="B1584" s="279">
        <f t="shared" ref="B1584:C1599" si="94">B$1*3+B84</f>
        <v>15819.96</v>
      </c>
      <c r="C1584" s="279">
        <f t="shared" si="94"/>
        <v>15819.119999999999</v>
      </c>
    </row>
    <row r="1585" spans="1:3" x14ac:dyDescent="0.2">
      <c r="A1585" s="286">
        <f t="shared" si="93"/>
        <v>1582</v>
      </c>
      <c r="B1585" s="279">
        <f t="shared" si="94"/>
        <v>15830.359999999999</v>
      </c>
      <c r="C1585" s="279">
        <f t="shared" si="94"/>
        <v>15829.199999999999</v>
      </c>
    </row>
    <row r="1586" spans="1:3" x14ac:dyDescent="0.2">
      <c r="A1586" s="286">
        <f t="shared" si="93"/>
        <v>1583</v>
      </c>
      <c r="B1586" s="279">
        <f t="shared" si="94"/>
        <v>15840.24</v>
      </c>
      <c r="C1586" s="279">
        <f t="shared" si="94"/>
        <v>15839.16</v>
      </c>
    </row>
    <row r="1587" spans="1:3" x14ac:dyDescent="0.2">
      <c r="A1587" s="286">
        <f t="shared" si="93"/>
        <v>1584</v>
      </c>
      <c r="B1587" s="279">
        <f t="shared" si="94"/>
        <v>15850.119999999999</v>
      </c>
      <c r="C1587" s="279">
        <f t="shared" si="94"/>
        <v>15849.119999999999</v>
      </c>
    </row>
    <row r="1588" spans="1:3" x14ac:dyDescent="0.2">
      <c r="A1588" s="286">
        <f t="shared" si="93"/>
        <v>1585</v>
      </c>
      <c r="B1588" s="279">
        <f t="shared" si="94"/>
        <v>15860</v>
      </c>
      <c r="C1588" s="279">
        <f t="shared" si="94"/>
        <v>15859.199999999999</v>
      </c>
    </row>
    <row r="1589" spans="1:3" x14ac:dyDescent="0.2">
      <c r="A1589" s="286">
        <f t="shared" si="93"/>
        <v>1586</v>
      </c>
      <c r="B1589" s="279">
        <f t="shared" si="94"/>
        <v>15870.4</v>
      </c>
      <c r="C1589" s="279">
        <f t="shared" si="94"/>
        <v>15869.16</v>
      </c>
    </row>
    <row r="1590" spans="1:3" x14ac:dyDescent="0.2">
      <c r="A1590" s="286">
        <f t="shared" si="93"/>
        <v>1587</v>
      </c>
      <c r="B1590" s="279">
        <f t="shared" si="94"/>
        <v>15880.279999999999</v>
      </c>
      <c r="C1590" s="279">
        <f t="shared" si="94"/>
        <v>15879.119999999999</v>
      </c>
    </row>
    <row r="1591" spans="1:3" x14ac:dyDescent="0.2">
      <c r="A1591" s="286">
        <f t="shared" si="93"/>
        <v>1588</v>
      </c>
      <c r="B1591" s="279">
        <f t="shared" si="94"/>
        <v>15890.16</v>
      </c>
      <c r="C1591" s="279">
        <f t="shared" si="94"/>
        <v>15889.199999999999</v>
      </c>
    </row>
    <row r="1592" spans="1:3" x14ac:dyDescent="0.2">
      <c r="A1592" s="286">
        <f t="shared" si="93"/>
        <v>1589</v>
      </c>
      <c r="B1592" s="279">
        <f t="shared" si="94"/>
        <v>15900.039999999999</v>
      </c>
      <c r="C1592" s="279">
        <f t="shared" si="94"/>
        <v>15899.16</v>
      </c>
    </row>
    <row r="1593" spans="1:3" x14ac:dyDescent="0.2">
      <c r="A1593" s="286">
        <f t="shared" si="93"/>
        <v>1590</v>
      </c>
      <c r="B1593" s="279">
        <f t="shared" si="94"/>
        <v>15910.439999999999</v>
      </c>
      <c r="C1593" s="279">
        <f t="shared" si="94"/>
        <v>15909.119999999999</v>
      </c>
    </row>
    <row r="1594" spans="1:3" x14ac:dyDescent="0.2">
      <c r="A1594" s="286">
        <f t="shared" si="93"/>
        <v>1591</v>
      </c>
      <c r="B1594" s="279">
        <f t="shared" si="94"/>
        <v>15920.32</v>
      </c>
      <c r="C1594" s="279">
        <f t="shared" si="94"/>
        <v>15919.199999999999</v>
      </c>
    </row>
    <row r="1595" spans="1:3" x14ac:dyDescent="0.2">
      <c r="A1595" s="286">
        <f t="shared" si="93"/>
        <v>1592</v>
      </c>
      <c r="B1595" s="279">
        <f t="shared" si="94"/>
        <v>15930.199999999999</v>
      </c>
      <c r="C1595" s="279">
        <f t="shared" si="94"/>
        <v>15929.16</v>
      </c>
    </row>
    <row r="1596" spans="1:3" x14ac:dyDescent="0.2">
      <c r="A1596" s="286">
        <f t="shared" si="93"/>
        <v>1593</v>
      </c>
      <c r="B1596" s="279">
        <f t="shared" si="94"/>
        <v>15940.08</v>
      </c>
      <c r="C1596" s="279">
        <f t="shared" si="94"/>
        <v>15939.119999999999</v>
      </c>
    </row>
    <row r="1597" spans="1:3" x14ac:dyDescent="0.2">
      <c r="A1597" s="286">
        <f t="shared" si="93"/>
        <v>1594</v>
      </c>
      <c r="B1597" s="279">
        <f t="shared" si="94"/>
        <v>15949.96</v>
      </c>
      <c r="C1597" s="279">
        <f t="shared" si="94"/>
        <v>15949.199999999999</v>
      </c>
    </row>
    <row r="1598" spans="1:3" x14ac:dyDescent="0.2">
      <c r="A1598" s="286">
        <f t="shared" si="93"/>
        <v>1595</v>
      </c>
      <c r="B1598" s="279">
        <f t="shared" si="94"/>
        <v>15960.359999999999</v>
      </c>
      <c r="C1598" s="279">
        <f t="shared" si="94"/>
        <v>15959.16</v>
      </c>
    </row>
    <row r="1599" spans="1:3" x14ac:dyDescent="0.2">
      <c r="A1599" s="286">
        <f t="shared" si="93"/>
        <v>1596</v>
      </c>
      <c r="B1599" s="279">
        <f t="shared" si="94"/>
        <v>15970.24</v>
      </c>
      <c r="C1599" s="279">
        <f t="shared" si="94"/>
        <v>15969.119999999999</v>
      </c>
    </row>
    <row r="1600" spans="1:3" x14ac:dyDescent="0.2">
      <c r="A1600" s="286">
        <f t="shared" si="93"/>
        <v>1597</v>
      </c>
      <c r="B1600" s="279">
        <f t="shared" ref="B1600:C1615" si="95">B$1*3+B100</f>
        <v>15980.119999999999</v>
      </c>
      <c r="C1600" s="279">
        <f t="shared" si="95"/>
        <v>15979.199999999999</v>
      </c>
    </row>
    <row r="1601" spans="1:3" x14ac:dyDescent="0.2">
      <c r="A1601" s="286">
        <f t="shared" si="93"/>
        <v>1598</v>
      </c>
      <c r="B1601" s="279">
        <f t="shared" si="95"/>
        <v>15990</v>
      </c>
      <c r="C1601" s="279">
        <f t="shared" si="95"/>
        <v>15989.16</v>
      </c>
    </row>
    <row r="1602" spans="1:3" x14ac:dyDescent="0.2">
      <c r="A1602" s="286">
        <f t="shared" si="93"/>
        <v>1599</v>
      </c>
      <c r="B1602" s="279">
        <f t="shared" si="95"/>
        <v>16000.4</v>
      </c>
      <c r="C1602" s="279">
        <f t="shared" si="95"/>
        <v>15999.119999999999</v>
      </c>
    </row>
    <row r="1603" spans="1:3" x14ac:dyDescent="0.2">
      <c r="A1603" s="286">
        <f t="shared" si="93"/>
        <v>1600</v>
      </c>
      <c r="B1603" s="279">
        <f t="shared" si="95"/>
        <v>16010.279999999999</v>
      </c>
      <c r="C1603" s="279">
        <f t="shared" si="95"/>
        <v>16009.199999999999</v>
      </c>
    </row>
    <row r="1604" spans="1:3" x14ac:dyDescent="0.2">
      <c r="A1604" s="286">
        <f t="shared" si="93"/>
        <v>1601</v>
      </c>
      <c r="B1604" s="279">
        <f t="shared" si="95"/>
        <v>16020.16</v>
      </c>
      <c r="C1604" s="279">
        <f t="shared" si="95"/>
        <v>16019.16</v>
      </c>
    </row>
    <row r="1605" spans="1:3" x14ac:dyDescent="0.2">
      <c r="A1605" s="286">
        <f t="shared" si="93"/>
        <v>1602</v>
      </c>
      <c r="B1605" s="279">
        <f t="shared" si="95"/>
        <v>16030.039999999999</v>
      </c>
      <c r="C1605" s="279">
        <f t="shared" si="95"/>
        <v>16029.119999999999</v>
      </c>
    </row>
    <row r="1606" spans="1:3" x14ac:dyDescent="0.2">
      <c r="A1606" s="286">
        <f t="shared" si="93"/>
        <v>1603</v>
      </c>
      <c r="B1606" s="279">
        <f t="shared" si="95"/>
        <v>16040.439999999999</v>
      </c>
      <c r="C1606" s="279">
        <f t="shared" si="95"/>
        <v>16039.199999999999</v>
      </c>
    </row>
    <row r="1607" spans="1:3" x14ac:dyDescent="0.2">
      <c r="A1607" s="286">
        <f t="shared" si="93"/>
        <v>1604</v>
      </c>
      <c r="B1607" s="279">
        <f t="shared" si="95"/>
        <v>16050.32</v>
      </c>
      <c r="C1607" s="279">
        <f t="shared" si="95"/>
        <v>16049.16</v>
      </c>
    </row>
    <row r="1608" spans="1:3" x14ac:dyDescent="0.2">
      <c r="A1608" s="286">
        <f t="shared" si="93"/>
        <v>1605</v>
      </c>
      <c r="B1608" s="279">
        <f t="shared" si="95"/>
        <v>16060.199999999999</v>
      </c>
      <c r="C1608" s="279">
        <f t="shared" si="95"/>
        <v>16059.119999999999</v>
      </c>
    </row>
    <row r="1609" spans="1:3" x14ac:dyDescent="0.2">
      <c r="A1609" s="286">
        <f t="shared" si="93"/>
        <v>1606</v>
      </c>
      <c r="B1609" s="279">
        <f t="shared" si="95"/>
        <v>16070.079999999998</v>
      </c>
      <c r="C1609" s="279">
        <f t="shared" si="95"/>
        <v>16069.199999999999</v>
      </c>
    </row>
    <row r="1610" spans="1:3" x14ac:dyDescent="0.2">
      <c r="A1610" s="286">
        <f t="shared" si="93"/>
        <v>1607</v>
      </c>
      <c r="B1610" s="279">
        <f t="shared" si="95"/>
        <v>16079.96</v>
      </c>
      <c r="C1610" s="279">
        <f t="shared" si="95"/>
        <v>16079.16</v>
      </c>
    </row>
    <row r="1611" spans="1:3" x14ac:dyDescent="0.2">
      <c r="A1611" s="286">
        <f t="shared" si="93"/>
        <v>1608</v>
      </c>
      <c r="B1611" s="279">
        <f t="shared" si="95"/>
        <v>16090.359999999999</v>
      </c>
      <c r="C1611" s="279">
        <f t="shared" si="95"/>
        <v>16089.119999999999</v>
      </c>
    </row>
    <row r="1612" spans="1:3" x14ac:dyDescent="0.2">
      <c r="A1612" s="286">
        <f t="shared" si="93"/>
        <v>1609</v>
      </c>
      <c r="B1612" s="279">
        <f t="shared" si="95"/>
        <v>16100.24</v>
      </c>
      <c r="C1612" s="279">
        <f t="shared" si="95"/>
        <v>16099.199999999999</v>
      </c>
    </row>
    <row r="1613" spans="1:3" x14ac:dyDescent="0.2">
      <c r="A1613" s="286">
        <f t="shared" si="93"/>
        <v>1610</v>
      </c>
      <c r="B1613" s="279">
        <f t="shared" si="95"/>
        <v>16110.119999999999</v>
      </c>
      <c r="C1613" s="279">
        <f t="shared" si="95"/>
        <v>16109.16</v>
      </c>
    </row>
    <row r="1614" spans="1:3" x14ac:dyDescent="0.2">
      <c r="A1614" s="286">
        <f t="shared" si="93"/>
        <v>1611</v>
      </c>
      <c r="B1614" s="279">
        <f t="shared" si="95"/>
        <v>16120</v>
      </c>
      <c r="C1614" s="279">
        <f t="shared" si="95"/>
        <v>16119.119999999999</v>
      </c>
    </row>
    <row r="1615" spans="1:3" x14ac:dyDescent="0.2">
      <c r="A1615" s="286">
        <f t="shared" si="93"/>
        <v>1612</v>
      </c>
      <c r="B1615" s="279">
        <f t="shared" si="95"/>
        <v>16130.4</v>
      </c>
      <c r="C1615" s="279">
        <f t="shared" si="95"/>
        <v>16129.199999999999</v>
      </c>
    </row>
    <row r="1616" spans="1:3" x14ac:dyDescent="0.2">
      <c r="A1616" s="286">
        <f t="shared" si="93"/>
        <v>1613</v>
      </c>
      <c r="B1616" s="279">
        <f t="shared" ref="B1616:C1631" si="96">B$1*3+B116</f>
        <v>16140.279999999999</v>
      </c>
      <c r="C1616" s="279">
        <f t="shared" si="96"/>
        <v>16139.16</v>
      </c>
    </row>
    <row r="1617" spans="1:3" x14ac:dyDescent="0.2">
      <c r="A1617" s="286">
        <f t="shared" si="93"/>
        <v>1614</v>
      </c>
      <c r="B1617" s="279">
        <f t="shared" si="96"/>
        <v>16150.16</v>
      </c>
      <c r="C1617" s="279">
        <f t="shared" si="96"/>
        <v>16149.119999999999</v>
      </c>
    </row>
    <row r="1618" spans="1:3" x14ac:dyDescent="0.2">
      <c r="A1618" s="286">
        <f t="shared" si="93"/>
        <v>1615</v>
      </c>
      <c r="B1618" s="279">
        <f t="shared" si="96"/>
        <v>16160.039999999999</v>
      </c>
      <c r="C1618" s="279">
        <f t="shared" si="96"/>
        <v>16159.199999999999</v>
      </c>
    </row>
    <row r="1619" spans="1:3" x14ac:dyDescent="0.2">
      <c r="A1619" s="286">
        <f t="shared" si="93"/>
        <v>1616</v>
      </c>
      <c r="B1619" s="279">
        <f t="shared" si="96"/>
        <v>16170.439999999999</v>
      </c>
      <c r="C1619" s="279">
        <f t="shared" si="96"/>
        <v>16169.16</v>
      </c>
    </row>
    <row r="1620" spans="1:3" x14ac:dyDescent="0.2">
      <c r="A1620" s="286">
        <f t="shared" si="93"/>
        <v>1617</v>
      </c>
      <c r="B1620" s="279">
        <f t="shared" si="96"/>
        <v>16180.32</v>
      </c>
      <c r="C1620" s="279">
        <f t="shared" si="96"/>
        <v>16179.119999999999</v>
      </c>
    </row>
    <row r="1621" spans="1:3" x14ac:dyDescent="0.2">
      <c r="A1621" s="286">
        <f t="shared" si="93"/>
        <v>1618</v>
      </c>
      <c r="B1621" s="279">
        <f t="shared" si="96"/>
        <v>16190.199999999999</v>
      </c>
      <c r="C1621" s="279">
        <f t="shared" si="96"/>
        <v>16189.199999999999</v>
      </c>
    </row>
    <row r="1622" spans="1:3" x14ac:dyDescent="0.2">
      <c r="A1622" s="286">
        <f t="shared" si="93"/>
        <v>1619</v>
      </c>
      <c r="B1622" s="279">
        <f t="shared" si="96"/>
        <v>16200.079999999998</v>
      </c>
      <c r="C1622" s="279">
        <f t="shared" si="96"/>
        <v>16199.16</v>
      </c>
    </row>
    <row r="1623" spans="1:3" x14ac:dyDescent="0.2">
      <c r="A1623" s="286">
        <f t="shared" si="93"/>
        <v>1620</v>
      </c>
      <c r="B1623" s="279">
        <f t="shared" si="96"/>
        <v>16209.96</v>
      </c>
      <c r="C1623" s="279">
        <f t="shared" si="96"/>
        <v>16209.119999999999</v>
      </c>
    </row>
    <row r="1624" spans="1:3" x14ac:dyDescent="0.2">
      <c r="A1624" s="286">
        <f t="shared" si="93"/>
        <v>1621</v>
      </c>
      <c r="B1624" s="279">
        <f t="shared" si="96"/>
        <v>16220.359999999999</v>
      </c>
      <c r="C1624" s="279">
        <f t="shared" si="96"/>
        <v>16219.199999999999</v>
      </c>
    </row>
    <row r="1625" spans="1:3" x14ac:dyDescent="0.2">
      <c r="A1625" s="286">
        <f t="shared" si="93"/>
        <v>1622</v>
      </c>
      <c r="B1625" s="279">
        <f t="shared" si="96"/>
        <v>16230.24</v>
      </c>
      <c r="C1625" s="279">
        <f t="shared" si="96"/>
        <v>16229.16</v>
      </c>
    </row>
    <row r="1626" spans="1:3" x14ac:dyDescent="0.2">
      <c r="A1626" s="286">
        <f t="shared" si="93"/>
        <v>1623</v>
      </c>
      <c r="B1626" s="279">
        <f t="shared" si="96"/>
        <v>16240.119999999999</v>
      </c>
      <c r="C1626" s="279">
        <f t="shared" si="96"/>
        <v>16239.119999999999</v>
      </c>
    </row>
    <row r="1627" spans="1:3" x14ac:dyDescent="0.2">
      <c r="A1627" s="286">
        <f t="shared" si="93"/>
        <v>1624</v>
      </c>
      <c r="B1627" s="279">
        <f t="shared" si="96"/>
        <v>16250</v>
      </c>
      <c r="C1627" s="279">
        <f t="shared" si="96"/>
        <v>16249.199999999999</v>
      </c>
    </row>
    <row r="1628" spans="1:3" x14ac:dyDescent="0.2">
      <c r="A1628" s="286">
        <f t="shared" si="93"/>
        <v>1625</v>
      </c>
      <c r="B1628" s="279">
        <f t="shared" si="96"/>
        <v>16260.4</v>
      </c>
      <c r="C1628" s="279">
        <f t="shared" si="96"/>
        <v>16259.16</v>
      </c>
    </row>
    <row r="1629" spans="1:3" x14ac:dyDescent="0.2">
      <c r="A1629" s="286">
        <f t="shared" si="93"/>
        <v>1626</v>
      </c>
      <c r="B1629" s="279">
        <f t="shared" si="96"/>
        <v>16270.279999999999</v>
      </c>
      <c r="C1629" s="279">
        <f t="shared" si="96"/>
        <v>16269.119999999999</v>
      </c>
    </row>
    <row r="1630" spans="1:3" x14ac:dyDescent="0.2">
      <c r="A1630" s="286">
        <f t="shared" si="93"/>
        <v>1627</v>
      </c>
      <c r="B1630" s="279">
        <f t="shared" si="96"/>
        <v>16280.16</v>
      </c>
      <c r="C1630" s="279">
        <f t="shared" si="96"/>
        <v>16279.199999999999</v>
      </c>
    </row>
    <row r="1631" spans="1:3" x14ac:dyDescent="0.2">
      <c r="A1631" s="286">
        <f t="shared" si="93"/>
        <v>1628</v>
      </c>
      <c r="B1631" s="279">
        <f t="shared" si="96"/>
        <v>16290.039999999999</v>
      </c>
      <c r="C1631" s="279">
        <f t="shared" si="96"/>
        <v>16289.16</v>
      </c>
    </row>
    <row r="1632" spans="1:3" x14ac:dyDescent="0.2">
      <c r="A1632" s="286">
        <f t="shared" si="93"/>
        <v>1629</v>
      </c>
      <c r="B1632" s="279">
        <f t="shared" ref="B1632:C1647" si="97">B$1*3+B132</f>
        <v>16300.439999999999</v>
      </c>
      <c r="C1632" s="279">
        <f t="shared" si="97"/>
        <v>16299.119999999999</v>
      </c>
    </row>
    <row r="1633" spans="1:3" x14ac:dyDescent="0.2">
      <c r="A1633" s="286">
        <f t="shared" si="93"/>
        <v>1630</v>
      </c>
      <c r="B1633" s="279">
        <f t="shared" si="97"/>
        <v>16310.32</v>
      </c>
      <c r="C1633" s="279">
        <f t="shared" si="97"/>
        <v>16309.199999999999</v>
      </c>
    </row>
    <row r="1634" spans="1:3" x14ac:dyDescent="0.2">
      <c r="A1634" s="286">
        <f t="shared" ref="A1634:A1697" si="98">A1633+1</f>
        <v>1631</v>
      </c>
      <c r="B1634" s="279">
        <f t="shared" si="97"/>
        <v>16320.199999999999</v>
      </c>
      <c r="C1634" s="279">
        <f t="shared" si="97"/>
        <v>16319.16</v>
      </c>
    </row>
    <row r="1635" spans="1:3" x14ac:dyDescent="0.2">
      <c r="A1635" s="286">
        <f t="shared" si="98"/>
        <v>1632</v>
      </c>
      <c r="B1635" s="279">
        <f t="shared" si="97"/>
        <v>16330.079999999998</v>
      </c>
      <c r="C1635" s="279">
        <f t="shared" si="97"/>
        <v>16329.119999999999</v>
      </c>
    </row>
    <row r="1636" spans="1:3" x14ac:dyDescent="0.2">
      <c r="A1636" s="286">
        <f t="shared" si="98"/>
        <v>1633</v>
      </c>
      <c r="B1636" s="279">
        <f t="shared" si="97"/>
        <v>16339.96</v>
      </c>
      <c r="C1636" s="279">
        <f t="shared" si="97"/>
        <v>16339.199999999999</v>
      </c>
    </row>
    <row r="1637" spans="1:3" x14ac:dyDescent="0.2">
      <c r="A1637" s="286">
        <f t="shared" si="98"/>
        <v>1634</v>
      </c>
      <c r="B1637" s="279">
        <f t="shared" si="97"/>
        <v>16350.359999999999</v>
      </c>
      <c r="C1637" s="279">
        <f t="shared" si="97"/>
        <v>16349.16</v>
      </c>
    </row>
    <row r="1638" spans="1:3" x14ac:dyDescent="0.2">
      <c r="A1638" s="286">
        <f t="shared" si="98"/>
        <v>1635</v>
      </c>
      <c r="B1638" s="279">
        <f t="shared" si="97"/>
        <v>16360.24</v>
      </c>
      <c r="C1638" s="279">
        <f t="shared" si="97"/>
        <v>16359.119999999999</v>
      </c>
    </row>
    <row r="1639" spans="1:3" x14ac:dyDescent="0.2">
      <c r="A1639" s="286">
        <f t="shared" si="98"/>
        <v>1636</v>
      </c>
      <c r="B1639" s="279">
        <f t="shared" si="97"/>
        <v>16370.119999999999</v>
      </c>
      <c r="C1639" s="279">
        <f t="shared" si="97"/>
        <v>16369.199999999999</v>
      </c>
    </row>
    <row r="1640" spans="1:3" x14ac:dyDescent="0.2">
      <c r="A1640" s="286">
        <f t="shared" si="98"/>
        <v>1637</v>
      </c>
      <c r="B1640" s="279">
        <f t="shared" si="97"/>
        <v>16380</v>
      </c>
      <c r="C1640" s="279">
        <f t="shared" si="97"/>
        <v>16379.16</v>
      </c>
    </row>
    <row r="1641" spans="1:3" x14ac:dyDescent="0.2">
      <c r="A1641" s="286">
        <f t="shared" si="98"/>
        <v>1638</v>
      </c>
      <c r="B1641" s="279">
        <f t="shared" si="97"/>
        <v>16390.399999999998</v>
      </c>
      <c r="C1641" s="279">
        <f t="shared" si="97"/>
        <v>16389.12</v>
      </c>
    </row>
    <row r="1642" spans="1:3" x14ac:dyDescent="0.2">
      <c r="A1642" s="286">
        <f t="shared" si="98"/>
        <v>1639</v>
      </c>
      <c r="B1642" s="279">
        <f t="shared" si="97"/>
        <v>16400.28</v>
      </c>
      <c r="C1642" s="279">
        <f t="shared" si="97"/>
        <v>16399.199999999997</v>
      </c>
    </row>
    <row r="1643" spans="1:3" x14ac:dyDescent="0.2">
      <c r="A1643" s="286">
        <f t="shared" si="98"/>
        <v>1640</v>
      </c>
      <c r="B1643" s="279">
        <f t="shared" si="97"/>
        <v>16410.16</v>
      </c>
      <c r="C1643" s="279">
        <f t="shared" si="97"/>
        <v>16409.16</v>
      </c>
    </row>
    <row r="1644" spans="1:3" x14ac:dyDescent="0.2">
      <c r="A1644" s="286">
        <f t="shared" si="98"/>
        <v>1641</v>
      </c>
      <c r="B1644" s="279">
        <f t="shared" si="97"/>
        <v>16420.04</v>
      </c>
      <c r="C1644" s="279">
        <f t="shared" si="97"/>
        <v>16419.12</v>
      </c>
    </row>
    <row r="1645" spans="1:3" x14ac:dyDescent="0.2">
      <c r="A1645" s="286">
        <f t="shared" si="98"/>
        <v>1642</v>
      </c>
      <c r="B1645" s="279">
        <f t="shared" si="97"/>
        <v>16430.439999999999</v>
      </c>
      <c r="C1645" s="279">
        <f t="shared" si="97"/>
        <v>16429.199999999997</v>
      </c>
    </row>
    <row r="1646" spans="1:3" x14ac:dyDescent="0.2">
      <c r="A1646" s="286">
        <f t="shared" si="98"/>
        <v>1643</v>
      </c>
      <c r="B1646" s="279">
        <f t="shared" si="97"/>
        <v>16440.32</v>
      </c>
      <c r="C1646" s="279">
        <f t="shared" si="97"/>
        <v>16439.16</v>
      </c>
    </row>
    <row r="1647" spans="1:3" x14ac:dyDescent="0.2">
      <c r="A1647" s="286">
        <f t="shared" si="98"/>
        <v>1644</v>
      </c>
      <c r="B1647" s="279">
        <f t="shared" si="97"/>
        <v>16450.2</v>
      </c>
      <c r="C1647" s="279">
        <f t="shared" si="97"/>
        <v>16449.12</v>
      </c>
    </row>
    <row r="1648" spans="1:3" x14ac:dyDescent="0.2">
      <c r="A1648" s="286">
        <f t="shared" si="98"/>
        <v>1645</v>
      </c>
      <c r="B1648" s="279">
        <f t="shared" ref="B1648:C1663" si="99">B$1*3+B148</f>
        <v>16460.079999999998</v>
      </c>
      <c r="C1648" s="279">
        <f t="shared" si="99"/>
        <v>16459.199999999997</v>
      </c>
    </row>
    <row r="1649" spans="1:3" x14ac:dyDescent="0.2">
      <c r="A1649" s="286">
        <f t="shared" si="98"/>
        <v>1646</v>
      </c>
      <c r="B1649" s="279">
        <f t="shared" si="99"/>
        <v>16469.96</v>
      </c>
      <c r="C1649" s="279">
        <f t="shared" si="99"/>
        <v>16469.16</v>
      </c>
    </row>
    <row r="1650" spans="1:3" x14ac:dyDescent="0.2">
      <c r="A1650" s="286">
        <f t="shared" si="98"/>
        <v>1647</v>
      </c>
      <c r="B1650" s="279">
        <f t="shared" si="99"/>
        <v>16480.36</v>
      </c>
      <c r="C1650" s="279">
        <f t="shared" si="99"/>
        <v>16479.12</v>
      </c>
    </row>
    <row r="1651" spans="1:3" x14ac:dyDescent="0.2">
      <c r="A1651" s="286">
        <f t="shared" si="98"/>
        <v>1648</v>
      </c>
      <c r="B1651" s="279">
        <f t="shared" si="99"/>
        <v>16490.239999999998</v>
      </c>
      <c r="C1651" s="279">
        <f t="shared" si="99"/>
        <v>16489.199999999997</v>
      </c>
    </row>
    <row r="1652" spans="1:3" x14ac:dyDescent="0.2">
      <c r="A1652" s="286">
        <f t="shared" si="98"/>
        <v>1649</v>
      </c>
      <c r="B1652" s="279">
        <f t="shared" si="99"/>
        <v>16500.12</v>
      </c>
      <c r="C1652" s="279">
        <f t="shared" si="99"/>
        <v>16499.16</v>
      </c>
    </row>
    <row r="1653" spans="1:3" x14ac:dyDescent="0.2">
      <c r="A1653" s="286">
        <f t="shared" si="98"/>
        <v>1650</v>
      </c>
      <c r="B1653" s="279">
        <f t="shared" si="99"/>
        <v>16510</v>
      </c>
      <c r="C1653" s="279">
        <f t="shared" si="99"/>
        <v>16509.12</v>
      </c>
    </row>
    <row r="1654" spans="1:3" x14ac:dyDescent="0.2">
      <c r="A1654" s="286">
        <f t="shared" si="98"/>
        <v>1651</v>
      </c>
      <c r="B1654" s="279">
        <f t="shared" si="99"/>
        <v>16520.399999999998</v>
      </c>
      <c r="C1654" s="279">
        <f t="shared" si="99"/>
        <v>16519.199999999997</v>
      </c>
    </row>
    <row r="1655" spans="1:3" x14ac:dyDescent="0.2">
      <c r="A1655" s="286">
        <f t="shared" si="98"/>
        <v>1652</v>
      </c>
      <c r="B1655" s="279">
        <f t="shared" si="99"/>
        <v>16530.28</v>
      </c>
      <c r="C1655" s="279">
        <f t="shared" si="99"/>
        <v>16529.16</v>
      </c>
    </row>
    <row r="1656" spans="1:3" x14ac:dyDescent="0.2">
      <c r="A1656" s="286">
        <f t="shared" si="98"/>
        <v>1653</v>
      </c>
      <c r="B1656" s="279">
        <f t="shared" si="99"/>
        <v>16540.16</v>
      </c>
      <c r="C1656" s="279">
        <f t="shared" si="99"/>
        <v>16539.12</v>
      </c>
    </row>
    <row r="1657" spans="1:3" x14ac:dyDescent="0.2">
      <c r="A1657" s="286">
        <f t="shared" si="98"/>
        <v>1654</v>
      </c>
      <c r="B1657" s="279">
        <f t="shared" si="99"/>
        <v>16550.04</v>
      </c>
      <c r="C1657" s="279">
        <f t="shared" si="99"/>
        <v>16549.199999999997</v>
      </c>
    </row>
    <row r="1658" spans="1:3" x14ac:dyDescent="0.2">
      <c r="A1658" s="286">
        <f t="shared" si="98"/>
        <v>1655</v>
      </c>
      <c r="B1658" s="279">
        <f t="shared" si="99"/>
        <v>16560.439999999999</v>
      </c>
      <c r="C1658" s="279">
        <f t="shared" si="99"/>
        <v>16559.16</v>
      </c>
    </row>
    <row r="1659" spans="1:3" x14ac:dyDescent="0.2">
      <c r="A1659" s="286">
        <f t="shared" si="98"/>
        <v>1656</v>
      </c>
      <c r="B1659" s="279">
        <f t="shared" si="99"/>
        <v>16570.32</v>
      </c>
      <c r="C1659" s="279">
        <f t="shared" si="99"/>
        <v>16569.12</v>
      </c>
    </row>
    <row r="1660" spans="1:3" x14ac:dyDescent="0.2">
      <c r="A1660" s="286">
        <f t="shared" si="98"/>
        <v>1657</v>
      </c>
      <c r="B1660" s="279">
        <f t="shared" si="99"/>
        <v>16580.2</v>
      </c>
      <c r="C1660" s="279">
        <f t="shared" si="99"/>
        <v>16579.199999999997</v>
      </c>
    </row>
    <row r="1661" spans="1:3" x14ac:dyDescent="0.2">
      <c r="A1661" s="286">
        <f t="shared" si="98"/>
        <v>1658</v>
      </c>
      <c r="B1661" s="279">
        <f t="shared" si="99"/>
        <v>16590.079999999998</v>
      </c>
      <c r="C1661" s="279">
        <f t="shared" si="99"/>
        <v>16589.16</v>
      </c>
    </row>
    <row r="1662" spans="1:3" x14ac:dyDescent="0.2">
      <c r="A1662" s="286">
        <f t="shared" si="98"/>
        <v>1659</v>
      </c>
      <c r="B1662" s="279">
        <f t="shared" si="99"/>
        <v>16599.96</v>
      </c>
      <c r="C1662" s="279">
        <f t="shared" si="99"/>
        <v>16599.12</v>
      </c>
    </row>
    <row r="1663" spans="1:3" x14ac:dyDescent="0.2">
      <c r="A1663" s="286">
        <f t="shared" si="98"/>
        <v>1660</v>
      </c>
      <c r="B1663" s="279">
        <f t="shared" si="99"/>
        <v>16610.36</v>
      </c>
      <c r="C1663" s="279">
        <f t="shared" si="99"/>
        <v>16609.199999999997</v>
      </c>
    </row>
    <row r="1664" spans="1:3" x14ac:dyDescent="0.2">
      <c r="A1664" s="286">
        <f t="shared" si="98"/>
        <v>1661</v>
      </c>
      <c r="B1664" s="279">
        <f t="shared" ref="B1664:C1679" si="100">B$1*3+B164</f>
        <v>16620.239999999998</v>
      </c>
      <c r="C1664" s="279">
        <f t="shared" si="100"/>
        <v>16619.16</v>
      </c>
    </row>
    <row r="1665" spans="1:3" x14ac:dyDescent="0.2">
      <c r="A1665" s="286">
        <f t="shared" si="98"/>
        <v>1662</v>
      </c>
      <c r="B1665" s="279">
        <f t="shared" si="100"/>
        <v>16630.12</v>
      </c>
      <c r="C1665" s="279">
        <f t="shared" si="100"/>
        <v>16629.12</v>
      </c>
    </row>
    <row r="1666" spans="1:3" x14ac:dyDescent="0.2">
      <c r="A1666" s="286">
        <f t="shared" si="98"/>
        <v>1663</v>
      </c>
      <c r="B1666" s="279">
        <f t="shared" si="100"/>
        <v>16640</v>
      </c>
      <c r="C1666" s="279">
        <f t="shared" si="100"/>
        <v>16639.199999999997</v>
      </c>
    </row>
    <row r="1667" spans="1:3" x14ac:dyDescent="0.2">
      <c r="A1667" s="286">
        <f t="shared" si="98"/>
        <v>1664</v>
      </c>
      <c r="B1667" s="279">
        <f t="shared" si="100"/>
        <v>16650.399999999998</v>
      </c>
      <c r="C1667" s="279">
        <f t="shared" si="100"/>
        <v>16649.16</v>
      </c>
    </row>
    <row r="1668" spans="1:3" x14ac:dyDescent="0.2">
      <c r="A1668" s="286">
        <f t="shared" si="98"/>
        <v>1665</v>
      </c>
      <c r="B1668" s="279">
        <f t="shared" si="100"/>
        <v>16660.28</v>
      </c>
      <c r="C1668" s="279">
        <f t="shared" si="100"/>
        <v>16659.12</v>
      </c>
    </row>
    <row r="1669" spans="1:3" x14ac:dyDescent="0.2">
      <c r="A1669" s="286">
        <f t="shared" si="98"/>
        <v>1666</v>
      </c>
      <c r="B1669" s="279">
        <f t="shared" si="100"/>
        <v>16670.16</v>
      </c>
      <c r="C1669" s="279">
        <f t="shared" si="100"/>
        <v>16669.199999999997</v>
      </c>
    </row>
    <row r="1670" spans="1:3" x14ac:dyDescent="0.2">
      <c r="A1670" s="286">
        <f t="shared" si="98"/>
        <v>1667</v>
      </c>
      <c r="B1670" s="279">
        <f t="shared" si="100"/>
        <v>16680.04</v>
      </c>
      <c r="C1670" s="279">
        <f t="shared" si="100"/>
        <v>16679.16</v>
      </c>
    </row>
    <row r="1671" spans="1:3" x14ac:dyDescent="0.2">
      <c r="A1671" s="286">
        <f t="shared" si="98"/>
        <v>1668</v>
      </c>
      <c r="B1671" s="279">
        <f t="shared" si="100"/>
        <v>16690.439999999999</v>
      </c>
      <c r="C1671" s="279">
        <f t="shared" si="100"/>
        <v>16689.12</v>
      </c>
    </row>
    <row r="1672" spans="1:3" x14ac:dyDescent="0.2">
      <c r="A1672" s="286">
        <f t="shared" si="98"/>
        <v>1669</v>
      </c>
      <c r="B1672" s="279">
        <f t="shared" si="100"/>
        <v>16700.32</v>
      </c>
      <c r="C1672" s="279">
        <f t="shared" si="100"/>
        <v>16699.199999999997</v>
      </c>
    </row>
    <row r="1673" spans="1:3" x14ac:dyDescent="0.2">
      <c r="A1673" s="286">
        <f t="shared" si="98"/>
        <v>1670</v>
      </c>
      <c r="B1673" s="279">
        <f t="shared" si="100"/>
        <v>16710.2</v>
      </c>
      <c r="C1673" s="279">
        <f t="shared" si="100"/>
        <v>16709.16</v>
      </c>
    </row>
    <row r="1674" spans="1:3" x14ac:dyDescent="0.2">
      <c r="A1674" s="286">
        <f t="shared" si="98"/>
        <v>1671</v>
      </c>
      <c r="B1674" s="279">
        <f t="shared" si="100"/>
        <v>16720.079999999998</v>
      </c>
      <c r="C1674" s="279">
        <f t="shared" si="100"/>
        <v>16719.12</v>
      </c>
    </row>
    <row r="1675" spans="1:3" x14ac:dyDescent="0.2">
      <c r="A1675" s="286">
        <f t="shared" si="98"/>
        <v>1672</v>
      </c>
      <c r="B1675" s="279">
        <f t="shared" si="100"/>
        <v>16729.96</v>
      </c>
      <c r="C1675" s="279">
        <f t="shared" si="100"/>
        <v>16729.199999999997</v>
      </c>
    </row>
    <row r="1676" spans="1:3" x14ac:dyDescent="0.2">
      <c r="A1676" s="286">
        <f t="shared" si="98"/>
        <v>1673</v>
      </c>
      <c r="B1676" s="279">
        <f t="shared" si="100"/>
        <v>16740.36</v>
      </c>
      <c r="C1676" s="279">
        <f t="shared" si="100"/>
        <v>16739.16</v>
      </c>
    </row>
    <row r="1677" spans="1:3" x14ac:dyDescent="0.2">
      <c r="A1677" s="286">
        <f t="shared" si="98"/>
        <v>1674</v>
      </c>
      <c r="B1677" s="279">
        <f t="shared" si="100"/>
        <v>16750.239999999998</v>
      </c>
      <c r="C1677" s="279">
        <f t="shared" si="100"/>
        <v>16749.12</v>
      </c>
    </row>
    <row r="1678" spans="1:3" x14ac:dyDescent="0.2">
      <c r="A1678" s="286">
        <f t="shared" si="98"/>
        <v>1675</v>
      </c>
      <c r="B1678" s="279">
        <f t="shared" si="100"/>
        <v>16760.12</v>
      </c>
      <c r="C1678" s="279">
        <f t="shared" si="100"/>
        <v>16759.199999999997</v>
      </c>
    </row>
    <row r="1679" spans="1:3" x14ac:dyDescent="0.2">
      <c r="A1679" s="286">
        <f t="shared" si="98"/>
        <v>1676</v>
      </c>
      <c r="B1679" s="279">
        <f t="shared" si="100"/>
        <v>16770</v>
      </c>
      <c r="C1679" s="279">
        <f t="shared" si="100"/>
        <v>16769.16</v>
      </c>
    </row>
    <row r="1680" spans="1:3" x14ac:dyDescent="0.2">
      <c r="A1680" s="286">
        <f t="shared" si="98"/>
        <v>1677</v>
      </c>
      <c r="B1680" s="279">
        <f t="shared" ref="B1680:C1695" si="101">B$1*3+B180</f>
        <v>16780.399999999998</v>
      </c>
      <c r="C1680" s="279">
        <f t="shared" si="101"/>
        <v>16779.12</v>
      </c>
    </row>
    <row r="1681" spans="1:3" x14ac:dyDescent="0.2">
      <c r="A1681" s="286">
        <f t="shared" si="98"/>
        <v>1678</v>
      </c>
      <c r="B1681" s="279">
        <f t="shared" si="101"/>
        <v>16790.28</v>
      </c>
      <c r="C1681" s="279">
        <f t="shared" si="101"/>
        <v>16789.199999999997</v>
      </c>
    </row>
    <row r="1682" spans="1:3" x14ac:dyDescent="0.2">
      <c r="A1682" s="286">
        <f t="shared" si="98"/>
        <v>1679</v>
      </c>
      <c r="B1682" s="279">
        <f t="shared" si="101"/>
        <v>16800.16</v>
      </c>
      <c r="C1682" s="279">
        <f t="shared" si="101"/>
        <v>16799.16</v>
      </c>
    </row>
    <row r="1683" spans="1:3" x14ac:dyDescent="0.2">
      <c r="A1683" s="286">
        <f t="shared" si="98"/>
        <v>1680</v>
      </c>
      <c r="B1683" s="279">
        <f t="shared" si="101"/>
        <v>16810.04</v>
      </c>
      <c r="C1683" s="279">
        <f t="shared" si="101"/>
        <v>16809.12</v>
      </c>
    </row>
    <row r="1684" spans="1:3" x14ac:dyDescent="0.2">
      <c r="A1684" s="286">
        <f t="shared" si="98"/>
        <v>1681</v>
      </c>
      <c r="B1684" s="279">
        <f t="shared" si="101"/>
        <v>16820.439999999999</v>
      </c>
      <c r="C1684" s="279">
        <f t="shared" si="101"/>
        <v>16819.199999999997</v>
      </c>
    </row>
    <row r="1685" spans="1:3" x14ac:dyDescent="0.2">
      <c r="A1685" s="286">
        <f t="shared" si="98"/>
        <v>1682</v>
      </c>
      <c r="B1685" s="279">
        <f t="shared" si="101"/>
        <v>16830.32</v>
      </c>
      <c r="C1685" s="279">
        <f t="shared" si="101"/>
        <v>16829.16</v>
      </c>
    </row>
    <row r="1686" spans="1:3" x14ac:dyDescent="0.2">
      <c r="A1686" s="286">
        <f t="shared" si="98"/>
        <v>1683</v>
      </c>
      <c r="B1686" s="279">
        <f t="shared" si="101"/>
        <v>16840.2</v>
      </c>
      <c r="C1686" s="279">
        <f t="shared" si="101"/>
        <v>16839.12</v>
      </c>
    </row>
    <row r="1687" spans="1:3" x14ac:dyDescent="0.2">
      <c r="A1687" s="286">
        <f t="shared" si="98"/>
        <v>1684</v>
      </c>
      <c r="B1687" s="279">
        <f t="shared" si="101"/>
        <v>16850.079999999998</v>
      </c>
      <c r="C1687" s="279">
        <f t="shared" si="101"/>
        <v>16849.199999999997</v>
      </c>
    </row>
    <row r="1688" spans="1:3" x14ac:dyDescent="0.2">
      <c r="A1688" s="286">
        <f t="shared" si="98"/>
        <v>1685</v>
      </c>
      <c r="B1688" s="279">
        <f t="shared" si="101"/>
        <v>16859.96</v>
      </c>
      <c r="C1688" s="279">
        <f t="shared" si="101"/>
        <v>16859.16</v>
      </c>
    </row>
    <row r="1689" spans="1:3" x14ac:dyDescent="0.2">
      <c r="A1689" s="286">
        <f t="shared" si="98"/>
        <v>1686</v>
      </c>
      <c r="B1689" s="279">
        <f t="shared" si="101"/>
        <v>16870.36</v>
      </c>
      <c r="C1689" s="279">
        <f t="shared" si="101"/>
        <v>16869.12</v>
      </c>
    </row>
    <row r="1690" spans="1:3" x14ac:dyDescent="0.2">
      <c r="A1690" s="286">
        <f t="shared" si="98"/>
        <v>1687</v>
      </c>
      <c r="B1690" s="279">
        <f t="shared" si="101"/>
        <v>16880.239999999998</v>
      </c>
      <c r="C1690" s="279">
        <f t="shared" si="101"/>
        <v>16879.199999999997</v>
      </c>
    </row>
    <row r="1691" spans="1:3" x14ac:dyDescent="0.2">
      <c r="A1691" s="286">
        <f t="shared" si="98"/>
        <v>1688</v>
      </c>
      <c r="B1691" s="279">
        <f t="shared" si="101"/>
        <v>16890.12</v>
      </c>
      <c r="C1691" s="279">
        <f t="shared" si="101"/>
        <v>16889.16</v>
      </c>
    </row>
    <row r="1692" spans="1:3" x14ac:dyDescent="0.2">
      <c r="A1692" s="286">
        <f t="shared" si="98"/>
        <v>1689</v>
      </c>
      <c r="B1692" s="279">
        <f t="shared" si="101"/>
        <v>16900</v>
      </c>
      <c r="C1692" s="279">
        <f t="shared" si="101"/>
        <v>16899.12</v>
      </c>
    </row>
    <row r="1693" spans="1:3" x14ac:dyDescent="0.2">
      <c r="A1693" s="286">
        <f t="shared" si="98"/>
        <v>1690</v>
      </c>
      <c r="B1693" s="279">
        <f t="shared" si="101"/>
        <v>16910.399999999998</v>
      </c>
      <c r="C1693" s="279">
        <f t="shared" si="101"/>
        <v>16909.199999999997</v>
      </c>
    </row>
    <row r="1694" spans="1:3" x14ac:dyDescent="0.2">
      <c r="A1694" s="286">
        <f t="shared" si="98"/>
        <v>1691</v>
      </c>
      <c r="B1694" s="279">
        <f t="shared" si="101"/>
        <v>16920.28</v>
      </c>
      <c r="C1694" s="279">
        <f t="shared" si="101"/>
        <v>16919.16</v>
      </c>
    </row>
    <row r="1695" spans="1:3" x14ac:dyDescent="0.2">
      <c r="A1695" s="286">
        <f t="shared" si="98"/>
        <v>1692</v>
      </c>
      <c r="B1695" s="279">
        <f t="shared" si="101"/>
        <v>16930.16</v>
      </c>
      <c r="C1695" s="279">
        <f t="shared" si="101"/>
        <v>16929.12</v>
      </c>
    </row>
    <row r="1696" spans="1:3" x14ac:dyDescent="0.2">
      <c r="A1696" s="286">
        <f t="shared" si="98"/>
        <v>1693</v>
      </c>
      <c r="B1696" s="279">
        <f t="shared" ref="B1696:C1711" si="102">B$1*3+B196</f>
        <v>16940.04</v>
      </c>
      <c r="C1696" s="279">
        <f t="shared" si="102"/>
        <v>16939.199999999997</v>
      </c>
    </row>
    <row r="1697" spans="1:3" x14ac:dyDescent="0.2">
      <c r="A1697" s="286">
        <f t="shared" si="98"/>
        <v>1694</v>
      </c>
      <c r="B1697" s="279">
        <f t="shared" si="102"/>
        <v>16950.439999999999</v>
      </c>
      <c r="C1697" s="279">
        <f t="shared" si="102"/>
        <v>16949.16</v>
      </c>
    </row>
    <row r="1698" spans="1:3" x14ac:dyDescent="0.2">
      <c r="A1698" s="286">
        <f t="shared" ref="A1698:A1761" si="103">A1697+1</f>
        <v>1695</v>
      </c>
      <c r="B1698" s="279">
        <f t="shared" si="102"/>
        <v>16960.32</v>
      </c>
      <c r="C1698" s="279">
        <f t="shared" si="102"/>
        <v>16959.12</v>
      </c>
    </row>
    <row r="1699" spans="1:3" x14ac:dyDescent="0.2">
      <c r="A1699" s="286">
        <f t="shared" si="103"/>
        <v>1696</v>
      </c>
      <c r="B1699" s="279">
        <f t="shared" si="102"/>
        <v>16970.2</v>
      </c>
      <c r="C1699" s="279">
        <f t="shared" si="102"/>
        <v>16969.199999999997</v>
      </c>
    </row>
    <row r="1700" spans="1:3" x14ac:dyDescent="0.2">
      <c r="A1700" s="286">
        <f t="shared" si="103"/>
        <v>1697</v>
      </c>
      <c r="B1700" s="279">
        <f t="shared" si="102"/>
        <v>16980.079999999998</v>
      </c>
      <c r="C1700" s="279">
        <f t="shared" si="102"/>
        <v>16979.16</v>
      </c>
    </row>
    <row r="1701" spans="1:3" x14ac:dyDescent="0.2">
      <c r="A1701" s="286">
        <f t="shared" si="103"/>
        <v>1698</v>
      </c>
      <c r="B1701" s="279">
        <f t="shared" si="102"/>
        <v>16989.96</v>
      </c>
      <c r="C1701" s="279">
        <f t="shared" si="102"/>
        <v>16989.12</v>
      </c>
    </row>
    <row r="1702" spans="1:3" x14ac:dyDescent="0.2">
      <c r="A1702" s="286">
        <f t="shared" si="103"/>
        <v>1699</v>
      </c>
      <c r="B1702" s="279">
        <f t="shared" si="102"/>
        <v>17000.36</v>
      </c>
      <c r="C1702" s="279">
        <f t="shared" si="102"/>
        <v>16999.199999999997</v>
      </c>
    </row>
    <row r="1703" spans="1:3" x14ac:dyDescent="0.2">
      <c r="A1703" s="286">
        <f t="shared" si="103"/>
        <v>1700</v>
      </c>
      <c r="B1703" s="279">
        <f t="shared" si="102"/>
        <v>17010.239999999998</v>
      </c>
      <c r="C1703" s="279">
        <f t="shared" si="102"/>
        <v>17009.16</v>
      </c>
    </row>
    <row r="1704" spans="1:3" x14ac:dyDescent="0.2">
      <c r="A1704" s="286">
        <f t="shared" si="103"/>
        <v>1701</v>
      </c>
      <c r="B1704" s="279">
        <f t="shared" si="102"/>
        <v>17020.12</v>
      </c>
      <c r="C1704" s="279">
        <f t="shared" si="102"/>
        <v>17019.12</v>
      </c>
    </row>
    <row r="1705" spans="1:3" x14ac:dyDescent="0.2">
      <c r="A1705" s="286">
        <f t="shared" si="103"/>
        <v>1702</v>
      </c>
      <c r="B1705" s="279">
        <f t="shared" si="102"/>
        <v>17030</v>
      </c>
      <c r="C1705" s="279">
        <f t="shared" si="102"/>
        <v>17029.199999999997</v>
      </c>
    </row>
    <row r="1706" spans="1:3" x14ac:dyDescent="0.2">
      <c r="A1706" s="286">
        <f t="shared" si="103"/>
        <v>1703</v>
      </c>
      <c r="B1706" s="279">
        <f t="shared" si="102"/>
        <v>17040.399999999998</v>
      </c>
      <c r="C1706" s="279">
        <f t="shared" si="102"/>
        <v>17039.16</v>
      </c>
    </row>
    <row r="1707" spans="1:3" x14ac:dyDescent="0.2">
      <c r="A1707" s="286">
        <f t="shared" si="103"/>
        <v>1704</v>
      </c>
      <c r="B1707" s="279">
        <f t="shared" si="102"/>
        <v>17050.28</v>
      </c>
      <c r="C1707" s="279">
        <f t="shared" si="102"/>
        <v>17049.12</v>
      </c>
    </row>
    <row r="1708" spans="1:3" x14ac:dyDescent="0.2">
      <c r="A1708" s="286">
        <f t="shared" si="103"/>
        <v>1705</v>
      </c>
      <c r="B1708" s="279">
        <f t="shared" si="102"/>
        <v>17060.16</v>
      </c>
      <c r="C1708" s="279">
        <f t="shared" si="102"/>
        <v>17059.199999999997</v>
      </c>
    </row>
    <row r="1709" spans="1:3" x14ac:dyDescent="0.2">
      <c r="A1709" s="286">
        <f t="shared" si="103"/>
        <v>1706</v>
      </c>
      <c r="B1709" s="279">
        <f t="shared" si="102"/>
        <v>17070.04</v>
      </c>
      <c r="C1709" s="279">
        <f t="shared" si="102"/>
        <v>17069.16</v>
      </c>
    </row>
    <row r="1710" spans="1:3" x14ac:dyDescent="0.2">
      <c r="A1710" s="286">
        <f t="shared" si="103"/>
        <v>1707</v>
      </c>
      <c r="B1710" s="279">
        <f t="shared" si="102"/>
        <v>17080.439999999999</v>
      </c>
      <c r="C1710" s="279">
        <f t="shared" si="102"/>
        <v>17079.12</v>
      </c>
    </row>
    <row r="1711" spans="1:3" x14ac:dyDescent="0.2">
      <c r="A1711" s="286">
        <f t="shared" si="103"/>
        <v>1708</v>
      </c>
      <c r="B1711" s="279">
        <f t="shared" si="102"/>
        <v>17090.32</v>
      </c>
      <c r="C1711" s="279">
        <f t="shared" si="102"/>
        <v>17089.199999999997</v>
      </c>
    </row>
    <row r="1712" spans="1:3" x14ac:dyDescent="0.2">
      <c r="A1712" s="286">
        <f t="shared" si="103"/>
        <v>1709</v>
      </c>
      <c r="B1712" s="279">
        <f t="shared" ref="B1712:C1727" si="104">B$1*3+B212</f>
        <v>17100.199999999997</v>
      </c>
      <c r="C1712" s="279">
        <f t="shared" si="104"/>
        <v>17099.16</v>
      </c>
    </row>
    <row r="1713" spans="1:3" x14ac:dyDescent="0.2">
      <c r="A1713" s="286">
        <f t="shared" si="103"/>
        <v>1710</v>
      </c>
      <c r="B1713" s="279">
        <f t="shared" si="104"/>
        <v>17110.079999999998</v>
      </c>
      <c r="C1713" s="279">
        <f t="shared" si="104"/>
        <v>17109.12</v>
      </c>
    </row>
    <row r="1714" spans="1:3" x14ac:dyDescent="0.2">
      <c r="A1714" s="286">
        <f t="shared" si="103"/>
        <v>1711</v>
      </c>
      <c r="B1714" s="279">
        <f t="shared" si="104"/>
        <v>17119.96</v>
      </c>
      <c r="C1714" s="279">
        <f t="shared" si="104"/>
        <v>17119.199999999997</v>
      </c>
    </row>
    <row r="1715" spans="1:3" x14ac:dyDescent="0.2">
      <c r="A1715" s="286">
        <f t="shared" si="103"/>
        <v>1712</v>
      </c>
      <c r="B1715" s="279">
        <f t="shared" si="104"/>
        <v>17130.36</v>
      </c>
      <c r="C1715" s="279">
        <f t="shared" si="104"/>
        <v>17129.16</v>
      </c>
    </row>
    <row r="1716" spans="1:3" x14ac:dyDescent="0.2">
      <c r="A1716" s="286">
        <f t="shared" si="103"/>
        <v>1713</v>
      </c>
      <c r="B1716" s="279">
        <f t="shared" si="104"/>
        <v>17140.239999999998</v>
      </c>
      <c r="C1716" s="279">
        <f t="shared" si="104"/>
        <v>17139.12</v>
      </c>
    </row>
    <row r="1717" spans="1:3" x14ac:dyDescent="0.2">
      <c r="A1717" s="286">
        <f t="shared" si="103"/>
        <v>1714</v>
      </c>
      <c r="B1717" s="279">
        <f t="shared" si="104"/>
        <v>17150.12</v>
      </c>
      <c r="C1717" s="279">
        <f t="shared" si="104"/>
        <v>17149.199999999997</v>
      </c>
    </row>
    <row r="1718" spans="1:3" x14ac:dyDescent="0.2">
      <c r="A1718" s="286">
        <f t="shared" si="103"/>
        <v>1715</v>
      </c>
      <c r="B1718" s="279">
        <f t="shared" si="104"/>
        <v>17160</v>
      </c>
      <c r="C1718" s="279">
        <f t="shared" si="104"/>
        <v>17159.16</v>
      </c>
    </row>
    <row r="1719" spans="1:3" x14ac:dyDescent="0.2">
      <c r="A1719" s="286">
        <f t="shared" si="103"/>
        <v>1716</v>
      </c>
      <c r="B1719" s="279">
        <f t="shared" si="104"/>
        <v>17170.399999999998</v>
      </c>
      <c r="C1719" s="279">
        <f t="shared" si="104"/>
        <v>17169.12</v>
      </c>
    </row>
    <row r="1720" spans="1:3" x14ac:dyDescent="0.2">
      <c r="A1720" s="286">
        <f t="shared" si="103"/>
        <v>1717</v>
      </c>
      <c r="B1720" s="279">
        <f t="shared" si="104"/>
        <v>17180.28</v>
      </c>
      <c r="C1720" s="279">
        <f t="shared" si="104"/>
        <v>17179.199999999997</v>
      </c>
    </row>
    <row r="1721" spans="1:3" x14ac:dyDescent="0.2">
      <c r="A1721" s="286">
        <f t="shared" si="103"/>
        <v>1718</v>
      </c>
      <c r="B1721" s="279">
        <f t="shared" si="104"/>
        <v>17190.16</v>
      </c>
      <c r="C1721" s="279">
        <f t="shared" si="104"/>
        <v>17189.16</v>
      </c>
    </row>
    <row r="1722" spans="1:3" x14ac:dyDescent="0.2">
      <c r="A1722" s="286">
        <f t="shared" si="103"/>
        <v>1719</v>
      </c>
      <c r="B1722" s="279">
        <f t="shared" si="104"/>
        <v>17200.04</v>
      </c>
      <c r="C1722" s="279">
        <f t="shared" si="104"/>
        <v>17199.12</v>
      </c>
    </row>
    <row r="1723" spans="1:3" x14ac:dyDescent="0.2">
      <c r="A1723" s="286">
        <f t="shared" si="103"/>
        <v>1720</v>
      </c>
      <c r="B1723" s="279">
        <f t="shared" si="104"/>
        <v>17210.439999999999</v>
      </c>
      <c r="C1723" s="279">
        <f t="shared" si="104"/>
        <v>17209.199999999997</v>
      </c>
    </row>
    <row r="1724" spans="1:3" x14ac:dyDescent="0.2">
      <c r="A1724" s="286">
        <f t="shared" si="103"/>
        <v>1721</v>
      </c>
      <c r="B1724" s="279">
        <f t="shared" si="104"/>
        <v>17220.32</v>
      </c>
      <c r="C1724" s="279">
        <f t="shared" si="104"/>
        <v>17219.16</v>
      </c>
    </row>
    <row r="1725" spans="1:3" x14ac:dyDescent="0.2">
      <c r="A1725" s="286">
        <f t="shared" si="103"/>
        <v>1722</v>
      </c>
      <c r="B1725" s="279">
        <f t="shared" si="104"/>
        <v>17230.199999999997</v>
      </c>
      <c r="C1725" s="279">
        <f t="shared" si="104"/>
        <v>17229.12</v>
      </c>
    </row>
    <row r="1726" spans="1:3" x14ac:dyDescent="0.2">
      <c r="A1726" s="286">
        <f t="shared" si="103"/>
        <v>1723</v>
      </c>
      <c r="B1726" s="279">
        <f t="shared" si="104"/>
        <v>17240.079999999998</v>
      </c>
      <c r="C1726" s="279">
        <f t="shared" si="104"/>
        <v>17239.199999999997</v>
      </c>
    </row>
    <row r="1727" spans="1:3" x14ac:dyDescent="0.2">
      <c r="A1727" s="286">
        <f t="shared" si="103"/>
        <v>1724</v>
      </c>
      <c r="B1727" s="279">
        <f t="shared" si="104"/>
        <v>17249.96</v>
      </c>
      <c r="C1727" s="279">
        <f t="shared" si="104"/>
        <v>17249.16</v>
      </c>
    </row>
    <row r="1728" spans="1:3" x14ac:dyDescent="0.2">
      <c r="A1728" s="286">
        <f t="shared" si="103"/>
        <v>1725</v>
      </c>
      <c r="B1728" s="279">
        <f t="shared" ref="B1728:C1743" si="105">B$1*3+B228</f>
        <v>17260.36</v>
      </c>
      <c r="C1728" s="279">
        <f t="shared" si="105"/>
        <v>17259.12</v>
      </c>
    </row>
    <row r="1729" spans="1:3" x14ac:dyDescent="0.2">
      <c r="A1729" s="286">
        <f t="shared" si="103"/>
        <v>1726</v>
      </c>
      <c r="B1729" s="279">
        <f t="shared" si="105"/>
        <v>17270.239999999998</v>
      </c>
      <c r="C1729" s="279">
        <f t="shared" si="105"/>
        <v>17269.199999999997</v>
      </c>
    </row>
    <row r="1730" spans="1:3" x14ac:dyDescent="0.2">
      <c r="A1730" s="286">
        <f t="shared" si="103"/>
        <v>1727</v>
      </c>
      <c r="B1730" s="279">
        <f t="shared" si="105"/>
        <v>17280.12</v>
      </c>
      <c r="C1730" s="279">
        <f t="shared" si="105"/>
        <v>17279.16</v>
      </c>
    </row>
    <row r="1731" spans="1:3" x14ac:dyDescent="0.2">
      <c r="A1731" s="286">
        <f t="shared" si="103"/>
        <v>1728</v>
      </c>
      <c r="B1731" s="279">
        <f t="shared" si="105"/>
        <v>17290</v>
      </c>
      <c r="C1731" s="279">
        <f t="shared" si="105"/>
        <v>17289.12</v>
      </c>
    </row>
    <row r="1732" spans="1:3" x14ac:dyDescent="0.2">
      <c r="A1732" s="286">
        <f t="shared" si="103"/>
        <v>1729</v>
      </c>
      <c r="B1732" s="279">
        <f t="shared" si="105"/>
        <v>17300.399999999998</v>
      </c>
      <c r="C1732" s="279">
        <f t="shared" si="105"/>
        <v>17299.199999999997</v>
      </c>
    </row>
    <row r="1733" spans="1:3" x14ac:dyDescent="0.2">
      <c r="A1733" s="286">
        <f t="shared" si="103"/>
        <v>1730</v>
      </c>
      <c r="B1733" s="279">
        <f t="shared" si="105"/>
        <v>17310.28</v>
      </c>
      <c r="C1733" s="279">
        <f t="shared" si="105"/>
        <v>17309.16</v>
      </c>
    </row>
    <row r="1734" spans="1:3" x14ac:dyDescent="0.2">
      <c r="A1734" s="286">
        <f t="shared" si="103"/>
        <v>1731</v>
      </c>
      <c r="B1734" s="279">
        <f t="shared" si="105"/>
        <v>17320.16</v>
      </c>
      <c r="C1734" s="279">
        <f t="shared" si="105"/>
        <v>17319.12</v>
      </c>
    </row>
    <row r="1735" spans="1:3" x14ac:dyDescent="0.2">
      <c r="A1735" s="286">
        <f t="shared" si="103"/>
        <v>1732</v>
      </c>
      <c r="B1735" s="279">
        <f t="shared" si="105"/>
        <v>17330.04</v>
      </c>
      <c r="C1735" s="279">
        <f t="shared" si="105"/>
        <v>17329.199999999997</v>
      </c>
    </row>
    <row r="1736" spans="1:3" x14ac:dyDescent="0.2">
      <c r="A1736" s="286">
        <f t="shared" si="103"/>
        <v>1733</v>
      </c>
      <c r="B1736" s="279">
        <f t="shared" si="105"/>
        <v>17340.439999999999</v>
      </c>
      <c r="C1736" s="279">
        <f t="shared" si="105"/>
        <v>17339.16</v>
      </c>
    </row>
    <row r="1737" spans="1:3" x14ac:dyDescent="0.2">
      <c r="A1737" s="286">
        <f t="shared" si="103"/>
        <v>1734</v>
      </c>
      <c r="B1737" s="279">
        <f t="shared" si="105"/>
        <v>17350.32</v>
      </c>
      <c r="C1737" s="279">
        <f t="shared" si="105"/>
        <v>17349.12</v>
      </c>
    </row>
    <row r="1738" spans="1:3" x14ac:dyDescent="0.2">
      <c r="A1738" s="286">
        <f t="shared" si="103"/>
        <v>1735</v>
      </c>
      <c r="B1738" s="279">
        <f t="shared" si="105"/>
        <v>17360.199999999997</v>
      </c>
      <c r="C1738" s="279">
        <f t="shared" si="105"/>
        <v>17359.199999999997</v>
      </c>
    </row>
    <row r="1739" spans="1:3" x14ac:dyDescent="0.2">
      <c r="A1739" s="286">
        <f t="shared" si="103"/>
        <v>1736</v>
      </c>
      <c r="B1739" s="279">
        <f t="shared" si="105"/>
        <v>17370.079999999998</v>
      </c>
      <c r="C1739" s="279">
        <f t="shared" si="105"/>
        <v>17369.16</v>
      </c>
    </row>
    <row r="1740" spans="1:3" x14ac:dyDescent="0.2">
      <c r="A1740" s="286">
        <f t="shared" si="103"/>
        <v>1737</v>
      </c>
      <c r="B1740" s="279">
        <f t="shared" si="105"/>
        <v>17379.96</v>
      </c>
      <c r="C1740" s="279">
        <f t="shared" si="105"/>
        <v>17379.12</v>
      </c>
    </row>
    <row r="1741" spans="1:3" x14ac:dyDescent="0.2">
      <c r="A1741" s="286">
        <f t="shared" si="103"/>
        <v>1738</v>
      </c>
      <c r="B1741" s="279">
        <f t="shared" si="105"/>
        <v>17390.36</v>
      </c>
      <c r="C1741" s="279">
        <f t="shared" si="105"/>
        <v>17389.199999999997</v>
      </c>
    </row>
    <row r="1742" spans="1:3" x14ac:dyDescent="0.2">
      <c r="A1742" s="286">
        <f t="shared" si="103"/>
        <v>1739</v>
      </c>
      <c r="B1742" s="279">
        <f t="shared" si="105"/>
        <v>17400.239999999998</v>
      </c>
      <c r="C1742" s="279">
        <f t="shared" si="105"/>
        <v>17399.16</v>
      </c>
    </row>
    <row r="1743" spans="1:3" x14ac:dyDescent="0.2">
      <c r="A1743" s="286">
        <f t="shared" si="103"/>
        <v>1740</v>
      </c>
      <c r="B1743" s="279">
        <f t="shared" si="105"/>
        <v>17410.12</v>
      </c>
      <c r="C1743" s="279">
        <f t="shared" si="105"/>
        <v>17409.12</v>
      </c>
    </row>
    <row r="1744" spans="1:3" x14ac:dyDescent="0.2">
      <c r="A1744" s="286">
        <f t="shared" si="103"/>
        <v>1741</v>
      </c>
      <c r="B1744" s="279">
        <f t="shared" ref="B1744:C1759" si="106">B$1*3+B244</f>
        <v>17420</v>
      </c>
      <c r="C1744" s="279">
        <f t="shared" si="106"/>
        <v>17419.199999999997</v>
      </c>
    </row>
    <row r="1745" spans="1:3" x14ac:dyDescent="0.2">
      <c r="A1745" s="286">
        <f t="shared" si="103"/>
        <v>1742</v>
      </c>
      <c r="B1745" s="279">
        <f t="shared" si="106"/>
        <v>17430.399999999998</v>
      </c>
      <c r="C1745" s="279">
        <f t="shared" si="106"/>
        <v>17429.16</v>
      </c>
    </row>
    <row r="1746" spans="1:3" x14ac:dyDescent="0.2">
      <c r="A1746" s="286">
        <f t="shared" si="103"/>
        <v>1743</v>
      </c>
      <c r="B1746" s="279">
        <f t="shared" si="106"/>
        <v>17440.28</v>
      </c>
      <c r="C1746" s="279">
        <f t="shared" si="106"/>
        <v>17439.12</v>
      </c>
    </row>
    <row r="1747" spans="1:3" x14ac:dyDescent="0.2">
      <c r="A1747" s="286">
        <f t="shared" si="103"/>
        <v>1744</v>
      </c>
      <c r="B1747" s="279">
        <f t="shared" si="106"/>
        <v>17450.16</v>
      </c>
      <c r="C1747" s="279">
        <f t="shared" si="106"/>
        <v>17449.199999999997</v>
      </c>
    </row>
    <row r="1748" spans="1:3" x14ac:dyDescent="0.2">
      <c r="A1748" s="286">
        <f t="shared" si="103"/>
        <v>1745</v>
      </c>
      <c r="B1748" s="279">
        <f t="shared" si="106"/>
        <v>17460.04</v>
      </c>
      <c r="C1748" s="279">
        <f t="shared" si="106"/>
        <v>17459.16</v>
      </c>
    </row>
    <row r="1749" spans="1:3" x14ac:dyDescent="0.2">
      <c r="A1749" s="286">
        <f t="shared" si="103"/>
        <v>1746</v>
      </c>
      <c r="B1749" s="279">
        <f t="shared" si="106"/>
        <v>17470.439999999999</v>
      </c>
      <c r="C1749" s="279">
        <f t="shared" si="106"/>
        <v>17469.12</v>
      </c>
    </row>
    <row r="1750" spans="1:3" x14ac:dyDescent="0.2">
      <c r="A1750" s="286">
        <f t="shared" si="103"/>
        <v>1747</v>
      </c>
      <c r="B1750" s="279">
        <f t="shared" si="106"/>
        <v>17480.32</v>
      </c>
      <c r="C1750" s="279">
        <f t="shared" si="106"/>
        <v>17479.199999999997</v>
      </c>
    </row>
    <row r="1751" spans="1:3" x14ac:dyDescent="0.2">
      <c r="A1751" s="286">
        <f t="shared" si="103"/>
        <v>1748</v>
      </c>
      <c r="B1751" s="279">
        <f t="shared" si="106"/>
        <v>17490.199999999997</v>
      </c>
      <c r="C1751" s="279">
        <f t="shared" si="106"/>
        <v>17489.16</v>
      </c>
    </row>
    <row r="1752" spans="1:3" x14ac:dyDescent="0.2">
      <c r="A1752" s="286">
        <f t="shared" si="103"/>
        <v>1749</v>
      </c>
      <c r="B1752" s="279">
        <f t="shared" si="106"/>
        <v>17500.079999999998</v>
      </c>
      <c r="C1752" s="279">
        <f t="shared" si="106"/>
        <v>17499.12</v>
      </c>
    </row>
    <row r="1753" spans="1:3" x14ac:dyDescent="0.2">
      <c r="A1753" s="286">
        <f t="shared" si="103"/>
        <v>1750</v>
      </c>
      <c r="B1753" s="279">
        <f t="shared" si="106"/>
        <v>17509.96</v>
      </c>
      <c r="C1753" s="279">
        <f t="shared" si="106"/>
        <v>17509.199999999997</v>
      </c>
    </row>
    <row r="1754" spans="1:3" x14ac:dyDescent="0.2">
      <c r="A1754" s="286">
        <f t="shared" si="103"/>
        <v>1751</v>
      </c>
      <c r="B1754" s="279">
        <f t="shared" si="106"/>
        <v>17520.36</v>
      </c>
      <c r="C1754" s="279">
        <f t="shared" si="106"/>
        <v>17519.16</v>
      </c>
    </row>
    <row r="1755" spans="1:3" x14ac:dyDescent="0.2">
      <c r="A1755" s="286">
        <f t="shared" si="103"/>
        <v>1752</v>
      </c>
      <c r="B1755" s="279">
        <f t="shared" si="106"/>
        <v>17530.239999999998</v>
      </c>
      <c r="C1755" s="279">
        <f t="shared" si="106"/>
        <v>17529.12</v>
      </c>
    </row>
    <row r="1756" spans="1:3" x14ac:dyDescent="0.2">
      <c r="A1756" s="286">
        <f t="shared" si="103"/>
        <v>1753</v>
      </c>
      <c r="B1756" s="279">
        <f t="shared" si="106"/>
        <v>17540.12</v>
      </c>
      <c r="C1756" s="279">
        <f t="shared" si="106"/>
        <v>17539.199999999997</v>
      </c>
    </row>
    <row r="1757" spans="1:3" x14ac:dyDescent="0.2">
      <c r="A1757" s="286">
        <f t="shared" si="103"/>
        <v>1754</v>
      </c>
      <c r="B1757" s="279">
        <f t="shared" si="106"/>
        <v>17550</v>
      </c>
      <c r="C1757" s="279">
        <f t="shared" si="106"/>
        <v>17549.16</v>
      </c>
    </row>
    <row r="1758" spans="1:3" x14ac:dyDescent="0.2">
      <c r="A1758" s="286">
        <f t="shared" si="103"/>
        <v>1755</v>
      </c>
      <c r="B1758" s="279">
        <f t="shared" si="106"/>
        <v>17560.399999999998</v>
      </c>
      <c r="C1758" s="279">
        <f t="shared" si="106"/>
        <v>17559.12</v>
      </c>
    </row>
    <row r="1759" spans="1:3" x14ac:dyDescent="0.2">
      <c r="A1759" s="286">
        <f t="shared" si="103"/>
        <v>1756</v>
      </c>
      <c r="B1759" s="279">
        <f t="shared" si="106"/>
        <v>17570.28</v>
      </c>
      <c r="C1759" s="279">
        <f t="shared" si="106"/>
        <v>17569.199999999997</v>
      </c>
    </row>
    <row r="1760" spans="1:3" x14ac:dyDescent="0.2">
      <c r="A1760" s="286">
        <f t="shared" si="103"/>
        <v>1757</v>
      </c>
      <c r="B1760" s="279">
        <f t="shared" ref="B1760:C1775" si="107">B$1*3+B260</f>
        <v>17580.16</v>
      </c>
      <c r="C1760" s="279">
        <f t="shared" si="107"/>
        <v>17579.16</v>
      </c>
    </row>
    <row r="1761" spans="1:3" x14ac:dyDescent="0.2">
      <c r="A1761" s="286">
        <f t="shared" si="103"/>
        <v>1758</v>
      </c>
      <c r="B1761" s="279">
        <f t="shared" si="107"/>
        <v>17590.04</v>
      </c>
      <c r="C1761" s="279">
        <f t="shared" si="107"/>
        <v>17589.12</v>
      </c>
    </row>
    <row r="1762" spans="1:3" x14ac:dyDescent="0.2">
      <c r="A1762" s="286">
        <f t="shared" ref="A1762:A1825" si="108">A1761+1</f>
        <v>1759</v>
      </c>
      <c r="B1762" s="279">
        <f t="shared" si="107"/>
        <v>17600.439999999999</v>
      </c>
      <c r="C1762" s="279">
        <f t="shared" si="107"/>
        <v>17599.199999999997</v>
      </c>
    </row>
    <row r="1763" spans="1:3" x14ac:dyDescent="0.2">
      <c r="A1763" s="286">
        <f t="shared" si="108"/>
        <v>1760</v>
      </c>
      <c r="B1763" s="279">
        <f t="shared" si="107"/>
        <v>17610.32</v>
      </c>
      <c r="C1763" s="279">
        <f t="shared" si="107"/>
        <v>17609.16</v>
      </c>
    </row>
    <row r="1764" spans="1:3" x14ac:dyDescent="0.2">
      <c r="A1764" s="286">
        <f t="shared" si="108"/>
        <v>1761</v>
      </c>
      <c r="B1764" s="279">
        <f t="shared" si="107"/>
        <v>17620.199999999997</v>
      </c>
      <c r="C1764" s="279">
        <f t="shared" si="107"/>
        <v>17619.12</v>
      </c>
    </row>
    <row r="1765" spans="1:3" x14ac:dyDescent="0.2">
      <c r="A1765" s="286">
        <f t="shared" si="108"/>
        <v>1762</v>
      </c>
      <c r="B1765" s="279">
        <f t="shared" si="107"/>
        <v>17630.079999999998</v>
      </c>
      <c r="C1765" s="279">
        <f t="shared" si="107"/>
        <v>17629.199999999997</v>
      </c>
    </row>
    <row r="1766" spans="1:3" x14ac:dyDescent="0.2">
      <c r="A1766" s="286">
        <f t="shared" si="108"/>
        <v>1763</v>
      </c>
      <c r="B1766" s="279">
        <f t="shared" si="107"/>
        <v>17639.96</v>
      </c>
      <c r="C1766" s="279">
        <f t="shared" si="107"/>
        <v>17639.16</v>
      </c>
    </row>
    <row r="1767" spans="1:3" x14ac:dyDescent="0.2">
      <c r="A1767" s="286">
        <f t="shared" si="108"/>
        <v>1764</v>
      </c>
      <c r="B1767" s="279">
        <f t="shared" si="107"/>
        <v>17650.36</v>
      </c>
      <c r="C1767" s="279">
        <f t="shared" si="107"/>
        <v>17649.12</v>
      </c>
    </row>
    <row r="1768" spans="1:3" x14ac:dyDescent="0.2">
      <c r="A1768" s="286">
        <f t="shared" si="108"/>
        <v>1765</v>
      </c>
      <c r="B1768" s="279">
        <f t="shared" si="107"/>
        <v>17660.239999999998</v>
      </c>
      <c r="C1768" s="279">
        <f t="shared" si="107"/>
        <v>17659.199999999997</v>
      </c>
    </row>
    <row r="1769" spans="1:3" x14ac:dyDescent="0.2">
      <c r="A1769" s="286">
        <f t="shared" si="108"/>
        <v>1766</v>
      </c>
      <c r="B1769" s="279">
        <f t="shared" si="107"/>
        <v>17670.12</v>
      </c>
      <c r="C1769" s="279">
        <f t="shared" si="107"/>
        <v>17669.16</v>
      </c>
    </row>
    <row r="1770" spans="1:3" x14ac:dyDescent="0.2">
      <c r="A1770" s="286">
        <f t="shared" si="108"/>
        <v>1767</v>
      </c>
      <c r="B1770" s="279">
        <f t="shared" si="107"/>
        <v>17680</v>
      </c>
      <c r="C1770" s="279">
        <f t="shared" si="107"/>
        <v>17679.12</v>
      </c>
    </row>
    <row r="1771" spans="1:3" x14ac:dyDescent="0.2">
      <c r="A1771" s="286">
        <f t="shared" si="108"/>
        <v>1768</v>
      </c>
      <c r="B1771" s="279">
        <f t="shared" si="107"/>
        <v>17690.399999999998</v>
      </c>
      <c r="C1771" s="279">
        <f t="shared" si="107"/>
        <v>17689.199999999997</v>
      </c>
    </row>
    <row r="1772" spans="1:3" x14ac:dyDescent="0.2">
      <c r="A1772" s="286">
        <f t="shared" si="108"/>
        <v>1769</v>
      </c>
      <c r="B1772" s="279">
        <f t="shared" si="107"/>
        <v>17700.28</v>
      </c>
      <c r="C1772" s="279">
        <f t="shared" si="107"/>
        <v>17699.16</v>
      </c>
    </row>
    <row r="1773" spans="1:3" x14ac:dyDescent="0.2">
      <c r="A1773" s="286">
        <f t="shared" si="108"/>
        <v>1770</v>
      </c>
      <c r="B1773" s="279">
        <f t="shared" si="107"/>
        <v>17710.16</v>
      </c>
      <c r="C1773" s="279">
        <f t="shared" si="107"/>
        <v>17709.12</v>
      </c>
    </row>
    <row r="1774" spans="1:3" x14ac:dyDescent="0.2">
      <c r="A1774" s="286">
        <f t="shared" si="108"/>
        <v>1771</v>
      </c>
      <c r="B1774" s="279">
        <f t="shared" si="107"/>
        <v>17720.04</v>
      </c>
      <c r="C1774" s="279">
        <f t="shared" si="107"/>
        <v>17719.199999999997</v>
      </c>
    </row>
    <row r="1775" spans="1:3" x14ac:dyDescent="0.2">
      <c r="A1775" s="286">
        <f t="shared" si="108"/>
        <v>1772</v>
      </c>
      <c r="B1775" s="279">
        <f t="shared" si="107"/>
        <v>17730.439999999999</v>
      </c>
      <c r="C1775" s="279">
        <f t="shared" si="107"/>
        <v>17729.16</v>
      </c>
    </row>
    <row r="1776" spans="1:3" x14ac:dyDescent="0.2">
      <c r="A1776" s="286">
        <f t="shared" si="108"/>
        <v>1773</v>
      </c>
      <c r="B1776" s="279">
        <f t="shared" ref="B1776:C1791" si="109">B$1*3+B276</f>
        <v>17740.32</v>
      </c>
      <c r="C1776" s="279">
        <f t="shared" si="109"/>
        <v>17739.12</v>
      </c>
    </row>
    <row r="1777" spans="1:3" x14ac:dyDescent="0.2">
      <c r="A1777" s="286">
        <f t="shared" si="108"/>
        <v>1774</v>
      </c>
      <c r="B1777" s="279">
        <f t="shared" si="109"/>
        <v>17750.199999999997</v>
      </c>
      <c r="C1777" s="279">
        <f t="shared" si="109"/>
        <v>17749.199999999997</v>
      </c>
    </row>
    <row r="1778" spans="1:3" x14ac:dyDescent="0.2">
      <c r="A1778" s="286">
        <f t="shared" si="108"/>
        <v>1775</v>
      </c>
      <c r="B1778" s="279">
        <f t="shared" si="109"/>
        <v>17760.079999999998</v>
      </c>
      <c r="C1778" s="279">
        <f t="shared" si="109"/>
        <v>17759.16</v>
      </c>
    </row>
    <row r="1779" spans="1:3" x14ac:dyDescent="0.2">
      <c r="A1779" s="286">
        <f t="shared" si="108"/>
        <v>1776</v>
      </c>
      <c r="B1779" s="279">
        <f t="shared" si="109"/>
        <v>17769.96</v>
      </c>
      <c r="C1779" s="279">
        <f t="shared" si="109"/>
        <v>17769.12</v>
      </c>
    </row>
    <row r="1780" spans="1:3" x14ac:dyDescent="0.2">
      <c r="A1780" s="286">
        <f t="shared" si="108"/>
        <v>1777</v>
      </c>
      <c r="B1780" s="279">
        <f t="shared" si="109"/>
        <v>17780.36</v>
      </c>
      <c r="C1780" s="279">
        <f t="shared" si="109"/>
        <v>17779.199999999997</v>
      </c>
    </row>
    <row r="1781" spans="1:3" x14ac:dyDescent="0.2">
      <c r="A1781" s="286">
        <f t="shared" si="108"/>
        <v>1778</v>
      </c>
      <c r="B1781" s="279">
        <f t="shared" si="109"/>
        <v>17790.239999999998</v>
      </c>
      <c r="C1781" s="279">
        <f t="shared" si="109"/>
        <v>17789.16</v>
      </c>
    </row>
    <row r="1782" spans="1:3" x14ac:dyDescent="0.2">
      <c r="A1782" s="286">
        <f t="shared" si="108"/>
        <v>1779</v>
      </c>
      <c r="B1782" s="279">
        <f t="shared" si="109"/>
        <v>17800.12</v>
      </c>
      <c r="C1782" s="279">
        <f t="shared" si="109"/>
        <v>17799.12</v>
      </c>
    </row>
    <row r="1783" spans="1:3" x14ac:dyDescent="0.2">
      <c r="A1783" s="286">
        <f t="shared" si="108"/>
        <v>1780</v>
      </c>
      <c r="B1783" s="279">
        <f t="shared" si="109"/>
        <v>17810</v>
      </c>
      <c r="C1783" s="279">
        <f t="shared" si="109"/>
        <v>17809.199999999997</v>
      </c>
    </row>
    <row r="1784" spans="1:3" x14ac:dyDescent="0.2">
      <c r="A1784" s="286">
        <f t="shared" si="108"/>
        <v>1781</v>
      </c>
      <c r="B1784" s="279">
        <f t="shared" si="109"/>
        <v>17820.399999999998</v>
      </c>
      <c r="C1784" s="279">
        <f t="shared" si="109"/>
        <v>17819.16</v>
      </c>
    </row>
    <row r="1785" spans="1:3" x14ac:dyDescent="0.2">
      <c r="A1785" s="286">
        <f t="shared" si="108"/>
        <v>1782</v>
      </c>
      <c r="B1785" s="279">
        <f t="shared" si="109"/>
        <v>17830.28</v>
      </c>
      <c r="C1785" s="279">
        <f t="shared" si="109"/>
        <v>17829.12</v>
      </c>
    </row>
    <row r="1786" spans="1:3" x14ac:dyDescent="0.2">
      <c r="A1786" s="286">
        <f t="shared" si="108"/>
        <v>1783</v>
      </c>
      <c r="B1786" s="279">
        <f t="shared" si="109"/>
        <v>17840.16</v>
      </c>
      <c r="C1786" s="279">
        <f t="shared" si="109"/>
        <v>17839.199999999997</v>
      </c>
    </row>
    <row r="1787" spans="1:3" x14ac:dyDescent="0.2">
      <c r="A1787" s="286">
        <f t="shared" si="108"/>
        <v>1784</v>
      </c>
      <c r="B1787" s="279">
        <f t="shared" si="109"/>
        <v>17850.04</v>
      </c>
      <c r="C1787" s="279">
        <f t="shared" si="109"/>
        <v>17849.16</v>
      </c>
    </row>
    <row r="1788" spans="1:3" x14ac:dyDescent="0.2">
      <c r="A1788" s="286">
        <f t="shared" si="108"/>
        <v>1785</v>
      </c>
      <c r="B1788" s="279">
        <f t="shared" si="109"/>
        <v>17860.439999999999</v>
      </c>
      <c r="C1788" s="279">
        <f t="shared" si="109"/>
        <v>17859.12</v>
      </c>
    </row>
    <row r="1789" spans="1:3" x14ac:dyDescent="0.2">
      <c r="A1789" s="286">
        <f t="shared" si="108"/>
        <v>1786</v>
      </c>
      <c r="B1789" s="279">
        <f t="shared" si="109"/>
        <v>17870.32</v>
      </c>
      <c r="C1789" s="279">
        <f t="shared" si="109"/>
        <v>17869.199999999997</v>
      </c>
    </row>
    <row r="1790" spans="1:3" x14ac:dyDescent="0.2">
      <c r="A1790" s="286">
        <f t="shared" si="108"/>
        <v>1787</v>
      </c>
      <c r="B1790" s="279">
        <f t="shared" si="109"/>
        <v>17880.199999999997</v>
      </c>
      <c r="C1790" s="279">
        <f t="shared" si="109"/>
        <v>17879.16</v>
      </c>
    </row>
    <row r="1791" spans="1:3" x14ac:dyDescent="0.2">
      <c r="A1791" s="286">
        <f t="shared" si="108"/>
        <v>1788</v>
      </c>
      <c r="B1791" s="279">
        <f t="shared" si="109"/>
        <v>17890.079999999998</v>
      </c>
      <c r="C1791" s="279">
        <f t="shared" si="109"/>
        <v>17889.12</v>
      </c>
    </row>
    <row r="1792" spans="1:3" x14ac:dyDescent="0.2">
      <c r="A1792" s="286">
        <f t="shared" si="108"/>
        <v>1789</v>
      </c>
      <c r="B1792" s="279">
        <f t="shared" ref="B1792:C1807" si="110">B$1*3+B292</f>
        <v>17899.96</v>
      </c>
      <c r="C1792" s="279">
        <f t="shared" si="110"/>
        <v>17899.199999999997</v>
      </c>
    </row>
    <row r="1793" spans="1:3" x14ac:dyDescent="0.2">
      <c r="A1793" s="286">
        <f t="shared" si="108"/>
        <v>1790</v>
      </c>
      <c r="B1793" s="279">
        <f t="shared" si="110"/>
        <v>17910.36</v>
      </c>
      <c r="C1793" s="279">
        <f t="shared" si="110"/>
        <v>17909.16</v>
      </c>
    </row>
    <row r="1794" spans="1:3" x14ac:dyDescent="0.2">
      <c r="A1794" s="286">
        <f t="shared" si="108"/>
        <v>1791</v>
      </c>
      <c r="B1794" s="279">
        <f t="shared" si="110"/>
        <v>17920.239999999998</v>
      </c>
      <c r="C1794" s="279">
        <f t="shared" si="110"/>
        <v>17919.12</v>
      </c>
    </row>
    <row r="1795" spans="1:3" x14ac:dyDescent="0.2">
      <c r="A1795" s="286">
        <f t="shared" si="108"/>
        <v>1792</v>
      </c>
      <c r="B1795" s="279">
        <f t="shared" si="110"/>
        <v>17930.12</v>
      </c>
      <c r="C1795" s="279">
        <f t="shared" si="110"/>
        <v>17929.199999999997</v>
      </c>
    </row>
    <row r="1796" spans="1:3" x14ac:dyDescent="0.2">
      <c r="A1796" s="286">
        <f t="shared" si="108"/>
        <v>1793</v>
      </c>
      <c r="B1796" s="279">
        <f t="shared" si="110"/>
        <v>17940</v>
      </c>
      <c r="C1796" s="279">
        <f t="shared" si="110"/>
        <v>17939.16</v>
      </c>
    </row>
    <row r="1797" spans="1:3" x14ac:dyDescent="0.2">
      <c r="A1797" s="286">
        <f t="shared" si="108"/>
        <v>1794</v>
      </c>
      <c r="B1797" s="279">
        <f t="shared" si="110"/>
        <v>17950.399999999998</v>
      </c>
      <c r="C1797" s="279">
        <f t="shared" si="110"/>
        <v>17949.12</v>
      </c>
    </row>
    <row r="1798" spans="1:3" x14ac:dyDescent="0.2">
      <c r="A1798" s="286">
        <f t="shared" si="108"/>
        <v>1795</v>
      </c>
      <c r="B1798" s="279">
        <f t="shared" si="110"/>
        <v>17960.28</v>
      </c>
      <c r="C1798" s="279">
        <f t="shared" si="110"/>
        <v>17959.199999999997</v>
      </c>
    </row>
    <row r="1799" spans="1:3" x14ac:dyDescent="0.2">
      <c r="A1799" s="286">
        <f t="shared" si="108"/>
        <v>1796</v>
      </c>
      <c r="B1799" s="279">
        <f t="shared" si="110"/>
        <v>17970.16</v>
      </c>
      <c r="C1799" s="279">
        <f t="shared" si="110"/>
        <v>17969.16</v>
      </c>
    </row>
    <row r="1800" spans="1:3" x14ac:dyDescent="0.2">
      <c r="A1800" s="286">
        <f t="shared" si="108"/>
        <v>1797</v>
      </c>
      <c r="B1800" s="279">
        <f t="shared" si="110"/>
        <v>17980.04</v>
      </c>
      <c r="C1800" s="279">
        <f t="shared" si="110"/>
        <v>17979.12</v>
      </c>
    </row>
    <row r="1801" spans="1:3" x14ac:dyDescent="0.2">
      <c r="A1801" s="286">
        <f t="shared" si="108"/>
        <v>1798</v>
      </c>
      <c r="B1801" s="279">
        <f t="shared" si="110"/>
        <v>17990.439999999999</v>
      </c>
      <c r="C1801" s="279">
        <f t="shared" si="110"/>
        <v>17989.199999999997</v>
      </c>
    </row>
    <row r="1802" spans="1:3" x14ac:dyDescent="0.2">
      <c r="A1802" s="286">
        <f t="shared" si="108"/>
        <v>1799</v>
      </c>
      <c r="B1802" s="279">
        <f t="shared" si="110"/>
        <v>18000.32</v>
      </c>
      <c r="C1802" s="279">
        <f t="shared" si="110"/>
        <v>17999.16</v>
      </c>
    </row>
    <row r="1803" spans="1:3" x14ac:dyDescent="0.2">
      <c r="A1803" s="286">
        <f t="shared" si="108"/>
        <v>1800</v>
      </c>
      <c r="B1803" s="279">
        <f t="shared" si="110"/>
        <v>18010.199999999997</v>
      </c>
      <c r="C1803" s="279">
        <f t="shared" si="110"/>
        <v>18009.12</v>
      </c>
    </row>
    <row r="1804" spans="1:3" x14ac:dyDescent="0.2">
      <c r="A1804" s="286">
        <f t="shared" si="108"/>
        <v>1801</v>
      </c>
      <c r="B1804" s="279">
        <f t="shared" si="110"/>
        <v>18020.079999999998</v>
      </c>
      <c r="C1804" s="279">
        <f t="shared" si="110"/>
        <v>18019.199999999997</v>
      </c>
    </row>
    <row r="1805" spans="1:3" x14ac:dyDescent="0.2">
      <c r="A1805" s="286">
        <f t="shared" si="108"/>
        <v>1802</v>
      </c>
      <c r="B1805" s="279">
        <f t="shared" si="110"/>
        <v>18029.96</v>
      </c>
      <c r="C1805" s="279">
        <f t="shared" si="110"/>
        <v>18029.16</v>
      </c>
    </row>
    <row r="1806" spans="1:3" x14ac:dyDescent="0.2">
      <c r="A1806" s="286">
        <f t="shared" si="108"/>
        <v>1803</v>
      </c>
      <c r="B1806" s="279">
        <f t="shared" si="110"/>
        <v>18040.36</v>
      </c>
      <c r="C1806" s="279">
        <f t="shared" si="110"/>
        <v>18039.12</v>
      </c>
    </row>
    <row r="1807" spans="1:3" x14ac:dyDescent="0.2">
      <c r="A1807" s="286">
        <f t="shared" si="108"/>
        <v>1804</v>
      </c>
      <c r="B1807" s="279">
        <f t="shared" si="110"/>
        <v>18050.239999999998</v>
      </c>
      <c r="C1807" s="279">
        <f t="shared" si="110"/>
        <v>18049.199999999997</v>
      </c>
    </row>
    <row r="1808" spans="1:3" x14ac:dyDescent="0.2">
      <c r="A1808" s="286">
        <f t="shared" si="108"/>
        <v>1805</v>
      </c>
      <c r="B1808" s="279">
        <f t="shared" ref="B1808:C1823" si="111">B$1*3+B308</f>
        <v>18060.12</v>
      </c>
      <c r="C1808" s="279">
        <f t="shared" si="111"/>
        <v>18059.16</v>
      </c>
    </row>
    <row r="1809" spans="1:3" x14ac:dyDescent="0.2">
      <c r="A1809" s="286">
        <f t="shared" si="108"/>
        <v>1806</v>
      </c>
      <c r="B1809" s="279">
        <f t="shared" si="111"/>
        <v>18070</v>
      </c>
      <c r="C1809" s="279">
        <f t="shared" si="111"/>
        <v>18069.12</v>
      </c>
    </row>
    <row r="1810" spans="1:3" x14ac:dyDescent="0.2">
      <c r="A1810" s="286">
        <f t="shared" si="108"/>
        <v>1807</v>
      </c>
      <c r="B1810" s="279">
        <f t="shared" si="111"/>
        <v>18080.399999999998</v>
      </c>
      <c r="C1810" s="279">
        <f t="shared" si="111"/>
        <v>18079.199999999997</v>
      </c>
    </row>
    <row r="1811" spans="1:3" x14ac:dyDescent="0.2">
      <c r="A1811" s="286">
        <f t="shared" si="108"/>
        <v>1808</v>
      </c>
      <c r="B1811" s="279">
        <f t="shared" si="111"/>
        <v>18090.28</v>
      </c>
      <c r="C1811" s="279">
        <f t="shared" si="111"/>
        <v>18089.16</v>
      </c>
    </row>
    <row r="1812" spans="1:3" x14ac:dyDescent="0.2">
      <c r="A1812" s="286">
        <f t="shared" si="108"/>
        <v>1809</v>
      </c>
      <c r="B1812" s="279">
        <f t="shared" si="111"/>
        <v>18100.16</v>
      </c>
      <c r="C1812" s="279">
        <f t="shared" si="111"/>
        <v>18099.12</v>
      </c>
    </row>
    <row r="1813" spans="1:3" x14ac:dyDescent="0.2">
      <c r="A1813" s="286">
        <f t="shared" si="108"/>
        <v>1810</v>
      </c>
      <c r="B1813" s="279">
        <f t="shared" si="111"/>
        <v>18110.04</v>
      </c>
      <c r="C1813" s="279">
        <f t="shared" si="111"/>
        <v>18109.199999999997</v>
      </c>
    </row>
    <row r="1814" spans="1:3" x14ac:dyDescent="0.2">
      <c r="A1814" s="286">
        <f t="shared" si="108"/>
        <v>1811</v>
      </c>
      <c r="B1814" s="279">
        <f t="shared" si="111"/>
        <v>18120.439999999999</v>
      </c>
      <c r="C1814" s="279">
        <f t="shared" si="111"/>
        <v>18119.16</v>
      </c>
    </row>
    <row r="1815" spans="1:3" x14ac:dyDescent="0.2">
      <c r="A1815" s="286">
        <f t="shared" si="108"/>
        <v>1812</v>
      </c>
      <c r="B1815" s="279">
        <f t="shared" si="111"/>
        <v>18130.32</v>
      </c>
      <c r="C1815" s="279">
        <f t="shared" si="111"/>
        <v>18129.12</v>
      </c>
    </row>
    <row r="1816" spans="1:3" x14ac:dyDescent="0.2">
      <c r="A1816" s="286">
        <f t="shared" si="108"/>
        <v>1813</v>
      </c>
      <c r="B1816" s="279">
        <f t="shared" si="111"/>
        <v>18140.199999999997</v>
      </c>
      <c r="C1816" s="279">
        <f t="shared" si="111"/>
        <v>18139.199999999997</v>
      </c>
    </row>
    <row r="1817" spans="1:3" x14ac:dyDescent="0.2">
      <c r="A1817" s="286">
        <f t="shared" si="108"/>
        <v>1814</v>
      </c>
      <c r="B1817" s="279">
        <f t="shared" si="111"/>
        <v>18150.079999999998</v>
      </c>
      <c r="C1817" s="279">
        <f t="shared" si="111"/>
        <v>18149.16</v>
      </c>
    </row>
    <row r="1818" spans="1:3" x14ac:dyDescent="0.2">
      <c r="A1818" s="286">
        <f t="shared" si="108"/>
        <v>1815</v>
      </c>
      <c r="B1818" s="279">
        <f t="shared" si="111"/>
        <v>18159.96</v>
      </c>
      <c r="C1818" s="279">
        <f t="shared" si="111"/>
        <v>18159.12</v>
      </c>
    </row>
    <row r="1819" spans="1:3" x14ac:dyDescent="0.2">
      <c r="A1819" s="286">
        <f t="shared" si="108"/>
        <v>1816</v>
      </c>
      <c r="B1819" s="279">
        <f t="shared" si="111"/>
        <v>18170.36</v>
      </c>
      <c r="C1819" s="279">
        <f t="shared" si="111"/>
        <v>18169.199999999997</v>
      </c>
    </row>
    <row r="1820" spans="1:3" x14ac:dyDescent="0.2">
      <c r="A1820" s="286">
        <f t="shared" si="108"/>
        <v>1817</v>
      </c>
      <c r="B1820" s="279">
        <f t="shared" si="111"/>
        <v>18180.239999999998</v>
      </c>
      <c r="C1820" s="279">
        <f t="shared" si="111"/>
        <v>18179.16</v>
      </c>
    </row>
    <row r="1821" spans="1:3" x14ac:dyDescent="0.2">
      <c r="A1821" s="286">
        <f t="shared" si="108"/>
        <v>1818</v>
      </c>
      <c r="B1821" s="279">
        <f t="shared" si="111"/>
        <v>18190.12</v>
      </c>
      <c r="C1821" s="279">
        <f t="shared" si="111"/>
        <v>18189.12</v>
      </c>
    </row>
    <row r="1822" spans="1:3" x14ac:dyDescent="0.2">
      <c r="A1822" s="286">
        <f t="shared" si="108"/>
        <v>1819</v>
      </c>
      <c r="B1822" s="279">
        <f t="shared" si="111"/>
        <v>18200</v>
      </c>
      <c r="C1822" s="279">
        <f t="shared" si="111"/>
        <v>18199.199999999997</v>
      </c>
    </row>
    <row r="1823" spans="1:3" x14ac:dyDescent="0.2">
      <c r="A1823" s="286">
        <f t="shared" si="108"/>
        <v>1820</v>
      </c>
      <c r="B1823" s="279">
        <f t="shared" si="111"/>
        <v>18210.399999999998</v>
      </c>
      <c r="C1823" s="279">
        <f t="shared" si="111"/>
        <v>18209.16</v>
      </c>
    </row>
    <row r="1824" spans="1:3" x14ac:dyDescent="0.2">
      <c r="A1824" s="286">
        <f t="shared" si="108"/>
        <v>1821</v>
      </c>
      <c r="B1824" s="279">
        <f t="shared" ref="B1824:C1839" si="112">B$1*3+B324</f>
        <v>18220.28</v>
      </c>
      <c r="C1824" s="279">
        <f t="shared" si="112"/>
        <v>18219.12</v>
      </c>
    </row>
    <row r="1825" spans="1:3" x14ac:dyDescent="0.2">
      <c r="A1825" s="286">
        <f t="shared" si="108"/>
        <v>1822</v>
      </c>
      <c r="B1825" s="279">
        <f t="shared" si="112"/>
        <v>18230.16</v>
      </c>
      <c r="C1825" s="279">
        <f t="shared" si="112"/>
        <v>18229.199999999997</v>
      </c>
    </row>
    <row r="1826" spans="1:3" x14ac:dyDescent="0.2">
      <c r="A1826" s="286">
        <f t="shared" ref="A1826:A1889" si="113">A1825+1</f>
        <v>1823</v>
      </c>
      <c r="B1826" s="279">
        <f t="shared" si="112"/>
        <v>18240.04</v>
      </c>
      <c r="C1826" s="279">
        <f t="shared" si="112"/>
        <v>18239.16</v>
      </c>
    </row>
    <row r="1827" spans="1:3" x14ac:dyDescent="0.2">
      <c r="A1827" s="286">
        <f t="shared" si="113"/>
        <v>1824</v>
      </c>
      <c r="B1827" s="279">
        <f t="shared" si="112"/>
        <v>18250.439999999999</v>
      </c>
      <c r="C1827" s="279">
        <f t="shared" si="112"/>
        <v>18249.12</v>
      </c>
    </row>
    <row r="1828" spans="1:3" x14ac:dyDescent="0.2">
      <c r="A1828" s="286">
        <f t="shared" si="113"/>
        <v>1825</v>
      </c>
      <c r="B1828" s="279">
        <f t="shared" si="112"/>
        <v>18260.32</v>
      </c>
      <c r="C1828" s="279">
        <f t="shared" si="112"/>
        <v>18259.199999999997</v>
      </c>
    </row>
    <row r="1829" spans="1:3" x14ac:dyDescent="0.2">
      <c r="A1829" s="286">
        <f t="shared" si="113"/>
        <v>1826</v>
      </c>
      <c r="B1829" s="279">
        <f t="shared" si="112"/>
        <v>18270.199999999997</v>
      </c>
      <c r="C1829" s="279">
        <f t="shared" si="112"/>
        <v>18269.16</v>
      </c>
    </row>
    <row r="1830" spans="1:3" x14ac:dyDescent="0.2">
      <c r="A1830" s="286">
        <f t="shared" si="113"/>
        <v>1827</v>
      </c>
      <c r="B1830" s="279">
        <f t="shared" si="112"/>
        <v>18280.079999999998</v>
      </c>
      <c r="C1830" s="279">
        <f t="shared" si="112"/>
        <v>18279.12</v>
      </c>
    </row>
    <row r="1831" spans="1:3" x14ac:dyDescent="0.2">
      <c r="A1831" s="286">
        <f t="shared" si="113"/>
        <v>1828</v>
      </c>
      <c r="B1831" s="279">
        <f t="shared" si="112"/>
        <v>18289.96</v>
      </c>
      <c r="C1831" s="279">
        <f t="shared" si="112"/>
        <v>18289.199999999997</v>
      </c>
    </row>
    <row r="1832" spans="1:3" x14ac:dyDescent="0.2">
      <c r="A1832" s="286">
        <f t="shared" si="113"/>
        <v>1829</v>
      </c>
      <c r="B1832" s="279">
        <f t="shared" si="112"/>
        <v>18300.36</v>
      </c>
      <c r="C1832" s="279">
        <f t="shared" si="112"/>
        <v>18299.16</v>
      </c>
    </row>
    <row r="1833" spans="1:3" x14ac:dyDescent="0.2">
      <c r="A1833" s="286">
        <f t="shared" si="113"/>
        <v>1830</v>
      </c>
      <c r="B1833" s="279">
        <f t="shared" si="112"/>
        <v>18310.239999999998</v>
      </c>
      <c r="C1833" s="279">
        <f t="shared" si="112"/>
        <v>18309.12</v>
      </c>
    </row>
    <row r="1834" spans="1:3" x14ac:dyDescent="0.2">
      <c r="A1834" s="286">
        <f t="shared" si="113"/>
        <v>1831</v>
      </c>
      <c r="B1834" s="279">
        <f t="shared" si="112"/>
        <v>18320.12</v>
      </c>
      <c r="C1834" s="279">
        <f t="shared" si="112"/>
        <v>18319.199999999997</v>
      </c>
    </row>
    <row r="1835" spans="1:3" x14ac:dyDescent="0.2">
      <c r="A1835" s="286">
        <f t="shared" si="113"/>
        <v>1832</v>
      </c>
      <c r="B1835" s="279">
        <f t="shared" si="112"/>
        <v>18330</v>
      </c>
      <c r="C1835" s="279">
        <f t="shared" si="112"/>
        <v>18329.16</v>
      </c>
    </row>
    <row r="1836" spans="1:3" x14ac:dyDescent="0.2">
      <c r="A1836" s="286">
        <f t="shared" si="113"/>
        <v>1833</v>
      </c>
      <c r="B1836" s="279">
        <f t="shared" si="112"/>
        <v>18340.399999999998</v>
      </c>
      <c r="C1836" s="279">
        <f t="shared" si="112"/>
        <v>18339.12</v>
      </c>
    </row>
    <row r="1837" spans="1:3" x14ac:dyDescent="0.2">
      <c r="A1837" s="286">
        <f t="shared" si="113"/>
        <v>1834</v>
      </c>
      <c r="B1837" s="279">
        <f t="shared" si="112"/>
        <v>18350.28</v>
      </c>
      <c r="C1837" s="279">
        <f t="shared" si="112"/>
        <v>18349.199999999997</v>
      </c>
    </row>
    <row r="1838" spans="1:3" x14ac:dyDescent="0.2">
      <c r="A1838" s="286">
        <f t="shared" si="113"/>
        <v>1835</v>
      </c>
      <c r="B1838" s="279">
        <f t="shared" si="112"/>
        <v>18360.16</v>
      </c>
      <c r="C1838" s="279">
        <f t="shared" si="112"/>
        <v>18359.16</v>
      </c>
    </row>
    <row r="1839" spans="1:3" x14ac:dyDescent="0.2">
      <c r="A1839" s="286">
        <f t="shared" si="113"/>
        <v>1836</v>
      </c>
      <c r="B1839" s="279">
        <f t="shared" si="112"/>
        <v>18370.04</v>
      </c>
      <c r="C1839" s="279">
        <f t="shared" si="112"/>
        <v>18369.12</v>
      </c>
    </row>
    <row r="1840" spans="1:3" x14ac:dyDescent="0.2">
      <c r="A1840" s="286">
        <f t="shared" si="113"/>
        <v>1837</v>
      </c>
      <c r="B1840" s="279">
        <f t="shared" ref="B1840:C1855" si="114">B$1*3+B340</f>
        <v>18380.439999999999</v>
      </c>
      <c r="C1840" s="279">
        <f t="shared" si="114"/>
        <v>18379.199999999997</v>
      </c>
    </row>
    <row r="1841" spans="1:3" x14ac:dyDescent="0.2">
      <c r="A1841" s="286">
        <f t="shared" si="113"/>
        <v>1838</v>
      </c>
      <c r="B1841" s="279">
        <f t="shared" si="114"/>
        <v>18390.32</v>
      </c>
      <c r="C1841" s="279">
        <f t="shared" si="114"/>
        <v>18389.16</v>
      </c>
    </row>
    <row r="1842" spans="1:3" x14ac:dyDescent="0.2">
      <c r="A1842" s="286">
        <f t="shared" si="113"/>
        <v>1839</v>
      </c>
      <c r="B1842" s="279">
        <f t="shared" si="114"/>
        <v>18400.199999999997</v>
      </c>
      <c r="C1842" s="279">
        <f t="shared" si="114"/>
        <v>18399.12</v>
      </c>
    </row>
    <row r="1843" spans="1:3" x14ac:dyDescent="0.2">
      <c r="A1843" s="286">
        <f t="shared" si="113"/>
        <v>1840</v>
      </c>
      <c r="B1843" s="279">
        <f t="shared" si="114"/>
        <v>18410.079999999998</v>
      </c>
      <c r="C1843" s="279">
        <f t="shared" si="114"/>
        <v>18409.199999999997</v>
      </c>
    </row>
    <row r="1844" spans="1:3" x14ac:dyDescent="0.2">
      <c r="A1844" s="286">
        <f t="shared" si="113"/>
        <v>1841</v>
      </c>
      <c r="B1844" s="279">
        <f t="shared" si="114"/>
        <v>18419.96</v>
      </c>
      <c r="C1844" s="279">
        <f t="shared" si="114"/>
        <v>18419.16</v>
      </c>
    </row>
    <row r="1845" spans="1:3" x14ac:dyDescent="0.2">
      <c r="A1845" s="286">
        <f t="shared" si="113"/>
        <v>1842</v>
      </c>
      <c r="B1845" s="279">
        <f t="shared" si="114"/>
        <v>18430.36</v>
      </c>
      <c r="C1845" s="279">
        <f t="shared" si="114"/>
        <v>18429.12</v>
      </c>
    </row>
    <row r="1846" spans="1:3" x14ac:dyDescent="0.2">
      <c r="A1846" s="286">
        <f t="shared" si="113"/>
        <v>1843</v>
      </c>
      <c r="B1846" s="279">
        <f t="shared" si="114"/>
        <v>18440.239999999998</v>
      </c>
      <c r="C1846" s="279">
        <f t="shared" si="114"/>
        <v>18439.199999999997</v>
      </c>
    </row>
    <row r="1847" spans="1:3" x14ac:dyDescent="0.2">
      <c r="A1847" s="286">
        <f t="shared" si="113"/>
        <v>1844</v>
      </c>
      <c r="B1847" s="279">
        <f t="shared" si="114"/>
        <v>18450.12</v>
      </c>
      <c r="C1847" s="279">
        <f t="shared" si="114"/>
        <v>18449.16</v>
      </c>
    </row>
    <row r="1848" spans="1:3" x14ac:dyDescent="0.2">
      <c r="A1848" s="286">
        <f t="shared" si="113"/>
        <v>1845</v>
      </c>
      <c r="B1848" s="279">
        <f t="shared" si="114"/>
        <v>18460</v>
      </c>
      <c r="C1848" s="279">
        <f t="shared" si="114"/>
        <v>18459.12</v>
      </c>
    </row>
    <row r="1849" spans="1:3" x14ac:dyDescent="0.2">
      <c r="A1849" s="286">
        <f t="shared" si="113"/>
        <v>1846</v>
      </c>
      <c r="B1849" s="279">
        <f t="shared" si="114"/>
        <v>18470.399999999998</v>
      </c>
      <c r="C1849" s="279">
        <f t="shared" si="114"/>
        <v>18469.199999999997</v>
      </c>
    </row>
    <row r="1850" spans="1:3" x14ac:dyDescent="0.2">
      <c r="A1850" s="286">
        <f t="shared" si="113"/>
        <v>1847</v>
      </c>
      <c r="B1850" s="279">
        <f t="shared" si="114"/>
        <v>18480.28</v>
      </c>
      <c r="C1850" s="279">
        <f t="shared" si="114"/>
        <v>18479.16</v>
      </c>
    </row>
    <row r="1851" spans="1:3" x14ac:dyDescent="0.2">
      <c r="A1851" s="286">
        <f t="shared" si="113"/>
        <v>1848</v>
      </c>
      <c r="B1851" s="279">
        <f t="shared" si="114"/>
        <v>18490.16</v>
      </c>
      <c r="C1851" s="279">
        <f t="shared" si="114"/>
        <v>18489.12</v>
      </c>
    </row>
    <row r="1852" spans="1:3" x14ac:dyDescent="0.2">
      <c r="A1852" s="286">
        <f t="shared" si="113"/>
        <v>1849</v>
      </c>
      <c r="B1852" s="279">
        <f t="shared" si="114"/>
        <v>18500.04</v>
      </c>
      <c r="C1852" s="279">
        <f t="shared" si="114"/>
        <v>18499.199999999997</v>
      </c>
    </row>
    <row r="1853" spans="1:3" x14ac:dyDescent="0.2">
      <c r="A1853" s="286">
        <f t="shared" si="113"/>
        <v>1850</v>
      </c>
      <c r="B1853" s="279">
        <f t="shared" si="114"/>
        <v>18510.439999999999</v>
      </c>
      <c r="C1853" s="279">
        <f t="shared" si="114"/>
        <v>18509.16</v>
      </c>
    </row>
    <row r="1854" spans="1:3" x14ac:dyDescent="0.2">
      <c r="A1854" s="286">
        <f t="shared" si="113"/>
        <v>1851</v>
      </c>
      <c r="B1854" s="279">
        <f t="shared" si="114"/>
        <v>18520.32</v>
      </c>
      <c r="C1854" s="279">
        <f t="shared" si="114"/>
        <v>18519.12</v>
      </c>
    </row>
    <row r="1855" spans="1:3" x14ac:dyDescent="0.2">
      <c r="A1855" s="286">
        <f t="shared" si="113"/>
        <v>1852</v>
      </c>
      <c r="B1855" s="279">
        <f t="shared" si="114"/>
        <v>18530.199999999997</v>
      </c>
      <c r="C1855" s="279">
        <f t="shared" si="114"/>
        <v>18529.199999999997</v>
      </c>
    </row>
    <row r="1856" spans="1:3" x14ac:dyDescent="0.2">
      <c r="A1856" s="286">
        <f t="shared" si="113"/>
        <v>1853</v>
      </c>
      <c r="B1856" s="279">
        <f t="shared" ref="B1856:C1871" si="115">B$1*3+B356</f>
        <v>18540.079999999998</v>
      </c>
      <c r="C1856" s="279">
        <f t="shared" si="115"/>
        <v>18539.16</v>
      </c>
    </row>
    <row r="1857" spans="1:3" x14ac:dyDescent="0.2">
      <c r="A1857" s="286">
        <f t="shared" si="113"/>
        <v>1854</v>
      </c>
      <c r="B1857" s="279">
        <f t="shared" si="115"/>
        <v>18549.96</v>
      </c>
      <c r="C1857" s="279">
        <f t="shared" si="115"/>
        <v>18549.12</v>
      </c>
    </row>
    <row r="1858" spans="1:3" x14ac:dyDescent="0.2">
      <c r="A1858" s="286">
        <f t="shared" si="113"/>
        <v>1855</v>
      </c>
      <c r="B1858" s="279">
        <f t="shared" si="115"/>
        <v>18560.36</v>
      </c>
      <c r="C1858" s="279">
        <f t="shared" si="115"/>
        <v>18559.199999999997</v>
      </c>
    </row>
    <row r="1859" spans="1:3" x14ac:dyDescent="0.2">
      <c r="A1859" s="286">
        <f t="shared" si="113"/>
        <v>1856</v>
      </c>
      <c r="B1859" s="279">
        <f t="shared" si="115"/>
        <v>18570.239999999998</v>
      </c>
      <c r="C1859" s="279">
        <f t="shared" si="115"/>
        <v>18569.16</v>
      </c>
    </row>
    <row r="1860" spans="1:3" x14ac:dyDescent="0.2">
      <c r="A1860" s="286">
        <f t="shared" si="113"/>
        <v>1857</v>
      </c>
      <c r="B1860" s="279">
        <f t="shared" si="115"/>
        <v>18580.12</v>
      </c>
      <c r="C1860" s="279">
        <f t="shared" si="115"/>
        <v>18579.12</v>
      </c>
    </row>
    <row r="1861" spans="1:3" x14ac:dyDescent="0.2">
      <c r="A1861" s="286">
        <f t="shared" si="113"/>
        <v>1858</v>
      </c>
      <c r="B1861" s="279">
        <f t="shared" si="115"/>
        <v>18590</v>
      </c>
      <c r="C1861" s="279">
        <f t="shared" si="115"/>
        <v>18589.199999999997</v>
      </c>
    </row>
    <row r="1862" spans="1:3" x14ac:dyDescent="0.2">
      <c r="A1862" s="286">
        <f t="shared" si="113"/>
        <v>1859</v>
      </c>
      <c r="B1862" s="279">
        <f t="shared" si="115"/>
        <v>18600.399999999998</v>
      </c>
      <c r="C1862" s="279">
        <f t="shared" si="115"/>
        <v>18599.16</v>
      </c>
    </row>
    <row r="1863" spans="1:3" x14ac:dyDescent="0.2">
      <c r="A1863" s="286">
        <f t="shared" si="113"/>
        <v>1860</v>
      </c>
      <c r="B1863" s="279">
        <f t="shared" si="115"/>
        <v>18610.18</v>
      </c>
      <c r="C1863" s="279">
        <f t="shared" si="115"/>
        <v>18609.12</v>
      </c>
    </row>
    <row r="1864" spans="1:3" x14ac:dyDescent="0.2">
      <c r="A1864" s="286">
        <f t="shared" si="113"/>
        <v>1861</v>
      </c>
      <c r="B1864" s="279">
        <f t="shared" si="115"/>
        <v>18620.16</v>
      </c>
      <c r="C1864" s="279">
        <f t="shared" si="115"/>
        <v>18619.199999999997</v>
      </c>
    </row>
    <row r="1865" spans="1:3" x14ac:dyDescent="0.2">
      <c r="A1865" s="286">
        <f t="shared" si="113"/>
        <v>1862</v>
      </c>
      <c r="B1865" s="279">
        <f t="shared" si="115"/>
        <v>18630.04</v>
      </c>
      <c r="C1865" s="279">
        <f t="shared" si="115"/>
        <v>18629.16</v>
      </c>
    </row>
    <row r="1866" spans="1:3" x14ac:dyDescent="0.2">
      <c r="A1866" s="286">
        <f t="shared" si="113"/>
        <v>1863</v>
      </c>
      <c r="B1866" s="279">
        <f t="shared" si="115"/>
        <v>18640.439999999999</v>
      </c>
      <c r="C1866" s="279">
        <f t="shared" si="115"/>
        <v>18639.12</v>
      </c>
    </row>
    <row r="1867" spans="1:3" x14ac:dyDescent="0.2">
      <c r="A1867" s="286">
        <f t="shared" si="113"/>
        <v>1864</v>
      </c>
      <c r="B1867" s="279">
        <f t="shared" si="115"/>
        <v>18650.32</v>
      </c>
      <c r="C1867" s="279">
        <f t="shared" si="115"/>
        <v>18649.199999999997</v>
      </c>
    </row>
    <row r="1868" spans="1:3" x14ac:dyDescent="0.2">
      <c r="A1868" s="286">
        <f t="shared" si="113"/>
        <v>1865</v>
      </c>
      <c r="B1868" s="279">
        <f t="shared" si="115"/>
        <v>18660.199999999997</v>
      </c>
      <c r="C1868" s="279">
        <f t="shared" si="115"/>
        <v>18659.16</v>
      </c>
    </row>
    <row r="1869" spans="1:3" x14ac:dyDescent="0.2">
      <c r="A1869" s="286">
        <f t="shared" si="113"/>
        <v>1866</v>
      </c>
      <c r="B1869" s="279">
        <f t="shared" si="115"/>
        <v>18670.079999999998</v>
      </c>
      <c r="C1869" s="279">
        <f t="shared" si="115"/>
        <v>18669.12</v>
      </c>
    </row>
    <row r="1870" spans="1:3" x14ac:dyDescent="0.2">
      <c r="A1870" s="286">
        <f t="shared" si="113"/>
        <v>1867</v>
      </c>
      <c r="B1870" s="279">
        <f t="shared" si="115"/>
        <v>18679.96</v>
      </c>
      <c r="C1870" s="279">
        <f t="shared" si="115"/>
        <v>18679.199999999997</v>
      </c>
    </row>
    <row r="1871" spans="1:3" x14ac:dyDescent="0.2">
      <c r="A1871" s="286">
        <f t="shared" si="113"/>
        <v>1868</v>
      </c>
      <c r="B1871" s="279">
        <f t="shared" si="115"/>
        <v>18690.36</v>
      </c>
      <c r="C1871" s="279">
        <f t="shared" si="115"/>
        <v>18689.16</v>
      </c>
    </row>
    <row r="1872" spans="1:3" x14ac:dyDescent="0.2">
      <c r="A1872" s="286">
        <f t="shared" si="113"/>
        <v>1869</v>
      </c>
      <c r="B1872" s="279">
        <f t="shared" ref="B1872:C1887" si="116">B$1*3+B372</f>
        <v>18700.239999999998</v>
      </c>
      <c r="C1872" s="279">
        <f t="shared" si="116"/>
        <v>18699.12</v>
      </c>
    </row>
    <row r="1873" spans="1:3" x14ac:dyDescent="0.2">
      <c r="A1873" s="286">
        <f t="shared" si="113"/>
        <v>1870</v>
      </c>
      <c r="B1873" s="279">
        <f t="shared" si="116"/>
        <v>18710.12</v>
      </c>
      <c r="C1873" s="279">
        <f t="shared" si="116"/>
        <v>18709.199999999997</v>
      </c>
    </row>
    <row r="1874" spans="1:3" x14ac:dyDescent="0.2">
      <c r="A1874" s="286">
        <f t="shared" si="113"/>
        <v>1871</v>
      </c>
      <c r="B1874" s="279">
        <f t="shared" si="116"/>
        <v>18720</v>
      </c>
      <c r="C1874" s="279">
        <f t="shared" si="116"/>
        <v>18719.16</v>
      </c>
    </row>
    <row r="1875" spans="1:3" x14ac:dyDescent="0.2">
      <c r="A1875" s="286">
        <f t="shared" si="113"/>
        <v>1872</v>
      </c>
      <c r="B1875" s="279">
        <f t="shared" si="116"/>
        <v>18730.399999999998</v>
      </c>
      <c r="C1875" s="279">
        <f t="shared" si="116"/>
        <v>18729.12</v>
      </c>
    </row>
    <row r="1876" spans="1:3" x14ac:dyDescent="0.2">
      <c r="A1876" s="286">
        <f t="shared" si="113"/>
        <v>1873</v>
      </c>
      <c r="B1876" s="279">
        <f t="shared" si="116"/>
        <v>18740.28</v>
      </c>
      <c r="C1876" s="279">
        <f t="shared" si="116"/>
        <v>18739.199999999997</v>
      </c>
    </row>
    <row r="1877" spans="1:3" x14ac:dyDescent="0.2">
      <c r="A1877" s="286">
        <f t="shared" si="113"/>
        <v>1874</v>
      </c>
      <c r="B1877" s="279">
        <f t="shared" si="116"/>
        <v>18750.16</v>
      </c>
      <c r="C1877" s="279">
        <f t="shared" si="116"/>
        <v>18749.16</v>
      </c>
    </row>
    <row r="1878" spans="1:3" x14ac:dyDescent="0.2">
      <c r="A1878" s="286">
        <f t="shared" si="113"/>
        <v>1875</v>
      </c>
      <c r="B1878" s="279">
        <f t="shared" si="116"/>
        <v>18760.04</v>
      </c>
      <c r="C1878" s="279">
        <f t="shared" si="116"/>
        <v>18759.12</v>
      </c>
    </row>
    <row r="1879" spans="1:3" x14ac:dyDescent="0.2">
      <c r="A1879" s="286">
        <f t="shared" si="113"/>
        <v>1876</v>
      </c>
      <c r="B1879" s="279">
        <f t="shared" si="116"/>
        <v>18770.439999999999</v>
      </c>
      <c r="C1879" s="279">
        <f t="shared" si="116"/>
        <v>18769.199999999997</v>
      </c>
    </row>
    <row r="1880" spans="1:3" x14ac:dyDescent="0.2">
      <c r="A1880" s="286">
        <f t="shared" si="113"/>
        <v>1877</v>
      </c>
      <c r="B1880" s="279">
        <f t="shared" si="116"/>
        <v>18780.32</v>
      </c>
      <c r="C1880" s="279">
        <f t="shared" si="116"/>
        <v>18779.16</v>
      </c>
    </row>
    <row r="1881" spans="1:3" x14ac:dyDescent="0.2">
      <c r="A1881" s="286">
        <f t="shared" si="113"/>
        <v>1878</v>
      </c>
      <c r="B1881" s="279">
        <f t="shared" si="116"/>
        <v>18790.199999999997</v>
      </c>
      <c r="C1881" s="279">
        <f t="shared" si="116"/>
        <v>18789.12</v>
      </c>
    </row>
    <row r="1882" spans="1:3" x14ac:dyDescent="0.2">
      <c r="A1882" s="286">
        <f t="shared" si="113"/>
        <v>1879</v>
      </c>
      <c r="B1882" s="279">
        <f t="shared" si="116"/>
        <v>18800.079999999998</v>
      </c>
      <c r="C1882" s="279">
        <f t="shared" si="116"/>
        <v>18799.199999999997</v>
      </c>
    </row>
    <row r="1883" spans="1:3" x14ac:dyDescent="0.2">
      <c r="A1883" s="286">
        <f t="shared" si="113"/>
        <v>1880</v>
      </c>
      <c r="B1883" s="279">
        <f t="shared" si="116"/>
        <v>18809.96</v>
      </c>
      <c r="C1883" s="279">
        <f t="shared" si="116"/>
        <v>18809.16</v>
      </c>
    </row>
    <row r="1884" spans="1:3" x14ac:dyDescent="0.2">
      <c r="A1884" s="286">
        <f t="shared" si="113"/>
        <v>1881</v>
      </c>
      <c r="B1884" s="279">
        <f t="shared" si="116"/>
        <v>18820.36</v>
      </c>
      <c r="C1884" s="279">
        <f t="shared" si="116"/>
        <v>18819.12</v>
      </c>
    </row>
    <row r="1885" spans="1:3" x14ac:dyDescent="0.2">
      <c r="A1885" s="286">
        <f t="shared" si="113"/>
        <v>1882</v>
      </c>
      <c r="B1885" s="279">
        <f t="shared" si="116"/>
        <v>18830.239999999998</v>
      </c>
      <c r="C1885" s="279">
        <f t="shared" si="116"/>
        <v>18829.199999999997</v>
      </c>
    </row>
    <row r="1886" spans="1:3" x14ac:dyDescent="0.2">
      <c r="A1886" s="286">
        <f t="shared" si="113"/>
        <v>1883</v>
      </c>
      <c r="B1886" s="279">
        <f t="shared" si="116"/>
        <v>18840.12</v>
      </c>
      <c r="C1886" s="279">
        <f t="shared" si="116"/>
        <v>18839.16</v>
      </c>
    </row>
    <row r="1887" spans="1:3" x14ac:dyDescent="0.2">
      <c r="A1887" s="286">
        <f t="shared" si="113"/>
        <v>1884</v>
      </c>
      <c r="B1887" s="279">
        <f t="shared" si="116"/>
        <v>18850</v>
      </c>
      <c r="C1887" s="279">
        <f t="shared" si="116"/>
        <v>18849.12</v>
      </c>
    </row>
    <row r="1888" spans="1:3" x14ac:dyDescent="0.2">
      <c r="A1888" s="286">
        <f t="shared" si="113"/>
        <v>1885</v>
      </c>
      <c r="B1888" s="279">
        <f t="shared" ref="B1888:C1903" si="117">B$1*3+B388</f>
        <v>18860.399999999998</v>
      </c>
      <c r="C1888" s="279">
        <f t="shared" si="117"/>
        <v>18859.199999999997</v>
      </c>
    </row>
    <row r="1889" spans="1:3" x14ac:dyDescent="0.2">
      <c r="A1889" s="286">
        <f t="shared" si="113"/>
        <v>1886</v>
      </c>
      <c r="B1889" s="279">
        <f t="shared" si="117"/>
        <v>18870.28</v>
      </c>
      <c r="C1889" s="279">
        <f t="shared" si="117"/>
        <v>18869.16</v>
      </c>
    </row>
    <row r="1890" spans="1:3" x14ac:dyDescent="0.2">
      <c r="A1890" s="286">
        <f t="shared" ref="A1890:A1953" si="118">A1889+1</f>
        <v>1887</v>
      </c>
      <c r="B1890" s="279">
        <f t="shared" si="117"/>
        <v>18880.16</v>
      </c>
      <c r="C1890" s="279">
        <f t="shared" si="117"/>
        <v>18879.12</v>
      </c>
    </row>
    <row r="1891" spans="1:3" x14ac:dyDescent="0.2">
      <c r="A1891" s="286">
        <f t="shared" si="118"/>
        <v>1888</v>
      </c>
      <c r="B1891" s="279">
        <f t="shared" si="117"/>
        <v>18890.04</v>
      </c>
      <c r="C1891" s="279">
        <f t="shared" si="117"/>
        <v>18889.199999999997</v>
      </c>
    </row>
    <row r="1892" spans="1:3" x14ac:dyDescent="0.2">
      <c r="A1892" s="286">
        <f t="shared" si="118"/>
        <v>1889</v>
      </c>
      <c r="B1892" s="279">
        <f t="shared" si="117"/>
        <v>18900.439999999999</v>
      </c>
      <c r="C1892" s="279">
        <f t="shared" si="117"/>
        <v>18899.16</v>
      </c>
    </row>
    <row r="1893" spans="1:3" x14ac:dyDescent="0.2">
      <c r="A1893" s="286">
        <f t="shared" si="118"/>
        <v>1890</v>
      </c>
      <c r="B1893" s="279">
        <f t="shared" si="117"/>
        <v>18910.32</v>
      </c>
      <c r="C1893" s="279">
        <f t="shared" si="117"/>
        <v>18909.12</v>
      </c>
    </row>
    <row r="1894" spans="1:3" x14ac:dyDescent="0.2">
      <c r="A1894" s="286">
        <f t="shared" si="118"/>
        <v>1891</v>
      </c>
      <c r="B1894" s="279">
        <f t="shared" si="117"/>
        <v>18920.199999999997</v>
      </c>
      <c r="C1894" s="279">
        <f t="shared" si="117"/>
        <v>18919.199999999997</v>
      </c>
    </row>
    <row r="1895" spans="1:3" x14ac:dyDescent="0.2">
      <c r="A1895" s="286">
        <f t="shared" si="118"/>
        <v>1892</v>
      </c>
      <c r="B1895" s="279">
        <f t="shared" si="117"/>
        <v>18930.079999999998</v>
      </c>
      <c r="C1895" s="279">
        <f t="shared" si="117"/>
        <v>18929.16</v>
      </c>
    </row>
    <row r="1896" spans="1:3" x14ac:dyDescent="0.2">
      <c r="A1896" s="286">
        <f t="shared" si="118"/>
        <v>1893</v>
      </c>
      <c r="B1896" s="279">
        <f t="shared" si="117"/>
        <v>18939.96</v>
      </c>
      <c r="C1896" s="279">
        <f t="shared" si="117"/>
        <v>18939.12</v>
      </c>
    </row>
    <row r="1897" spans="1:3" x14ac:dyDescent="0.2">
      <c r="A1897" s="286">
        <f t="shared" si="118"/>
        <v>1894</v>
      </c>
      <c r="B1897" s="279">
        <f t="shared" si="117"/>
        <v>18950.36</v>
      </c>
      <c r="C1897" s="279">
        <f t="shared" si="117"/>
        <v>18949.199999999997</v>
      </c>
    </row>
    <row r="1898" spans="1:3" x14ac:dyDescent="0.2">
      <c r="A1898" s="286">
        <f t="shared" si="118"/>
        <v>1895</v>
      </c>
      <c r="B1898" s="279">
        <f t="shared" si="117"/>
        <v>18960.239999999998</v>
      </c>
      <c r="C1898" s="279">
        <f t="shared" si="117"/>
        <v>18959.16</v>
      </c>
    </row>
    <row r="1899" spans="1:3" x14ac:dyDescent="0.2">
      <c r="A1899" s="286">
        <f t="shared" si="118"/>
        <v>1896</v>
      </c>
      <c r="B1899" s="279">
        <f t="shared" si="117"/>
        <v>18970.12</v>
      </c>
      <c r="C1899" s="279">
        <f t="shared" si="117"/>
        <v>18969.12</v>
      </c>
    </row>
    <row r="1900" spans="1:3" x14ac:dyDescent="0.2">
      <c r="A1900" s="286">
        <f t="shared" si="118"/>
        <v>1897</v>
      </c>
      <c r="B1900" s="279">
        <f t="shared" si="117"/>
        <v>18980</v>
      </c>
      <c r="C1900" s="279">
        <f t="shared" si="117"/>
        <v>18979.199999999997</v>
      </c>
    </row>
    <row r="1901" spans="1:3" x14ac:dyDescent="0.2">
      <c r="A1901" s="286">
        <f t="shared" si="118"/>
        <v>1898</v>
      </c>
      <c r="B1901" s="279">
        <f t="shared" si="117"/>
        <v>18990.399999999998</v>
      </c>
      <c r="C1901" s="279">
        <f t="shared" si="117"/>
        <v>18989.16</v>
      </c>
    </row>
    <row r="1902" spans="1:3" x14ac:dyDescent="0.2">
      <c r="A1902" s="286">
        <f t="shared" si="118"/>
        <v>1899</v>
      </c>
      <c r="B1902" s="279">
        <f t="shared" si="117"/>
        <v>19000.28</v>
      </c>
      <c r="C1902" s="279">
        <f t="shared" si="117"/>
        <v>18999.12</v>
      </c>
    </row>
    <row r="1903" spans="1:3" x14ac:dyDescent="0.2">
      <c r="A1903" s="286">
        <f t="shared" si="118"/>
        <v>1900</v>
      </c>
      <c r="B1903" s="279">
        <f t="shared" si="117"/>
        <v>19010.16</v>
      </c>
      <c r="C1903" s="279">
        <f t="shared" si="117"/>
        <v>19009.199999999997</v>
      </c>
    </row>
    <row r="1904" spans="1:3" x14ac:dyDescent="0.2">
      <c r="A1904" s="286">
        <f t="shared" si="118"/>
        <v>1901</v>
      </c>
      <c r="B1904" s="279">
        <f t="shared" ref="B1904:C1919" si="119">B$1*3+B404</f>
        <v>19020.04</v>
      </c>
      <c r="C1904" s="279">
        <f t="shared" si="119"/>
        <v>19019.16</v>
      </c>
    </row>
    <row r="1905" spans="1:3" x14ac:dyDescent="0.2">
      <c r="A1905" s="286">
        <f t="shared" si="118"/>
        <v>1902</v>
      </c>
      <c r="B1905" s="279">
        <f t="shared" si="119"/>
        <v>19030.439999999999</v>
      </c>
      <c r="C1905" s="279">
        <f t="shared" si="119"/>
        <v>19029.12</v>
      </c>
    </row>
    <row r="1906" spans="1:3" x14ac:dyDescent="0.2">
      <c r="A1906" s="286">
        <f t="shared" si="118"/>
        <v>1903</v>
      </c>
      <c r="B1906" s="279">
        <f t="shared" si="119"/>
        <v>19040.32</v>
      </c>
      <c r="C1906" s="279">
        <f t="shared" si="119"/>
        <v>19039.199999999997</v>
      </c>
    </row>
    <row r="1907" spans="1:3" x14ac:dyDescent="0.2">
      <c r="A1907" s="286">
        <f t="shared" si="118"/>
        <v>1904</v>
      </c>
      <c r="B1907" s="279">
        <f t="shared" si="119"/>
        <v>19050.199999999997</v>
      </c>
      <c r="C1907" s="279">
        <f t="shared" si="119"/>
        <v>19049.16</v>
      </c>
    </row>
    <row r="1908" spans="1:3" x14ac:dyDescent="0.2">
      <c r="A1908" s="286">
        <f t="shared" si="118"/>
        <v>1905</v>
      </c>
      <c r="B1908" s="279">
        <f t="shared" si="119"/>
        <v>19060.079999999998</v>
      </c>
      <c r="C1908" s="279">
        <f t="shared" si="119"/>
        <v>19059.12</v>
      </c>
    </row>
    <row r="1909" spans="1:3" x14ac:dyDescent="0.2">
      <c r="A1909" s="286">
        <f t="shared" si="118"/>
        <v>1906</v>
      </c>
      <c r="B1909" s="279">
        <f t="shared" si="119"/>
        <v>19069.96</v>
      </c>
      <c r="C1909" s="279">
        <f t="shared" si="119"/>
        <v>19069.199999999997</v>
      </c>
    </row>
    <row r="1910" spans="1:3" x14ac:dyDescent="0.2">
      <c r="A1910" s="286">
        <f t="shared" si="118"/>
        <v>1907</v>
      </c>
      <c r="B1910" s="279">
        <f t="shared" si="119"/>
        <v>19080.36</v>
      </c>
      <c r="C1910" s="279">
        <f t="shared" si="119"/>
        <v>19079.16</v>
      </c>
    </row>
    <row r="1911" spans="1:3" x14ac:dyDescent="0.2">
      <c r="A1911" s="286">
        <f t="shared" si="118"/>
        <v>1908</v>
      </c>
      <c r="B1911" s="279">
        <f t="shared" si="119"/>
        <v>19090.239999999998</v>
      </c>
      <c r="C1911" s="279">
        <f t="shared" si="119"/>
        <v>19089.12</v>
      </c>
    </row>
    <row r="1912" spans="1:3" x14ac:dyDescent="0.2">
      <c r="A1912" s="286">
        <f t="shared" si="118"/>
        <v>1909</v>
      </c>
      <c r="B1912" s="279">
        <f t="shared" si="119"/>
        <v>19100.12</v>
      </c>
      <c r="C1912" s="279">
        <f t="shared" si="119"/>
        <v>19099.199999999997</v>
      </c>
    </row>
    <row r="1913" spans="1:3" x14ac:dyDescent="0.2">
      <c r="A1913" s="286">
        <f t="shared" si="118"/>
        <v>1910</v>
      </c>
      <c r="B1913" s="279">
        <f t="shared" si="119"/>
        <v>19110</v>
      </c>
      <c r="C1913" s="279">
        <f t="shared" si="119"/>
        <v>19109.16</v>
      </c>
    </row>
    <row r="1914" spans="1:3" x14ac:dyDescent="0.2">
      <c r="A1914" s="286">
        <f t="shared" si="118"/>
        <v>1911</v>
      </c>
      <c r="B1914" s="279">
        <f t="shared" si="119"/>
        <v>19120.399999999998</v>
      </c>
      <c r="C1914" s="279">
        <f t="shared" si="119"/>
        <v>19119.12</v>
      </c>
    </row>
    <row r="1915" spans="1:3" x14ac:dyDescent="0.2">
      <c r="A1915" s="286">
        <f t="shared" si="118"/>
        <v>1912</v>
      </c>
      <c r="B1915" s="279">
        <f t="shared" si="119"/>
        <v>19130.28</v>
      </c>
      <c r="C1915" s="279">
        <f t="shared" si="119"/>
        <v>19129.199999999997</v>
      </c>
    </row>
    <row r="1916" spans="1:3" x14ac:dyDescent="0.2">
      <c r="A1916" s="286">
        <f t="shared" si="118"/>
        <v>1913</v>
      </c>
      <c r="B1916" s="279">
        <f t="shared" si="119"/>
        <v>19140.16</v>
      </c>
      <c r="C1916" s="279">
        <f t="shared" si="119"/>
        <v>19139.16</v>
      </c>
    </row>
    <row r="1917" spans="1:3" x14ac:dyDescent="0.2">
      <c r="A1917" s="286">
        <f t="shared" si="118"/>
        <v>1914</v>
      </c>
      <c r="B1917" s="279">
        <f t="shared" si="119"/>
        <v>19150.04</v>
      </c>
      <c r="C1917" s="279">
        <f t="shared" si="119"/>
        <v>19149.12</v>
      </c>
    </row>
    <row r="1918" spans="1:3" x14ac:dyDescent="0.2">
      <c r="A1918" s="286">
        <f t="shared" si="118"/>
        <v>1915</v>
      </c>
      <c r="B1918" s="279">
        <f t="shared" si="119"/>
        <v>19160.439999999999</v>
      </c>
      <c r="C1918" s="279">
        <f t="shared" si="119"/>
        <v>19159.199999999997</v>
      </c>
    </row>
    <row r="1919" spans="1:3" x14ac:dyDescent="0.2">
      <c r="A1919" s="286">
        <f t="shared" si="118"/>
        <v>1916</v>
      </c>
      <c r="B1919" s="279">
        <f t="shared" si="119"/>
        <v>19170.32</v>
      </c>
      <c r="C1919" s="279">
        <f t="shared" si="119"/>
        <v>19169.16</v>
      </c>
    </row>
    <row r="1920" spans="1:3" x14ac:dyDescent="0.2">
      <c r="A1920" s="286">
        <f t="shared" si="118"/>
        <v>1917</v>
      </c>
      <c r="B1920" s="279">
        <f t="shared" ref="B1920:C1935" si="120">B$1*3+B420</f>
        <v>19180.199999999997</v>
      </c>
      <c r="C1920" s="279">
        <f t="shared" si="120"/>
        <v>19179.12</v>
      </c>
    </row>
    <row r="1921" spans="1:3" x14ac:dyDescent="0.2">
      <c r="A1921" s="286">
        <f t="shared" si="118"/>
        <v>1918</v>
      </c>
      <c r="B1921" s="279">
        <f t="shared" si="120"/>
        <v>19190.079999999998</v>
      </c>
      <c r="C1921" s="279">
        <f t="shared" si="120"/>
        <v>19189.199999999997</v>
      </c>
    </row>
    <row r="1922" spans="1:3" x14ac:dyDescent="0.2">
      <c r="A1922" s="286">
        <f t="shared" si="118"/>
        <v>1919</v>
      </c>
      <c r="B1922" s="279">
        <f t="shared" si="120"/>
        <v>19199.96</v>
      </c>
      <c r="C1922" s="279">
        <f t="shared" si="120"/>
        <v>19199.16</v>
      </c>
    </row>
    <row r="1923" spans="1:3" x14ac:dyDescent="0.2">
      <c r="A1923" s="286">
        <f t="shared" si="118"/>
        <v>1920</v>
      </c>
      <c r="B1923" s="279">
        <f t="shared" si="120"/>
        <v>19210.36</v>
      </c>
      <c r="C1923" s="279">
        <f t="shared" si="120"/>
        <v>19209.12</v>
      </c>
    </row>
    <row r="1924" spans="1:3" x14ac:dyDescent="0.2">
      <c r="A1924" s="286">
        <f t="shared" si="118"/>
        <v>1921</v>
      </c>
      <c r="B1924" s="279">
        <f t="shared" si="120"/>
        <v>19220.239999999998</v>
      </c>
      <c r="C1924" s="279">
        <f t="shared" si="120"/>
        <v>19219.199999999997</v>
      </c>
    </row>
    <row r="1925" spans="1:3" x14ac:dyDescent="0.2">
      <c r="A1925" s="286">
        <f t="shared" si="118"/>
        <v>1922</v>
      </c>
      <c r="B1925" s="279">
        <f t="shared" si="120"/>
        <v>19230.12</v>
      </c>
      <c r="C1925" s="279">
        <f t="shared" si="120"/>
        <v>19229.16</v>
      </c>
    </row>
    <row r="1926" spans="1:3" x14ac:dyDescent="0.2">
      <c r="A1926" s="286">
        <f t="shared" si="118"/>
        <v>1923</v>
      </c>
      <c r="B1926" s="279">
        <f t="shared" si="120"/>
        <v>19240</v>
      </c>
      <c r="C1926" s="279">
        <f t="shared" si="120"/>
        <v>19239.12</v>
      </c>
    </row>
    <row r="1927" spans="1:3" x14ac:dyDescent="0.2">
      <c r="A1927" s="286">
        <f t="shared" si="118"/>
        <v>1924</v>
      </c>
      <c r="B1927" s="279">
        <f t="shared" si="120"/>
        <v>19250.399999999998</v>
      </c>
      <c r="C1927" s="279">
        <f t="shared" si="120"/>
        <v>19249.199999999997</v>
      </c>
    </row>
    <row r="1928" spans="1:3" x14ac:dyDescent="0.2">
      <c r="A1928" s="286">
        <f t="shared" si="118"/>
        <v>1925</v>
      </c>
      <c r="B1928" s="279">
        <f t="shared" si="120"/>
        <v>19260.28</v>
      </c>
      <c r="C1928" s="279">
        <f t="shared" si="120"/>
        <v>19259.16</v>
      </c>
    </row>
    <row r="1929" spans="1:3" x14ac:dyDescent="0.2">
      <c r="A1929" s="286">
        <f t="shared" si="118"/>
        <v>1926</v>
      </c>
      <c r="B1929" s="279">
        <f t="shared" si="120"/>
        <v>19270.16</v>
      </c>
      <c r="C1929" s="279">
        <f t="shared" si="120"/>
        <v>19269.12</v>
      </c>
    </row>
    <row r="1930" spans="1:3" x14ac:dyDescent="0.2">
      <c r="A1930" s="286">
        <f t="shared" si="118"/>
        <v>1927</v>
      </c>
      <c r="B1930" s="279">
        <f t="shared" si="120"/>
        <v>19280.04</v>
      </c>
      <c r="C1930" s="279">
        <f t="shared" si="120"/>
        <v>19279.199999999997</v>
      </c>
    </row>
    <row r="1931" spans="1:3" x14ac:dyDescent="0.2">
      <c r="A1931" s="286">
        <f t="shared" si="118"/>
        <v>1928</v>
      </c>
      <c r="B1931" s="279">
        <f t="shared" si="120"/>
        <v>19290.439999999999</v>
      </c>
      <c r="C1931" s="279">
        <f t="shared" si="120"/>
        <v>19289.16</v>
      </c>
    </row>
    <row r="1932" spans="1:3" x14ac:dyDescent="0.2">
      <c r="A1932" s="286">
        <f t="shared" si="118"/>
        <v>1929</v>
      </c>
      <c r="B1932" s="279">
        <f t="shared" si="120"/>
        <v>19300.32</v>
      </c>
      <c r="C1932" s="279">
        <f t="shared" si="120"/>
        <v>19299.12</v>
      </c>
    </row>
    <row r="1933" spans="1:3" x14ac:dyDescent="0.2">
      <c r="A1933" s="286">
        <f t="shared" si="118"/>
        <v>1930</v>
      </c>
      <c r="B1933" s="279">
        <f t="shared" si="120"/>
        <v>19310.199999999997</v>
      </c>
      <c r="C1933" s="279">
        <f t="shared" si="120"/>
        <v>19309.199999999997</v>
      </c>
    </row>
    <row r="1934" spans="1:3" x14ac:dyDescent="0.2">
      <c r="A1934" s="286">
        <f t="shared" si="118"/>
        <v>1931</v>
      </c>
      <c r="B1934" s="279">
        <f t="shared" si="120"/>
        <v>19320.079999999998</v>
      </c>
      <c r="C1934" s="279">
        <f t="shared" si="120"/>
        <v>19319.16</v>
      </c>
    </row>
    <row r="1935" spans="1:3" x14ac:dyDescent="0.2">
      <c r="A1935" s="286">
        <f t="shared" si="118"/>
        <v>1932</v>
      </c>
      <c r="B1935" s="279">
        <f t="shared" si="120"/>
        <v>19329.96</v>
      </c>
      <c r="C1935" s="279">
        <f t="shared" si="120"/>
        <v>19329.12</v>
      </c>
    </row>
    <row r="1936" spans="1:3" x14ac:dyDescent="0.2">
      <c r="A1936" s="286">
        <f t="shared" si="118"/>
        <v>1933</v>
      </c>
      <c r="B1936" s="279">
        <f t="shared" ref="B1936:C1951" si="121">B$1*3+B436</f>
        <v>19340.36</v>
      </c>
      <c r="C1936" s="279">
        <f t="shared" si="121"/>
        <v>19339.199999999997</v>
      </c>
    </row>
    <row r="1937" spans="1:3" x14ac:dyDescent="0.2">
      <c r="A1937" s="286">
        <f t="shared" si="118"/>
        <v>1934</v>
      </c>
      <c r="B1937" s="279">
        <f t="shared" si="121"/>
        <v>19350.239999999998</v>
      </c>
      <c r="C1937" s="279">
        <f t="shared" si="121"/>
        <v>19349.16</v>
      </c>
    </row>
    <row r="1938" spans="1:3" x14ac:dyDescent="0.2">
      <c r="A1938" s="286">
        <f t="shared" si="118"/>
        <v>1935</v>
      </c>
      <c r="B1938" s="279">
        <f t="shared" si="121"/>
        <v>19360.12</v>
      </c>
      <c r="C1938" s="279">
        <f t="shared" si="121"/>
        <v>19359.12</v>
      </c>
    </row>
    <row r="1939" spans="1:3" x14ac:dyDescent="0.2">
      <c r="A1939" s="286">
        <f t="shared" si="118"/>
        <v>1936</v>
      </c>
      <c r="B1939" s="279">
        <f t="shared" si="121"/>
        <v>19370</v>
      </c>
      <c r="C1939" s="279">
        <f t="shared" si="121"/>
        <v>19369.199999999997</v>
      </c>
    </row>
    <row r="1940" spans="1:3" x14ac:dyDescent="0.2">
      <c r="A1940" s="286">
        <f t="shared" si="118"/>
        <v>1937</v>
      </c>
      <c r="B1940" s="279">
        <f t="shared" si="121"/>
        <v>19380.399999999998</v>
      </c>
      <c r="C1940" s="279">
        <f t="shared" si="121"/>
        <v>19379.16</v>
      </c>
    </row>
    <row r="1941" spans="1:3" x14ac:dyDescent="0.2">
      <c r="A1941" s="286">
        <f t="shared" si="118"/>
        <v>1938</v>
      </c>
      <c r="B1941" s="279">
        <f t="shared" si="121"/>
        <v>19390.28</v>
      </c>
      <c r="C1941" s="279">
        <f t="shared" si="121"/>
        <v>19389.12</v>
      </c>
    </row>
    <row r="1942" spans="1:3" x14ac:dyDescent="0.2">
      <c r="A1942" s="286">
        <f t="shared" si="118"/>
        <v>1939</v>
      </c>
      <c r="B1942" s="279">
        <f t="shared" si="121"/>
        <v>19400.16</v>
      </c>
      <c r="C1942" s="279">
        <f t="shared" si="121"/>
        <v>19399.199999999997</v>
      </c>
    </row>
    <row r="1943" spans="1:3" x14ac:dyDescent="0.2">
      <c r="A1943" s="286">
        <f t="shared" si="118"/>
        <v>1940</v>
      </c>
      <c r="B1943" s="279">
        <f t="shared" si="121"/>
        <v>19410.04</v>
      </c>
      <c r="C1943" s="279">
        <f t="shared" si="121"/>
        <v>19409.16</v>
      </c>
    </row>
    <row r="1944" spans="1:3" x14ac:dyDescent="0.2">
      <c r="A1944" s="286">
        <f t="shared" si="118"/>
        <v>1941</v>
      </c>
      <c r="B1944" s="279">
        <f t="shared" si="121"/>
        <v>19420.439999999999</v>
      </c>
      <c r="C1944" s="279">
        <f t="shared" si="121"/>
        <v>19419.12</v>
      </c>
    </row>
    <row r="1945" spans="1:3" x14ac:dyDescent="0.2">
      <c r="A1945" s="286">
        <f t="shared" si="118"/>
        <v>1942</v>
      </c>
      <c r="B1945" s="279">
        <f t="shared" si="121"/>
        <v>19430.32</v>
      </c>
      <c r="C1945" s="279">
        <f t="shared" si="121"/>
        <v>19429.199999999997</v>
      </c>
    </row>
    <row r="1946" spans="1:3" x14ac:dyDescent="0.2">
      <c r="A1946" s="286">
        <f t="shared" si="118"/>
        <v>1943</v>
      </c>
      <c r="B1946" s="279">
        <f t="shared" si="121"/>
        <v>19440.199999999997</v>
      </c>
      <c r="C1946" s="279">
        <f t="shared" si="121"/>
        <v>19439.16</v>
      </c>
    </row>
    <row r="1947" spans="1:3" x14ac:dyDescent="0.2">
      <c r="A1947" s="286">
        <f t="shared" si="118"/>
        <v>1944</v>
      </c>
      <c r="B1947" s="279">
        <f t="shared" si="121"/>
        <v>19450.079999999998</v>
      </c>
      <c r="C1947" s="279">
        <f t="shared" si="121"/>
        <v>19449.12</v>
      </c>
    </row>
    <row r="1948" spans="1:3" x14ac:dyDescent="0.2">
      <c r="A1948" s="286">
        <f t="shared" si="118"/>
        <v>1945</v>
      </c>
      <c r="B1948" s="279">
        <f t="shared" si="121"/>
        <v>19459.96</v>
      </c>
      <c r="C1948" s="279">
        <f t="shared" si="121"/>
        <v>19459.199999999997</v>
      </c>
    </row>
    <row r="1949" spans="1:3" x14ac:dyDescent="0.2">
      <c r="A1949" s="286">
        <f t="shared" si="118"/>
        <v>1946</v>
      </c>
      <c r="B1949" s="279">
        <f t="shared" si="121"/>
        <v>19470.36</v>
      </c>
      <c r="C1949" s="279">
        <f t="shared" si="121"/>
        <v>19469.16</v>
      </c>
    </row>
    <row r="1950" spans="1:3" x14ac:dyDescent="0.2">
      <c r="A1950" s="286">
        <f t="shared" si="118"/>
        <v>1947</v>
      </c>
      <c r="B1950" s="279">
        <f t="shared" si="121"/>
        <v>19480.239999999998</v>
      </c>
      <c r="C1950" s="279">
        <f t="shared" si="121"/>
        <v>19479.12</v>
      </c>
    </row>
    <row r="1951" spans="1:3" x14ac:dyDescent="0.2">
      <c r="A1951" s="286">
        <f t="shared" si="118"/>
        <v>1948</v>
      </c>
      <c r="B1951" s="279">
        <f t="shared" si="121"/>
        <v>19490.12</v>
      </c>
      <c r="C1951" s="279">
        <f t="shared" si="121"/>
        <v>19489.199999999997</v>
      </c>
    </row>
    <row r="1952" spans="1:3" x14ac:dyDescent="0.2">
      <c r="A1952" s="286">
        <f t="shared" si="118"/>
        <v>1949</v>
      </c>
      <c r="B1952" s="279">
        <f t="shared" ref="B1952:C1967" si="122">B$1*3+B452</f>
        <v>19500</v>
      </c>
      <c r="C1952" s="279">
        <f t="shared" si="122"/>
        <v>19499.16</v>
      </c>
    </row>
    <row r="1953" spans="1:3" x14ac:dyDescent="0.2">
      <c r="A1953" s="286">
        <f t="shared" si="118"/>
        <v>1950</v>
      </c>
      <c r="B1953" s="279">
        <f t="shared" si="122"/>
        <v>19510.399999999998</v>
      </c>
      <c r="C1953" s="279">
        <f t="shared" si="122"/>
        <v>19509.12</v>
      </c>
    </row>
    <row r="1954" spans="1:3" x14ac:dyDescent="0.2">
      <c r="A1954" s="286">
        <f t="shared" ref="A1954:A2005" si="123">A1953+1</f>
        <v>1951</v>
      </c>
      <c r="B1954" s="279">
        <f t="shared" si="122"/>
        <v>19520.28</v>
      </c>
      <c r="C1954" s="279">
        <f t="shared" si="122"/>
        <v>19519.199999999997</v>
      </c>
    </row>
    <row r="1955" spans="1:3" x14ac:dyDescent="0.2">
      <c r="A1955" s="286">
        <f t="shared" si="123"/>
        <v>1952</v>
      </c>
      <c r="B1955" s="279">
        <f t="shared" si="122"/>
        <v>19530.16</v>
      </c>
      <c r="C1955" s="279">
        <f t="shared" si="122"/>
        <v>19529.16</v>
      </c>
    </row>
    <row r="1956" spans="1:3" x14ac:dyDescent="0.2">
      <c r="A1956" s="286">
        <f t="shared" si="123"/>
        <v>1953</v>
      </c>
      <c r="B1956" s="279">
        <f t="shared" si="122"/>
        <v>19540.04</v>
      </c>
      <c r="C1956" s="279">
        <f t="shared" si="122"/>
        <v>19539.12</v>
      </c>
    </row>
    <row r="1957" spans="1:3" x14ac:dyDescent="0.2">
      <c r="A1957" s="286">
        <f t="shared" si="123"/>
        <v>1954</v>
      </c>
      <c r="B1957" s="279">
        <f t="shared" si="122"/>
        <v>19550.439999999999</v>
      </c>
      <c r="C1957" s="279">
        <f t="shared" si="122"/>
        <v>19549.199999999997</v>
      </c>
    </row>
    <row r="1958" spans="1:3" x14ac:dyDescent="0.2">
      <c r="A1958" s="286">
        <f t="shared" si="123"/>
        <v>1955</v>
      </c>
      <c r="B1958" s="279">
        <f t="shared" si="122"/>
        <v>19560.32</v>
      </c>
      <c r="C1958" s="279">
        <f t="shared" si="122"/>
        <v>19559.16</v>
      </c>
    </row>
    <row r="1959" spans="1:3" x14ac:dyDescent="0.2">
      <c r="A1959" s="286">
        <f t="shared" si="123"/>
        <v>1956</v>
      </c>
      <c r="B1959" s="279">
        <f t="shared" si="122"/>
        <v>19570.199999999997</v>
      </c>
      <c r="C1959" s="279">
        <f t="shared" si="122"/>
        <v>19569.12</v>
      </c>
    </row>
    <row r="1960" spans="1:3" x14ac:dyDescent="0.2">
      <c r="A1960" s="286">
        <f t="shared" si="123"/>
        <v>1957</v>
      </c>
      <c r="B1960" s="279">
        <f t="shared" si="122"/>
        <v>19580.079999999998</v>
      </c>
      <c r="C1960" s="279">
        <f t="shared" si="122"/>
        <v>19579.199999999997</v>
      </c>
    </row>
    <row r="1961" spans="1:3" x14ac:dyDescent="0.2">
      <c r="A1961" s="286">
        <f t="shared" si="123"/>
        <v>1958</v>
      </c>
      <c r="B1961" s="279">
        <f t="shared" si="122"/>
        <v>19589.96</v>
      </c>
      <c r="C1961" s="279">
        <f t="shared" si="122"/>
        <v>19589.16</v>
      </c>
    </row>
    <row r="1962" spans="1:3" x14ac:dyDescent="0.2">
      <c r="A1962" s="286">
        <f t="shared" si="123"/>
        <v>1959</v>
      </c>
      <c r="B1962" s="279">
        <f t="shared" si="122"/>
        <v>19600.36</v>
      </c>
      <c r="C1962" s="279">
        <f t="shared" si="122"/>
        <v>19599.12</v>
      </c>
    </row>
    <row r="1963" spans="1:3" x14ac:dyDescent="0.2">
      <c r="A1963" s="286">
        <f t="shared" si="123"/>
        <v>1960</v>
      </c>
      <c r="B1963" s="279">
        <f t="shared" si="122"/>
        <v>19610.239999999998</v>
      </c>
      <c r="C1963" s="279">
        <f t="shared" si="122"/>
        <v>19609.199999999997</v>
      </c>
    </row>
    <row r="1964" spans="1:3" x14ac:dyDescent="0.2">
      <c r="A1964" s="286">
        <f t="shared" si="123"/>
        <v>1961</v>
      </c>
      <c r="B1964" s="279">
        <f t="shared" si="122"/>
        <v>19620.12</v>
      </c>
      <c r="C1964" s="279">
        <f t="shared" si="122"/>
        <v>19619.16</v>
      </c>
    </row>
    <row r="1965" spans="1:3" x14ac:dyDescent="0.2">
      <c r="A1965" s="286">
        <f t="shared" si="123"/>
        <v>1962</v>
      </c>
      <c r="B1965" s="279">
        <f t="shared" si="122"/>
        <v>19630</v>
      </c>
      <c r="C1965" s="279">
        <f t="shared" si="122"/>
        <v>19629.12</v>
      </c>
    </row>
    <row r="1966" spans="1:3" x14ac:dyDescent="0.2">
      <c r="A1966" s="286">
        <f t="shared" si="123"/>
        <v>1963</v>
      </c>
      <c r="B1966" s="279">
        <f t="shared" si="122"/>
        <v>19640.399999999998</v>
      </c>
      <c r="C1966" s="279">
        <f t="shared" si="122"/>
        <v>19639.199999999997</v>
      </c>
    </row>
    <row r="1967" spans="1:3" x14ac:dyDescent="0.2">
      <c r="A1967" s="286">
        <f t="shared" si="123"/>
        <v>1964</v>
      </c>
      <c r="B1967" s="279">
        <f t="shared" si="122"/>
        <v>19650.28</v>
      </c>
      <c r="C1967" s="279">
        <f t="shared" si="122"/>
        <v>19649.16</v>
      </c>
    </row>
    <row r="1968" spans="1:3" x14ac:dyDescent="0.2">
      <c r="A1968" s="286">
        <f t="shared" si="123"/>
        <v>1965</v>
      </c>
      <c r="B1968" s="279">
        <f t="shared" ref="B1968:C1983" si="124">B$1*3+B468</f>
        <v>19660.16</v>
      </c>
      <c r="C1968" s="279">
        <f t="shared" si="124"/>
        <v>19659.12</v>
      </c>
    </row>
    <row r="1969" spans="1:3" x14ac:dyDescent="0.2">
      <c r="A1969" s="286">
        <f t="shared" si="123"/>
        <v>1966</v>
      </c>
      <c r="B1969" s="279">
        <f t="shared" si="124"/>
        <v>19670.04</v>
      </c>
      <c r="C1969" s="279">
        <f t="shared" si="124"/>
        <v>19669.199999999997</v>
      </c>
    </row>
    <row r="1970" spans="1:3" x14ac:dyDescent="0.2">
      <c r="A1970" s="286">
        <f t="shared" si="123"/>
        <v>1967</v>
      </c>
      <c r="B1970" s="279">
        <f t="shared" si="124"/>
        <v>19680.439999999999</v>
      </c>
      <c r="C1970" s="279">
        <f t="shared" si="124"/>
        <v>19679.16</v>
      </c>
    </row>
    <row r="1971" spans="1:3" x14ac:dyDescent="0.2">
      <c r="A1971" s="286">
        <f t="shared" si="123"/>
        <v>1968</v>
      </c>
      <c r="B1971" s="279">
        <f t="shared" si="124"/>
        <v>19690.32</v>
      </c>
      <c r="C1971" s="279">
        <f t="shared" si="124"/>
        <v>19689.12</v>
      </c>
    </row>
    <row r="1972" spans="1:3" x14ac:dyDescent="0.2">
      <c r="A1972" s="286">
        <f t="shared" si="123"/>
        <v>1969</v>
      </c>
      <c r="B1972" s="279">
        <f t="shared" si="124"/>
        <v>19700.199999999997</v>
      </c>
      <c r="C1972" s="279">
        <f t="shared" si="124"/>
        <v>19699.199999999997</v>
      </c>
    </row>
    <row r="1973" spans="1:3" x14ac:dyDescent="0.2">
      <c r="A1973" s="286">
        <f t="shared" si="123"/>
        <v>1970</v>
      </c>
      <c r="B1973" s="279">
        <f t="shared" si="124"/>
        <v>19710.079999999998</v>
      </c>
      <c r="C1973" s="279">
        <f t="shared" si="124"/>
        <v>19709.16</v>
      </c>
    </row>
    <row r="1974" spans="1:3" x14ac:dyDescent="0.2">
      <c r="A1974" s="286">
        <f t="shared" si="123"/>
        <v>1971</v>
      </c>
      <c r="B1974" s="279">
        <f t="shared" si="124"/>
        <v>19719.96</v>
      </c>
      <c r="C1974" s="279">
        <f t="shared" si="124"/>
        <v>19719.12</v>
      </c>
    </row>
    <row r="1975" spans="1:3" x14ac:dyDescent="0.2">
      <c r="A1975" s="286">
        <f t="shared" si="123"/>
        <v>1972</v>
      </c>
      <c r="B1975" s="279">
        <f t="shared" si="124"/>
        <v>19730.36</v>
      </c>
      <c r="C1975" s="279">
        <f t="shared" si="124"/>
        <v>19729.199999999997</v>
      </c>
    </row>
    <row r="1976" spans="1:3" x14ac:dyDescent="0.2">
      <c r="A1976" s="286">
        <f t="shared" si="123"/>
        <v>1973</v>
      </c>
      <c r="B1976" s="279">
        <f t="shared" si="124"/>
        <v>19740.239999999998</v>
      </c>
      <c r="C1976" s="279">
        <f t="shared" si="124"/>
        <v>19739.16</v>
      </c>
    </row>
    <row r="1977" spans="1:3" x14ac:dyDescent="0.2">
      <c r="A1977" s="286">
        <f t="shared" si="123"/>
        <v>1974</v>
      </c>
      <c r="B1977" s="279">
        <f t="shared" si="124"/>
        <v>19750.12</v>
      </c>
      <c r="C1977" s="279">
        <f t="shared" si="124"/>
        <v>19749.12</v>
      </c>
    </row>
    <row r="1978" spans="1:3" x14ac:dyDescent="0.2">
      <c r="A1978" s="286">
        <f t="shared" si="123"/>
        <v>1975</v>
      </c>
      <c r="B1978" s="279">
        <f t="shared" si="124"/>
        <v>19760</v>
      </c>
      <c r="C1978" s="279">
        <f t="shared" si="124"/>
        <v>19759.199999999997</v>
      </c>
    </row>
    <row r="1979" spans="1:3" x14ac:dyDescent="0.2">
      <c r="A1979" s="286">
        <f t="shared" si="123"/>
        <v>1976</v>
      </c>
      <c r="B1979" s="279">
        <f t="shared" si="124"/>
        <v>19770.399999999998</v>
      </c>
      <c r="C1979" s="279">
        <f t="shared" si="124"/>
        <v>19769.16</v>
      </c>
    </row>
    <row r="1980" spans="1:3" x14ac:dyDescent="0.2">
      <c r="A1980" s="286">
        <f t="shared" si="123"/>
        <v>1977</v>
      </c>
      <c r="B1980" s="279">
        <f t="shared" si="124"/>
        <v>19780.28</v>
      </c>
      <c r="C1980" s="279">
        <f t="shared" si="124"/>
        <v>19779.12</v>
      </c>
    </row>
    <row r="1981" spans="1:3" x14ac:dyDescent="0.2">
      <c r="A1981" s="286">
        <f t="shared" si="123"/>
        <v>1978</v>
      </c>
      <c r="B1981" s="279">
        <f t="shared" si="124"/>
        <v>19790.16</v>
      </c>
      <c r="C1981" s="279">
        <f t="shared" si="124"/>
        <v>19789.199999999997</v>
      </c>
    </row>
    <row r="1982" spans="1:3" x14ac:dyDescent="0.2">
      <c r="A1982" s="286">
        <f t="shared" si="123"/>
        <v>1979</v>
      </c>
      <c r="B1982" s="279">
        <f t="shared" si="124"/>
        <v>19800.04</v>
      </c>
      <c r="C1982" s="279">
        <f t="shared" si="124"/>
        <v>19799.16</v>
      </c>
    </row>
    <row r="1983" spans="1:3" x14ac:dyDescent="0.2">
      <c r="A1983" s="286">
        <f t="shared" si="123"/>
        <v>1980</v>
      </c>
      <c r="B1983" s="279">
        <f t="shared" si="124"/>
        <v>19810.439999999999</v>
      </c>
      <c r="C1983" s="279">
        <f t="shared" si="124"/>
        <v>19809.12</v>
      </c>
    </row>
    <row r="1984" spans="1:3" x14ac:dyDescent="0.2">
      <c r="A1984" s="286">
        <f t="shared" si="123"/>
        <v>1981</v>
      </c>
      <c r="B1984" s="279">
        <f t="shared" ref="B1984:C1999" si="125">B$1*3+B484</f>
        <v>19820.32</v>
      </c>
      <c r="C1984" s="279">
        <f t="shared" si="125"/>
        <v>19819.199999999997</v>
      </c>
    </row>
    <row r="1985" spans="1:3" x14ac:dyDescent="0.2">
      <c r="A1985" s="286">
        <f t="shared" si="123"/>
        <v>1982</v>
      </c>
      <c r="B1985" s="279">
        <f t="shared" si="125"/>
        <v>19830.199999999997</v>
      </c>
      <c r="C1985" s="279">
        <f t="shared" si="125"/>
        <v>19829.16</v>
      </c>
    </row>
    <row r="1986" spans="1:3" x14ac:dyDescent="0.2">
      <c r="A1986" s="286">
        <f t="shared" si="123"/>
        <v>1983</v>
      </c>
      <c r="B1986" s="279">
        <f t="shared" si="125"/>
        <v>19840.079999999998</v>
      </c>
      <c r="C1986" s="279">
        <f t="shared" si="125"/>
        <v>19839.12</v>
      </c>
    </row>
    <row r="1987" spans="1:3" x14ac:dyDescent="0.2">
      <c r="A1987" s="286">
        <f t="shared" si="123"/>
        <v>1984</v>
      </c>
      <c r="B1987" s="279">
        <f t="shared" si="125"/>
        <v>19849.96</v>
      </c>
      <c r="C1987" s="279">
        <f t="shared" si="125"/>
        <v>19849.199999999997</v>
      </c>
    </row>
    <row r="1988" spans="1:3" x14ac:dyDescent="0.2">
      <c r="A1988" s="286">
        <f t="shared" si="123"/>
        <v>1985</v>
      </c>
      <c r="B1988" s="279">
        <f t="shared" si="125"/>
        <v>19860.36</v>
      </c>
      <c r="C1988" s="279">
        <f t="shared" si="125"/>
        <v>19859.16</v>
      </c>
    </row>
    <row r="1989" spans="1:3" x14ac:dyDescent="0.2">
      <c r="A1989" s="286">
        <f t="shared" si="123"/>
        <v>1986</v>
      </c>
      <c r="B1989" s="279">
        <f t="shared" si="125"/>
        <v>19870.239999999998</v>
      </c>
      <c r="C1989" s="279">
        <f t="shared" si="125"/>
        <v>19869.12</v>
      </c>
    </row>
    <row r="1990" spans="1:3" x14ac:dyDescent="0.2">
      <c r="A1990" s="286">
        <f t="shared" si="123"/>
        <v>1987</v>
      </c>
      <c r="B1990" s="279">
        <f t="shared" si="125"/>
        <v>19880.12</v>
      </c>
      <c r="C1990" s="279">
        <f t="shared" si="125"/>
        <v>19879.199999999997</v>
      </c>
    </row>
    <row r="1991" spans="1:3" x14ac:dyDescent="0.2">
      <c r="A1991" s="286">
        <f t="shared" si="123"/>
        <v>1988</v>
      </c>
      <c r="B1991" s="279">
        <f t="shared" si="125"/>
        <v>19890</v>
      </c>
      <c r="C1991" s="279">
        <f t="shared" si="125"/>
        <v>19889.16</v>
      </c>
    </row>
    <row r="1992" spans="1:3" x14ac:dyDescent="0.2">
      <c r="A1992" s="286">
        <f t="shared" si="123"/>
        <v>1989</v>
      </c>
      <c r="B1992" s="279">
        <f t="shared" si="125"/>
        <v>19900.399999999998</v>
      </c>
      <c r="C1992" s="279">
        <f t="shared" si="125"/>
        <v>19899.12</v>
      </c>
    </row>
    <row r="1993" spans="1:3" x14ac:dyDescent="0.2">
      <c r="A1993" s="286">
        <f t="shared" si="123"/>
        <v>1990</v>
      </c>
      <c r="B1993" s="279">
        <f t="shared" si="125"/>
        <v>19910.28</v>
      </c>
      <c r="C1993" s="279">
        <f t="shared" si="125"/>
        <v>19909.199999999997</v>
      </c>
    </row>
    <row r="1994" spans="1:3" x14ac:dyDescent="0.2">
      <c r="A1994" s="286">
        <f t="shared" si="123"/>
        <v>1991</v>
      </c>
      <c r="B1994" s="279">
        <f t="shared" si="125"/>
        <v>19920.16</v>
      </c>
      <c r="C1994" s="279">
        <f t="shared" si="125"/>
        <v>19919.16</v>
      </c>
    </row>
    <row r="1995" spans="1:3" x14ac:dyDescent="0.2">
      <c r="A1995" s="286">
        <f t="shared" si="123"/>
        <v>1992</v>
      </c>
      <c r="B1995" s="279">
        <f t="shared" si="125"/>
        <v>19930.04</v>
      </c>
      <c r="C1995" s="279">
        <f t="shared" si="125"/>
        <v>19929.12</v>
      </c>
    </row>
    <row r="1996" spans="1:3" x14ac:dyDescent="0.2">
      <c r="A1996" s="286">
        <f t="shared" si="123"/>
        <v>1993</v>
      </c>
      <c r="B1996" s="279">
        <f t="shared" si="125"/>
        <v>19940.439999999999</v>
      </c>
      <c r="C1996" s="279">
        <f t="shared" si="125"/>
        <v>19939.199999999997</v>
      </c>
    </row>
    <row r="1997" spans="1:3" x14ac:dyDescent="0.2">
      <c r="A1997" s="286">
        <f t="shared" si="123"/>
        <v>1994</v>
      </c>
      <c r="B1997" s="279">
        <f t="shared" si="125"/>
        <v>19950.32</v>
      </c>
      <c r="C1997" s="279">
        <f t="shared" si="125"/>
        <v>19949.16</v>
      </c>
    </row>
    <row r="1998" spans="1:3" x14ac:dyDescent="0.2">
      <c r="A1998" s="286">
        <f t="shared" si="123"/>
        <v>1995</v>
      </c>
      <c r="B1998" s="279">
        <f t="shared" si="125"/>
        <v>19960.199999999997</v>
      </c>
      <c r="C1998" s="279">
        <f t="shared" si="125"/>
        <v>19959.12</v>
      </c>
    </row>
    <row r="1999" spans="1:3" x14ac:dyDescent="0.2">
      <c r="A1999" s="286">
        <f t="shared" si="123"/>
        <v>1996</v>
      </c>
      <c r="B1999" s="279">
        <f t="shared" si="125"/>
        <v>19970.079999999998</v>
      </c>
      <c r="C1999" s="279">
        <f t="shared" si="125"/>
        <v>19969.199999999997</v>
      </c>
    </row>
    <row r="2000" spans="1:3" x14ac:dyDescent="0.2">
      <c r="A2000" s="286">
        <f t="shared" si="123"/>
        <v>1997</v>
      </c>
      <c r="B2000" s="279">
        <f t="shared" ref="B2000:C2003" si="126">B$1*3+B500</f>
        <v>19979.96</v>
      </c>
      <c r="C2000" s="279">
        <f t="shared" si="126"/>
        <v>19979.16</v>
      </c>
    </row>
    <row r="2001" spans="1:3" x14ac:dyDescent="0.2">
      <c r="A2001" s="286">
        <f t="shared" si="123"/>
        <v>1998</v>
      </c>
      <c r="B2001" s="279">
        <f t="shared" si="126"/>
        <v>19990.36</v>
      </c>
      <c r="C2001" s="279">
        <f t="shared" si="126"/>
        <v>19989.12</v>
      </c>
    </row>
    <row r="2002" spans="1:3" x14ac:dyDescent="0.2">
      <c r="A2002" s="286">
        <f t="shared" si="123"/>
        <v>1999</v>
      </c>
      <c r="B2002" s="279">
        <f t="shared" si="126"/>
        <v>20000.239999999998</v>
      </c>
      <c r="C2002" s="279">
        <f t="shared" si="126"/>
        <v>19999.199999999997</v>
      </c>
    </row>
    <row r="2003" spans="1:3" x14ac:dyDescent="0.2">
      <c r="A2003" s="286">
        <f t="shared" si="123"/>
        <v>2000</v>
      </c>
      <c r="B2003" s="279">
        <f t="shared" si="126"/>
        <v>20010.12</v>
      </c>
      <c r="C2003" s="279">
        <f t="shared" si="126"/>
        <v>20009.16</v>
      </c>
    </row>
    <row r="2004" spans="1:3" x14ac:dyDescent="0.2">
      <c r="A2004" s="286">
        <f t="shared" si="123"/>
        <v>2001</v>
      </c>
      <c r="B2004" s="279">
        <f>B$1*4+B4</f>
        <v>20020.52</v>
      </c>
      <c r="C2004" s="279">
        <f>C$1*4+C4</f>
        <v>20019.240000000002</v>
      </c>
    </row>
    <row r="2005" spans="1:3" x14ac:dyDescent="0.2">
      <c r="A2005" s="286">
        <f t="shared" si="123"/>
        <v>2002</v>
      </c>
      <c r="B2005" s="279">
        <f>B$1*4+B5</f>
        <v>20030.399999999998</v>
      </c>
      <c r="C2005" s="279">
        <f>C$1*4+C5</f>
        <v>20029.2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320"/>
    <col min="2" max="3" width="10.140625" style="321" customWidth="1"/>
    <col min="4" max="16384" width="9.140625" style="292"/>
  </cols>
  <sheetData>
    <row r="1" spans="1:3" x14ac:dyDescent="0.2">
      <c r="B1" s="321">
        <f>Admin!N27</f>
        <v>37400</v>
      </c>
      <c r="C1" s="321">
        <f>Admin!N27</f>
        <v>37400</v>
      </c>
    </row>
    <row r="2" spans="1:3" ht="48" x14ac:dyDescent="0.2">
      <c r="A2" s="322" t="s">
        <v>9</v>
      </c>
      <c r="B2" s="323" t="s">
        <v>240</v>
      </c>
      <c r="C2" s="323" t="s">
        <v>241</v>
      </c>
    </row>
    <row r="3" spans="1:3" x14ac:dyDescent="0.2">
      <c r="A3" s="320">
        <v>1</v>
      </c>
      <c r="B3" s="321">
        <f t="shared" ref="B3:B54" si="0">ROUND(B$1*A3/52,0)</f>
        <v>719</v>
      </c>
      <c r="C3" s="321">
        <f t="shared" ref="C3:C14" si="1">ROUND(C$1*A3/12,0)</f>
        <v>3117</v>
      </c>
    </row>
    <row r="4" spans="1:3" x14ac:dyDescent="0.2">
      <c r="A4" s="320">
        <f>A3+1</f>
        <v>2</v>
      </c>
      <c r="B4" s="321">
        <f t="shared" si="0"/>
        <v>1438</v>
      </c>
      <c r="C4" s="321">
        <f t="shared" si="1"/>
        <v>6233</v>
      </c>
    </row>
    <row r="5" spans="1:3" x14ac:dyDescent="0.2">
      <c r="A5" s="320">
        <f t="shared" ref="A5:A54" si="2">A4+1</f>
        <v>3</v>
      </c>
      <c r="B5" s="321">
        <f t="shared" si="0"/>
        <v>2158</v>
      </c>
      <c r="C5" s="321">
        <f t="shared" si="1"/>
        <v>9350</v>
      </c>
    </row>
    <row r="6" spans="1:3" x14ac:dyDescent="0.2">
      <c r="A6" s="320">
        <f t="shared" si="2"/>
        <v>4</v>
      </c>
      <c r="B6" s="321">
        <f t="shared" si="0"/>
        <v>2877</v>
      </c>
      <c r="C6" s="321">
        <f t="shared" si="1"/>
        <v>12467</v>
      </c>
    </row>
    <row r="7" spans="1:3" x14ac:dyDescent="0.2">
      <c r="A7" s="320">
        <f t="shared" si="2"/>
        <v>5</v>
      </c>
      <c r="B7" s="321">
        <f t="shared" si="0"/>
        <v>3596</v>
      </c>
      <c r="C7" s="321">
        <f t="shared" si="1"/>
        <v>15583</v>
      </c>
    </row>
    <row r="8" spans="1:3" x14ac:dyDescent="0.2">
      <c r="A8" s="320">
        <f t="shared" si="2"/>
        <v>6</v>
      </c>
      <c r="B8" s="321">
        <f t="shared" si="0"/>
        <v>4315</v>
      </c>
      <c r="C8" s="321">
        <f t="shared" si="1"/>
        <v>18700</v>
      </c>
    </row>
    <row r="9" spans="1:3" x14ac:dyDescent="0.2">
      <c r="A9" s="320">
        <f t="shared" si="2"/>
        <v>7</v>
      </c>
      <c r="B9" s="321">
        <f t="shared" si="0"/>
        <v>5035</v>
      </c>
      <c r="C9" s="321">
        <f t="shared" si="1"/>
        <v>21817</v>
      </c>
    </row>
    <row r="10" spans="1:3" x14ac:dyDescent="0.2">
      <c r="A10" s="320">
        <f t="shared" si="2"/>
        <v>8</v>
      </c>
      <c r="B10" s="321">
        <f t="shared" si="0"/>
        <v>5754</v>
      </c>
      <c r="C10" s="321">
        <f t="shared" si="1"/>
        <v>24933</v>
      </c>
    </row>
    <row r="11" spans="1:3" x14ac:dyDescent="0.2">
      <c r="A11" s="320">
        <f t="shared" si="2"/>
        <v>9</v>
      </c>
      <c r="B11" s="321">
        <f t="shared" si="0"/>
        <v>6473</v>
      </c>
      <c r="C11" s="321">
        <f t="shared" si="1"/>
        <v>28050</v>
      </c>
    </row>
    <row r="12" spans="1:3" x14ac:dyDescent="0.2">
      <c r="A12" s="320">
        <f t="shared" si="2"/>
        <v>10</v>
      </c>
      <c r="B12" s="321">
        <f t="shared" si="0"/>
        <v>7192</v>
      </c>
      <c r="C12" s="321">
        <f t="shared" si="1"/>
        <v>31167</v>
      </c>
    </row>
    <row r="13" spans="1:3" x14ac:dyDescent="0.2">
      <c r="A13" s="320">
        <f t="shared" si="2"/>
        <v>11</v>
      </c>
      <c r="B13" s="321">
        <f t="shared" si="0"/>
        <v>7912</v>
      </c>
      <c r="C13" s="321">
        <f t="shared" si="1"/>
        <v>34283</v>
      </c>
    </row>
    <row r="14" spans="1:3" x14ac:dyDescent="0.2">
      <c r="A14" s="320">
        <f t="shared" si="2"/>
        <v>12</v>
      </c>
      <c r="B14" s="321">
        <f t="shared" si="0"/>
        <v>8631</v>
      </c>
      <c r="C14" s="321">
        <f t="shared" si="1"/>
        <v>37400</v>
      </c>
    </row>
    <row r="15" spans="1:3" x14ac:dyDescent="0.2">
      <c r="A15" s="320">
        <f t="shared" si="2"/>
        <v>13</v>
      </c>
      <c r="B15" s="321">
        <f t="shared" si="0"/>
        <v>9350</v>
      </c>
    </row>
    <row r="16" spans="1:3" x14ac:dyDescent="0.2">
      <c r="A16" s="320">
        <f t="shared" si="2"/>
        <v>14</v>
      </c>
      <c r="B16" s="321">
        <f t="shared" si="0"/>
        <v>10069</v>
      </c>
    </row>
    <row r="17" spans="1:2" x14ac:dyDescent="0.2">
      <c r="A17" s="320">
        <f t="shared" si="2"/>
        <v>15</v>
      </c>
      <c r="B17" s="321">
        <f t="shared" si="0"/>
        <v>10788</v>
      </c>
    </row>
    <row r="18" spans="1:2" x14ac:dyDescent="0.2">
      <c r="A18" s="320">
        <f t="shared" si="2"/>
        <v>16</v>
      </c>
      <c r="B18" s="321">
        <f t="shared" si="0"/>
        <v>11508</v>
      </c>
    </row>
    <row r="19" spans="1:2" x14ac:dyDescent="0.2">
      <c r="A19" s="320">
        <f t="shared" si="2"/>
        <v>17</v>
      </c>
      <c r="B19" s="321">
        <f t="shared" si="0"/>
        <v>12227</v>
      </c>
    </row>
    <row r="20" spans="1:2" x14ac:dyDescent="0.2">
      <c r="A20" s="320">
        <f t="shared" si="2"/>
        <v>18</v>
      </c>
      <c r="B20" s="321">
        <f t="shared" si="0"/>
        <v>12946</v>
      </c>
    </row>
    <row r="21" spans="1:2" x14ac:dyDescent="0.2">
      <c r="A21" s="320">
        <f t="shared" si="2"/>
        <v>19</v>
      </c>
      <c r="B21" s="321">
        <f t="shared" si="0"/>
        <v>13665</v>
      </c>
    </row>
    <row r="22" spans="1:2" x14ac:dyDescent="0.2">
      <c r="A22" s="320">
        <f t="shared" si="2"/>
        <v>20</v>
      </c>
      <c r="B22" s="321">
        <f t="shared" si="0"/>
        <v>14385</v>
      </c>
    </row>
    <row r="23" spans="1:2" x14ac:dyDescent="0.2">
      <c r="A23" s="320">
        <f t="shared" si="2"/>
        <v>21</v>
      </c>
      <c r="B23" s="321">
        <f t="shared" si="0"/>
        <v>15104</v>
      </c>
    </row>
    <row r="24" spans="1:2" x14ac:dyDescent="0.2">
      <c r="A24" s="320">
        <f t="shared" si="2"/>
        <v>22</v>
      </c>
      <c r="B24" s="321">
        <f t="shared" si="0"/>
        <v>15823</v>
      </c>
    </row>
    <row r="25" spans="1:2" x14ac:dyDescent="0.2">
      <c r="A25" s="320">
        <f t="shared" si="2"/>
        <v>23</v>
      </c>
      <c r="B25" s="321">
        <f t="shared" si="0"/>
        <v>16542</v>
      </c>
    </row>
    <row r="26" spans="1:2" x14ac:dyDescent="0.2">
      <c r="A26" s="320">
        <f t="shared" si="2"/>
        <v>24</v>
      </c>
      <c r="B26" s="321">
        <f t="shared" si="0"/>
        <v>17262</v>
      </c>
    </row>
    <row r="27" spans="1:2" x14ac:dyDescent="0.2">
      <c r="A27" s="320">
        <f t="shared" si="2"/>
        <v>25</v>
      </c>
      <c r="B27" s="321">
        <f t="shared" si="0"/>
        <v>17981</v>
      </c>
    </row>
    <row r="28" spans="1:2" x14ac:dyDescent="0.2">
      <c r="A28" s="320">
        <f t="shared" si="2"/>
        <v>26</v>
      </c>
      <c r="B28" s="321">
        <f t="shared" si="0"/>
        <v>18700</v>
      </c>
    </row>
    <row r="29" spans="1:2" x14ac:dyDescent="0.2">
      <c r="A29" s="320">
        <f t="shared" si="2"/>
        <v>27</v>
      </c>
      <c r="B29" s="321">
        <f t="shared" si="0"/>
        <v>19419</v>
      </c>
    </row>
    <row r="30" spans="1:2" x14ac:dyDescent="0.2">
      <c r="A30" s="320">
        <f t="shared" si="2"/>
        <v>28</v>
      </c>
      <c r="B30" s="321">
        <f t="shared" si="0"/>
        <v>20138</v>
      </c>
    </row>
    <row r="31" spans="1:2" x14ac:dyDescent="0.2">
      <c r="A31" s="320">
        <f t="shared" si="2"/>
        <v>29</v>
      </c>
      <c r="B31" s="321">
        <f t="shared" si="0"/>
        <v>20858</v>
      </c>
    </row>
    <row r="32" spans="1:2" x14ac:dyDescent="0.2">
      <c r="A32" s="320">
        <f t="shared" si="2"/>
        <v>30</v>
      </c>
      <c r="B32" s="321">
        <f t="shared" si="0"/>
        <v>21577</v>
      </c>
    </row>
    <row r="33" spans="1:2" x14ac:dyDescent="0.2">
      <c r="A33" s="320">
        <f t="shared" si="2"/>
        <v>31</v>
      </c>
      <c r="B33" s="321">
        <f t="shared" si="0"/>
        <v>22296</v>
      </c>
    </row>
    <row r="34" spans="1:2" x14ac:dyDescent="0.2">
      <c r="A34" s="320">
        <f t="shared" si="2"/>
        <v>32</v>
      </c>
      <c r="B34" s="321">
        <f t="shared" si="0"/>
        <v>23015</v>
      </c>
    </row>
    <row r="35" spans="1:2" x14ac:dyDescent="0.2">
      <c r="A35" s="320">
        <f t="shared" si="2"/>
        <v>33</v>
      </c>
      <c r="B35" s="321">
        <f t="shared" si="0"/>
        <v>23735</v>
      </c>
    </row>
    <row r="36" spans="1:2" x14ac:dyDescent="0.2">
      <c r="A36" s="320">
        <f t="shared" si="2"/>
        <v>34</v>
      </c>
      <c r="B36" s="321">
        <f t="shared" si="0"/>
        <v>24454</v>
      </c>
    </row>
    <row r="37" spans="1:2" x14ac:dyDescent="0.2">
      <c r="A37" s="320">
        <f t="shared" si="2"/>
        <v>35</v>
      </c>
      <c r="B37" s="321">
        <f t="shared" si="0"/>
        <v>25173</v>
      </c>
    </row>
    <row r="38" spans="1:2" x14ac:dyDescent="0.2">
      <c r="A38" s="320">
        <f t="shared" si="2"/>
        <v>36</v>
      </c>
      <c r="B38" s="321">
        <f t="shared" si="0"/>
        <v>25892</v>
      </c>
    </row>
    <row r="39" spans="1:2" x14ac:dyDescent="0.2">
      <c r="A39" s="320">
        <f t="shared" si="2"/>
        <v>37</v>
      </c>
      <c r="B39" s="321">
        <f t="shared" si="0"/>
        <v>26612</v>
      </c>
    </row>
    <row r="40" spans="1:2" x14ac:dyDescent="0.2">
      <c r="A40" s="320">
        <f t="shared" si="2"/>
        <v>38</v>
      </c>
      <c r="B40" s="321">
        <f t="shared" si="0"/>
        <v>27331</v>
      </c>
    </row>
    <row r="41" spans="1:2" x14ac:dyDescent="0.2">
      <c r="A41" s="320">
        <f t="shared" si="2"/>
        <v>39</v>
      </c>
      <c r="B41" s="321">
        <f t="shared" si="0"/>
        <v>28050</v>
      </c>
    </row>
    <row r="42" spans="1:2" x14ac:dyDescent="0.2">
      <c r="A42" s="320">
        <f t="shared" si="2"/>
        <v>40</v>
      </c>
      <c r="B42" s="321">
        <f t="shared" si="0"/>
        <v>28769</v>
      </c>
    </row>
    <row r="43" spans="1:2" x14ac:dyDescent="0.2">
      <c r="A43" s="320">
        <f t="shared" si="2"/>
        <v>41</v>
      </c>
      <c r="B43" s="321">
        <f t="shared" si="0"/>
        <v>29488</v>
      </c>
    </row>
    <row r="44" spans="1:2" x14ac:dyDescent="0.2">
      <c r="A44" s="320">
        <f t="shared" si="2"/>
        <v>42</v>
      </c>
      <c r="B44" s="321">
        <f t="shared" si="0"/>
        <v>30208</v>
      </c>
    </row>
    <row r="45" spans="1:2" x14ac:dyDescent="0.2">
      <c r="A45" s="320">
        <f t="shared" si="2"/>
        <v>43</v>
      </c>
      <c r="B45" s="321">
        <f t="shared" si="0"/>
        <v>30927</v>
      </c>
    </row>
    <row r="46" spans="1:2" x14ac:dyDescent="0.2">
      <c r="A46" s="320">
        <f t="shared" si="2"/>
        <v>44</v>
      </c>
      <c r="B46" s="321">
        <f t="shared" si="0"/>
        <v>31646</v>
      </c>
    </row>
    <row r="47" spans="1:2" x14ac:dyDescent="0.2">
      <c r="A47" s="320">
        <f t="shared" si="2"/>
        <v>45</v>
      </c>
      <c r="B47" s="321">
        <f t="shared" si="0"/>
        <v>32365</v>
      </c>
    </row>
    <row r="48" spans="1:2" x14ac:dyDescent="0.2">
      <c r="A48" s="320">
        <f t="shared" si="2"/>
        <v>46</v>
      </c>
      <c r="B48" s="321">
        <f t="shared" si="0"/>
        <v>33085</v>
      </c>
    </row>
    <row r="49" spans="1:2" x14ac:dyDescent="0.2">
      <c r="A49" s="320">
        <f t="shared" si="2"/>
        <v>47</v>
      </c>
      <c r="B49" s="321">
        <f t="shared" si="0"/>
        <v>33804</v>
      </c>
    </row>
    <row r="50" spans="1:2" x14ac:dyDescent="0.2">
      <c r="A50" s="320">
        <f t="shared" si="2"/>
        <v>48</v>
      </c>
      <c r="B50" s="321">
        <f t="shared" si="0"/>
        <v>34523</v>
      </c>
    </row>
    <row r="51" spans="1:2" x14ac:dyDescent="0.2">
      <c r="A51" s="320">
        <f t="shared" si="2"/>
        <v>49</v>
      </c>
      <c r="B51" s="321">
        <f t="shared" si="0"/>
        <v>35242</v>
      </c>
    </row>
    <row r="52" spans="1:2" x14ac:dyDescent="0.2">
      <c r="A52" s="320">
        <f t="shared" si="2"/>
        <v>50</v>
      </c>
      <c r="B52" s="321">
        <f t="shared" si="0"/>
        <v>35962</v>
      </c>
    </row>
    <row r="53" spans="1:2" x14ac:dyDescent="0.2">
      <c r="A53" s="320">
        <f t="shared" si="2"/>
        <v>51</v>
      </c>
      <c r="B53" s="321">
        <f t="shared" si="0"/>
        <v>36681</v>
      </c>
    </row>
    <row r="54" spans="1:2" x14ac:dyDescent="0.2">
      <c r="A54" s="320">
        <f t="shared" si="2"/>
        <v>52</v>
      </c>
      <c r="B54" s="321">
        <f t="shared" si="0"/>
        <v>37400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87" customWidth="1"/>
    <col min="2" max="2" width="13.7109375" style="278" customWidth="1"/>
    <col min="3" max="10" width="13.7109375" style="279" customWidth="1"/>
    <col min="11" max="16384" width="9.140625" style="291"/>
  </cols>
  <sheetData>
    <row r="1" spans="1:10" s="288" customFormat="1" x14ac:dyDescent="0.2">
      <c r="A1" s="287" t="s">
        <v>220</v>
      </c>
      <c r="B1" s="278">
        <f>Admin!N4</f>
        <v>95</v>
      </c>
      <c r="C1" s="278">
        <f>Admin!N6-Admin!N4</f>
        <v>15</v>
      </c>
      <c r="D1" s="278">
        <f>Admin!N5</f>
        <v>844</v>
      </c>
      <c r="E1" s="279">
        <f>Admin!N8</f>
        <v>11</v>
      </c>
      <c r="F1" s="279">
        <f>Admin!N9</f>
        <v>4.8499999999999996</v>
      </c>
      <c r="G1" s="279">
        <f>Admin!N10</f>
        <v>0</v>
      </c>
      <c r="H1" s="279">
        <f>Admin!N11</f>
        <v>1</v>
      </c>
      <c r="I1" s="279">
        <f>Admin!N14</f>
        <v>12.8</v>
      </c>
      <c r="J1" s="279">
        <f>Admin!N13</f>
        <v>1</v>
      </c>
    </row>
    <row r="2" spans="1:10" s="288" customFormat="1" ht="60" x14ac:dyDescent="0.2">
      <c r="A2" s="289" t="s">
        <v>221</v>
      </c>
      <c r="B2" s="290" t="s">
        <v>222</v>
      </c>
      <c r="C2" s="283" t="s">
        <v>223</v>
      </c>
      <c r="D2" s="283" t="s">
        <v>224</v>
      </c>
      <c r="E2" s="283" t="s">
        <v>225</v>
      </c>
      <c r="F2" s="283" t="s">
        <v>226</v>
      </c>
      <c r="G2" s="283" t="s">
        <v>227</v>
      </c>
      <c r="H2" s="283" t="s">
        <v>228</v>
      </c>
      <c r="I2" s="283" t="s">
        <v>229</v>
      </c>
      <c r="J2" s="283" t="s">
        <v>230</v>
      </c>
    </row>
    <row r="3" spans="1:10" x14ac:dyDescent="0.2">
      <c r="A3" s="287">
        <f>IF('Apr09'!M11=" ",0,ROUND('Apr09'!M11,0))</f>
        <v>0</v>
      </c>
      <c r="B3" s="278">
        <f>B$1</f>
        <v>95</v>
      </c>
      <c r="C3" s="279">
        <f>IF(A3&lt;B$1,0,IF(A3&lt;(B$1+C$1),A3-B3,C$1))</f>
        <v>0</v>
      </c>
      <c r="D3" s="279">
        <f>IF(A3&gt;(B3+C3),A3-B3-C3,0)</f>
        <v>0</v>
      </c>
      <c r="E3" s="285">
        <f>IF(A3&gt;D$1,(D$1-C$1-B$1)*E$1/100+(D3-D$1+C$1+B$1)*J$1/100,IF(D3&gt;0,D3*E$1/100,0))</f>
        <v>0</v>
      </c>
      <c r="F3" s="285">
        <f>IF(A3&gt;D$1,(D$1-C$1-B$1)*F$1/100+(D3-D$1+C$1+B$1)*J$1/100,IF(D3&gt;0,D3*F$1/100,0))</f>
        <v>0</v>
      </c>
      <c r="G3" s="285">
        <f>G$1</f>
        <v>0</v>
      </c>
      <c r="H3" s="285">
        <f>IF(A3&gt;G$1,(D$1-C$1-B$1)*H$1/100+(D3-D$1+C$1+B$1)*J$1/100,IF(D3&gt;0,D3*H$1/100,0))</f>
        <v>0</v>
      </c>
      <c r="I3" s="279">
        <f>IF(D3&gt;0,D3*I$1/100,0)</f>
        <v>0</v>
      </c>
      <c r="J3" s="279">
        <f>E3+I3</f>
        <v>0</v>
      </c>
    </row>
    <row r="4" spans="1:10" x14ac:dyDescent="0.2">
      <c r="A4" s="287">
        <f>IF('Apr09'!M12=" ",0,ROUND('Apr09'!M12,0))</f>
        <v>0</v>
      </c>
      <c r="B4" s="278">
        <f t="shared" ref="B4:B67" si="0">B$1</f>
        <v>95</v>
      </c>
      <c r="C4" s="279">
        <f t="shared" ref="C4:C67" si="1">IF(A4&lt;B$1,0,IF(A4&lt;(B$1+C$1),A4-B4,C$1))</f>
        <v>0</v>
      </c>
      <c r="D4" s="279">
        <f t="shared" ref="D4:D67" si="2">IF(A4&gt;(B4+C4),A4-B4-C4,0)</f>
        <v>0</v>
      </c>
      <c r="E4" s="285">
        <f t="shared" ref="E4:E67" si="3">IF(A4&gt;D$1,(D$1-C$1-B$1)*E$1/100+(D4-D$1+C$1+B$1)*J$1/100,IF(D4&gt;0,D4*E$1/100,0))</f>
        <v>0</v>
      </c>
      <c r="F4" s="285">
        <f t="shared" ref="F4:F67" si="4">IF(A4&gt;D$1,(D$1-C$1-B$1)*F$1/100+(D4-D$1+C$1+B$1)*J$1/100,IF(D4&gt;0,D4*F$1/100,0))</f>
        <v>0</v>
      </c>
      <c r="G4" s="285">
        <f t="shared" ref="G4:G67" si="5">G$1</f>
        <v>0</v>
      </c>
      <c r="H4" s="285">
        <f t="shared" ref="H4:H67" si="6">IF(A4&gt;G$1,(D$1-C$1-B$1)*H$1/100+(D4-D$1+C$1+B$1)*J$1/100,IF(D4&gt;0,D4*H$1/100,0))</f>
        <v>0</v>
      </c>
      <c r="I4" s="279">
        <f t="shared" ref="I4:I67" si="7">IF(D4&gt;0,D4*I$1/100,0)</f>
        <v>0</v>
      </c>
      <c r="J4" s="279">
        <f t="shared" ref="J4:J67" si="8">E4+I4</f>
        <v>0</v>
      </c>
    </row>
    <row r="5" spans="1:10" x14ac:dyDescent="0.2">
      <c r="A5" s="287">
        <f>IF('Apr09'!M13=" ",0,ROUND('Apr09'!M13,0))</f>
        <v>0</v>
      </c>
      <c r="B5" s="278">
        <f t="shared" si="0"/>
        <v>95</v>
      </c>
      <c r="C5" s="279">
        <f t="shared" si="1"/>
        <v>0</v>
      </c>
      <c r="D5" s="279">
        <f t="shared" si="2"/>
        <v>0</v>
      </c>
      <c r="E5" s="285">
        <f t="shared" si="3"/>
        <v>0</v>
      </c>
      <c r="F5" s="285">
        <f t="shared" si="4"/>
        <v>0</v>
      </c>
      <c r="G5" s="285">
        <f t="shared" si="5"/>
        <v>0</v>
      </c>
      <c r="H5" s="285">
        <f t="shared" si="6"/>
        <v>0</v>
      </c>
      <c r="I5" s="279">
        <f t="shared" si="7"/>
        <v>0</v>
      </c>
      <c r="J5" s="279">
        <f t="shared" si="8"/>
        <v>0</v>
      </c>
    </row>
    <row r="6" spans="1:10" x14ac:dyDescent="0.2">
      <c r="A6" s="287">
        <f>IF('Apr09'!M14=" ",0,ROUND('Apr09'!M14,0))</f>
        <v>0</v>
      </c>
      <c r="B6" s="278">
        <f t="shared" si="0"/>
        <v>95</v>
      </c>
      <c r="C6" s="279">
        <f t="shared" si="1"/>
        <v>0</v>
      </c>
      <c r="D6" s="279">
        <f t="shared" si="2"/>
        <v>0</v>
      </c>
      <c r="E6" s="285">
        <f t="shared" si="3"/>
        <v>0</v>
      </c>
      <c r="F6" s="285">
        <f t="shared" si="4"/>
        <v>0</v>
      </c>
      <c r="G6" s="285">
        <f t="shared" si="5"/>
        <v>0</v>
      </c>
      <c r="H6" s="285">
        <f t="shared" si="6"/>
        <v>0</v>
      </c>
      <c r="I6" s="279">
        <f t="shared" si="7"/>
        <v>0</v>
      </c>
      <c r="J6" s="279">
        <f t="shared" si="8"/>
        <v>0</v>
      </c>
    </row>
    <row r="7" spans="1:10" x14ac:dyDescent="0.2">
      <c r="A7" s="287">
        <f>IF('Apr09'!M15=" ",0,ROUND('Apr09'!M15,0))</f>
        <v>0</v>
      </c>
      <c r="B7" s="278">
        <f t="shared" si="0"/>
        <v>95</v>
      </c>
      <c r="C7" s="279">
        <f t="shared" si="1"/>
        <v>0</v>
      </c>
      <c r="D7" s="279">
        <f t="shared" si="2"/>
        <v>0</v>
      </c>
      <c r="E7" s="285">
        <f t="shared" si="3"/>
        <v>0</v>
      </c>
      <c r="F7" s="285">
        <f t="shared" si="4"/>
        <v>0</v>
      </c>
      <c r="G7" s="285">
        <f t="shared" si="5"/>
        <v>0</v>
      </c>
      <c r="H7" s="285">
        <f t="shared" si="6"/>
        <v>0</v>
      </c>
      <c r="I7" s="279">
        <f t="shared" si="7"/>
        <v>0</v>
      </c>
      <c r="J7" s="279">
        <f t="shared" si="8"/>
        <v>0</v>
      </c>
    </row>
    <row r="8" spans="1:10" x14ac:dyDescent="0.2">
      <c r="A8" s="287">
        <f>IF('Apr09'!M16=" ",0,ROUND('Apr09'!M16,0))</f>
        <v>0</v>
      </c>
      <c r="B8" s="278">
        <f t="shared" si="0"/>
        <v>95</v>
      </c>
      <c r="C8" s="279">
        <f t="shared" si="1"/>
        <v>0</v>
      </c>
      <c r="D8" s="279">
        <f t="shared" si="2"/>
        <v>0</v>
      </c>
      <c r="E8" s="285">
        <f t="shared" si="3"/>
        <v>0</v>
      </c>
      <c r="F8" s="285">
        <f t="shared" si="4"/>
        <v>0</v>
      </c>
      <c r="G8" s="285">
        <f t="shared" si="5"/>
        <v>0</v>
      </c>
      <c r="H8" s="285">
        <f t="shared" si="6"/>
        <v>0</v>
      </c>
      <c r="I8" s="279">
        <f t="shared" si="7"/>
        <v>0</v>
      </c>
      <c r="J8" s="279">
        <f t="shared" si="8"/>
        <v>0</v>
      </c>
    </row>
    <row r="9" spans="1:10" x14ac:dyDescent="0.2">
      <c r="A9" s="287">
        <f>IF('Apr09'!M17=" ",0,ROUND('Apr09'!M17,0))</f>
        <v>0</v>
      </c>
      <c r="B9" s="278">
        <f t="shared" si="0"/>
        <v>95</v>
      </c>
      <c r="C9" s="279">
        <f t="shared" si="1"/>
        <v>0</v>
      </c>
      <c r="D9" s="279">
        <f t="shared" si="2"/>
        <v>0</v>
      </c>
      <c r="E9" s="285">
        <f t="shared" si="3"/>
        <v>0</v>
      </c>
      <c r="F9" s="285">
        <f t="shared" si="4"/>
        <v>0</v>
      </c>
      <c r="G9" s="285">
        <f t="shared" si="5"/>
        <v>0</v>
      </c>
      <c r="H9" s="285">
        <f t="shared" si="6"/>
        <v>0</v>
      </c>
      <c r="I9" s="279">
        <f t="shared" si="7"/>
        <v>0</v>
      </c>
      <c r="J9" s="279">
        <f t="shared" si="8"/>
        <v>0</v>
      </c>
    </row>
    <row r="10" spans="1:10" x14ac:dyDescent="0.2">
      <c r="A10" s="287">
        <f>IF('Apr09'!M18=" ",0,ROUND('Apr09'!M18,0))</f>
        <v>0</v>
      </c>
      <c r="B10" s="278">
        <f t="shared" si="0"/>
        <v>95</v>
      </c>
      <c r="C10" s="279">
        <f t="shared" si="1"/>
        <v>0</v>
      </c>
      <c r="D10" s="279">
        <f t="shared" si="2"/>
        <v>0</v>
      </c>
      <c r="E10" s="285">
        <f t="shared" si="3"/>
        <v>0</v>
      </c>
      <c r="F10" s="285">
        <f t="shared" si="4"/>
        <v>0</v>
      </c>
      <c r="G10" s="285">
        <f t="shared" si="5"/>
        <v>0</v>
      </c>
      <c r="H10" s="285">
        <f t="shared" si="6"/>
        <v>0</v>
      </c>
      <c r="I10" s="279">
        <f t="shared" si="7"/>
        <v>0</v>
      </c>
      <c r="J10" s="279">
        <f t="shared" si="8"/>
        <v>0</v>
      </c>
    </row>
    <row r="11" spans="1:10" x14ac:dyDescent="0.2">
      <c r="A11" s="287">
        <f>IF('Apr09'!M19=" ",0,ROUND('Apr09'!M19,0))</f>
        <v>0</v>
      </c>
      <c r="B11" s="278">
        <f t="shared" si="0"/>
        <v>95</v>
      </c>
      <c r="C11" s="279">
        <f t="shared" si="1"/>
        <v>0</v>
      </c>
      <c r="D11" s="279">
        <f t="shared" si="2"/>
        <v>0</v>
      </c>
      <c r="E11" s="285">
        <f t="shared" si="3"/>
        <v>0</v>
      </c>
      <c r="F11" s="285">
        <f t="shared" si="4"/>
        <v>0</v>
      </c>
      <c r="G11" s="285">
        <f t="shared" si="5"/>
        <v>0</v>
      </c>
      <c r="H11" s="285">
        <f t="shared" si="6"/>
        <v>0</v>
      </c>
      <c r="I11" s="279">
        <f t="shared" si="7"/>
        <v>0</v>
      </c>
      <c r="J11" s="279">
        <f t="shared" si="8"/>
        <v>0</v>
      </c>
    </row>
    <row r="12" spans="1:10" x14ac:dyDescent="0.2">
      <c r="A12" s="287">
        <f>IF('Apr09'!M20=" ",0,ROUND('Apr09'!M20,0))</f>
        <v>0</v>
      </c>
      <c r="B12" s="278">
        <f t="shared" si="0"/>
        <v>95</v>
      </c>
      <c r="C12" s="279">
        <f t="shared" si="1"/>
        <v>0</v>
      </c>
      <c r="D12" s="279">
        <f t="shared" si="2"/>
        <v>0</v>
      </c>
      <c r="E12" s="285">
        <f t="shared" si="3"/>
        <v>0</v>
      </c>
      <c r="F12" s="285">
        <f t="shared" si="4"/>
        <v>0</v>
      </c>
      <c r="G12" s="285">
        <f t="shared" si="5"/>
        <v>0</v>
      </c>
      <c r="H12" s="285">
        <f t="shared" si="6"/>
        <v>0</v>
      </c>
      <c r="I12" s="279">
        <f t="shared" si="7"/>
        <v>0</v>
      </c>
      <c r="J12" s="279">
        <f t="shared" si="8"/>
        <v>0</v>
      </c>
    </row>
    <row r="13" spans="1:10" x14ac:dyDescent="0.2">
      <c r="A13" s="287">
        <f>IF('Apr09'!M26=" ",0,ROUND('Apr09'!M26,0))</f>
        <v>0</v>
      </c>
      <c r="B13" s="278">
        <f t="shared" si="0"/>
        <v>95</v>
      </c>
      <c r="C13" s="279">
        <f t="shared" si="1"/>
        <v>0</v>
      </c>
      <c r="D13" s="279">
        <f t="shared" si="2"/>
        <v>0</v>
      </c>
      <c r="E13" s="285">
        <f t="shared" si="3"/>
        <v>0</v>
      </c>
      <c r="F13" s="285">
        <f t="shared" si="4"/>
        <v>0</v>
      </c>
      <c r="G13" s="285">
        <f t="shared" si="5"/>
        <v>0</v>
      </c>
      <c r="H13" s="285">
        <f t="shared" si="6"/>
        <v>0</v>
      </c>
      <c r="I13" s="279">
        <f t="shared" si="7"/>
        <v>0</v>
      </c>
      <c r="J13" s="279">
        <f t="shared" si="8"/>
        <v>0</v>
      </c>
    </row>
    <row r="14" spans="1:10" x14ac:dyDescent="0.2">
      <c r="A14" s="287">
        <f>IF('Apr09'!M27=" ",0,ROUND('Apr09'!M27,0))</f>
        <v>0</v>
      </c>
      <c r="B14" s="278">
        <f t="shared" si="0"/>
        <v>95</v>
      </c>
      <c r="C14" s="279">
        <f t="shared" si="1"/>
        <v>0</v>
      </c>
      <c r="D14" s="279">
        <f t="shared" si="2"/>
        <v>0</v>
      </c>
      <c r="E14" s="285">
        <f t="shared" si="3"/>
        <v>0</v>
      </c>
      <c r="F14" s="285">
        <f t="shared" si="4"/>
        <v>0</v>
      </c>
      <c r="G14" s="285">
        <f t="shared" si="5"/>
        <v>0</v>
      </c>
      <c r="H14" s="285">
        <f t="shared" si="6"/>
        <v>0</v>
      </c>
      <c r="I14" s="279">
        <f t="shared" si="7"/>
        <v>0</v>
      </c>
      <c r="J14" s="279">
        <f t="shared" si="8"/>
        <v>0</v>
      </c>
    </row>
    <row r="15" spans="1:10" x14ac:dyDescent="0.2">
      <c r="A15" s="287">
        <f>IF('Apr09'!M28=" ",0,ROUND('Apr09'!M28,0))</f>
        <v>0</v>
      </c>
      <c r="B15" s="278">
        <f t="shared" si="0"/>
        <v>95</v>
      </c>
      <c r="C15" s="279">
        <f t="shared" si="1"/>
        <v>0</v>
      </c>
      <c r="D15" s="279">
        <f t="shared" si="2"/>
        <v>0</v>
      </c>
      <c r="E15" s="285">
        <f t="shared" si="3"/>
        <v>0</v>
      </c>
      <c r="F15" s="285">
        <f t="shared" si="4"/>
        <v>0</v>
      </c>
      <c r="G15" s="285">
        <f t="shared" si="5"/>
        <v>0</v>
      </c>
      <c r="H15" s="285">
        <f t="shared" si="6"/>
        <v>0</v>
      </c>
      <c r="I15" s="279">
        <f t="shared" si="7"/>
        <v>0</v>
      </c>
      <c r="J15" s="279">
        <f t="shared" si="8"/>
        <v>0</v>
      </c>
    </row>
    <row r="16" spans="1:10" x14ac:dyDescent="0.2">
      <c r="A16" s="287">
        <f>IF('Apr09'!M29=" ",0,ROUND('Apr09'!M29,0))</f>
        <v>0</v>
      </c>
      <c r="B16" s="278">
        <f t="shared" si="0"/>
        <v>95</v>
      </c>
      <c r="C16" s="279">
        <f t="shared" si="1"/>
        <v>0</v>
      </c>
      <c r="D16" s="279">
        <f t="shared" si="2"/>
        <v>0</v>
      </c>
      <c r="E16" s="285">
        <f t="shared" si="3"/>
        <v>0</v>
      </c>
      <c r="F16" s="285">
        <f t="shared" si="4"/>
        <v>0</v>
      </c>
      <c r="G16" s="285">
        <f t="shared" si="5"/>
        <v>0</v>
      </c>
      <c r="H16" s="285">
        <f t="shared" si="6"/>
        <v>0</v>
      </c>
      <c r="I16" s="279">
        <f t="shared" si="7"/>
        <v>0</v>
      </c>
      <c r="J16" s="279">
        <f t="shared" si="8"/>
        <v>0</v>
      </c>
    </row>
    <row r="17" spans="1:10" x14ac:dyDescent="0.2">
      <c r="A17" s="287">
        <f>IF('Apr09'!M30=" ",0,ROUND('Apr09'!M30,0))</f>
        <v>0</v>
      </c>
      <c r="B17" s="278">
        <f t="shared" si="0"/>
        <v>95</v>
      </c>
      <c r="C17" s="279">
        <f t="shared" si="1"/>
        <v>0</v>
      </c>
      <c r="D17" s="279">
        <f t="shared" si="2"/>
        <v>0</v>
      </c>
      <c r="E17" s="285">
        <f t="shared" si="3"/>
        <v>0</v>
      </c>
      <c r="F17" s="285">
        <f t="shared" si="4"/>
        <v>0</v>
      </c>
      <c r="G17" s="285">
        <f t="shared" si="5"/>
        <v>0</v>
      </c>
      <c r="H17" s="285">
        <f t="shared" si="6"/>
        <v>0</v>
      </c>
      <c r="I17" s="279">
        <f t="shared" si="7"/>
        <v>0</v>
      </c>
      <c r="J17" s="279">
        <f t="shared" si="8"/>
        <v>0</v>
      </c>
    </row>
    <row r="18" spans="1:10" x14ac:dyDescent="0.2">
      <c r="A18" s="287">
        <f>IF('Apr09'!M31=" ",0,ROUND('Apr09'!M31,0))</f>
        <v>0</v>
      </c>
      <c r="B18" s="278">
        <f t="shared" si="0"/>
        <v>95</v>
      </c>
      <c r="C18" s="279">
        <f t="shared" si="1"/>
        <v>0</v>
      </c>
      <c r="D18" s="279">
        <f t="shared" si="2"/>
        <v>0</v>
      </c>
      <c r="E18" s="285">
        <f t="shared" si="3"/>
        <v>0</v>
      </c>
      <c r="F18" s="285">
        <f t="shared" si="4"/>
        <v>0</v>
      </c>
      <c r="G18" s="285">
        <f t="shared" si="5"/>
        <v>0</v>
      </c>
      <c r="H18" s="285">
        <f t="shared" si="6"/>
        <v>0</v>
      </c>
      <c r="I18" s="279">
        <f t="shared" si="7"/>
        <v>0</v>
      </c>
      <c r="J18" s="279">
        <f t="shared" si="8"/>
        <v>0</v>
      </c>
    </row>
    <row r="19" spans="1:10" x14ac:dyDescent="0.2">
      <c r="A19" s="287">
        <f>IF('Apr09'!M32=" ",0,ROUND('Apr09'!M32,0))</f>
        <v>0</v>
      </c>
      <c r="B19" s="278">
        <f t="shared" si="0"/>
        <v>95</v>
      </c>
      <c r="C19" s="279">
        <f t="shared" si="1"/>
        <v>0</v>
      </c>
      <c r="D19" s="279">
        <f t="shared" si="2"/>
        <v>0</v>
      </c>
      <c r="E19" s="285">
        <f t="shared" si="3"/>
        <v>0</v>
      </c>
      <c r="F19" s="285">
        <f t="shared" si="4"/>
        <v>0</v>
      </c>
      <c r="G19" s="285">
        <f t="shared" si="5"/>
        <v>0</v>
      </c>
      <c r="H19" s="285">
        <f t="shared" si="6"/>
        <v>0</v>
      </c>
      <c r="I19" s="279">
        <f t="shared" si="7"/>
        <v>0</v>
      </c>
      <c r="J19" s="279">
        <f t="shared" si="8"/>
        <v>0</v>
      </c>
    </row>
    <row r="20" spans="1:10" x14ac:dyDescent="0.2">
      <c r="A20" s="287">
        <f>IF('Apr09'!M33=" ",0,ROUND('Apr09'!M33,0))</f>
        <v>0</v>
      </c>
      <c r="B20" s="278">
        <f t="shared" si="0"/>
        <v>95</v>
      </c>
      <c r="C20" s="279">
        <f t="shared" si="1"/>
        <v>0</v>
      </c>
      <c r="D20" s="279">
        <f t="shared" si="2"/>
        <v>0</v>
      </c>
      <c r="E20" s="285">
        <f t="shared" si="3"/>
        <v>0</v>
      </c>
      <c r="F20" s="285">
        <f t="shared" si="4"/>
        <v>0</v>
      </c>
      <c r="G20" s="285">
        <f t="shared" si="5"/>
        <v>0</v>
      </c>
      <c r="H20" s="285">
        <f t="shared" si="6"/>
        <v>0</v>
      </c>
      <c r="I20" s="279">
        <f t="shared" si="7"/>
        <v>0</v>
      </c>
      <c r="J20" s="279">
        <f t="shared" si="8"/>
        <v>0</v>
      </c>
    </row>
    <row r="21" spans="1:10" x14ac:dyDescent="0.2">
      <c r="A21" s="287">
        <f>IF('Apr09'!M34=" ",0,ROUND('Apr09'!M34,0))</f>
        <v>0</v>
      </c>
      <c r="B21" s="278">
        <f t="shared" si="0"/>
        <v>95</v>
      </c>
      <c r="C21" s="279">
        <f t="shared" si="1"/>
        <v>0</v>
      </c>
      <c r="D21" s="279">
        <f t="shared" si="2"/>
        <v>0</v>
      </c>
      <c r="E21" s="285">
        <f t="shared" si="3"/>
        <v>0</v>
      </c>
      <c r="F21" s="285">
        <f t="shared" si="4"/>
        <v>0</v>
      </c>
      <c r="G21" s="285">
        <f t="shared" si="5"/>
        <v>0</v>
      </c>
      <c r="H21" s="285">
        <f t="shared" si="6"/>
        <v>0</v>
      </c>
      <c r="I21" s="279">
        <f t="shared" si="7"/>
        <v>0</v>
      </c>
      <c r="J21" s="279">
        <f t="shared" si="8"/>
        <v>0</v>
      </c>
    </row>
    <row r="22" spans="1:10" x14ac:dyDescent="0.2">
      <c r="A22" s="287">
        <f>IF('Apr09'!M35=" ",0,ROUND('Apr09'!M35,0))</f>
        <v>0</v>
      </c>
      <c r="B22" s="278">
        <f t="shared" si="0"/>
        <v>95</v>
      </c>
      <c r="C22" s="279">
        <f t="shared" si="1"/>
        <v>0</v>
      </c>
      <c r="D22" s="279">
        <f t="shared" si="2"/>
        <v>0</v>
      </c>
      <c r="E22" s="285">
        <f t="shared" si="3"/>
        <v>0</v>
      </c>
      <c r="F22" s="285">
        <f t="shared" si="4"/>
        <v>0</v>
      </c>
      <c r="G22" s="285">
        <f t="shared" si="5"/>
        <v>0</v>
      </c>
      <c r="H22" s="285">
        <f t="shared" si="6"/>
        <v>0</v>
      </c>
      <c r="I22" s="279">
        <f t="shared" si="7"/>
        <v>0</v>
      </c>
      <c r="J22" s="279">
        <f t="shared" si="8"/>
        <v>0</v>
      </c>
    </row>
    <row r="23" spans="1:10" x14ac:dyDescent="0.2">
      <c r="A23" s="287">
        <f>IF('Apr09'!M41=" ",0,ROUND('Apr09'!M41,0))</f>
        <v>0</v>
      </c>
      <c r="B23" s="278">
        <f t="shared" si="0"/>
        <v>95</v>
      </c>
      <c r="C23" s="279">
        <f t="shared" si="1"/>
        <v>0</v>
      </c>
      <c r="D23" s="279">
        <f t="shared" si="2"/>
        <v>0</v>
      </c>
      <c r="E23" s="285">
        <f t="shared" si="3"/>
        <v>0</v>
      </c>
      <c r="F23" s="285">
        <f t="shared" si="4"/>
        <v>0</v>
      </c>
      <c r="G23" s="285">
        <f t="shared" si="5"/>
        <v>0</v>
      </c>
      <c r="H23" s="285">
        <f t="shared" si="6"/>
        <v>0</v>
      </c>
      <c r="I23" s="279">
        <f t="shared" si="7"/>
        <v>0</v>
      </c>
      <c r="J23" s="279">
        <f t="shared" si="8"/>
        <v>0</v>
      </c>
    </row>
    <row r="24" spans="1:10" x14ac:dyDescent="0.2">
      <c r="A24" s="287">
        <f>IF('Apr09'!M42=" ",0,ROUND('Apr09'!M42,0))</f>
        <v>0</v>
      </c>
      <c r="B24" s="278">
        <f t="shared" si="0"/>
        <v>95</v>
      </c>
      <c r="C24" s="279">
        <f t="shared" si="1"/>
        <v>0</v>
      </c>
      <c r="D24" s="279">
        <f t="shared" si="2"/>
        <v>0</v>
      </c>
      <c r="E24" s="285">
        <f t="shared" si="3"/>
        <v>0</v>
      </c>
      <c r="F24" s="285">
        <f t="shared" si="4"/>
        <v>0</v>
      </c>
      <c r="G24" s="285">
        <f t="shared" si="5"/>
        <v>0</v>
      </c>
      <c r="H24" s="285">
        <f t="shared" si="6"/>
        <v>0</v>
      </c>
      <c r="I24" s="279">
        <f t="shared" si="7"/>
        <v>0</v>
      </c>
      <c r="J24" s="279">
        <f t="shared" si="8"/>
        <v>0</v>
      </c>
    </row>
    <row r="25" spans="1:10" x14ac:dyDescent="0.2">
      <c r="A25" s="287">
        <f>IF('Apr09'!M43=" ",0,ROUND('Apr09'!M43,0))</f>
        <v>0</v>
      </c>
      <c r="B25" s="278">
        <f t="shared" si="0"/>
        <v>95</v>
      </c>
      <c r="C25" s="279">
        <f t="shared" si="1"/>
        <v>0</v>
      </c>
      <c r="D25" s="279">
        <f t="shared" si="2"/>
        <v>0</v>
      </c>
      <c r="E25" s="285">
        <f t="shared" si="3"/>
        <v>0</v>
      </c>
      <c r="F25" s="285">
        <f t="shared" si="4"/>
        <v>0</v>
      </c>
      <c r="G25" s="285">
        <f t="shared" si="5"/>
        <v>0</v>
      </c>
      <c r="H25" s="285">
        <f t="shared" si="6"/>
        <v>0</v>
      </c>
      <c r="I25" s="279">
        <f t="shared" si="7"/>
        <v>0</v>
      </c>
      <c r="J25" s="279">
        <f t="shared" si="8"/>
        <v>0</v>
      </c>
    </row>
    <row r="26" spans="1:10" x14ac:dyDescent="0.2">
      <c r="A26" s="287">
        <f>IF('Apr09'!M44=" ",0,ROUND('Apr09'!M44,0))</f>
        <v>0</v>
      </c>
      <c r="B26" s="278">
        <f t="shared" si="0"/>
        <v>95</v>
      </c>
      <c r="C26" s="279">
        <f t="shared" si="1"/>
        <v>0</v>
      </c>
      <c r="D26" s="279">
        <f t="shared" si="2"/>
        <v>0</v>
      </c>
      <c r="E26" s="285">
        <f t="shared" si="3"/>
        <v>0</v>
      </c>
      <c r="F26" s="285">
        <f t="shared" si="4"/>
        <v>0</v>
      </c>
      <c r="G26" s="285">
        <f t="shared" si="5"/>
        <v>0</v>
      </c>
      <c r="H26" s="285">
        <f t="shared" si="6"/>
        <v>0</v>
      </c>
      <c r="I26" s="279">
        <f t="shared" si="7"/>
        <v>0</v>
      </c>
      <c r="J26" s="279">
        <f t="shared" si="8"/>
        <v>0</v>
      </c>
    </row>
    <row r="27" spans="1:10" x14ac:dyDescent="0.2">
      <c r="A27" s="287">
        <f>IF('Apr09'!M45=" ",0,ROUND('Apr09'!M45,0))</f>
        <v>0</v>
      </c>
      <c r="B27" s="278">
        <f t="shared" si="0"/>
        <v>95</v>
      </c>
      <c r="C27" s="279">
        <f t="shared" si="1"/>
        <v>0</v>
      </c>
      <c r="D27" s="279">
        <f t="shared" si="2"/>
        <v>0</v>
      </c>
      <c r="E27" s="285">
        <f t="shared" si="3"/>
        <v>0</v>
      </c>
      <c r="F27" s="285">
        <f t="shared" si="4"/>
        <v>0</v>
      </c>
      <c r="G27" s="285">
        <f t="shared" si="5"/>
        <v>0</v>
      </c>
      <c r="H27" s="285">
        <f t="shared" si="6"/>
        <v>0</v>
      </c>
      <c r="I27" s="279">
        <f t="shared" si="7"/>
        <v>0</v>
      </c>
      <c r="J27" s="279">
        <f t="shared" si="8"/>
        <v>0</v>
      </c>
    </row>
    <row r="28" spans="1:10" x14ac:dyDescent="0.2">
      <c r="A28" s="287">
        <f>IF('Apr09'!M46=" ",0,ROUND('Apr09'!M46,0))</f>
        <v>0</v>
      </c>
      <c r="B28" s="278">
        <f t="shared" si="0"/>
        <v>95</v>
      </c>
      <c r="C28" s="279">
        <f t="shared" si="1"/>
        <v>0</v>
      </c>
      <c r="D28" s="279">
        <f t="shared" si="2"/>
        <v>0</v>
      </c>
      <c r="E28" s="285">
        <f t="shared" si="3"/>
        <v>0</v>
      </c>
      <c r="F28" s="285">
        <f t="shared" si="4"/>
        <v>0</v>
      </c>
      <c r="G28" s="285">
        <f t="shared" si="5"/>
        <v>0</v>
      </c>
      <c r="H28" s="285">
        <f t="shared" si="6"/>
        <v>0</v>
      </c>
      <c r="I28" s="279">
        <f t="shared" si="7"/>
        <v>0</v>
      </c>
      <c r="J28" s="279">
        <f t="shared" si="8"/>
        <v>0</v>
      </c>
    </row>
    <row r="29" spans="1:10" x14ac:dyDescent="0.2">
      <c r="A29" s="287">
        <f>IF('Apr09'!M47=" ",0,ROUND('Apr09'!M47,0))</f>
        <v>0</v>
      </c>
      <c r="B29" s="278">
        <f t="shared" si="0"/>
        <v>95</v>
      </c>
      <c r="C29" s="279">
        <f t="shared" si="1"/>
        <v>0</v>
      </c>
      <c r="D29" s="279">
        <f t="shared" si="2"/>
        <v>0</v>
      </c>
      <c r="E29" s="285">
        <f t="shared" si="3"/>
        <v>0</v>
      </c>
      <c r="F29" s="285">
        <f t="shared" si="4"/>
        <v>0</v>
      </c>
      <c r="G29" s="285">
        <f t="shared" si="5"/>
        <v>0</v>
      </c>
      <c r="H29" s="285">
        <f t="shared" si="6"/>
        <v>0</v>
      </c>
      <c r="I29" s="279">
        <f t="shared" si="7"/>
        <v>0</v>
      </c>
      <c r="J29" s="279">
        <f t="shared" si="8"/>
        <v>0</v>
      </c>
    </row>
    <row r="30" spans="1:10" x14ac:dyDescent="0.2">
      <c r="A30" s="287">
        <f>IF('Apr09'!M48=" ",0,ROUND('Apr09'!M48,0))</f>
        <v>0</v>
      </c>
      <c r="B30" s="278">
        <f t="shared" si="0"/>
        <v>95</v>
      </c>
      <c r="C30" s="279">
        <f t="shared" si="1"/>
        <v>0</v>
      </c>
      <c r="D30" s="279">
        <f t="shared" si="2"/>
        <v>0</v>
      </c>
      <c r="E30" s="285">
        <f t="shared" si="3"/>
        <v>0</v>
      </c>
      <c r="F30" s="285">
        <f t="shared" si="4"/>
        <v>0</v>
      </c>
      <c r="G30" s="285">
        <f t="shared" si="5"/>
        <v>0</v>
      </c>
      <c r="H30" s="285">
        <f t="shared" si="6"/>
        <v>0</v>
      </c>
      <c r="I30" s="279">
        <f t="shared" si="7"/>
        <v>0</v>
      </c>
      <c r="J30" s="279">
        <f t="shared" si="8"/>
        <v>0</v>
      </c>
    </row>
    <row r="31" spans="1:10" x14ac:dyDescent="0.2">
      <c r="A31" s="287">
        <f>IF('Apr09'!M49=" ",0,ROUND('Apr09'!M49,0))</f>
        <v>0</v>
      </c>
      <c r="B31" s="278">
        <f t="shared" si="0"/>
        <v>95</v>
      </c>
      <c r="C31" s="279">
        <f t="shared" si="1"/>
        <v>0</v>
      </c>
      <c r="D31" s="279">
        <f t="shared" si="2"/>
        <v>0</v>
      </c>
      <c r="E31" s="285">
        <f t="shared" si="3"/>
        <v>0</v>
      </c>
      <c r="F31" s="285">
        <f t="shared" si="4"/>
        <v>0</v>
      </c>
      <c r="G31" s="285">
        <f t="shared" si="5"/>
        <v>0</v>
      </c>
      <c r="H31" s="285">
        <f t="shared" si="6"/>
        <v>0</v>
      </c>
      <c r="I31" s="279">
        <f t="shared" si="7"/>
        <v>0</v>
      </c>
      <c r="J31" s="279">
        <f t="shared" si="8"/>
        <v>0</v>
      </c>
    </row>
    <row r="32" spans="1:10" x14ac:dyDescent="0.2">
      <c r="A32" s="287">
        <f>IF('Apr09'!M50=" ",0,ROUND('Apr09'!M50,0))</f>
        <v>0</v>
      </c>
      <c r="B32" s="278">
        <f t="shared" si="0"/>
        <v>95</v>
      </c>
      <c r="C32" s="279">
        <f t="shared" si="1"/>
        <v>0</v>
      </c>
      <c r="D32" s="279">
        <f t="shared" si="2"/>
        <v>0</v>
      </c>
      <c r="E32" s="285">
        <f t="shared" si="3"/>
        <v>0</v>
      </c>
      <c r="F32" s="285">
        <f t="shared" si="4"/>
        <v>0</v>
      </c>
      <c r="G32" s="285">
        <f t="shared" si="5"/>
        <v>0</v>
      </c>
      <c r="H32" s="285">
        <f t="shared" si="6"/>
        <v>0</v>
      </c>
      <c r="I32" s="279">
        <f t="shared" si="7"/>
        <v>0</v>
      </c>
      <c r="J32" s="279">
        <f t="shared" si="8"/>
        <v>0</v>
      </c>
    </row>
    <row r="33" spans="1:10" x14ac:dyDescent="0.2">
      <c r="A33" s="287">
        <f>IF('Apr09'!M56=" ",0,ROUND('Apr09'!M56,0))</f>
        <v>0</v>
      </c>
      <c r="B33" s="278">
        <f t="shared" si="0"/>
        <v>95</v>
      </c>
      <c r="C33" s="279">
        <f t="shared" si="1"/>
        <v>0</v>
      </c>
      <c r="D33" s="279">
        <f t="shared" si="2"/>
        <v>0</v>
      </c>
      <c r="E33" s="285">
        <f t="shared" si="3"/>
        <v>0</v>
      </c>
      <c r="F33" s="285">
        <f t="shared" si="4"/>
        <v>0</v>
      </c>
      <c r="G33" s="285">
        <f t="shared" si="5"/>
        <v>0</v>
      </c>
      <c r="H33" s="285">
        <f t="shared" si="6"/>
        <v>0</v>
      </c>
      <c r="I33" s="279">
        <f t="shared" si="7"/>
        <v>0</v>
      </c>
      <c r="J33" s="279">
        <f t="shared" si="8"/>
        <v>0</v>
      </c>
    </row>
    <row r="34" spans="1:10" x14ac:dyDescent="0.2">
      <c r="A34" s="287">
        <f>IF('Apr09'!M57=" ",0,ROUND('Apr09'!M57,0))</f>
        <v>0</v>
      </c>
      <c r="B34" s="278">
        <f t="shared" si="0"/>
        <v>95</v>
      </c>
      <c r="C34" s="279">
        <f t="shared" si="1"/>
        <v>0</v>
      </c>
      <c r="D34" s="279">
        <f t="shared" si="2"/>
        <v>0</v>
      </c>
      <c r="E34" s="285">
        <f t="shared" si="3"/>
        <v>0</v>
      </c>
      <c r="F34" s="285">
        <f t="shared" si="4"/>
        <v>0</v>
      </c>
      <c r="G34" s="285">
        <f t="shared" si="5"/>
        <v>0</v>
      </c>
      <c r="H34" s="285">
        <f t="shared" si="6"/>
        <v>0</v>
      </c>
      <c r="I34" s="279">
        <f t="shared" si="7"/>
        <v>0</v>
      </c>
      <c r="J34" s="279">
        <f t="shared" si="8"/>
        <v>0</v>
      </c>
    </row>
    <row r="35" spans="1:10" x14ac:dyDescent="0.2">
      <c r="A35" s="287">
        <f>IF('Apr09'!M58=" ",0,ROUND('Apr09'!M58,0))</f>
        <v>0</v>
      </c>
      <c r="B35" s="278">
        <f t="shared" si="0"/>
        <v>95</v>
      </c>
      <c r="C35" s="279">
        <f t="shared" si="1"/>
        <v>0</v>
      </c>
      <c r="D35" s="279">
        <f t="shared" si="2"/>
        <v>0</v>
      </c>
      <c r="E35" s="285">
        <f t="shared" si="3"/>
        <v>0</v>
      </c>
      <c r="F35" s="285">
        <f t="shared" si="4"/>
        <v>0</v>
      </c>
      <c r="G35" s="285">
        <f t="shared" si="5"/>
        <v>0</v>
      </c>
      <c r="H35" s="285">
        <f t="shared" si="6"/>
        <v>0</v>
      </c>
      <c r="I35" s="279">
        <f t="shared" si="7"/>
        <v>0</v>
      </c>
      <c r="J35" s="279">
        <f t="shared" si="8"/>
        <v>0</v>
      </c>
    </row>
    <row r="36" spans="1:10" x14ac:dyDescent="0.2">
      <c r="A36" s="287">
        <f>IF('Apr09'!M59=" ",0,ROUND('Apr09'!M59,0))</f>
        <v>0</v>
      </c>
      <c r="B36" s="278">
        <f t="shared" si="0"/>
        <v>95</v>
      </c>
      <c r="C36" s="279">
        <f t="shared" si="1"/>
        <v>0</v>
      </c>
      <c r="D36" s="279">
        <f t="shared" si="2"/>
        <v>0</v>
      </c>
      <c r="E36" s="285">
        <f t="shared" si="3"/>
        <v>0</v>
      </c>
      <c r="F36" s="285">
        <f t="shared" si="4"/>
        <v>0</v>
      </c>
      <c r="G36" s="285">
        <f t="shared" si="5"/>
        <v>0</v>
      </c>
      <c r="H36" s="285">
        <f t="shared" si="6"/>
        <v>0</v>
      </c>
      <c r="I36" s="279">
        <f t="shared" si="7"/>
        <v>0</v>
      </c>
      <c r="J36" s="279">
        <f t="shared" si="8"/>
        <v>0</v>
      </c>
    </row>
    <row r="37" spans="1:10" x14ac:dyDescent="0.2">
      <c r="A37" s="287">
        <f>IF('Apr09'!M60=" ",0,ROUND('Apr09'!M60,0))</f>
        <v>0</v>
      </c>
      <c r="B37" s="278">
        <f t="shared" si="0"/>
        <v>95</v>
      </c>
      <c r="C37" s="279">
        <f t="shared" si="1"/>
        <v>0</v>
      </c>
      <c r="D37" s="279">
        <f t="shared" si="2"/>
        <v>0</v>
      </c>
      <c r="E37" s="285">
        <f t="shared" si="3"/>
        <v>0</v>
      </c>
      <c r="F37" s="285">
        <f t="shared" si="4"/>
        <v>0</v>
      </c>
      <c r="G37" s="285">
        <f t="shared" si="5"/>
        <v>0</v>
      </c>
      <c r="H37" s="285">
        <f t="shared" si="6"/>
        <v>0</v>
      </c>
      <c r="I37" s="279">
        <f t="shared" si="7"/>
        <v>0</v>
      </c>
      <c r="J37" s="279">
        <f t="shared" si="8"/>
        <v>0</v>
      </c>
    </row>
    <row r="38" spans="1:10" x14ac:dyDescent="0.2">
      <c r="A38" s="287">
        <f>IF('Apr09'!M61=" ",0,ROUND('Apr09'!M61,0))</f>
        <v>0</v>
      </c>
      <c r="B38" s="278">
        <f t="shared" si="0"/>
        <v>95</v>
      </c>
      <c r="C38" s="279">
        <f t="shared" si="1"/>
        <v>0</v>
      </c>
      <c r="D38" s="279">
        <f t="shared" si="2"/>
        <v>0</v>
      </c>
      <c r="E38" s="285">
        <f t="shared" si="3"/>
        <v>0</v>
      </c>
      <c r="F38" s="285">
        <f t="shared" si="4"/>
        <v>0</v>
      </c>
      <c r="G38" s="285">
        <f t="shared" si="5"/>
        <v>0</v>
      </c>
      <c r="H38" s="285">
        <f t="shared" si="6"/>
        <v>0</v>
      </c>
      <c r="I38" s="279">
        <f t="shared" si="7"/>
        <v>0</v>
      </c>
      <c r="J38" s="279">
        <f t="shared" si="8"/>
        <v>0</v>
      </c>
    </row>
    <row r="39" spans="1:10" x14ac:dyDescent="0.2">
      <c r="A39" s="287">
        <f>IF('Apr09'!M62=" ",0,ROUND('Apr09'!M62,0))</f>
        <v>0</v>
      </c>
      <c r="B39" s="278">
        <f t="shared" si="0"/>
        <v>95</v>
      </c>
      <c r="C39" s="279">
        <f t="shared" si="1"/>
        <v>0</v>
      </c>
      <c r="D39" s="279">
        <f t="shared" si="2"/>
        <v>0</v>
      </c>
      <c r="E39" s="285">
        <f t="shared" si="3"/>
        <v>0</v>
      </c>
      <c r="F39" s="285">
        <f t="shared" si="4"/>
        <v>0</v>
      </c>
      <c r="G39" s="285">
        <f t="shared" si="5"/>
        <v>0</v>
      </c>
      <c r="H39" s="285">
        <f t="shared" si="6"/>
        <v>0</v>
      </c>
      <c r="I39" s="279">
        <f t="shared" si="7"/>
        <v>0</v>
      </c>
      <c r="J39" s="279">
        <f t="shared" si="8"/>
        <v>0</v>
      </c>
    </row>
    <row r="40" spans="1:10" x14ac:dyDescent="0.2">
      <c r="A40" s="287">
        <f>IF('Apr09'!M63=" ",0,ROUND('Apr09'!M63,0))</f>
        <v>0</v>
      </c>
      <c r="B40" s="278">
        <f t="shared" si="0"/>
        <v>95</v>
      </c>
      <c r="C40" s="279">
        <f t="shared" si="1"/>
        <v>0</v>
      </c>
      <c r="D40" s="279">
        <f t="shared" si="2"/>
        <v>0</v>
      </c>
      <c r="E40" s="285">
        <f t="shared" si="3"/>
        <v>0</v>
      </c>
      <c r="F40" s="285">
        <f t="shared" si="4"/>
        <v>0</v>
      </c>
      <c r="G40" s="285">
        <f t="shared" si="5"/>
        <v>0</v>
      </c>
      <c r="H40" s="285">
        <f t="shared" si="6"/>
        <v>0</v>
      </c>
      <c r="I40" s="279">
        <f t="shared" si="7"/>
        <v>0</v>
      </c>
      <c r="J40" s="279">
        <f t="shared" si="8"/>
        <v>0</v>
      </c>
    </row>
    <row r="41" spans="1:10" x14ac:dyDescent="0.2">
      <c r="A41" s="287">
        <f>IF('Apr09'!M64=" ",0,ROUND('Apr09'!M64,0))</f>
        <v>0</v>
      </c>
      <c r="B41" s="278">
        <f t="shared" si="0"/>
        <v>95</v>
      </c>
      <c r="C41" s="279">
        <f t="shared" si="1"/>
        <v>0</v>
      </c>
      <c r="D41" s="279">
        <f t="shared" si="2"/>
        <v>0</v>
      </c>
      <c r="E41" s="285">
        <f t="shared" si="3"/>
        <v>0</v>
      </c>
      <c r="F41" s="285">
        <f t="shared" si="4"/>
        <v>0</v>
      </c>
      <c r="G41" s="285">
        <f t="shared" si="5"/>
        <v>0</v>
      </c>
      <c r="H41" s="285">
        <f t="shared" si="6"/>
        <v>0</v>
      </c>
      <c r="I41" s="279">
        <f t="shared" si="7"/>
        <v>0</v>
      </c>
      <c r="J41" s="279">
        <f t="shared" si="8"/>
        <v>0</v>
      </c>
    </row>
    <row r="42" spans="1:10" x14ac:dyDescent="0.2">
      <c r="A42" s="287">
        <f>IF('Apr09'!M65=" ",0,ROUND('Apr09'!M65,0))</f>
        <v>0</v>
      </c>
      <c r="B42" s="278">
        <f t="shared" si="0"/>
        <v>95</v>
      </c>
      <c r="C42" s="279">
        <f t="shared" si="1"/>
        <v>0</v>
      </c>
      <c r="D42" s="279">
        <f t="shared" si="2"/>
        <v>0</v>
      </c>
      <c r="E42" s="285">
        <f t="shared" si="3"/>
        <v>0</v>
      </c>
      <c r="F42" s="285">
        <f t="shared" si="4"/>
        <v>0</v>
      </c>
      <c r="G42" s="285">
        <f t="shared" si="5"/>
        <v>0</v>
      </c>
      <c r="H42" s="285">
        <f t="shared" si="6"/>
        <v>0</v>
      </c>
      <c r="I42" s="279">
        <f t="shared" si="7"/>
        <v>0</v>
      </c>
      <c r="J42" s="279">
        <f t="shared" si="8"/>
        <v>0</v>
      </c>
    </row>
    <row r="43" spans="1:10" x14ac:dyDescent="0.2">
      <c r="A43" s="287">
        <f>IF('May09'!M11=" ",0,ROUND('May09'!M11,0))</f>
        <v>0</v>
      </c>
      <c r="B43" s="278">
        <f t="shared" si="0"/>
        <v>95</v>
      </c>
      <c r="C43" s="279">
        <f t="shared" si="1"/>
        <v>0</v>
      </c>
      <c r="D43" s="279">
        <f t="shared" si="2"/>
        <v>0</v>
      </c>
      <c r="E43" s="285">
        <f t="shared" si="3"/>
        <v>0</v>
      </c>
      <c r="F43" s="285">
        <f t="shared" si="4"/>
        <v>0</v>
      </c>
      <c r="G43" s="285">
        <f t="shared" si="5"/>
        <v>0</v>
      </c>
      <c r="H43" s="285">
        <f t="shared" si="6"/>
        <v>0</v>
      </c>
      <c r="I43" s="279">
        <f t="shared" si="7"/>
        <v>0</v>
      </c>
      <c r="J43" s="279">
        <f t="shared" si="8"/>
        <v>0</v>
      </c>
    </row>
    <row r="44" spans="1:10" x14ac:dyDescent="0.2">
      <c r="A44" s="287">
        <f>IF('May09'!M12=" ",0,ROUND('May09'!M12,0))</f>
        <v>0</v>
      </c>
      <c r="B44" s="278">
        <f t="shared" si="0"/>
        <v>95</v>
      </c>
      <c r="C44" s="279">
        <f t="shared" si="1"/>
        <v>0</v>
      </c>
      <c r="D44" s="279">
        <f t="shared" si="2"/>
        <v>0</v>
      </c>
      <c r="E44" s="285">
        <f t="shared" si="3"/>
        <v>0</v>
      </c>
      <c r="F44" s="285">
        <f t="shared" si="4"/>
        <v>0</v>
      </c>
      <c r="G44" s="285">
        <f t="shared" si="5"/>
        <v>0</v>
      </c>
      <c r="H44" s="285">
        <f t="shared" si="6"/>
        <v>0</v>
      </c>
      <c r="I44" s="279">
        <f t="shared" si="7"/>
        <v>0</v>
      </c>
      <c r="J44" s="279">
        <f t="shared" si="8"/>
        <v>0</v>
      </c>
    </row>
    <row r="45" spans="1:10" x14ac:dyDescent="0.2">
      <c r="A45" s="287">
        <f>IF('May09'!M13=" ",0,ROUND('May09'!M13,0))</f>
        <v>0</v>
      </c>
      <c r="B45" s="278">
        <f t="shared" si="0"/>
        <v>95</v>
      </c>
      <c r="C45" s="279">
        <f t="shared" si="1"/>
        <v>0</v>
      </c>
      <c r="D45" s="279">
        <f t="shared" si="2"/>
        <v>0</v>
      </c>
      <c r="E45" s="285">
        <f t="shared" si="3"/>
        <v>0</v>
      </c>
      <c r="F45" s="285">
        <f t="shared" si="4"/>
        <v>0</v>
      </c>
      <c r="G45" s="285">
        <f t="shared" si="5"/>
        <v>0</v>
      </c>
      <c r="H45" s="285">
        <f t="shared" si="6"/>
        <v>0</v>
      </c>
      <c r="I45" s="279">
        <f t="shared" si="7"/>
        <v>0</v>
      </c>
      <c r="J45" s="279">
        <f t="shared" si="8"/>
        <v>0</v>
      </c>
    </row>
    <row r="46" spans="1:10" x14ac:dyDescent="0.2">
      <c r="A46" s="287">
        <f>IF('May09'!M14=" ",0,ROUND('May09'!M14,0))</f>
        <v>0</v>
      </c>
      <c r="B46" s="278">
        <f t="shared" si="0"/>
        <v>95</v>
      </c>
      <c r="C46" s="279">
        <f t="shared" si="1"/>
        <v>0</v>
      </c>
      <c r="D46" s="279">
        <f t="shared" si="2"/>
        <v>0</v>
      </c>
      <c r="E46" s="285">
        <f t="shared" si="3"/>
        <v>0</v>
      </c>
      <c r="F46" s="285">
        <f t="shared" si="4"/>
        <v>0</v>
      </c>
      <c r="G46" s="285">
        <f t="shared" si="5"/>
        <v>0</v>
      </c>
      <c r="H46" s="285">
        <f t="shared" si="6"/>
        <v>0</v>
      </c>
      <c r="I46" s="279">
        <f t="shared" si="7"/>
        <v>0</v>
      </c>
      <c r="J46" s="279">
        <f t="shared" si="8"/>
        <v>0</v>
      </c>
    </row>
    <row r="47" spans="1:10" x14ac:dyDescent="0.2">
      <c r="A47" s="287">
        <f>IF('May09'!M15=" ",0,ROUND('May09'!M15,0))</f>
        <v>0</v>
      </c>
      <c r="B47" s="278">
        <f t="shared" si="0"/>
        <v>95</v>
      </c>
      <c r="C47" s="279">
        <f t="shared" si="1"/>
        <v>0</v>
      </c>
      <c r="D47" s="279">
        <f t="shared" si="2"/>
        <v>0</v>
      </c>
      <c r="E47" s="285">
        <f t="shared" si="3"/>
        <v>0</v>
      </c>
      <c r="F47" s="285">
        <f t="shared" si="4"/>
        <v>0</v>
      </c>
      <c r="G47" s="285">
        <f t="shared" si="5"/>
        <v>0</v>
      </c>
      <c r="H47" s="285">
        <f t="shared" si="6"/>
        <v>0</v>
      </c>
      <c r="I47" s="279">
        <f t="shared" si="7"/>
        <v>0</v>
      </c>
      <c r="J47" s="279">
        <f t="shared" si="8"/>
        <v>0</v>
      </c>
    </row>
    <row r="48" spans="1:10" x14ac:dyDescent="0.2">
      <c r="A48" s="287">
        <f>IF('May09'!M16=" ",0,ROUND('May09'!M16,0))</f>
        <v>0</v>
      </c>
      <c r="B48" s="278">
        <f t="shared" si="0"/>
        <v>95</v>
      </c>
      <c r="C48" s="279">
        <f t="shared" si="1"/>
        <v>0</v>
      </c>
      <c r="D48" s="279">
        <f t="shared" si="2"/>
        <v>0</v>
      </c>
      <c r="E48" s="285">
        <f t="shared" si="3"/>
        <v>0</v>
      </c>
      <c r="F48" s="285">
        <f t="shared" si="4"/>
        <v>0</v>
      </c>
      <c r="G48" s="285">
        <f t="shared" si="5"/>
        <v>0</v>
      </c>
      <c r="H48" s="285">
        <f t="shared" si="6"/>
        <v>0</v>
      </c>
      <c r="I48" s="279">
        <f t="shared" si="7"/>
        <v>0</v>
      </c>
      <c r="J48" s="279">
        <f t="shared" si="8"/>
        <v>0</v>
      </c>
    </row>
    <row r="49" spans="1:10" x14ac:dyDescent="0.2">
      <c r="A49" s="287">
        <f>IF('May09'!M17=" ",0,ROUND('May09'!M17,0))</f>
        <v>0</v>
      </c>
      <c r="B49" s="278">
        <f t="shared" si="0"/>
        <v>95</v>
      </c>
      <c r="C49" s="279">
        <f t="shared" si="1"/>
        <v>0</v>
      </c>
      <c r="D49" s="279">
        <f t="shared" si="2"/>
        <v>0</v>
      </c>
      <c r="E49" s="285">
        <f t="shared" si="3"/>
        <v>0</v>
      </c>
      <c r="F49" s="285">
        <f t="shared" si="4"/>
        <v>0</v>
      </c>
      <c r="G49" s="285">
        <f t="shared" si="5"/>
        <v>0</v>
      </c>
      <c r="H49" s="285">
        <f t="shared" si="6"/>
        <v>0</v>
      </c>
      <c r="I49" s="279">
        <f t="shared" si="7"/>
        <v>0</v>
      </c>
      <c r="J49" s="279">
        <f t="shared" si="8"/>
        <v>0</v>
      </c>
    </row>
    <row r="50" spans="1:10" x14ac:dyDescent="0.2">
      <c r="A50" s="287">
        <f>IF('May09'!M18=" ",0,ROUND('May09'!M18,0))</f>
        <v>0</v>
      </c>
      <c r="B50" s="278">
        <f t="shared" si="0"/>
        <v>95</v>
      </c>
      <c r="C50" s="279">
        <f t="shared" si="1"/>
        <v>0</v>
      </c>
      <c r="D50" s="279">
        <f t="shared" si="2"/>
        <v>0</v>
      </c>
      <c r="E50" s="285">
        <f t="shared" si="3"/>
        <v>0</v>
      </c>
      <c r="F50" s="285">
        <f t="shared" si="4"/>
        <v>0</v>
      </c>
      <c r="G50" s="285">
        <f t="shared" si="5"/>
        <v>0</v>
      </c>
      <c r="H50" s="285">
        <f t="shared" si="6"/>
        <v>0</v>
      </c>
      <c r="I50" s="279">
        <f t="shared" si="7"/>
        <v>0</v>
      </c>
      <c r="J50" s="279">
        <f t="shared" si="8"/>
        <v>0</v>
      </c>
    </row>
    <row r="51" spans="1:10" x14ac:dyDescent="0.2">
      <c r="A51" s="287">
        <f>IF('May09'!M19=" ",0,ROUND('May09'!M19,0))</f>
        <v>0</v>
      </c>
      <c r="B51" s="278">
        <f t="shared" si="0"/>
        <v>95</v>
      </c>
      <c r="C51" s="279">
        <f t="shared" si="1"/>
        <v>0</v>
      </c>
      <c r="D51" s="279">
        <f t="shared" si="2"/>
        <v>0</v>
      </c>
      <c r="E51" s="285">
        <f t="shared" si="3"/>
        <v>0</v>
      </c>
      <c r="F51" s="285">
        <f t="shared" si="4"/>
        <v>0</v>
      </c>
      <c r="G51" s="285">
        <f t="shared" si="5"/>
        <v>0</v>
      </c>
      <c r="H51" s="285">
        <f t="shared" si="6"/>
        <v>0</v>
      </c>
      <c r="I51" s="279">
        <f t="shared" si="7"/>
        <v>0</v>
      </c>
      <c r="J51" s="279">
        <f t="shared" si="8"/>
        <v>0</v>
      </c>
    </row>
    <row r="52" spans="1:10" x14ac:dyDescent="0.2">
      <c r="A52" s="287">
        <f>IF('May09'!M20=" ",0,ROUND('May09'!M20,0))</f>
        <v>0</v>
      </c>
      <c r="B52" s="278">
        <f t="shared" si="0"/>
        <v>95</v>
      </c>
      <c r="C52" s="279">
        <f t="shared" si="1"/>
        <v>0</v>
      </c>
      <c r="D52" s="279">
        <f t="shared" si="2"/>
        <v>0</v>
      </c>
      <c r="E52" s="285">
        <f t="shared" si="3"/>
        <v>0</v>
      </c>
      <c r="F52" s="285">
        <f t="shared" si="4"/>
        <v>0</v>
      </c>
      <c r="G52" s="285">
        <f t="shared" si="5"/>
        <v>0</v>
      </c>
      <c r="H52" s="285">
        <f t="shared" si="6"/>
        <v>0</v>
      </c>
      <c r="I52" s="279">
        <f t="shared" si="7"/>
        <v>0</v>
      </c>
      <c r="J52" s="279">
        <f t="shared" si="8"/>
        <v>0</v>
      </c>
    </row>
    <row r="53" spans="1:10" x14ac:dyDescent="0.2">
      <c r="A53" s="287">
        <f>IF('May09'!M26=" ",0,ROUND('May09'!M26,0))</f>
        <v>0</v>
      </c>
      <c r="B53" s="278">
        <f t="shared" si="0"/>
        <v>95</v>
      </c>
      <c r="C53" s="279">
        <f t="shared" si="1"/>
        <v>0</v>
      </c>
      <c r="D53" s="279">
        <f t="shared" si="2"/>
        <v>0</v>
      </c>
      <c r="E53" s="285">
        <f t="shared" si="3"/>
        <v>0</v>
      </c>
      <c r="F53" s="285">
        <f t="shared" si="4"/>
        <v>0</v>
      </c>
      <c r="G53" s="285">
        <f t="shared" si="5"/>
        <v>0</v>
      </c>
      <c r="H53" s="285">
        <f t="shared" si="6"/>
        <v>0</v>
      </c>
      <c r="I53" s="279">
        <f t="shared" si="7"/>
        <v>0</v>
      </c>
      <c r="J53" s="279">
        <f t="shared" si="8"/>
        <v>0</v>
      </c>
    </row>
    <row r="54" spans="1:10" x14ac:dyDescent="0.2">
      <c r="A54" s="287">
        <f>IF('May09'!M27=" ",0,ROUND('May09'!M27,0))</f>
        <v>0</v>
      </c>
      <c r="B54" s="278">
        <f t="shared" si="0"/>
        <v>95</v>
      </c>
      <c r="C54" s="279">
        <f t="shared" si="1"/>
        <v>0</v>
      </c>
      <c r="D54" s="279">
        <f t="shared" si="2"/>
        <v>0</v>
      </c>
      <c r="E54" s="285">
        <f t="shared" si="3"/>
        <v>0</v>
      </c>
      <c r="F54" s="285">
        <f t="shared" si="4"/>
        <v>0</v>
      </c>
      <c r="G54" s="285">
        <f t="shared" si="5"/>
        <v>0</v>
      </c>
      <c r="H54" s="285">
        <f t="shared" si="6"/>
        <v>0</v>
      </c>
      <c r="I54" s="279">
        <f t="shared" si="7"/>
        <v>0</v>
      </c>
      <c r="J54" s="279">
        <f t="shared" si="8"/>
        <v>0</v>
      </c>
    </row>
    <row r="55" spans="1:10" x14ac:dyDescent="0.2">
      <c r="A55" s="287">
        <f>IF('May09'!M28=" ",0,ROUND('May09'!M28,0))</f>
        <v>0</v>
      </c>
      <c r="B55" s="278">
        <f t="shared" si="0"/>
        <v>95</v>
      </c>
      <c r="C55" s="279">
        <f t="shared" si="1"/>
        <v>0</v>
      </c>
      <c r="D55" s="279">
        <f t="shared" si="2"/>
        <v>0</v>
      </c>
      <c r="E55" s="285">
        <f t="shared" si="3"/>
        <v>0</v>
      </c>
      <c r="F55" s="285">
        <f t="shared" si="4"/>
        <v>0</v>
      </c>
      <c r="G55" s="285">
        <f t="shared" si="5"/>
        <v>0</v>
      </c>
      <c r="H55" s="285">
        <f t="shared" si="6"/>
        <v>0</v>
      </c>
      <c r="I55" s="279">
        <f t="shared" si="7"/>
        <v>0</v>
      </c>
      <c r="J55" s="279">
        <f t="shared" si="8"/>
        <v>0</v>
      </c>
    </row>
    <row r="56" spans="1:10" x14ac:dyDescent="0.2">
      <c r="A56" s="287">
        <f>IF('May09'!M29=" ",0,ROUND('May09'!M29,0))</f>
        <v>0</v>
      </c>
      <c r="B56" s="278">
        <f t="shared" si="0"/>
        <v>95</v>
      </c>
      <c r="C56" s="279">
        <f t="shared" si="1"/>
        <v>0</v>
      </c>
      <c r="D56" s="279">
        <f t="shared" si="2"/>
        <v>0</v>
      </c>
      <c r="E56" s="285">
        <f t="shared" si="3"/>
        <v>0</v>
      </c>
      <c r="F56" s="285">
        <f t="shared" si="4"/>
        <v>0</v>
      </c>
      <c r="G56" s="285">
        <f t="shared" si="5"/>
        <v>0</v>
      </c>
      <c r="H56" s="285">
        <f t="shared" si="6"/>
        <v>0</v>
      </c>
      <c r="I56" s="279">
        <f t="shared" si="7"/>
        <v>0</v>
      </c>
      <c r="J56" s="279">
        <f t="shared" si="8"/>
        <v>0</v>
      </c>
    </row>
    <row r="57" spans="1:10" x14ac:dyDescent="0.2">
      <c r="A57" s="287">
        <f>IF('May09'!M30=" ",0,ROUND('May09'!M30,0))</f>
        <v>0</v>
      </c>
      <c r="B57" s="278">
        <f t="shared" si="0"/>
        <v>95</v>
      </c>
      <c r="C57" s="279">
        <f t="shared" si="1"/>
        <v>0</v>
      </c>
      <c r="D57" s="279">
        <f t="shared" si="2"/>
        <v>0</v>
      </c>
      <c r="E57" s="285">
        <f t="shared" si="3"/>
        <v>0</v>
      </c>
      <c r="F57" s="285">
        <f t="shared" si="4"/>
        <v>0</v>
      </c>
      <c r="G57" s="285">
        <f t="shared" si="5"/>
        <v>0</v>
      </c>
      <c r="H57" s="285">
        <f t="shared" si="6"/>
        <v>0</v>
      </c>
      <c r="I57" s="279">
        <f t="shared" si="7"/>
        <v>0</v>
      </c>
      <c r="J57" s="279">
        <f t="shared" si="8"/>
        <v>0</v>
      </c>
    </row>
    <row r="58" spans="1:10" x14ac:dyDescent="0.2">
      <c r="A58" s="287">
        <f>IF('May09'!M31=" ",0,ROUND('May09'!M31,0))</f>
        <v>0</v>
      </c>
      <c r="B58" s="278">
        <f t="shared" si="0"/>
        <v>95</v>
      </c>
      <c r="C58" s="279">
        <f t="shared" si="1"/>
        <v>0</v>
      </c>
      <c r="D58" s="279">
        <f t="shared" si="2"/>
        <v>0</v>
      </c>
      <c r="E58" s="285">
        <f t="shared" si="3"/>
        <v>0</v>
      </c>
      <c r="F58" s="285">
        <f t="shared" si="4"/>
        <v>0</v>
      </c>
      <c r="G58" s="285">
        <f t="shared" si="5"/>
        <v>0</v>
      </c>
      <c r="H58" s="285">
        <f t="shared" si="6"/>
        <v>0</v>
      </c>
      <c r="I58" s="279">
        <f t="shared" si="7"/>
        <v>0</v>
      </c>
      <c r="J58" s="279">
        <f t="shared" si="8"/>
        <v>0</v>
      </c>
    </row>
    <row r="59" spans="1:10" x14ac:dyDescent="0.2">
      <c r="A59" s="287">
        <f>IF('May09'!M32=" ",0,ROUND('May09'!M32,0))</f>
        <v>0</v>
      </c>
      <c r="B59" s="278">
        <f t="shared" si="0"/>
        <v>95</v>
      </c>
      <c r="C59" s="279">
        <f t="shared" si="1"/>
        <v>0</v>
      </c>
      <c r="D59" s="279">
        <f t="shared" si="2"/>
        <v>0</v>
      </c>
      <c r="E59" s="285">
        <f t="shared" si="3"/>
        <v>0</v>
      </c>
      <c r="F59" s="285">
        <f t="shared" si="4"/>
        <v>0</v>
      </c>
      <c r="G59" s="285">
        <f t="shared" si="5"/>
        <v>0</v>
      </c>
      <c r="H59" s="285">
        <f t="shared" si="6"/>
        <v>0</v>
      </c>
      <c r="I59" s="279">
        <f t="shared" si="7"/>
        <v>0</v>
      </c>
      <c r="J59" s="279">
        <f t="shared" si="8"/>
        <v>0</v>
      </c>
    </row>
    <row r="60" spans="1:10" x14ac:dyDescent="0.2">
      <c r="A60" s="287">
        <f>IF('May09'!M33=" ",0,ROUND('May09'!M33,0))</f>
        <v>0</v>
      </c>
      <c r="B60" s="278">
        <f t="shared" si="0"/>
        <v>95</v>
      </c>
      <c r="C60" s="279">
        <f t="shared" si="1"/>
        <v>0</v>
      </c>
      <c r="D60" s="279">
        <f t="shared" si="2"/>
        <v>0</v>
      </c>
      <c r="E60" s="285">
        <f t="shared" si="3"/>
        <v>0</v>
      </c>
      <c r="F60" s="285">
        <f t="shared" si="4"/>
        <v>0</v>
      </c>
      <c r="G60" s="285">
        <f t="shared" si="5"/>
        <v>0</v>
      </c>
      <c r="H60" s="285">
        <f t="shared" si="6"/>
        <v>0</v>
      </c>
      <c r="I60" s="279">
        <f t="shared" si="7"/>
        <v>0</v>
      </c>
      <c r="J60" s="279">
        <f t="shared" si="8"/>
        <v>0</v>
      </c>
    </row>
    <row r="61" spans="1:10" x14ac:dyDescent="0.2">
      <c r="A61" s="287">
        <f>IF('May09'!M34=" ",0,ROUND('May09'!M34,0))</f>
        <v>0</v>
      </c>
      <c r="B61" s="278">
        <f t="shared" si="0"/>
        <v>95</v>
      </c>
      <c r="C61" s="279">
        <f t="shared" si="1"/>
        <v>0</v>
      </c>
      <c r="D61" s="279">
        <f t="shared" si="2"/>
        <v>0</v>
      </c>
      <c r="E61" s="285">
        <f t="shared" si="3"/>
        <v>0</v>
      </c>
      <c r="F61" s="285">
        <f t="shared" si="4"/>
        <v>0</v>
      </c>
      <c r="G61" s="285">
        <f t="shared" si="5"/>
        <v>0</v>
      </c>
      <c r="H61" s="285">
        <f t="shared" si="6"/>
        <v>0</v>
      </c>
      <c r="I61" s="279">
        <f t="shared" si="7"/>
        <v>0</v>
      </c>
      <c r="J61" s="279">
        <f t="shared" si="8"/>
        <v>0</v>
      </c>
    </row>
    <row r="62" spans="1:10" x14ac:dyDescent="0.2">
      <c r="A62" s="287">
        <f>IF('May09'!M35=" ",0,ROUND('May09'!M35,0))</f>
        <v>0</v>
      </c>
      <c r="B62" s="278">
        <f t="shared" si="0"/>
        <v>95</v>
      </c>
      <c r="C62" s="279">
        <f t="shared" si="1"/>
        <v>0</v>
      </c>
      <c r="D62" s="279">
        <f t="shared" si="2"/>
        <v>0</v>
      </c>
      <c r="E62" s="285">
        <f t="shared" si="3"/>
        <v>0</v>
      </c>
      <c r="F62" s="285">
        <f t="shared" si="4"/>
        <v>0</v>
      </c>
      <c r="G62" s="285">
        <f t="shared" si="5"/>
        <v>0</v>
      </c>
      <c r="H62" s="285">
        <f t="shared" si="6"/>
        <v>0</v>
      </c>
      <c r="I62" s="279">
        <f t="shared" si="7"/>
        <v>0</v>
      </c>
      <c r="J62" s="279">
        <f t="shared" si="8"/>
        <v>0</v>
      </c>
    </row>
    <row r="63" spans="1:10" x14ac:dyDescent="0.2">
      <c r="A63" s="287">
        <f>IF('May09'!M41=" ",0,ROUND('May09'!M41,0))</f>
        <v>0</v>
      </c>
      <c r="B63" s="278">
        <f t="shared" si="0"/>
        <v>95</v>
      </c>
      <c r="C63" s="279">
        <f t="shared" si="1"/>
        <v>0</v>
      </c>
      <c r="D63" s="279">
        <f t="shared" si="2"/>
        <v>0</v>
      </c>
      <c r="E63" s="285">
        <f t="shared" si="3"/>
        <v>0</v>
      </c>
      <c r="F63" s="285">
        <f t="shared" si="4"/>
        <v>0</v>
      </c>
      <c r="G63" s="285">
        <f t="shared" si="5"/>
        <v>0</v>
      </c>
      <c r="H63" s="285">
        <f t="shared" si="6"/>
        <v>0</v>
      </c>
      <c r="I63" s="279">
        <f t="shared" si="7"/>
        <v>0</v>
      </c>
      <c r="J63" s="279">
        <f t="shared" si="8"/>
        <v>0</v>
      </c>
    </row>
    <row r="64" spans="1:10" x14ac:dyDescent="0.2">
      <c r="A64" s="287">
        <f>IF('May09'!M42=" ",0,ROUND('May09'!M42,0))</f>
        <v>0</v>
      </c>
      <c r="B64" s="278">
        <f t="shared" si="0"/>
        <v>95</v>
      </c>
      <c r="C64" s="279">
        <f t="shared" si="1"/>
        <v>0</v>
      </c>
      <c r="D64" s="279">
        <f t="shared" si="2"/>
        <v>0</v>
      </c>
      <c r="E64" s="285">
        <f t="shared" si="3"/>
        <v>0</v>
      </c>
      <c r="F64" s="285">
        <f t="shared" si="4"/>
        <v>0</v>
      </c>
      <c r="G64" s="285">
        <f t="shared" si="5"/>
        <v>0</v>
      </c>
      <c r="H64" s="285">
        <f t="shared" si="6"/>
        <v>0</v>
      </c>
      <c r="I64" s="279">
        <f t="shared" si="7"/>
        <v>0</v>
      </c>
      <c r="J64" s="279">
        <f t="shared" si="8"/>
        <v>0</v>
      </c>
    </row>
    <row r="65" spans="1:10" x14ac:dyDescent="0.2">
      <c r="A65" s="287">
        <f>IF('May09'!M43=" ",0,ROUND('May09'!M43,0))</f>
        <v>0</v>
      </c>
      <c r="B65" s="278">
        <f t="shared" si="0"/>
        <v>95</v>
      </c>
      <c r="C65" s="279">
        <f t="shared" si="1"/>
        <v>0</v>
      </c>
      <c r="D65" s="279">
        <f t="shared" si="2"/>
        <v>0</v>
      </c>
      <c r="E65" s="285">
        <f t="shared" si="3"/>
        <v>0</v>
      </c>
      <c r="F65" s="285">
        <f t="shared" si="4"/>
        <v>0</v>
      </c>
      <c r="G65" s="285">
        <f t="shared" si="5"/>
        <v>0</v>
      </c>
      <c r="H65" s="285">
        <f t="shared" si="6"/>
        <v>0</v>
      </c>
      <c r="I65" s="279">
        <f t="shared" si="7"/>
        <v>0</v>
      </c>
      <c r="J65" s="279">
        <f t="shared" si="8"/>
        <v>0</v>
      </c>
    </row>
    <row r="66" spans="1:10" x14ac:dyDescent="0.2">
      <c r="A66" s="287">
        <f>IF('May09'!M44=" ",0,ROUND('May09'!M44,0))</f>
        <v>0</v>
      </c>
      <c r="B66" s="278">
        <f t="shared" si="0"/>
        <v>95</v>
      </c>
      <c r="C66" s="279">
        <f t="shared" si="1"/>
        <v>0</v>
      </c>
      <c r="D66" s="279">
        <f t="shared" si="2"/>
        <v>0</v>
      </c>
      <c r="E66" s="285">
        <f t="shared" si="3"/>
        <v>0</v>
      </c>
      <c r="F66" s="285">
        <f t="shared" si="4"/>
        <v>0</v>
      </c>
      <c r="G66" s="285">
        <f t="shared" si="5"/>
        <v>0</v>
      </c>
      <c r="H66" s="285">
        <f t="shared" si="6"/>
        <v>0</v>
      </c>
      <c r="I66" s="279">
        <f t="shared" si="7"/>
        <v>0</v>
      </c>
      <c r="J66" s="279">
        <f t="shared" si="8"/>
        <v>0</v>
      </c>
    </row>
    <row r="67" spans="1:10" x14ac:dyDescent="0.2">
      <c r="A67" s="287">
        <f>IF('May09'!M45=" ",0,ROUND('May09'!M45,0))</f>
        <v>0</v>
      </c>
      <c r="B67" s="278">
        <f t="shared" si="0"/>
        <v>95</v>
      </c>
      <c r="C67" s="279">
        <f t="shared" si="1"/>
        <v>0</v>
      </c>
      <c r="D67" s="279">
        <f t="shared" si="2"/>
        <v>0</v>
      </c>
      <c r="E67" s="285">
        <f t="shared" si="3"/>
        <v>0</v>
      </c>
      <c r="F67" s="285">
        <f t="shared" si="4"/>
        <v>0</v>
      </c>
      <c r="G67" s="285">
        <f t="shared" si="5"/>
        <v>0</v>
      </c>
      <c r="H67" s="285">
        <f t="shared" si="6"/>
        <v>0</v>
      </c>
      <c r="I67" s="279">
        <f t="shared" si="7"/>
        <v>0</v>
      </c>
      <c r="J67" s="279">
        <f t="shared" si="8"/>
        <v>0</v>
      </c>
    </row>
    <row r="68" spans="1:10" x14ac:dyDescent="0.2">
      <c r="A68" s="287">
        <f>IF('May09'!M46=" ",0,ROUND('May09'!M46,0))</f>
        <v>0</v>
      </c>
      <c r="B68" s="278">
        <f t="shared" ref="B68:B131" si="9">B$1</f>
        <v>95</v>
      </c>
      <c r="C68" s="279">
        <f t="shared" ref="C68:C131" si="10">IF(A68&lt;B$1,0,IF(A68&lt;(B$1+C$1),A68-B68,C$1))</f>
        <v>0</v>
      </c>
      <c r="D68" s="279">
        <f t="shared" ref="D68:D131" si="11">IF(A68&gt;(B68+C68),A68-B68-C68,0)</f>
        <v>0</v>
      </c>
      <c r="E68" s="285">
        <f t="shared" ref="E68:E131" si="12">IF(A68&gt;D$1,(D$1-C$1-B$1)*E$1/100+(D68-D$1+C$1+B$1)*J$1/100,IF(D68&gt;0,D68*E$1/100,0))</f>
        <v>0</v>
      </c>
      <c r="F68" s="285">
        <f t="shared" ref="F68:F131" si="13">IF(A68&gt;D$1,(D$1-C$1-B$1)*F$1/100+(D68-D$1+C$1+B$1)*J$1/100,IF(D68&gt;0,D68*F$1/100,0))</f>
        <v>0</v>
      </c>
      <c r="G68" s="285">
        <f t="shared" ref="G68:G131" si="14">G$1</f>
        <v>0</v>
      </c>
      <c r="H68" s="285">
        <f t="shared" ref="H68:H131" si="15">IF(A68&gt;G$1,(D$1-C$1-B$1)*H$1/100+(D68-D$1+C$1+B$1)*J$1/100,IF(D68&gt;0,D68*H$1/100,0))</f>
        <v>0</v>
      </c>
      <c r="I68" s="279">
        <f t="shared" ref="I68:I131" si="16">IF(D68&gt;0,D68*I$1/100,0)</f>
        <v>0</v>
      </c>
      <c r="J68" s="279">
        <f t="shared" ref="J68:J131" si="17">E68+I68</f>
        <v>0</v>
      </c>
    </row>
    <row r="69" spans="1:10" x14ac:dyDescent="0.2">
      <c r="A69" s="287">
        <f>IF('May09'!M47=" ",0,ROUND('May09'!M47,0))</f>
        <v>0</v>
      </c>
      <c r="B69" s="278">
        <f t="shared" si="9"/>
        <v>95</v>
      </c>
      <c r="C69" s="279">
        <f t="shared" si="10"/>
        <v>0</v>
      </c>
      <c r="D69" s="279">
        <f t="shared" si="11"/>
        <v>0</v>
      </c>
      <c r="E69" s="285">
        <f t="shared" si="12"/>
        <v>0</v>
      </c>
      <c r="F69" s="285">
        <f t="shared" si="13"/>
        <v>0</v>
      </c>
      <c r="G69" s="285">
        <f t="shared" si="14"/>
        <v>0</v>
      </c>
      <c r="H69" s="285">
        <f t="shared" si="15"/>
        <v>0</v>
      </c>
      <c r="I69" s="279">
        <f t="shared" si="16"/>
        <v>0</v>
      </c>
      <c r="J69" s="279">
        <f t="shared" si="17"/>
        <v>0</v>
      </c>
    </row>
    <row r="70" spans="1:10" x14ac:dyDescent="0.2">
      <c r="A70" s="287">
        <f>IF('May09'!M48=" ",0,ROUND('May09'!M48,0))</f>
        <v>0</v>
      </c>
      <c r="B70" s="278">
        <f t="shared" si="9"/>
        <v>95</v>
      </c>
      <c r="C70" s="279">
        <f t="shared" si="10"/>
        <v>0</v>
      </c>
      <c r="D70" s="279">
        <f t="shared" si="11"/>
        <v>0</v>
      </c>
      <c r="E70" s="285">
        <f t="shared" si="12"/>
        <v>0</v>
      </c>
      <c r="F70" s="285">
        <f t="shared" si="13"/>
        <v>0</v>
      </c>
      <c r="G70" s="285">
        <f t="shared" si="14"/>
        <v>0</v>
      </c>
      <c r="H70" s="285">
        <f t="shared" si="15"/>
        <v>0</v>
      </c>
      <c r="I70" s="279">
        <f t="shared" si="16"/>
        <v>0</v>
      </c>
      <c r="J70" s="279">
        <f t="shared" si="17"/>
        <v>0</v>
      </c>
    </row>
    <row r="71" spans="1:10" x14ac:dyDescent="0.2">
      <c r="A71" s="287">
        <f>IF('May09'!M49=" ",0,ROUND('May09'!M49,0))</f>
        <v>0</v>
      </c>
      <c r="B71" s="278">
        <f t="shared" si="9"/>
        <v>95</v>
      </c>
      <c r="C71" s="279">
        <f t="shared" si="10"/>
        <v>0</v>
      </c>
      <c r="D71" s="279">
        <f t="shared" si="11"/>
        <v>0</v>
      </c>
      <c r="E71" s="285">
        <f t="shared" si="12"/>
        <v>0</v>
      </c>
      <c r="F71" s="285">
        <f t="shared" si="13"/>
        <v>0</v>
      </c>
      <c r="G71" s="285">
        <f t="shared" si="14"/>
        <v>0</v>
      </c>
      <c r="H71" s="285">
        <f t="shared" si="15"/>
        <v>0</v>
      </c>
      <c r="I71" s="279">
        <f t="shared" si="16"/>
        <v>0</v>
      </c>
      <c r="J71" s="279">
        <f t="shared" si="17"/>
        <v>0</v>
      </c>
    </row>
    <row r="72" spans="1:10" x14ac:dyDescent="0.2">
      <c r="A72" s="287">
        <f>IF('May09'!M50=" ",0,ROUND('May09'!M50,0))</f>
        <v>0</v>
      </c>
      <c r="B72" s="278">
        <f t="shared" si="9"/>
        <v>95</v>
      </c>
      <c r="C72" s="279">
        <f t="shared" si="10"/>
        <v>0</v>
      </c>
      <c r="D72" s="279">
        <f t="shared" si="11"/>
        <v>0</v>
      </c>
      <c r="E72" s="285">
        <f t="shared" si="12"/>
        <v>0</v>
      </c>
      <c r="F72" s="285">
        <f t="shared" si="13"/>
        <v>0</v>
      </c>
      <c r="G72" s="285">
        <f t="shared" si="14"/>
        <v>0</v>
      </c>
      <c r="H72" s="285">
        <f t="shared" si="15"/>
        <v>0</v>
      </c>
      <c r="I72" s="279">
        <f t="shared" si="16"/>
        <v>0</v>
      </c>
      <c r="J72" s="279">
        <f t="shared" si="17"/>
        <v>0</v>
      </c>
    </row>
    <row r="73" spans="1:10" x14ac:dyDescent="0.2">
      <c r="A73" s="287">
        <f>IF('May09'!M56=" ",0,ROUND('May09'!M56,0))</f>
        <v>0</v>
      </c>
      <c r="B73" s="278">
        <f t="shared" si="9"/>
        <v>95</v>
      </c>
      <c r="C73" s="279">
        <f t="shared" si="10"/>
        <v>0</v>
      </c>
      <c r="D73" s="279">
        <f t="shared" si="11"/>
        <v>0</v>
      </c>
      <c r="E73" s="285">
        <f t="shared" si="12"/>
        <v>0</v>
      </c>
      <c r="F73" s="285">
        <f t="shared" si="13"/>
        <v>0</v>
      </c>
      <c r="G73" s="285">
        <f t="shared" si="14"/>
        <v>0</v>
      </c>
      <c r="H73" s="285">
        <f t="shared" si="15"/>
        <v>0</v>
      </c>
      <c r="I73" s="279">
        <f t="shared" si="16"/>
        <v>0</v>
      </c>
      <c r="J73" s="279">
        <f t="shared" si="17"/>
        <v>0</v>
      </c>
    </row>
    <row r="74" spans="1:10" x14ac:dyDescent="0.2">
      <c r="A74" s="287">
        <f>IF('May09'!M57=" ",0,ROUND('May09'!M57,0))</f>
        <v>0</v>
      </c>
      <c r="B74" s="278">
        <f t="shared" si="9"/>
        <v>95</v>
      </c>
      <c r="C74" s="279">
        <f t="shared" si="10"/>
        <v>0</v>
      </c>
      <c r="D74" s="279">
        <f t="shared" si="11"/>
        <v>0</v>
      </c>
      <c r="E74" s="285">
        <f t="shared" si="12"/>
        <v>0</v>
      </c>
      <c r="F74" s="285">
        <f t="shared" si="13"/>
        <v>0</v>
      </c>
      <c r="G74" s="285">
        <f t="shared" si="14"/>
        <v>0</v>
      </c>
      <c r="H74" s="285">
        <f t="shared" si="15"/>
        <v>0</v>
      </c>
      <c r="I74" s="279">
        <f t="shared" si="16"/>
        <v>0</v>
      </c>
      <c r="J74" s="279">
        <f t="shared" si="17"/>
        <v>0</v>
      </c>
    </row>
    <row r="75" spans="1:10" x14ac:dyDescent="0.2">
      <c r="A75" s="287">
        <f>IF('May09'!M58=" ",0,ROUND('May09'!M58,0))</f>
        <v>0</v>
      </c>
      <c r="B75" s="278">
        <f t="shared" si="9"/>
        <v>95</v>
      </c>
      <c r="C75" s="279">
        <f t="shared" si="10"/>
        <v>0</v>
      </c>
      <c r="D75" s="279">
        <f t="shared" si="11"/>
        <v>0</v>
      </c>
      <c r="E75" s="285">
        <f t="shared" si="12"/>
        <v>0</v>
      </c>
      <c r="F75" s="285">
        <f t="shared" si="13"/>
        <v>0</v>
      </c>
      <c r="G75" s="285">
        <f t="shared" si="14"/>
        <v>0</v>
      </c>
      <c r="H75" s="285">
        <f t="shared" si="15"/>
        <v>0</v>
      </c>
      <c r="I75" s="279">
        <f t="shared" si="16"/>
        <v>0</v>
      </c>
      <c r="J75" s="279">
        <f t="shared" si="17"/>
        <v>0</v>
      </c>
    </row>
    <row r="76" spans="1:10" x14ac:dyDescent="0.2">
      <c r="A76" s="287">
        <f>IF('May09'!M59=" ",0,ROUND('May09'!M59,0))</f>
        <v>0</v>
      </c>
      <c r="B76" s="278">
        <f t="shared" si="9"/>
        <v>95</v>
      </c>
      <c r="C76" s="279">
        <f t="shared" si="10"/>
        <v>0</v>
      </c>
      <c r="D76" s="279">
        <f t="shared" si="11"/>
        <v>0</v>
      </c>
      <c r="E76" s="285">
        <f t="shared" si="12"/>
        <v>0</v>
      </c>
      <c r="F76" s="285">
        <f t="shared" si="13"/>
        <v>0</v>
      </c>
      <c r="G76" s="285">
        <f t="shared" si="14"/>
        <v>0</v>
      </c>
      <c r="H76" s="285">
        <f t="shared" si="15"/>
        <v>0</v>
      </c>
      <c r="I76" s="279">
        <f t="shared" si="16"/>
        <v>0</v>
      </c>
      <c r="J76" s="279">
        <f t="shared" si="17"/>
        <v>0</v>
      </c>
    </row>
    <row r="77" spans="1:10" x14ac:dyDescent="0.2">
      <c r="A77" s="287">
        <f>IF('May09'!M60=" ",0,ROUND('May09'!M60,0))</f>
        <v>0</v>
      </c>
      <c r="B77" s="278">
        <f t="shared" si="9"/>
        <v>95</v>
      </c>
      <c r="C77" s="279">
        <f t="shared" si="10"/>
        <v>0</v>
      </c>
      <c r="D77" s="279">
        <f t="shared" si="11"/>
        <v>0</v>
      </c>
      <c r="E77" s="285">
        <f t="shared" si="12"/>
        <v>0</v>
      </c>
      <c r="F77" s="285">
        <f t="shared" si="13"/>
        <v>0</v>
      </c>
      <c r="G77" s="285">
        <f t="shared" si="14"/>
        <v>0</v>
      </c>
      <c r="H77" s="285">
        <f t="shared" si="15"/>
        <v>0</v>
      </c>
      <c r="I77" s="279">
        <f t="shared" si="16"/>
        <v>0</v>
      </c>
      <c r="J77" s="279">
        <f t="shared" si="17"/>
        <v>0</v>
      </c>
    </row>
    <row r="78" spans="1:10" x14ac:dyDescent="0.2">
      <c r="A78" s="287">
        <f>IF('May09'!M61=" ",0,ROUND('May09'!M61,0))</f>
        <v>0</v>
      </c>
      <c r="B78" s="278">
        <f t="shared" si="9"/>
        <v>95</v>
      </c>
      <c r="C78" s="279">
        <f t="shared" si="10"/>
        <v>0</v>
      </c>
      <c r="D78" s="279">
        <f t="shared" si="11"/>
        <v>0</v>
      </c>
      <c r="E78" s="285">
        <f t="shared" si="12"/>
        <v>0</v>
      </c>
      <c r="F78" s="285">
        <f t="shared" si="13"/>
        <v>0</v>
      </c>
      <c r="G78" s="285">
        <f t="shared" si="14"/>
        <v>0</v>
      </c>
      <c r="H78" s="285">
        <f t="shared" si="15"/>
        <v>0</v>
      </c>
      <c r="I78" s="279">
        <f t="shared" si="16"/>
        <v>0</v>
      </c>
      <c r="J78" s="279">
        <f t="shared" si="17"/>
        <v>0</v>
      </c>
    </row>
    <row r="79" spans="1:10" x14ac:dyDescent="0.2">
      <c r="A79" s="287">
        <f>IF('May09'!M62=" ",0,ROUND('May09'!M62,0))</f>
        <v>0</v>
      </c>
      <c r="B79" s="278">
        <f t="shared" si="9"/>
        <v>95</v>
      </c>
      <c r="C79" s="279">
        <f t="shared" si="10"/>
        <v>0</v>
      </c>
      <c r="D79" s="279">
        <f t="shared" si="11"/>
        <v>0</v>
      </c>
      <c r="E79" s="285">
        <f t="shared" si="12"/>
        <v>0</v>
      </c>
      <c r="F79" s="285">
        <f t="shared" si="13"/>
        <v>0</v>
      </c>
      <c r="G79" s="285">
        <f t="shared" si="14"/>
        <v>0</v>
      </c>
      <c r="H79" s="285">
        <f t="shared" si="15"/>
        <v>0</v>
      </c>
      <c r="I79" s="279">
        <f t="shared" si="16"/>
        <v>0</v>
      </c>
      <c r="J79" s="279">
        <f t="shared" si="17"/>
        <v>0</v>
      </c>
    </row>
    <row r="80" spans="1:10" x14ac:dyDescent="0.2">
      <c r="A80" s="287">
        <f>IF('May09'!M63=" ",0,ROUND('May09'!M63,0))</f>
        <v>0</v>
      </c>
      <c r="B80" s="278">
        <f t="shared" si="9"/>
        <v>95</v>
      </c>
      <c r="C80" s="279">
        <f t="shared" si="10"/>
        <v>0</v>
      </c>
      <c r="D80" s="279">
        <f t="shared" si="11"/>
        <v>0</v>
      </c>
      <c r="E80" s="285">
        <f t="shared" si="12"/>
        <v>0</v>
      </c>
      <c r="F80" s="285">
        <f t="shared" si="13"/>
        <v>0</v>
      </c>
      <c r="G80" s="285">
        <f t="shared" si="14"/>
        <v>0</v>
      </c>
      <c r="H80" s="285">
        <f t="shared" si="15"/>
        <v>0</v>
      </c>
      <c r="I80" s="279">
        <f t="shared" si="16"/>
        <v>0</v>
      </c>
      <c r="J80" s="279">
        <f t="shared" si="17"/>
        <v>0</v>
      </c>
    </row>
    <row r="81" spans="1:10" x14ac:dyDescent="0.2">
      <c r="A81" s="287">
        <f>IF('May09'!M64=" ",0,ROUND('May09'!M64,0))</f>
        <v>0</v>
      </c>
      <c r="B81" s="278">
        <f t="shared" si="9"/>
        <v>95</v>
      </c>
      <c r="C81" s="279">
        <f t="shared" si="10"/>
        <v>0</v>
      </c>
      <c r="D81" s="279">
        <f t="shared" si="11"/>
        <v>0</v>
      </c>
      <c r="E81" s="285">
        <f t="shared" si="12"/>
        <v>0</v>
      </c>
      <c r="F81" s="285">
        <f t="shared" si="13"/>
        <v>0</v>
      </c>
      <c r="G81" s="285">
        <f t="shared" si="14"/>
        <v>0</v>
      </c>
      <c r="H81" s="285">
        <f t="shared" si="15"/>
        <v>0</v>
      </c>
      <c r="I81" s="279">
        <f t="shared" si="16"/>
        <v>0</v>
      </c>
      <c r="J81" s="279">
        <f t="shared" si="17"/>
        <v>0</v>
      </c>
    </row>
    <row r="82" spans="1:10" x14ac:dyDescent="0.2">
      <c r="A82" s="287">
        <f>IF('May09'!M65=" ",0,ROUND('May09'!M65,0))</f>
        <v>0</v>
      </c>
      <c r="B82" s="278">
        <f t="shared" si="9"/>
        <v>95</v>
      </c>
      <c r="C82" s="279">
        <f t="shared" si="10"/>
        <v>0</v>
      </c>
      <c r="D82" s="279">
        <f t="shared" si="11"/>
        <v>0</v>
      </c>
      <c r="E82" s="285">
        <f t="shared" si="12"/>
        <v>0</v>
      </c>
      <c r="F82" s="285">
        <f t="shared" si="13"/>
        <v>0</v>
      </c>
      <c r="G82" s="285">
        <f t="shared" si="14"/>
        <v>0</v>
      </c>
      <c r="H82" s="285">
        <f t="shared" si="15"/>
        <v>0</v>
      </c>
      <c r="I82" s="279">
        <f t="shared" si="16"/>
        <v>0</v>
      </c>
      <c r="J82" s="279">
        <f t="shared" si="17"/>
        <v>0</v>
      </c>
    </row>
    <row r="83" spans="1:10" x14ac:dyDescent="0.2">
      <c r="A83" s="287">
        <f>IF('Jun09'!M11=" ",0,ROUND('Jun09'!M11,0))</f>
        <v>0</v>
      </c>
      <c r="B83" s="278">
        <f t="shared" si="9"/>
        <v>95</v>
      </c>
      <c r="C83" s="279">
        <f t="shared" si="10"/>
        <v>0</v>
      </c>
      <c r="D83" s="279">
        <f t="shared" si="11"/>
        <v>0</v>
      </c>
      <c r="E83" s="285">
        <f t="shared" si="12"/>
        <v>0</v>
      </c>
      <c r="F83" s="285">
        <f t="shared" si="13"/>
        <v>0</v>
      </c>
      <c r="G83" s="285">
        <f t="shared" si="14"/>
        <v>0</v>
      </c>
      <c r="H83" s="285">
        <f t="shared" si="15"/>
        <v>0</v>
      </c>
      <c r="I83" s="279">
        <f t="shared" si="16"/>
        <v>0</v>
      </c>
      <c r="J83" s="279">
        <f t="shared" si="17"/>
        <v>0</v>
      </c>
    </row>
    <row r="84" spans="1:10" x14ac:dyDescent="0.2">
      <c r="A84" s="287">
        <f>IF('Jun09'!M12=" ",0,ROUND('Jun09'!M12,0))</f>
        <v>0</v>
      </c>
      <c r="B84" s="278">
        <f t="shared" si="9"/>
        <v>95</v>
      </c>
      <c r="C84" s="279">
        <f t="shared" si="10"/>
        <v>0</v>
      </c>
      <c r="D84" s="279">
        <f t="shared" si="11"/>
        <v>0</v>
      </c>
      <c r="E84" s="285">
        <f t="shared" si="12"/>
        <v>0</v>
      </c>
      <c r="F84" s="285">
        <f t="shared" si="13"/>
        <v>0</v>
      </c>
      <c r="G84" s="285">
        <f t="shared" si="14"/>
        <v>0</v>
      </c>
      <c r="H84" s="285">
        <f t="shared" si="15"/>
        <v>0</v>
      </c>
      <c r="I84" s="279">
        <f t="shared" si="16"/>
        <v>0</v>
      </c>
      <c r="J84" s="279">
        <f t="shared" si="17"/>
        <v>0</v>
      </c>
    </row>
    <row r="85" spans="1:10" x14ac:dyDescent="0.2">
      <c r="A85" s="287">
        <f>IF('Jun09'!M13=" ",0,ROUND('Jun09'!M13,0))</f>
        <v>0</v>
      </c>
      <c r="B85" s="278">
        <f t="shared" si="9"/>
        <v>95</v>
      </c>
      <c r="C85" s="279">
        <f t="shared" si="10"/>
        <v>0</v>
      </c>
      <c r="D85" s="279">
        <f t="shared" si="11"/>
        <v>0</v>
      </c>
      <c r="E85" s="285">
        <f t="shared" si="12"/>
        <v>0</v>
      </c>
      <c r="F85" s="285">
        <f t="shared" si="13"/>
        <v>0</v>
      </c>
      <c r="G85" s="285">
        <f t="shared" si="14"/>
        <v>0</v>
      </c>
      <c r="H85" s="285">
        <f t="shared" si="15"/>
        <v>0</v>
      </c>
      <c r="I85" s="279">
        <f t="shared" si="16"/>
        <v>0</v>
      </c>
      <c r="J85" s="279">
        <f t="shared" si="17"/>
        <v>0</v>
      </c>
    </row>
    <row r="86" spans="1:10" x14ac:dyDescent="0.2">
      <c r="A86" s="287">
        <f>IF('Jun09'!M14=" ",0,ROUND('Jun09'!M14,0))</f>
        <v>0</v>
      </c>
      <c r="B86" s="278">
        <f t="shared" si="9"/>
        <v>95</v>
      </c>
      <c r="C86" s="279">
        <f t="shared" si="10"/>
        <v>0</v>
      </c>
      <c r="D86" s="279">
        <f t="shared" si="11"/>
        <v>0</v>
      </c>
      <c r="E86" s="285">
        <f t="shared" si="12"/>
        <v>0</v>
      </c>
      <c r="F86" s="285">
        <f t="shared" si="13"/>
        <v>0</v>
      </c>
      <c r="G86" s="285">
        <f t="shared" si="14"/>
        <v>0</v>
      </c>
      <c r="H86" s="285">
        <f t="shared" si="15"/>
        <v>0</v>
      </c>
      <c r="I86" s="279">
        <f t="shared" si="16"/>
        <v>0</v>
      </c>
      <c r="J86" s="279">
        <f t="shared" si="17"/>
        <v>0</v>
      </c>
    </row>
    <row r="87" spans="1:10" x14ac:dyDescent="0.2">
      <c r="A87" s="287">
        <f>IF('Jun09'!M15=" ",0,ROUND('Jun09'!M15,0))</f>
        <v>0</v>
      </c>
      <c r="B87" s="278">
        <f t="shared" si="9"/>
        <v>95</v>
      </c>
      <c r="C87" s="279">
        <f t="shared" si="10"/>
        <v>0</v>
      </c>
      <c r="D87" s="279">
        <f t="shared" si="11"/>
        <v>0</v>
      </c>
      <c r="E87" s="285">
        <f t="shared" si="12"/>
        <v>0</v>
      </c>
      <c r="F87" s="285">
        <f t="shared" si="13"/>
        <v>0</v>
      </c>
      <c r="G87" s="285">
        <f t="shared" si="14"/>
        <v>0</v>
      </c>
      <c r="H87" s="285">
        <f t="shared" si="15"/>
        <v>0</v>
      </c>
      <c r="I87" s="279">
        <f t="shared" si="16"/>
        <v>0</v>
      </c>
      <c r="J87" s="279">
        <f t="shared" si="17"/>
        <v>0</v>
      </c>
    </row>
    <row r="88" spans="1:10" x14ac:dyDescent="0.2">
      <c r="A88" s="287">
        <f>IF('Jun09'!M16=" ",0,ROUND('Jun09'!M16,0))</f>
        <v>0</v>
      </c>
      <c r="B88" s="278">
        <f t="shared" si="9"/>
        <v>95</v>
      </c>
      <c r="C88" s="279">
        <f t="shared" si="10"/>
        <v>0</v>
      </c>
      <c r="D88" s="279">
        <f t="shared" si="11"/>
        <v>0</v>
      </c>
      <c r="E88" s="285">
        <f t="shared" si="12"/>
        <v>0</v>
      </c>
      <c r="F88" s="285">
        <f t="shared" si="13"/>
        <v>0</v>
      </c>
      <c r="G88" s="285">
        <f t="shared" si="14"/>
        <v>0</v>
      </c>
      <c r="H88" s="285">
        <f t="shared" si="15"/>
        <v>0</v>
      </c>
      <c r="I88" s="279">
        <f t="shared" si="16"/>
        <v>0</v>
      </c>
      <c r="J88" s="279">
        <f t="shared" si="17"/>
        <v>0</v>
      </c>
    </row>
    <row r="89" spans="1:10" x14ac:dyDescent="0.2">
      <c r="A89" s="287">
        <f>IF('Jun09'!M17=" ",0,ROUND('Jun09'!M17,0))</f>
        <v>0</v>
      </c>
      <c r="B89" s="278">
        <f t="shared" si="9"/>
        <v>95</v>
      </c>
      <c r="C89" s="279">
        <f t="shared" si="10"/>
        <v>0</v>
      </c>
      <c r="D89" s="279">
        <f t="shared" si="11"/>
        <v>0</v>
      </c>
      <c r="E89" s="285">
        <f t="shared" si="12"/>
        <v>0</v>
      </c>
      <c r="F89" s="285">
        <f t="shared" si="13"/>
        <v>0</v>
      </c>
      <c r="G89" s="285">
        <f t="shared" si="14"/>
        <v>0</v>
      </c>
      <c r="H89" s="285">
        <f t="shared" si="15"/>
        <v>0</v>
      </c>
      <c r="I89" s="279">
        <f t="shared" si="16"/>
        <v>0</v>
      </c>
      <c r="J89" s="279">
        <f t="shared" si="17"/>
        <v>0</v>
      </c>
    </row>
    <row r="90" spans="1:10" x14ac:dyDescent="0.2">
      <c r="A90" s="287">
        <f>IF('Jun09'!M18=" ",0,ROUND('Jun09'!M18,0))</f>
        <v>0</v>
      </c>
      <c r="B90" s="278">
        <f t="shared" si="9"/>
        <v>95</v>
      </c>
      <c r="C90" s="279">
        <f t="shared" si="10"/>
        <v>0</v>
      </c>
      <c r="D90" s="279">
        <f t="shared" si="11"/>
        <v>0</v>
      </c>
      <c r="E90" s="285">
        <f t="shared" si="12"/>
        <v>0</v>
      </c>
      <c r="F90" s="285">
        <f t="shared" si="13"/>
        <v>0</v>
      </c>
      <c r="G90" s="285">
        <f t="shared" si="14"/>
        <v>0</v>
      </c>
      <c r="H90" s="285">
        <f t="shared" si="15"/>
        <v>0</v>
      </c>
      <c r="I90" s="279">
        <f t="shared" si="16"/>
        <v>0</v>
      </c>
      <c r="J90" s="279">
        <f t="shared" si="17"/>
        <v>0</v>
      </c>
    </row>
    <row r="91" spans="1:10" x14ac:dyDescent="0.2">
      <c r="A91" s="287">
        <f>IF('Jun09'!M19=" ",0,ROUND('Jun09'!M19,0))</f>
        <v>0</v>
      </c>
      <c r="B91" s="278">
        <f t="shared" si="9"/>
        <v>95</v>
      </c>
      <c r="C91" s="279">
        <f t="shared" si="10"/>
        <v>0</v>
      </c>
      <c r="D91" s="279">
        <f t="shared" si="11"/>
        <v>0</v>
      </c>
      <c r="E91" s="285">
        <f t="shared" si="12"/>
        <v>0</v>
      </c>
      <c r="F91" s="285">
        <f t="shared" si="13"/>
        <v>0</v>
      </c>
      <c r="G91" s="285">
        <f t="shared" si="14"/>
        <v>0</v>
      </c>
      <c r="H91" s="285">
        <f t="shared" si="15"/>
        <v>0</v>
      </c>
      <c r="I91" s="279">
        <f t="shared" si="16"/>
        <v>0</v>
      </c>
      <c r="J91" s="279">
        <f t="shared" si="17"/>
        <v>0</v>
      </c>
    </row>
    <row r="92" spans="1:10" x14ac:dyDescent="0.2">
      <c r="A92" s="287">
        <f>IF('Jun09'!M20=" ",0,ROUND('Jun09'!M20,0))</f>
        <v>0</v>
      </c>
      <c r="B92" s="278">
        <f t="shared" si="9"/>
        <v>95</v>
      </c>
      <c r="C92" s="279">
        <f t="shared" si="10"/>
        <v>0</v>
      </c>
      <c r="D92" s="279">
        <f t="shared" si="11"/>
        <v>0</v>
      </c>
      <c r="E92" s="285">
        <f t="shared" si="12"/>
        <v>0</v>
      </c>
      <c r="F92" s="285">
        <f t="shared" si="13"/>
        <v>0</v>
      </c>
      <c r="G92" s="285">
        <f t="shared" si="14"/>
        <v>0</v>
      </c>
      <c r="H92" s="285">
        <f t="shared" si="15"/>
        <v>0</v>
      </c>
      <c r="I92" s="279">
        <f t="shared" si="16"/>
        <v>0</v>
      </c>
      <c r="J92" s="279">
        <f t="shared" si="17"/>
        <v>0</v>
      </c>
    </row>
    <row r="93" spans="1:10" x14ac:dyDescent="0.2">
      <c r="A93" s="287">
        <f>IF('Jun09'!M26=" ",0,ROUND('Jun09'!M26,0))</f>
        <v>0</v>
      </c>
      <c r="B93" s="278">
        <f t="shared" si="9"/>
        <v>95</v>
      </c>
      <c r="C93" s="279">
        <f t="shared" si="10"/>
        <v>0</v>
      </c>
      <c r="D93" s="279">
        <f t="shared" si="11"/>
        <v>0</v>
      </c>
      <c r="E93" s="285">
        <f t="shared" si="12"/>
        <v>0</v>
      </c>
      <c r="F93" s="285">
        <f t="shared" si="13"/>
        <v>0</v>
      </c>
      <c r="G93" s="285">
        <f t="shared" si="14"/>
        <v>0</v>
      </c>
      <c r="H93" s="285">
        <f t="shared" si="15"/>
        <v>0</v>
      </c>
      <c r="I93" s="279">
        <f t="shared" si="16"/>
        <v>0</v>
      </c>
      <c r="J93" s="279">
        <f t="shared" si="17"/>
        <v>0</v>
      </c>
    </row>
    <row r="94" spans="1:10" x14ac:dyDescent="0.2">
      <c r="A94" s="287">
        <f>IF('Jun09'!M27=" ",0,ROUND('Jun09'!M27,0))</f>
        <v>0</v>
      </c>
      <c r="B94" s="278">
        <f t="shared" si="9"/>
        <v>95</v>
      </c>
      <c r="C94" s="279">
        <f t="shared" si="10"/>
        <v>0</v>
      </c>
      <c r="D94" s="279">
        <f t="shared" si="11"/>
        <v>0</v>
      </c>
      <c r="E94" s="285">
        <f t="shared" si="12"/>
        <v>0</v>
      </c>
      <c r="F94" s="285">
        <f t="shared" si="13"/>
        <v>0</v>
      </c>
      <c r="G94" s="285">
        <f t="shared" si="14"/>
        <v>0</v>
      </c>
      <c r="H94" s="285">
        <f t="shared" si="15"/>
        <v>0</v>
      </c>
      <c r="I94" s="279">
        <f t="shared" si="16"/>
        <v>0</v>
      </c>
      <c r="J94" s="279">
        <f t="shared" si="17"/>
        <v>0</v>
      </c>
    </row>
    <row r="95" spans="1:10" x14ac:dyDescent="0.2">
      <c r="A95" s="287">
        <f>IF('Jun09'!M28=" ",0,ROUND('Jun09'!M28,0))</f>
        <v>0</v>
      </c>
      <c r="B95" s="278">
        <f t="shared" si="9"/>
        <v>95</v>
      </c>
      <c r="C95" s="279">
        <f t="shared" si="10"/>
        <v>0</v>
      </c>
      <c r="D95" s="279">
        <f t="shared" si="11"/>
        <v>0</v>
      </c>
      <c r="E95" s="285">
        <f t="shared" si="12"/>
        <v>0</v>
      </c>
      <c r="F95" s="285">
        <f t="shared" si="13"/>
        <v>0</v>
      </c>
      <c r="G95" s="285">
        <f t="shared" si="14"/>
        <v>0</v>
      </c>
      <c r="H95" s="285">
        <f t="shared" si="15"/>
        <v>0</v>
      </c>
      <c r="I95" s="279">
        <f t="shared" si="16"/>
        <v>0</v>
      </c>
      <c r="J95" s="279">
        <f t="shared" si="17"/>
        <v>0</v>
      </c>
    </row>
    <row r="96" spans="1:10" x14ac:dyDescent="0.2">
      <c r="A96" s="287">
        <f>IF('Jun09'!M29=" ",0,ROUND('Jun09'!M29,0))</f>
        <v>0</v>
      </c>
      <c r="B96" s="278">
        <f t="shared" si="9"/>
        <v>95</v>
      </c>
      <c r="C96" s="279">
        <f t="shared" si="10"/>
        <v>0</v>
      </c>
      <c r="D96" s="279">
        <f t="shared" si="11"/>
        <v>0</v>
      </c>
      <c r="E96" s="285">
        <f t="shared" si="12"/>
        <v>0</v>
      </c>
      <c r="F96" s="285">
        <f t="shared" si="13"/>
        <v>0</v>
      </c>
      <c r="G96" s="285">
        <f t="shared" si="14"/>
        <v>0</v>
      </c>
      <c r="H96" s="285">
        <f t="shared" si="15"/>
        <v>0</v>
      </c>
      <c r="I96" s="279">
        <f t="shared" si="16"/>
        <v>0</v>
      </c>
      <c r="J96" s="279">
        <f t="shared" si="17"/>
        <v>0</v>
      </c>
    </row>
    <row r="97" spans="1:10" x14ac:dyDescent="0.2">
      <c r="A97" s="287">
        <f>IF('Jun09'!M30=" ",0,ROUND('Jun09'!M30,0))</f>
        <v>0</v>
      </c>
      <c r="B97" s="278">
        <f t="shared" si="9"/>
        <v>95</v>
      </c>
      <c r="C97" s="279">
        <f t="shared" si="10"/>
        <v>0</v>
      </c>
      <c r="D97" s="279">
        <f t="shared" si="11"/>
        <v>0</v>
      </c>
      <c r="E97" s="285">
        <f t="shared" si="12"/>
        <v>0</v>
      </c>
      <c r="F97" s="285">
        <f t="shared" si="13"/>
        <v>0</v>
      </c>
      <c r="G97" s="285">
        <f t="shared" si="14"/>
        <v>0</v>
      </c>
      <c r="H97" s="285">
        <f t="shared" si="15"/>
        <v>0</v>
      </c>
      <c r="I97" s="279">
        <f t="shared" si="16"/>
        <v>0</v>
      </c>
      <c r="J97" s="279">
        <f t="shared" si="17"/>
        <v>0</v>
      </c>
    </row>
    <row r="98" spans="1:10" x14ac:dyDescent="0.2">
      <c r="A98" s="287">
        <f>IF('Jun09'!M31=" ",0,ROUND('Jun09'!M31,0))</f>
        <v>0</v>
      </c>
      <c r="B98" s="278">
        <f t="shared" si="9"/>
        <v>95</v>
      </c>
      <c r="C98" s="279">
        <f t="shared" si="10"/>
        <v>0</v>
      </c>
      <c r="D98" s="279">
        <f t="shared" si="11"/>
        <v>0</v>
      </c>
      <c r="E98" s="285">
        <f t="shared" si="12"/>
        <v>0</v>
      </c>
      <c r="F98" s="285">
        <f t="shared" si="13"/>
        <v>0</v>
      </c>
      <c r="G98" s="285">
        <f t="shared" si="14"/>
        <v>0</v>
      </c>
      <c r="H98" s="285">
        <f t="shared" si="15"/>
        <v>0</v>
      </c>
      <c r="I98" s="279">
        <f t="shared" si="16"/>
        <v>0</v>
      </c>
      <c r="J98" s="279">
        <f t="shared" si="17"/>
        <v>0</v>
      </c>
    </row>
    <row r="99" spans="1:10" x14ac:dyDescent="0.2">
      <c r="A99" s="287">
        <f>IF('Jun09'!M32=" ",0,ROUND('Jun09'!M32,0))</f>
        <v>0</v>
      </c>
      <c r="B99" s="278">
        <f t="shared" si="9"/>
        <v>95</v>
      </c>
      <c r="C99" s="279">
        <f t="shared" si="10"/>
        <v>0</v>
      </c>
      <c r="D99" s="279">
        <f t="shared" si="11"/>
        <v>0</v>
      </c>
      <c r="E99" s="285">
        <f t="shared" si="12"/>
        <v>0</v>
      </c>
      <c r="F99" s="285">
        <f t="shared" si="13"/>
        <v>0</v>
      </c>
      <c r="G99" s="285">
        <f t="shared" si="14"/>
        <v>0</v>
      </c>
      <c r="H99" s="285">
        <f t="shared" si="15"/>
        <v>0</v>
      </c>
      <c r="I99" s="279">
        <f t="shared" si="16"/>
        <v>0</v>
      </c>
      <c r="J99" s="279">
        <f t="shared" si="17"/>
        <v>0</v>
      </c>
    </row>
    <row r="100" spans="1:10" x14ac:dyDescent="0.2">
      <c r="A100" s="287">
        <f>IF('Jun09'!M33=" ",0,ROUND('Jun09'!M33,0))</f>
        <v>0</v>
      </c>
      <c r="B100" s="278">
        <f t="shared" si="9"/>
        <v>95</v>
      </c>
      <c r="C100" s="279">
        <f t="shared" si="10"/>
        <v>0</v>
      </c>
      <c r="D100" s="279">
        <f t="shared" si="11"/>
        <v>0</v>
      </c>
      <c r="E100" s="285">
        <f t="shared" si="12"/>
        <v>0</v>
      </c>
      <c r="F100" s="285">
        <f t="shared" si="13"/>
        <v>0</v>
      </c>
      <c r="G100" s="285">
        <f t="shared" si="14"/>
        <v>0</v>
      </c>
      <c r="H100" s="285">
        <f t="shared" si="15"/>
        <v>0</v>
      </c>
      <c r="I100" s="279">
        <f t="shared" si="16"/>
        <v>0</v>
      </c>
      <c r="J100" s="279">
        <f t="shared" si="17"/>
        <v>0</v>
      </c>
    </row>
    <row r="101" spans="1:10" x14ac:dyDescent="0.2">
      <c r="A101" s="287">
        <f>IF('Jun09'!M34=" ",0,ROUND('Jun09'!M34,0))</f>
        <v>0</v>
      </c>
      <c r="B101" s="278">
        <f t="shared" si="9"/>
        <v>95</v>
      </c>
      <c r="C101" s="279">
        <f t="shared" si="10"/>
        <v>0</v>
      </c>
      <c r="D101" s="279">
        <f t="shared" si="11"/>
        <v>0</v>
      </c>
      <c r="E101" s="285">
        <f t="shared" si="12"/>
        <v>0</v>
      </c>
      <c r="F101" s="285">
        <f t="shared" si="13"/>
        <v>0</v>
      </c>
      <c r="G101" s="285">
        <f t="shared" si="14"/>
        <v>0</v>
      </c>
      <c r="H101" s="285">
        <f t="shared" si="15"/>
        <v>0</v>
      </c>
      <c r="I101" s="279">
        <f t="shared" si="16"/>
        <v>0</v>
      </c>
      <c r="J101" s="279">
        <f t="shared" si="17"/>
        <v>0</v>
      </c>
    </row>
    <row r="102" spans="1:10" x14ac:dyDescent="0.2">
      <c r="A102" s="287">
        <f>IF('Jun09'!M35=" ",0,ROUND('Jun09'!M35,0))</f>
        <v>0</v>
      </c>
      <c r="B102" s="278">
        <f t="shared" si="9"/>
        <v>95</v>
      </c>
      <c r="C102" s="279">
        <f t="shared" si="10"/>
        <v>0</v>
      </c>
      <c r="D102" s="279">
        <f t="shared" si="11"/>
        <v>0</v>
      </c>
      <c r="E102" s="285">
        <f t="shared" si="12"/>
        <v>0</v>
      </c>
      <c r="F102" s="285">
        <f t="shared" si="13"/>
        <v>0</v>
      </c>
      <c r="G102" s="285">
        <f t="shared" si="14"/>
        <v>0</v>
      </c>
      <c r="H102" s="285">
        <f t="shared" si="15"/>
        <v>0</v>
      </c>
      <c r="I102" s="279">
        <f t="shared" si="16"/>
        <v>0</v>
      </c>
      <c r="J102" s="279">
        <f t="shared" si="17"/>
        <v>0</v>
      </c>
    </row>
    <row r="103" spans="1:10" x14ac:dyDescent="0.2">
      <c r="A103" s="287">
        <f>IF('Jun09'!M41=" ",0,ROUND('Jun09'!M41,0))</f>
        <v>0</v>
      </c>
      <c r="B103" s="278">
        <f t="shared" si="9"/>
        <v>95</v>
      </c>
      <c r="C103" s="279">
        <f t="shared" si="10"/>
        <v>0</v>
      </c>
      <c r="D103" s="279">
        <f t="shared" si="11"/>
        <v>0</v>
      </c>
      <c r="E103" s="285">
        <f t="shared" si="12"/>
        <v>0</v>
      </c>
      <c r="F103" s="285">
        <f t="shared" si="13"/>
        <v>0</v>
      </c>
      <c r="G103" s="285">
        <f t="shared" si="14"/>
        <v>0</v>
      </c>
      <c r="H103" s="285">
        <f t="shared" si="15"/>
        <v>0</v>
      </c>
      <c r="I103" s="279">
        <f t="shared" si="16"/>
        <v>0</v>
      </c>
      <c r="J103" s="279">
        <f t="shared" si="17"/>
        <v>0</v>
      </c>
    </row>
    <row r="104" spans="1:10" x14ac:dyDescent="0.2">
      <c r="A104" s="287">
        <f>IF('Jun09'!M42=" ",0,ROUND('Jun09'!M42,0))</f>
        <v>0</v>
      </c>
      <c r="B104" s="278">
        <f t="shared" si="9"/>
        <v>95</v>
      </c>
      <c r="C104" s="279">
        <f t="shared" si="10"/>
        <v>0</v>
      </c>
      <c r="D104" s="279">
        <f t="shared" si="11"/>
        <v>0</v>
      </c>
      <c r="E104" s="285">
        <f t="shared" si="12"/>
        <v>0</v>
      </c>
      <c r="F104" s="285">
        <f t="shared" si="13"/>
        <v>0</v>
      </c>
      <c r="G104" s="285">
        <f t="shared" si="14"/>
        <v>0</v>
      </c>
      <c r="H104" s="285">
        <f t="shared" si="15"/>
        <v>0</v>
      </c>
      <c r="I104" s="279">
        <f t="shared" si="16"/>
        <v>0</v>
      </c>
      <c r="J104" s="279">
        <f t="shared" si="17"/>
        <v>0</v>
      </c>
    </row>
    <row r="105" spans="1:10" x14ac:dyDescent="0.2">
      <c r="A105" s="287">
        <f>IF('Jun09'!M43=" ",0,ROUND('Jun09'!M43,0))</f>
        <v>0</v>
      </c>
      <c r="B105" s="278">
        <f t="shared" si="9"/>
        <v>95</v>
      </c>
      <c r="C105" s="279">
        <f t="shared" si="10"/>
        <v>0</v>
      </c>
      <c r="D105" s="279">
        <f t="shared" si="11"/>
        <v>0</v>
      </c>
      <c r="E105" s="285">
        <f t="shared" si="12"/>
        <v>0</v>
      </c>
      <c r="F105" s="285">
        <f t="shared" si="13"/>
        <v>0</v>
      </c>
      <c r="G105" s="285">
        <f t="shared" si="14"/>
        <v>0</v>
      </c>
      <c r="H105" s="285">
        <f t="shared" si="15"/>
        <v>0</v>
      </c>
      <c r="I105" s="279">
        <f t="shared" si="16"/>
        <v>0</v>
      </c>
      <c r="J105" s="279">
        <f t="shared" si="17"/>
        <v>0</v>
      </c>
    </row>
    <row r="106" spans="1:10" x14ac:dyDescent="0.2">
      <c r="A106" s="287">
        <f>IF('Jun09'!M44=" ",0,ROUND('Jun09'!M44,0))</f>
        <v>0</v>
      </c>
      <c r="B106" s="278">
        <f t="shared" si="9"/>
        <v>95</v>
      </c>
      <c r="C106" s="279">
        <f t="shared" si="10"/>
        <v>0</v>
      </c>
      <c r="D106" s="279">
        <f t="shared" si="11"/>
        <v>0</v>
      </c>
      <c r="E106" s="285">
        <f t="shared" si="12"/>
        <v>0</v>
      </c>
      <c r="F106" s="285">
        <f t="shared" si="13"/>
        <v>0</v>
      </c>
      <c r="G106" s="285">
        <f t="shared" si="14"/>
        <v>0</v>
      </c>
      <c r="H106" s="285">
        <f t="shared" si="15"/>
        <v>0</v>
      </c>
      <c r="I106" s="279">
        <f t="shared" si="16"/>
        <v>0</v>
      </c>
      <c r="J106" s="279">
        <f t="shared" si="17"/>
        <v>0</v>
      </c>
    </row>
    <row r="107" spans="1:10" x14ac:dyDescent="0.2">
      <c r="A107" s="287">
        <f>IF('Jun09'!M45=" ",0,ROUND('Jun09'!M45,0))</f>
        <v>0</v>
      </c>
      <c r="B107" s="278">
        <f t="shared" si="9"/>
        <v>95</v>
      </c>
      <c r="C107" s="279">
        <f t="shared" si="10"/>
        <v>0</v>
      </c>
      <c r="D107" s="279">
        <f t="shared" si="11"/>
        <v>0</v>
      </c>
      <c r="E107" s="285">
        <f t="shared" si="12"/>
        <v>0</v>
      </c>
      <c r="F107" s="285">
        <f t="shared" si="13"/>
        <v>0</v>
      </c>
      <c r="G107" s="285">
        <f t="shared" si="14"/>
        <v>0</v>
      </c>
      <c r="H107" s="285">
        <f t="shared" si="15"/>
        <v>0</v>
      </c>
      <c r="I107" s="279">
        <f t="shared" si="16"/>
        <v>0</v>
      </c>
      <c r="J107" s="279">
        <f t="shared" si="17"/>
        <v>0</v>
      </c>
    </row>
    <row r="108" spans="1:10" x14ac:dyDescent="0.2">
      <c r="A108" s="287">
        <f>IF('Jun09'!M46=" ",0,ROUND('Jun09'!M46,0))</f>
        <v>0</v>
      </c>
      <c r="B108" s="278">
        <f t="shared" si="9"/>
        <v>95</v>
      </c>
      <c r="C108" s="279">
        <f t="shared" si="10"/>
        <v>0</v>
      </c>
      <c r="D108" s="279">
        <f t="shared" si="11"/>
        <v>0</v>
      </c>
      <c r="E108" s="285">
        <f t="shared" si="12"/>
        <v>0</v>
      </c>
      <c r="F108" s="285">
        <f t="shared" si="13"/>
        <v>0</v>
      </c>
      <c r="G108" s="285">
        <f t="shared" si="14"/>
        <v>0</v>
      </c>
      <c r="H108" s="285">
        <f t="shared" si="15"/>
        <v>0</v>
      </c>
      <c r="I108" s="279">
        <f t="shared" si="16"/>
        <v>0</v>
      </c>
      <c r="J108" s="279">
        <f t="shared" si="17"/>
        <v>0</v>
      </c>
    </row>
    <row r="109" spans="1:10" x14ac:dyDescent="0.2">
      <c r="A109" s="287">
        <f>IF('Jun09'!M47=" ",0,ROUND('Jun09'!M47,0))</f>
        <v>0</v>
      </c>
      <c r="B109" s="278">
        <f t="shared" si="9"/>
        <v>95</v>
      </c>
      <c r="C109" s="279">
        <f t="shared" si="10"/>
        <v>0</v>
      </c>
      <c r="D109" s="279">
        <f t="shared" si="11"/>
        <v>0</v>
      </c>
      <c r="E109" s="285">
        <f t="shared" si="12"/>
        <v>0</v>
      </c>
      <c r="F109" s="285">
        <f t="shared" si="13"/>
        <v>0</v>
      </c>
      <c r="G109" s="285">
        <f t="shared" si="14"/>
        <v>0</v>
      </c>
      <c r="H109" s="285">
        <f t="shared" si="15"/>
        <v>0</v>
      </c>
      <c r="I109" s="279">
        <f t="shared" si="16"/>
        <v>0</v>
      </c>
      <c r="J109" s="279">
        <f t="shared" si="17"/>
        <v>0</v>
      </c>
    </row>
    <row r="110" spans="1:10" x14ac:dyDescent="0.2">
      <c r="A110" s="287">
        <f>IF('Jun09'!M48=" ",0,ROUND('Jun09'!M48,0))</f>
        <v>0</v>
      </c>
      <c r="B110" s="278">
        <f t="shared" si="9"/>
        <v>95</v>
      </c>
      <c r="C110" s="279">
        <f t="shared" si="10"/>
        <v>0</v>
      </c>
      <c r="D110" s="279">
        <f t="shared" si="11"/>
        <v>0</v>
      </c>
      <c r="E110" s="285">
        <f t="shared" si="12"/>
        <v>0</v>
      </c>
      <c r="F110" s="285">
        <f t="shared" si="13"/>
        <v>0</v>
      </c>
      <c r="G110" s="285">
        <f t="shared" si="14"/>
        <v>0</v>
      </c>
      <c r="H110" s="285">
        <f t="shared" si="15"/>
        <v>0</v>
      </c>
      <c r="I110" s="279">
        <f t="shared" si="16"/>
        <v>0</v>
      </c>
      <c r="J110" s="279">
        <f t="shared" si="17"/>
        <v>0</v>
      </c>
    </row>
    <row r="111" spans="1:10" x14ac:dyDescent="0.2">
      <c r="A111" s="287">
        <f>IF('Jun09'!M49=" ",0,ROUND('Jun09'!M49,0))</f>
        <v>0</v>
      </c>
      <c r="B111" s="278">
        <f t="shared" si="9"/>
        <v>95</v>
      </c>
      <c r="C111" s="279">
        <f t="shared" si="10"/>
        <v>0</v>
      </c>
      <c r="D111" s="279">
        <f t="shared" si="11"/>
        <v>0</v>
      </c>
      <c r="E111" s="285">
        <f t="shared" si="12"/>
        <v>0</v>
      </c>
      <c r="F111" s="285">
        <f t="shared" si="13"/>
        <v>0</v>
      </c>
      <c r="G111" s="285">
        <f t="shared" si="14"/>
        <v>0</v>
      </c>
      <c r="H111" s="285">
        <f t="shared" si="15"/>
        <v>0</v>
      </c>
      <c r="I111" s="279">
        <f t="shared" si="16"/>
        <v>0</v>
      </c>
      <c r="J111" s="279">
        <f t="shared" si="17"/>
        <v>0</v>
      </c>
    </row>
    <row r="112" spans="1:10" x14ac:dyDescent="0.2">
      <c r="A112" s="287">
        <f>IF('Jun09'!M50=" ",0,ROUND('Jun09'!M50,0))</f>
        <v>0</v>
      </c>
      <c r="B112" s="278">
        <f t="shared" si="9"/>
        <v>95</v>
      </c>
      <c r="C112" s="279">
        <f t="shared" si="10"/>
        <v>0</v>
      </c>
      <c r="D112" s="279">
        <f t="shared" si="11"/>
        <v>0</v>
      </c>
      <c r="E112" s="285">
        <f t="shared" si="12"/>
        <v>0</v>
      </c>
      <c r="F112" s="285">
        <f t="shared" si="13"/>
        <v>0</v>
      </c>
      <c r="G112" s="285">
        <f t="shared" si="14"/>
        <v>0</v>
      </c>
      <c r="H112" s="285">
        <f t="shared" si="15"/>
        <v>0</v>
      </c>
      <c r="I112" s="279">
        <f t="shared" si="16"/>
        <v>0</v>
      </c>
      <c r="J112" s="279">
        <f t="shared" si="17"/>
        <v>0</v>
      </c>
    </row>
    <row r="113" spans="1:10" x14ac:dyDescent="0.2">
      <c r="A113" s="287">
        <f>IF('Jun09'!M56=" ",0,ROUND('Jun09'!M56,0))</f>
        <v>0</v>
      </c>
      <c r="B113" s="278">
        <f t="shared" si="9"/>
        <v>95</v>
      </c>
      <c r="C113" s="279">
        <f t="shared" si="10"/>
        <v>0</v>
      </c>
      <c r="D113" s="279">
        <f t="shared" si="11"/>
        <v>0</v>
      </c>
      <c r="E113" s="285">
        <f t="shared" si="12"/>
        <v>0</v>
      </c>
      <c r="F113" s="285">
        <f t="shared" si="13"/>
        <v>0</v>
      </c>
      <c r="G113" s="285">
        <f t="shared" si="14"/>
        <v>0</v>
      </c>
      <c r="H113" s="285">
        <f t="shared" si="15"/>
        <v>0</v>
      </c>
      <c r="I113" s="279">
        <f t="shared" si="16"/>
        <v>0</v>
      </c>
      <c r="J113" s="279">
        <f t="shared" si="17"/>
        <v>0</v>
      </c>
    </row>
    <row r="114" spans="1:10" x14ac:dyDescent="0.2">
      <c r="A114" s="287">
        <f>IF('Jun09'!M57=" ",0,ROUND('Jun09'!M57,0))</f>
        <v>0</v>
      </c>
      <c r="B114" s="278">
        <f t="shared" si="9"/>
        <v>95</v>
      </c>
      <c r="C114" s="279">
        <f t="shared" si="10"/>
        <v>0</v>
      </c>
      <c r="D114" s="279">
        <f t="shared" si="11"/>
        <v>0</v>
      </c>
      <c r="E114" s="285">
        <f t="shared" si="12"/>
        <v>0</v>
      </c>
      <c r="F114" s="285">
        <f t="shared" si="13"/>
        <v>0</v>
      </c>
      <c r="G114" s="285">
        <f t="shared" si="14"/>
        <v>0</v>
      </c>
      <c r="H114" s="285">
        <f t="shared" si="15"/>
        <v>0</v>
      </c>
      <c r="I114" s="279">
        <f t="shared" si="16"/>
        <v>0</v>
      </c>
      <c r="J114" s="279">
        <f t="shared" si="17"/>
        <v>0</v>
      </c>
    </row>
    <row r="115" spans="1:10" x14ac:dyDescent="0.2">
      <c r="A115" s="287">
        <f>IF('Jun09'!M58=" ",0,ROUND('Jun09'!M58,0))</f>
        <v>0</v>
      </c>
      <c r="B115" s="278">
        <f t="shared" si="9"/>
        <v>95</v>
      </c>
      <c r="C115" s="279">
        <f t="shared" si="10"/>
        <v>0</v>
      </c>
      <c r="D115" s="279">
        <f t="shared" si="11"/>
        <v>0</v>
      </c>
      <c r="E115" s="285">
        <f t="shared" si="12"/>
        <v>0</v>
      </c>
      <c r="F115" s="285">
        <f t="shared" si="13"/>
        <v>0</v>
      </c>
      <c r="G115" s="285">
        <f t="shared" si="14"/>
        <v>0</v>
      </c>
      <c r="H115" s="285">
        <f t="shared" si="15"/>
        <v>0</v>
      </c>
      <c r="I115" s="279">
        <f t="shared" si="16"/>
        <v>0</v>
      </c>
      <c r="J115" s="279">
        <f t="shared" si="17"/>
        <v>0</v>
      </c>
    </row>
    <row r="116" spans="1:10" x14ac:dyDescent="0.2">
      <c r="A116" s="287">
        <f>IF('Jun09'!M59=" ",0,ROUND('Jun09'!M59,0))</f>
        <v>0</v>
      </c>
      <c r="B116" s="278">
        <f t="shared" si="9"/>
        <v>95</v>
      </c>
      <c r="C116" s="279">
        <f t="shared" si="10"/>
        <v>0</v>
      </c>
      <c r="D116" s="279">
        <f t="shared" si="11"/>
        <v>0</v>
      </c>
      <c r="E116" s="285">
        <f t="shared" si="12"/>
        <v>0</v>
      </c>
      <c r="F116" s="285">
        <f t="shared" si="13"/>
        <v>0</v>
      </c>
      <c r="G116" s="285">
        <f t="shared" si="14"/>
        <v>0</v>
      </c>
      <c r="H116" s="285">
        <f t="shared" si="15"/>
        <v>0</v>
      </c>
      <c r="I116" s="279">
        <f t="shared" si="16"/>
        <v>0</v>
      </c>
      <c r="J116" s="279">
        <f t="shared" si="17"/>
        <v>0</v>
      </c>
    </row>
    <row r="117" spans="1:10" x14ac:dyDescent="0.2">
      <c r="A117" s="287">
        <f>IF('Jun09'!M60=" ",0,ROUND('Jun09'!M60,0))</f>
        <v>0</v>
      </c>
      <c r="B117" s="278">
        <f t="shared" si="9"/>
        <v>95</v>
      </c>
      <c r="C117" s="279">
        <f t="shared" si="10"/>
        <v>0</v>
      </c>
      <c r="D117" s="279">
        <f t="shared" si="11"/>
        <v>0</v>
      </c>
      <c r="E117" s="285">
        <f t="shared" si="12"/>
        <v>0</v>
      </c>
      <c r="F117" s="285">
        <f t="shared" si="13"/>
        <v>0</v>
      </c>
      <c r="G117" s="285">
        <f t="shared" si="14"/>
        <v>0</v>
      </c>
      <c r="H117" s="285">
        <f t="shared" si="15"/>
        <v>0</v>
      </c>
      <c r="I117" s="279">
        <f t="shared" si="16"/>
        <v>0</v>
      </c>
      <c r="J117" s="279">
        <f t="shared" si="17"/>
        <v>0</v>
      </c>
    </row>
    <row r="118" spans="1:10" x14ac:dyDescent="0.2">
      <c r="A118" s="287">
        <f>IF('Jun09'!M61=" ",0,ROUND('Jun09'!M61,0))</f>
        <v>0</v>
      </c>
      <c r="B118" s="278">
        <f t="shared" si="9"/>
        <v>95</v>
      </c>
      <c r="C118" s="279">
        <f t="shared" si="10"/>
        <v>0</v>
      </c>
      <c r="D118" s="279">
        <f t="shared" si="11"/>
        <v>0</v>
      </c>
      <c r="E118" s="285">
        <f t="shared" si="12"/>
        <v>0</v>
      </c>
      <c r="F118" s="285">
        <f t="shared" si="13"/>
        <v>0</v>
      </c>
      <c r="G118" s="285">
        <f t="shared" si="14"/>
        <v>0</v>
      </c>
      <c r="H118" s="285">
        <f t="shared" si="15"/>
        <v>0</v>
      </c>
      <c r="I118" s="279">
        <f t="shared" si="16"/>
        <v>0</v>
      </c>
      <c r="J118" s="279">
        <f t="shared" si="17"/>
        <v>0</v>
      </c>
    </row>
    <row r="119" spans="1:10" x14ac:dyDescent="0.2">
      <c r="A119" s="287">
        <f>IF('Jun09'!M62=" ",0,ROUND('Jun09'!M62,0))</f>
        <v>0</v>
      </c>
      <c r="B119" s="278">
        <f t="shared" si="9"/>
        <v>95</v>
      </c>
      <c r="C119" s="279">
        <f t="shared" si="10"/>
        <v>0</v>
      </c>
      <c r="D119" s="279">
        <f t="shared" si="11"/>
        <v>0</v>
      </c>
      <c r="E119" s="285">
        <f t="shared" si="12"/>
        <v>0</v>
      </c>
      <c r="F119" s="285">
        <f t="shared" si="13"/>
        <v>0</v>
      </c>
      <c r="G119" s="285">
        <f t="shared" si="14"/>
        <v>0</v>
      </c>
      <c r="H119" s="285">
        <f t="shared" si="15"/>
        <v>0</v>
      </c>
      <c r="I119" s="279">
        <f t="shared" si="16"/>
        <v>0</v>
      </c>
      <c r="J119" s="279">
        <f t="shared" si="17"/>
        <v>0</v>
      </c>
    </row>
    <row r="120" spans="1:10" x14ac:dyDescent="0.2">
      <c r="A120" s="287">
        <f>IF('Jun09'!M63=" ",0,ROUND('Jun09'!M63,0))</f>
        <v>0</v>
      </c>
      <c r="B120" s="278">
        <f t="shared" si="9"/>
        <v>95</v>
      </c>
      <c r="C120" s="279">
        <f t="shared" si="10"/>
        <v>0</v>
      </c>
      <c r="D120" s="279">
        <f t="shared" si="11"/>
        <v>0</v>
      </c>
      <c r="E120" s="285">
        <f t="shared" si="12"/>
        <v>0</v>
      </c>
      <c r="F120" s="285">
        <f t="shared" si="13"/>
        <v>0</v>
      </c>
      <c r="G120" s="285">
        <f t="shared" si="14"/>
        <v>0</v>
      </c>
      <c r="H120" s="285">
        <f t="shared" si="15"/>
        <v>0</v>
      </c>
      <c r="I120" s="279">
        <f t="shared" si="16"/>
        <v>0</v>
      </c>
      <c r="J120" s="279">
        <f t="shared" si="17"/>
        <v>0</v>
      </c>
    </row>
    <row r="121" spans="1:10" x14ac:dyDescent="0.2">
      <c r="A121" s="287">
        <f>IF('Jun09'!M64=" ",0,ROUND('Jun09'!M64,0))</f>
        <v>0</v>
      </c>
      <c r="B121" s="278">
        <f t="shared" si="9"/>
        <v>95</v>
      </c>
      <c r="C121" s="279">
        <f t="shared" si="10"/>
        <v>0</v>
      </c>
      <c r="D121" s="279">
        <f t="shared" si="11"/>
        <v>0</v>
      </c>
      <c r="E121" s="285">
        <f t="shared" si="12"/>
        <v>0</v>
      </c>
      <c r="F121" s="285">
        <f t="shared" si="13"/>
        <v>0</v>
      </c>
      <c r="G121" s="285">
        <f t="shared" si="14"/>
        <v>0</v>
      </c>
      <c r="H121" s="285">
        <f t="shared" si="15"/>
        <v>0</v>
      </c>
      <c r="I121" s="279">
        <f t="shared" si="16"/>
        <v>0</v>
      </c>
      <c r="J121" s="279">
        <f t="shared" si="17"/>
        <v>0</v>
      </c>
    </row>
    <row r="122" spans="1:10" x14ac:dyDescent="0.2">
      <c r="A122" s="287">
        <f>IF('Jun09'!M65=" ",0,ROUND('Jun09'!M65,0))</f>
        <v>0</v>
      </c>
      <c r="B122" s="278">
        <f t="shared" si="9"/>
        <v>95</v>
      </c>
      <c r="C122" s="279">
        <f t="shared" si="10"/>
        <v>0</v>
      </c>
      <c r="D122" s="279">
        <f t="shared" si="11"/>
        <v>0</v>
      </c>
      <c r="E122" s="285">
        <f t="shared" si="12"/>
        <v>0</v>
      </c>
      <c r="F122" s="285">
        <f t="shared" si="13"/>
        <v>0</v>
      </c>
      <c r="G122" s="285">
        <f t="shared" si="14"/>
        <v>0</v>
      </c>
      <c r="H122" s="285">
        <f t="shared" si="15"/>
        <v>0</v>
      </c>
      <c r="I122" s="279">
        <f t="shared" si="16"/>
        <v>0</v>
      </c>
      <c r="J122" s="279">
        <f t="shared" si="17"/>
        <v>0</v>
      </c>
    </row>
    <row r="123" spans="1:10" x14ac:dyDescent="0.2">
      <c r="A123" s="287">
        <f>IF('Jun09'!M71=" ",0,ROUND('Jun09'!M71,0))</f>
        <v>0</v>
      </c>
      <c r="B123" s="278">
        <f t="shared" si="9"/>
        <v>95</v>
      </c>
      <c r="C123" s="279">
        <f t="shared" si="10"/>
        <v>0</v>
      </c>
      <c r="D123" s="279">
        <f t="shared" si="11"/>
        <v>0</v>
      </c>
      <c r="E123" s="285">
        <f t="shared" si="12"/>
        <v>0</v>
      </c>
      <c r="F123" s="285">
        <f t="shared" si="13"/>
        <v>0</v>
      </c>
      <c r="G123" s="285">
        <f t="shared" si="14"/>
        <v>0</v>
      </c>
      <c r="H123" s="285">
        <f t="shared" si="15"/>
        <v>0</v>
      </c>
      <c r="I123" s="279">
        <f t="shared" si="16"/>
        <v>0</v>
      </c>
      <c r="J123" s="279">
        <f t="shared" si="17"/>
        <v>0</v>
      </c>
    </row>
    <row r="124" spans="1:10" x14ac:dyDescent="0.2">
      <c r="A124" s="287">
        <f>IF('Jun09'!M72=" ",0,ROUND('Jun09'!M72,0))</f>
        <v>0</v>
      </c>
      <c r="B124" s="278">
        <f t="shared" si="9"/>
        <v>95</v>
      </c>
      <c r="C124" s="279">
        <f t="shared" si="10"/>
        <v>0</v>
      </c>
      <c r="D124" s="279">
        <f t="shared" si="11"/>
        <v>0</v>
      </c>
      <c r="E124" s="285">
        <f t="shared" si="12"/>
        <v>0</v>
      </c>
      <c r="F124" s="285">
        <f t="shared" si="13"/>
        <v>0</v>
      </c>
      <c r="G124" s="285">
        <f t="shared" si="14"/>
        <v>0</v>
      </c>
      <c r="H124" s="285">
        <f t="shared" si="15"/>
        <v>0</v>
      </c>
      <c r="I124" s="279">
        <f t="shared" si="16"/>
        <v>0</v>
      </c>
      <c r="J124" s="279">
        <f t="shared" si="17"/>
        <v>0</v>
      </c>
    </row>
    <row r="125" spans="1:10" x14ac:dyDescent="0.2">
      <c r="A125" s="287">
        <f>IF('Jun09'!M73=" ",0,ROUND('Jun09'!M73,0))</f>
        <v>0</v>
      </c>
      <c r="B125" s="278">
        <f t="shared" si="9"/>
        <v>95</v>
      </c>
      <c r="C125" s="279">
        <f t="shared" si="10"/>
        <v>0</v>
      </c>
      <c r="D125" s="279">
        <f t="shared" si="11"/>
        <v>0</v>
      </c>
      <c r="E125" s="285">
        <f t="shared" si="12"/>
        <v>0</v>
      </c>
      <c r="F125" s="285">
        <f t="shared" si="13"/>
        <v>0</v>
      </c>
      <c r="G125" s="285">
        <f t="shared" si="14"/>
        <v>0</v>
      </c>
      <c r="H125" s="285">
        <f t="shared" si="15"/>
        <v>0</v>
      </c>
      <c r="I125" s="279">
        <f t="shared" si="16"/>
        <v>0</v>
      </c>
      <c r="J125" s="279">
        <f t="shared" si="17"/>
        <v>0</v>
      </c>
    </row>
    <row r="126" spans="1:10" x14ac:dyDescent="0.2">
      <c r="A126" s="287">
        <f>IF('Jun09'!M74=" ",0,ROUND('Jun09'!M74,0))</f>
        <v>0</v>
      </c>
      <c r="B126" s="278">
        <f t="shared" si="9"/>
        <v>95</v>
      </c>
      <c r="C126" s="279">
        <f t="shared" si="10"/>
        <v>0</v>
      </c>
      <c r="D126" s="279">
        <f t="shared" si="11"/>
        <v>0</v>
      </c>
      <c r="E126" s="285">
        <f t="shared" si="12"/>
        <v>0</v>
      </c>
      <c r="F126" s="285">
        <f t="shared" si="13"/>
        <v>0</v>
      </c>
      <c r="G126" s="285">
        <f t="shared" si="14"/>
        <v>0</v>
      </c>
      <c r="H126" s="285">
        <f t="shared" si="15"/>
        <v>0</v>
      </c>
      <c r="I126" s="279">
        <f t="shared" si="16"/>
        <v>0</v>
      </c>
      <c r="J126" s="279">
        <f t="shared" si="17"/>
        <v>0</v>
      </c>
    </row>
    <row r="127" spans="1:10" x14ac:dyDescent="0.2">
      <c r="A127" s="287">
        <f>IF('Jun09'!M75=" ",0,ROUND('Jun09'!M75,0))</f>
        <v>0</v>
      </c>
      <c r="B127" s="278">
        <f t="shared" si="9"/>
        <v>95</v>
      </c>
      <c r="C127" s="279">
        <f t="shared" si="10"/>
        <v>0</v>
      </c>
      <c r="D127" s="279">
        <f t="shared" si="11"/>
        <v>0</v>
      </c>
      <c r="E127" s="285">
        <f t="shared" si="12"/>
        <v>0</v>
      </c>
      <c r="F127" s="285">
        <f t="shared" si="13"/>
        <v>0</v>
      </c>
      <c r="G127" s="285">
        <f t="shared" si="14"/>
        <v>0</v>
      </c>
      <c r="H127" s="285">
        <f t="shared" si="15"/>
        <v>0</v>
      </c>
      <c r="I127" s="279">
        <f t="shared" si="16"/>
        <v>0</v>
      </c>
      <c r="J127" s="279">
        <f t="shared" si="17"/>
        <v>0</v>
      </c>
    </row>
    <row r="128" spans="1:10" x14ac:dyDescent="0.2">
      <c r="A128" s="287">
        <f>IF('Jun09'!M76=" ",0,ROUND('Jun09'!M76,0))</f>
        <v>0</v>
      </c>
      <c r="B128" s="278">
        <f t="shared" si="9"/>
        <v>95</v>
      </c>
      <c r="C128" s="279">
        <f t="shared" si="10"/>
        <v>0</v>
      </c>
      <c r="D128" s="279">
        <f t="shared" si="11"/>
        <v>0</v>
      </c>
      <c r="E128" s="285">
        <f t="shared" si="12"/>
        <v>0</v>
      </c>
      <c r="F128" s="285">
        <f t="shared" si="13"/>
        <v>0</v>
      </c>
      <c r="G128" s="285">
        <f t="shared" si="14"/>
        <v>0</v>
      </c>
      <c r="H128" s="285">
        <f t="shared" si="15"/>
        <v>0</v>
      </c>
      <c r="I128" s="279">
        <f t="shared" si="16"/>
        <v>0</v>
      </c>
      <c r="J128" s="279">
        <f t="shared" si="17"/>
        <v>0</v>
      </c>
    </row>
    <row r="129" spans="1:10" x14ac:dyDescent="0.2">
      <c r="A129" s="287">
        <f>IF('Jun09'!M77=" ",0,ROUND('Jun09'!M77,0))</f>
        <v>0</v>
      </c>
      <c r="B129" s="278">
        <f t="shared" si="9"/>
        <v>95</v>
      </c>
      <c r="C129" s="279">
        <f t="shared" si="10"/>
        <v>0</v>
      </c>
      <c r="D129" s="279">
        <f t="shared" si="11"/>
        <v>0</v>
      </c>
      <c r="E129" s="285">
        <f t="shared" si="12"/>
        <v>0</v>
      </c>
      <c r="F129" s="285">
        <f t="shared" si="13"/>
        <v>0</v>
      </c>
      <c r="G129" s="285">
        <f t="shared" si="14"/>
        <v>0</v>
      </c>
      <c r="H129" s="285">
        <f t="shared" si="15"/>
        <v>0</v>
      </c>
      <c r="I129" s="279">
        <f t="shared" si="16"/>
        <v>0</v>
      </c>
      <c r="J129" s="279">
        <f t="shared" si="17"/>
        <v>0</v>
      </c>
    </row>
    <row r="130" spans="1:10" x14ac:dyDescent="0.2">
      <c r="A130" s="287">
        <f>IF('Jun09'!M78=" ",0,ROUND('Jun09'!M78,0))</f>
        <v>0</v>
      </c>
      <c r="B130" s="278">
        <f t="shared" si="9"/>
        <v>95</v>
      </c>
      <c r="C130" s="279">
        <f t="shared" si="10"/>
        <v>0</v>
      </c>
      <c r="D130" s="279">
        <f t="shared" si="11"/>
        <v>0</v>
      </c>
      <c r="E130" s="285">
        <f t="shared" si="12"/>
        <v>0</v>
      </c>
      <c r="F130" s="285">
        <f t="shared" si="13"/>
        <v>0</v>
      </c>
      <c r="G130" s="285">
        <f t="shared" si="14"/>
        <v>0</v>
      </c>
      <c r="H130" s="285">
        <f t="shared" si="15"/>
        <v>0</v>
      </c>
      <c r="I130" s="279">
        <f t="shared" si="16"/>
        <v>0</v>
      </c>
      <c r="J130" s="279">
        <f t="shared" si="17"/>
        <v>0</v>
      </c>
    </row>
    <row r="131" spans="1:10" x14ac:dyDescent="0.2">
      <c r="A131" s="287">
        <f>IF('Jun09'!M79=" ",0,ROUND('Jun09'!M79,0))</f>
        <v>0</v>
      </c>
      <c r="B131" s="278">
        <f t="shared" si="9"/>
        <v>95</v>
      </c>
      <c r="C131" s="279">
        <f t="shared" si="10"/>
        <v>0</v>
      </c>
      <c r="D131" s="279">
        <f t="shared" si="11"/>
        <v>0</v>
      </c>
      <c r="E131" s="285">
        <f t="shared" si="12"/>
        <v>0</v>
      </c>
      <c r="F131" s="285">
        <f t="shared" si="13"/>
        <v>0</v>
      </c>
      <c r="G131" s="285">
        <f t="shared" si="14"/>
        <v>0</v>
      </c>
      <c r="H131" s="285">
        <f t="shared" si="15"/>
        <v>0</v>
      </c>
      <c r="I131" s="279">
        <f t="shared" si="16"/>
        <v>0</v>
      </c>
      <c r="J131" s="279">
        <f t="shared" si="17"/>
        <v>0</v>
      </c>
    </row>
    <row r="132" spans="1:10" x14ac:dyDescent="0.2">
      <c r="A132" s="287">
        <f>IF('Jun09'!M80=" ",0,ROUND('Jun09'!M80,0))</f>
        <v>0</v>
      </c>
      <c r="B132" s="278">
        <f t="shared" ref="B132:B195" si="18">B$1</f>
        <v>95</v>
      </c>
      <c r="C132" s="279">
        <f t="shared" ref="C132:C195" si="19">IF(A132&lt;B$1,0,IF(A132&lt;(B$1+C$1),A132-B132,C$1))</f>
        <v>0</v>
      </c>
      <c r="D132" s="279">
        <f t="shared" ref="D132:D195" si="20">IF(A132&gt;(B132+C132),A132-B132-C132,0)</f>
        <v>0</v>
      </c>
      <c r="E132" s="285">
        <f t="shared" ref="E132:E195" si="21">IF(A132&gt;D$1,(D$1-C$1-B$1)*E$1/100+(D132-D$1+C$1+B$1)*J$1/100,IF(D132&gt;0,D132*E$1/100,0))</f>
        <v>0</v>
      </c>
      <c r="F132" s="285">
        <f t="shared" ref="F132:F195" si="22">IF(A132&gt;D$1,(D$1-C$1-B$1)*F$1/100+(D132-D$1+C$1+B$1)*J$1/100,IF(D132&gt;0,D132*F$1/100,0))</f>
        <v>0</v>
      </c>
      <c r="G132" s="285">
        <f t="shared" ref="G132:G195" si="23">G$1</f>
        <v>0</v>
      </c>
      <c r="H132" s="285">
        <f t="shared" ref="H132:H195" si="24">IF(A132&gt;G$1,(D$1-C$1-B$1)*H$1/100+(D132-D$1+C$1+B$1)*J$1/100,IF(D132&gt;0,D132*H$1/100,0))</f>
        <v>0</v>
      </c>
      <c r="I132" s="279">
        <f t="shared" ref="I132:I195" si="25">IF(D132&gt;0,D132*I$1/100,0)</f>
        <v>0</v>
      </c>
      <c r="J132" s="279">
        <f t="shared" ref="J132:J195" si="26">E132+I132</f>
        <v>0</v>
      </c>
    </row>
    <row r="133" spans="1:10" x14ac:dyDescent="0.2">
      <c r="A133" s="287">
        <f>IF('Jul09'!M11=" ",0,ROUND('Jul09'!M11,0))</f>
        <v>0</v>
      </c>
      <c r="B133" s="278">
        <f t="shared" si="18"/>
        <v>95</v>
      </c>
      <c r="C133" s="279">
        <f t="shared" si="19"/>
        <v>0</v>
      </c>
      <c r="D133" s="279">
        <f t="shared" si="20"/>
        <v>0</v>
      </c>
      <c r="E133" s="285">
        <f t="shared" si="21"/>
        <v>0</v>
      </c>
      <c r="F133" s="285">
        <f t="shared" si="22"/>
        <v>0</v>
      </c>
      <c r="G133" s="285">
        <f t="shared" si="23"/>
        <v>0</v>
      </c>
      <c r="H133" s="285">
        <f t="shared" si="24"/>
        <v>0</v>
      </c>
      <c r="I133" s="279">
        <f t="shared" si="25"/>
        <v>0</v>
      </c>
      <c r="J133" s="279">
        <f t="shared" si="26"/>
        <v>0</v>
      </c>
    </row>
    <row r="134" spans="1:10" x14ac:dyDescent="0.2">
      <c r="A134" s="287">
        <f>IF('Jul09'!M12=" ",0,ROUND('Jul09'!M12,0))</f>
        <v>0</v>
      </c>
      <c r="B134" s="278">
        <f t="shared" si="18"/>
        <v>95</v>
      </c>
      <c r="C134" s="279">
        <f t="shared" si="19"/>
        <v>0</v>
      </c>
      <c r="D134" s="279">
        <f t="shared" si="20"/>
        <v>0</v>
      </c>
      <c r="E134" s="285">
        <f t="shared" si="21"/>
        <v>0</v>
      </c>
      <c r="F134" s="285">
        <f t="shared" si="22"/>
        <v>0</v>
      </c>
      <c r="G134" s="285">
        <f t="shared" si="23"/>
        <v>0</v>
      </c>
      <c r="H134" s="285">
        <f t="shared" si="24"/>
        <v>0</v>
      </c>
      <c r="I134" s="279">
        <f t="shared" si="25"/>
        <v>0</v>
      </c>
      <c r="J134" s="279">
        <f t="shared" si="26"/>
        <v>0</v>
      </c>
    </row>
    <row r="135" spans="1:10" x14ac:dyDescent="0.2">
      <c r="A135" s="287">
        <f>IF('Jul09'!M13=" ",0,ROUND('Jul09'!M13,0))</f>
        <v>0</v>
      </c>
      <c r="B135" s="278">
        <f t="shared" si="18"/>
        <v>95</v>
      </c>
      <c r="C135" s="279">
        <f t="shared" si="19"/>
        <v>0</v>
      </c>
      <c r="D135" s="279">
        <f t="shared" si="20"/>
        <v>0</v>
      </c>
      <c r="E135" s="285">
        <f t="shared" si="21"/>
        <v>0</v>
      </c>
      <c r="F135" s="285">
        <f t="shared" si="22"/>
        <v>0</v>
      </c>
      <c r="G135" s="285">
        <f t="shared" si="23"/>
        <v>0</v>
      </c>
      <c r="H135" s="285">
        <f t="shared" si="24"/>
        <v>0</v>
      </c>
      <c r="I135" s="279">
        <f t="shared" si="25"/>
        <v>0</v>
      </c>
      <c r="J135" s="279">
        <f t="shared" si="26"/>
        <v>0</v>
      </c>
    </row>
    <row r="136" spans="1:10" x14ac:dyDescent="0.2">
      <c r="A136" s="287">
        <f>IF('Jul09'!M14=" ",0,ROUND('Jul09'!M14,0))</f>
        <v>0</v>
      </c>
      <c r="B136" s="278">
        <f t="shared" si="18"/>
        <v>95</v>
      </c>
      <c r="C136" s="279">
        <f t="shared" si="19"/>
        <v>0</v>
      </c>
      <c r="D136" s="279">
        <f t="shared" si="20"/>
        <v>0</v>
      </c>
      <c r="E136" s="285">
        <f t="shared" si="21"/>
        <v>0</v>
      </c>
      <c r="F136" s="285">
        <f t="shared" si="22"/>
        <v>0</v>
      </c>
      <c r="G136" s="285">
        <f t="shared" si="23"/>
        <v>0</v>
      </c>
      <c r="H136" s="285">
        <f t="shared" si="24"/>
        <v>0</v>
      </c>
      <c r="I136" s="279">
        <f t="shared" si="25"/>
        <v>0</v>
      </c>
      <c r="J136" s="279">
        <f t="shared" si="26"/>
        <v>0</v>
      </c>
    </row>
    <row r="137" spans="1:10" x14ac:dyDescent="0.2">
      <c r="A137" s="287">
        <f>IF('Jul09'!M15=" ",0,ROUND('Jul09'!M15,0))</f>
        <v>0</v>
      </c>
      <c r="B137" s="278">
        <f t="shared" si="18"/>
        <v>95</v>
      </c>
      <c r="C137" s="279">
        <f t="shared" si="19"/>
        <v>0</v>
      </c>
      <c r="D137" s="279">
        <f t="shared" si="20"/>
        <v>0</v>
      </c>
      <c r="E137" s="285">
        <f t="shared" si="21"/>
        <v>0</v>
      </c>
      <c r="F137" s="285">
        <f t="shared" si="22"/>
        <v>0</v>
      </c>
      <c r="G137" s="285">
        <f t="shared" si="23"/>
        <v>0</v>
      </c>
      <c r="H137" s="285">
        <f t="shared" si="24"/>
        <v>0</v>
      </c>
      <c r="I137" s="279">
        <f t="shared" si="25"/>
        <v>0</v>
      </c>
      <c r="J137" s="279">
        <f t="shared" si="26"/>
        <v>0</v>
      </c>
    </row>
    <row r="138" spans="1:10" x14ac:dyDescent="0.2">
      <c r="A138" s="287">
        <f>IF('Jul09'!M16=" ",0,ROUND('Jul09'!M16,0))</f>
        <v>0</v>
      </c>
      <c r="B138" s="278">
        <f t="shared" si="18"/>
        <v>95</v>
      </c>
      <c r="C138" s="279">
        <f t="shared" si="19"/>
        <v>0</v>
      </c>
      <c r="D138" s="279">
        <f t="shared" si="20"/>
        <v>0</v>
      </c>
      <c r="E138" s="285">
        <f t="shared" si="21"/>
        <v>0</v>
      </c>
      <c r="F138" s="285">
        <f t="shared" si="22"/>
        <v>0</v>
      </c>
      <c r="G138" s="285">
        <f t="shared" si="23"/>
        <v>0</v>
      </c>
      <c r="H138" s="285">
        <f t="shared" si="24"/>
        <v>0</v>
      </c>
      <c r="I138" s="279">
        <f t="shared" si="25"/>
        <v>0</v>
      </c>
      <c r="J138" s="279">
        <f t="shared" si="26"/>
        <v>0</v>
      </c>
    </row>
    <row r="139" spans="1:10" x14ac:dyDescent="0.2">
      <c r="A139" s="287">
        <f>IF('Jul09'!M17=" ",0,ROUND('Jul09'!M17,0))</f>
        <v>0</v>
      </c>
      <c r="B139" s="278">
        <f t="shared" si="18"/>
        <v>95</v>
      </c>
      <c r="C139" s="279">
        <f t="shared" si="19"/>
        <v>0</v>
      </c>
      <c r="D139" s="279">
        <f t="shared" si="20"/>
        <v>0</v>
      </c>
      <c r="E139" s="285">
        <f t="shared" si="21"/>
        <v>0</v>
      </c>
      <c r="F139" s="285">
        <f t="shared" si="22"/>
        <v>0</v>
      </c>
      <c r="G139" s="285">
        <f t="shared" si="23"/>
        <v>0</v>
      </c>
      <c r="H139" s="285">
        <f t="shared" si="24"/>
        <v>0</v>
      </c>
      <c r="I139" s="279">
        <f t="shared" si="25"/>
        <v>0</v>
      </c>
      <c r="J139" s="279">
        <f t="shared" si="26"/>
        <v>0</v>
      </c>
    </row>
    <row r="140" spans="1:10" x14ac:dyDescent="0.2">
      <c r="A140" s="287">
        <f>IF('Jul09'!M18=" ",0,ROUND('Jul09'!M18,0))</f>
        <v>0</v>
      </c>
      <c r="B140" s="278">
        <f t="shared" si="18"/>
        <v>95</v>
      </c>
      <c r="C140" s="279">
        <f t="shared" si="19"/>
        <v>0</v>
      </c>
      <c r="D140" s="279">
        <f t="shared" si="20"/>
        <v>0</v>
      </c>
      <c r="E140" s="285">
        <f t="shared" si="21"/>
        <v>0</v>
      </c>
      <c r="F140" s="285">
        <f t="shared" si="22"/>
        <v>0</v>
      </c>
      <c r="G140" s="285">
        <f t="shared" si="23"/>
        <v>0</v>
      </c>
      <c r="H140" s="285">
        <f t="shared" si="24"/>
        <v>0</v>
      </c>
      <c r="I140" s="279">
        <f t="shared" si="25"/>
        <v>0</v>
      </c>
      <c r="J140" s="279">
        <f t="shared" si="26"/>
        <v>0</v>
      </c>
    </row>
    <row r="141" spans="1:10" x14ac:dyDescent="0.2">
      <c r="A141" s="287">
        <f>IF('Jul09'!M19=" ",0,ROUND('Jul09'!M19,0))</f>
        <v>0</v>
      </c>
      <c r="B141" s="278">
        <f t="shared" si="18"/>
        <v>95</v>
      </c>
      <c r="C141" s="279">
        <f t="shared" si="19"/>
        <v>0</v>
      </c>
      <c r="D141" s="279">
        <f t="shared" si="20"/>
        <v>0</v>
      </c>
      <c r="E141" s="285">
        <f t="shared" si="21"/>
        <v>0</v>
      </c>
      <c r="F141" s="285">
        <f t="shared" si="22"/>
        <v>0</v>
      </c>
      <c r="G141" s="285">
        <f t="shared" si="23"/>
        <v>0</v>
      </c>
      <c r="H141" s="285">
        <f t="shared" si="24"/>
        <v>0</v>
      </c>
      <c r="I141" s="279">
        <f t="shared" si="25"/>
        <v>0</v>
      </c>
      <c r="J141" s="279">
        <f t="shared" si="26"/>
        <v>0</v>
      </c>
    </row>
    <row r="142" spans="1:10" x14ac:dyDescent="0.2">
      <c r="A142" s="287">
        <f>IF('Jul09'!M20=" ",0,ROUND('Jul09'!M20,0))</f>
        <v>0</v>
      </c>
      <c r="B142" s="278">
        <f t="shared" si="18"/>
        <v>95</v>
      </c>
      <c r="C142" s="279">
        <f t="shared" si="19"/>
        <v>0</v>
      </c>
      <c r="D142" s="279">
        <f t="shared" si="20"/>
        <v>0</v>
      </c>
      <c r="E142" s="285">
        <f t="shared" si="21"/>
        <v>0</v>
      </c>
      <c r="F142" s="285">
        <f t="shared" si="22"/>
        <v>0</v>
      </c>
      <c r="G142" s="285">
        <f t="shared" si="23"/>
        <v>0</v>
      </c>
      <c r="H142" s="285">
        <f t="shared" si="24"/>
        <v>0</v>
      </c>
      <c r="I142" s="279">
        <f t="shared" si="25"/>
        <v>0</v>
      </c>
      <c r="J142" s="279">
        <f t="shared" si="26"/>
        <v>0</v>
      </c>
    </row>
    <row r="143" spans="1:10" x14ac:dyDescent="0.2">
      <c r="A143" s="287">
        <f>IF('Jul09'!M26=" ",0,ROUND('Jul09'!M26,0))</f>
        <v>0</v>
      </c>
      <c r="B143" s="278">
        <f t="shared" si="18"/>
        <v>95</v>
      </c>
      <c r="C143" s="279">
        <f t="shared" si="19"/>
        <v>0</v>
      </c>
      <c r="D143" s="279">
        <f t="shared" si="20"/>
        <v>0</v>
      </c>
      <c r="E143" s="285">
        <f t="shared" si="21"/>
        <v>0</v>
      </c>
      <c r="F143" s="285">
        <f t="shared" si="22"/>
        <v>0</v>
      </c>
      <c r="G143" s="285">
        <f t="shared" si="23"/>
        <v>0</v>
      </c>
      <c r="H143" s="285">
        <f t="shared" si="24"/>
        <v>0</v>
      </c>
      <c r="I143" s="279">
        <f t="shared" si="25"/>
        <v>0</v>
      </c>
      <c r="J143" s="279">
        <f t="shared" si="26"/>
        <v>0</v>
      </c>
    </row>
    <row r="144" spans="1:10" x14ac:dyDescent="0.2">
      <c r="A144" s="287">
        <f>IF('Jul09'!M27=" ",0,ROUND('Jul09'!M27,0))</f>
        <v>0</v>
      </c>
      <c r="B144" s="278">
        <f t="shared" si="18"/>
        <v>95</v>
      </c>
      <c r="C144" s="279">
        <f t="shared" si="19"/>
        <v>0</v>
      </c>
      <c r="D144" s="279">
        <f t="shared" si="20"/>
        <v>0</v>
      </c>
      <c r="E144" s="285">
        <f t="shared" si="21"/>
        <v>0</v>
      </c>
      <c r="F144" s="285">
        <f t="shared" si="22"/>
        <v>0</v>
      </c>
      <c r="G144" s="285">
        <f t="shared" si="23"/>
        <v>0</v>
      </c>
      <c r="H144" s="285">
        <f t="shared" si="24"/>
        <v>0</v>
      </c>
      <c r="I144" s="279">
        <f t="shared" si="25"/>
        <v>0</v>
      </c>
      <c r="J144" s="279">
        <f t="shared" si="26"/>
        <v>0</v>
      </c>
    </row>
    <row r="145" spans="1:10" x14ac:dyDescent="0.2">
      <c r="A145" s="287">
        <f>IF('Jul09'!M28=" ",0,ROUND('Jul09'!M28,0))</f>
        <v>0</v>
      </c>
      <c r="B145" s="278">
        <f t="shared" si="18"/>
        <v>95</v>
      </c>
      <c r="C145" s="279">
        <f t="shared" si="19"/>
        <v>0</v>
      </c>
      <c r="D145" s="279">
        <f t="shared" si="20"/>
        <v>0</v>
      </c>
      <c r="E145" s="285">
        <f t="shared" si="21"/>
        <v>0</v>
      </c>
      <c r="F145" s="285">
        <f t="shared" si="22"/>
        <v>0</v>
      </c>
      <c r="G145" s="285">
        <f t="shared" si="23"/>
        <v>0</v>
      </c>
      <c r="H145" s="285">
        <f t="shared" si="24"/>
        <v>0</v>
      </c>
      <c r="I145" s="279">
        <f t="shared" si="25"/>
        <v>0</v>
      </c>
      <c r="J145" s="279">
        <f t="shared" si="26"/>
        <v>0</v>
      </c>
    </row>
    <row r="146" spans="1:10" x14ac:dyDescent="0.2">
      <c r="A146" s="287">
        <f>IF('Jul09'!M29=" ",0,ROUND('Jul09'!M29,0))</f>
        <v>0</v>
      </c>
      <c r="B146" s="278">
        <f t="shared" si="18"/>
        <v>95</v>
      </c>
      <c r="C146" s="279">
        <f t="shared" si="19"/>
        <v>0</v>
      </c>
      <c r="D146" s="279">
        <f t="shared" si="20"/>
        <v>0</v>
      </c>
      <c r="E146" s="285">
        <f t="shared" si="21"/>
        <v>0</v>
      </c>
      <c r="F146" s="285">
        <f t="shared" si="22"/>
        <v>0</v>
      </c>
      <c r="G146" s="285">
        <f t="shared" si="23"/>
        <v>0</v>
      </c>
      <c r="H146" s="285">
        <f t="shared" si="24"/>
        <v>0</v>
      </c>
      <c r="I146" s="279">
        <f t="shared" si="25"/>
        <v>0</v>
      </c>
      <c r="J146" s="279">
        <f t="shared" si="26"/>
        <v>0</v>
      </c>
    </row>
    <row r="147" spans="1:10" x14ac:dyDescent="0.2">
      <c r="A147" s="287">
        <f>IF('Jul09'!M30=" ",0,ROUND('Jul09'!M30,0))</f>
        <v>0</v>
      </c>
      <c r="B147" s="278">
        <f t="shared" si="18"/>
        <v>95</v>
      </c>
      <c r="C147" s="279">
        <f t="shared" si="19"/>
        <v>0</v>
      </c>
      <c r="D147" s="279">
        <f t="shared" si="20"/>
        <v>0</v>
      </c>
      <c r="E147" s="285">
        <f t="shared" si="21"/>
        <v>0</v>
      </c>
      <c r="F147" s="285">
        <f t="shared" si="22"/>
        <v>0</v>
      </c>
      <c r="G147" s="285">
        <f t="shared" si="23"/>
        <v>0</v>
      </c>
      <c r="H147" s="285">
        <f t="shared" si="24"/>
        <v>0</v>
      </c>
      <c r="I147" s="279">
        <f t="shared" si="25"/>
        <v>0</v>
      </c>
      <c r="J147" s="279">
        <f t="shared" si="26"/>
        <v>0</v>
      </c>
    </row>
    <row r="148" spans="1:10" x14ac:dyDescent="0.2">
      <c r="A148" s="287">
        <f>IF('Jul09'!M31=" ",0,ROUND('Jul09'!M31,0))</f>
        <v>0</v>
      </c>
      <c r="B148" s="278">
        <f t="shared" si="18"/>
        <v>95</v>
      </c>
      <c r="C148" s="279">
        <f t="shared" si="19"/>
        <v>0</v>
      </c>
      <c r="D148" s="279">
        <f t="shared" si="20"/>
        <v>0</v>
      </c>
      <c r="E148" s="285">
        <f t="shared" si="21"/>
        <v>0</v>
      </c>
      <c r="F148" s="285">
        <f t="shared" si="22"/>
        <v>0</v>
      </c>
      <c r="G148" s="285">
        <f t="shared" si="23"/>
        <v>0</v>
      </c>
      <c r="H148" s="285">
        <f t="shared" si="24"/>
        <v>0</v>
      </c>
      <c r="I148" s="279">
        <f t="shared" si="25"/>
        <v>0</v>
      </c>
      <c r="J148" s="279">
        <f t="shared" si="26"/>
        <v>0</v>
      </c>
    </row>
    <row r="149" spans="1:10" x14ac:dyDescent="0.2">
      <c r="A149" s="287">
        <f>IF('Jul09'!M32=" ",0,ROUND('Jul09'!M32,0))</f>
        <v>0</v>
      </c>
      <c r="B149" s="278">
        <f t="shared" si="18"/>
        <v>95</v>
      </c>
      <c r="C149" s="279">
        <f t="shared" si="19"/>
        <v>0</v>
      </c>
      <c r="D149" s="279">
        <f t="shared" si="20"/>
        <v>0</v>
      </c>
      <c r="E149" s="285">
        <f t="shared" si="21"/>
        <v>0</v>
      </c>
      <c r="F149" s="285">
        <f t="shared" si="22"/>
        <v>0</v>
      </c>
      <c r="G149" s="285">
        <f t="shared" si="23"/>
        <v>0</v>
      </c>
      <c r="H149" s="285">
        <f t="shared" si="24"/>
        <v>0</v>
      </c>
      <c r="I149" s="279">
        <f t="shared" si="25"/>
        <v>0</v>
      </c>
      <c r="J149" s="279">
        <f t="shared" si="26"/>
        <v>0</v>
      </c>
    </row>
    <row r="150" spans="1:10" x14ac:dyDescent="0.2">
      <c r="A150" s="287">
        <f>IF('Jul09'!M33=" ",0,ROUND('Jul09'!M33,0))</f>
        <v>0</v>
      </c>
      <c r="B150" s="278">
        <f t="shared" si="18"/>
        <v>95</v>
      </c>
      <c r="C150" s="279">
        <f t="shared" si="19"/>
        <v>0</v>
      </c>
      <c r="D150" s="279">
        <f t="shared" si="20"/>
        <v>0</v>
      </c>
      <c r="E150" s="285">
        <f t="shared" si="21"/>
        <v>0</v>
      </c>
      <c r="F150" s="285">
        <f t="shared" si="22"/>
        <v>0</v>
      </c>
      <c r="G150" s="285">
        <f t="shared" si="23"/>
        <v>0</v>
      </c>
      <c r="H150" s="285">
        <f t="shared" si="24"/>
        <v>0</v>
      </c>
      <c r="I150" s="279">
        <f t="shared" si="25"/>
        <v>0</v>
      </c>
      <c r="J150" s="279">
        <f t="shared" si="26"/>
        <v>0</v>
      </c>
    </row>
    <row r="151" spans="1:10" x14ac:dyDescent="0.2">
      <c r="A151" s="287">
        <f>IF('Jul09'!M34=" ",0,ROUND('Jul09'!M34,0))</f>
        <v>0</v>
      </c>
      <c r="B151" s="278">
        <f t="shared" si="18"/>
        <v>95</v>
      </c>
      <c r="C151" s="279">
        <f t="shared" si="19"/>
        <v>0</v>
      </c>
      <c r="D151" s="279">
        <f t="shared" si="20"/>
        <v>0</v>
      </c>
      <c r="E151" s="285">
        <f t="shared" si="21"/>
        <v>0</v>
      </c>
      <c r="F151" s="285">
        <f t="shared" si="22"/>
        <v>0</v>
      </c>
      <c r="G151" s="285">
        <f t="shared" si="23"/>
        <v>0</v>
      </c>
      <c r="H151" s="285">
        <f t="shared" si="24"/>
        <v>0</v>
      </c>
      <c r="I151" s="279">
        <f t="shared" si="25"/>
        <v>0</v>
      </c>
      <c r="J151" s="279">
        <f t="shared" si="26"/>
        <v>0</v>
      </c>
    </row>
    <row r="152" spans="1:10" x14ac:dyDescent="0.2">
      <c r="A152" s="287">
        <f>IF('Jul09'!M35=" ",0,ROUND('Jul09'!M35,0))</f>
        <v>0</v>
      </c>
      <c r="B152" s="278">
        <f t="shared" si="18"/>
        <v>95</v>
      </c>
      <c r="C152" s="279">
        <f t="shared" si="19"/>
        <v>0</v>
      </c>
      <c r="D152" s="279">
        <f t="shared" si="20"/>
        <v>0</v>
      </c>
      <c r="E152" s="285">
        <f t="shared" si="21"/>
        <v>0</v>
      </c>
      <c r="F152" s="285">
        <f t="shared" si="22"/>
        <v>0</v>
      </c>
      <c r="G152" s="285">
        <f t="shared" si="23"/>
        <v>0</v>
      </c>
      <c r="H152" s="285">
        <f t="shared" si="24"/>
        <v>0</v>
      </c>
      <c r="I152" s="279">
        <f t="shared" si="25"/>
        <v>0</v>
      </c>
      <c r="J152" s="279">
        <f t="shared" si="26"/>
        <v>0</v>
      </c>
    </row>
    <row r="153" spans="1:10" x14ac:dyDescent="0.2">
      <c r="A153" s="287">
        <f>IF('Jul09'!M41=" ",0,ROUND('Jul09'!M41,0))</f>
        <v>0</v>
      </c>
      <c r="B153" s="278">
        <f t="shared" si="18"/>
        <v>95</v>
      </c>
      <c r="C153" s="279">
        <f t="shared" si="19"/>
        <v>0</v>
      </c>
      <c r="D153" s="279">
        <f t="shared" si="20"/>
        <v>0</v>
      </c>
      <c r="E153" s="285">
        <f t="shared" si="21"/>
        <v>0</v>
      </c>
      <c r="F153" s="285">
        <f t="shared" si="22"/>
        <v>0</v>
      </c>
      <c r="G153" s="285">
        <f t="shared" si="23"/>
        <v>0</v>
      </c>
      <c r="H153" s="285">
        <f t="shared" si="24"/>
        <v>0</v>
      </c>
      <c r="I153" s="279">
        <f t="shared" si="25"/>
        <v>0</v>
      </c>
      <c r="J153" s="279">
        <f t="shared" si="26"/>
        <v>0</v>
      </c>
    </row>
    <row r="154" spans="1:10" x14ac:dyDescent="0.2">
      <c r="A154" s="287">
        <f>IF('Jul09'!M42=" ",0,ROUND('Jul09'!M42,0))</f>
        <v>0</v>
      </c>
      <c r="B154" s="278">
        <f t="shared" si="18"/>
        <v>95</v>
      </c>
      <c r="C154" s="279">
        <f t="shared" si="19"/>
        <v>0</v>
      </c>
      <c r="D154" s="279">
        <f t="shared" si="20"/>
        <v>0</v>
      </c>
      <c r="E154" s="285">
        <f t="shared" si="21"/>
        <v>0</v>
      </c>
      <c r="F154" s="285">
        <f t="shared" si="22"/>
        <v>0</v>
      </c>
      <c r="G154" s="285">
        <f t="shared" si="23"/>
        <v>0</v>
      </c>
      <c r="H154" s="285">
        <f t="shared" si="24"/>
        <v>0</v>
      </c>
      <c r="I154" s="279">
        <f t="shared" si="25"/>
        <v>0</v>
      </c>
      <c r="J154" s="279">
        <f t="shared" si="26"/>
        <v>0</v>
      </c>
    </row>
    <row r="155" spans="1:10" x14ac:dyDescent="0.2">
      <c r="A155" s="287">
        <f>IF('Jul09'!M43=" ",0,ROUND('Jul09'!M43,0))</f>
        <v>0</v>
      </c>
      <c r="B155" s="278">
        <f t="shared" si="18"/>
        <v>95</v>
      </c>
      <c r="C155" s="279">
        <f t="shared" si="19"/>
        <v>0</v>
      </c>
      <c r="D155" s="279">
        <f t="shared" si="20"/>
        <v>0</v>
      </c>
      <c r="E155" s="285">
        <f t="shared" si="21"/>
        <v>0</v>
      </c>
      <c r="F155" s="285">
        <f t="shared" si="22"/>
        <v>0</v>
      </c>
      <c r="G155" s="285">
        <f t="shared" si="23"/>
        <v>0</v>
      </c>
      <c r="H155" s="285">
        <f t="shared" si="24"/>
        <v>0</v>
      </c>
      <c r="I155" s="279">
        <f t="shared" si="25"/>
        <v>0</v>
      </c>
      <c r="J155" s="279">
        <f t="shared" si="26"/>
        <v>0</v>
      </c>
    </row>
    <row r="156" spans="1:10" x14ac:dyDescent="0.2">
      <c r="A156" s="287">
        <f>IF('Jul09'!M44=" ",0,ROUND('Jul09'!M44,0))</f>
        <v>0</v>
      </c>
      <c r="B156" s="278">
        <f t="shared" si="18"/>
        <v>95</v>
      </c>
      <c r="C156" s="279">
        <f t="shared" si="19"/>
        <v>0</v>
      </c>
      <c r="D156" s="279">
        <f t="shared" si="20"/>
        <v>0</v>
      </c>
      <c r="E156" s="285">
        <f t="shared" si="21"/>
        <v>0</v>
      </c>
      <c r="F156" s="285">
        <f t="shared" si="22"/>
        <v>0</v>
      </c>
      <c r="G156" s="285">
        <f t="shared" si="23"/>
        <v>0</v>
      </c>
      <c r="H156" s="285">
        <f t="shared" si="24"/>
        <v>0</v>
      </c>
      <c r="I156" s="279">
        <f t="shared" si="25"/>
        <v>0</v>
      </c>
      <c r="J156" s="279">
        <f t="shared" si="26"/>
        <v>0</v>
      </c>
    </row>
    <row r="157" spans="1:10" x14ac:dyDescent="0.2">
      <c r="A157" s="287">
        <f>IF('Jul09'!M45=" ",0,ROUND('Jul09'!M45,0))</f>
        <v>0</v>
      </c>
      <c r="B157" s="278">
        <f t="shared" si="18"/>
        <v>95</v>
      </c>
      <c r="C157" s="279">
        <f t="shared" si="19"/>
        <v>0</v>
      </c>
      <c r="D157" s="279">
        <f t="shared" si="20"/>
        <v>0</v>
      </c>
      <c r="E157" s="285">
        <f t="shared" si="21"/>
        <v>0</v>
      </c>
      <c r="F157" s="285">
        <f t="shared" si="22"/>
        <v>0</v>
      </c>
      <c r="G157" s="285">
        <f t="shared" si="23"/>
        <v>0</v>
      </c>
      <c r="H157" s="285">
        <f t="shared" si="24"/>
        <v>0</v>
      </c>
      <c r="I157" s="279">
        <f t="shared" si="25"/>
        <v>0</v>
      </c>
      <c r="J157" s="279">
        <f t="shared" si="26"/>
        <v>0</v>
      </c>
    </row>
    <row r="158" spans="1:10" x14ac:dyDescent="0.2">
      <c r="A158" s="287">
        <f>IF('Jul09'!M46=" ",0,ROUND('Jul09'!M46,0))</f>
        <v>0</v>
      </c>
      <c r="B158" s="278">
        <f t="shared" si="18"/>
        <v>95</v>
      </c>
      <c r="C158" s="279">
        <f t="shared" si="19"/>
        <v>0</v>
      </c>
      <c r="D158" s="279">
        <f t="shared" si="20"/>
        <v>0</v>
      </c>
      <c r="E158" s="285">
        <f t="shared" si="21"/>
        <v>0</v>
      </c>
      <c r="F158" s="285">
        <f t="shared" si="22"/>
        <v>0</v>
      </c>
      <c r="G158" s="285">
        <f t="shared" si="23"/>
        <v>0</v>
      </c>
      <c r="H158" s="285">
        <f t="shared" si="24"/>
        <v>0</v>
      </c>
      <c r="I158" s="279">
        <f t="shared" si="25"/>
        <v>0</v>
      </c>
      <c r="J158" s="279">
        <f t="shared" si="26"/>
        <v>0</v>
      </c>
    </row>
    <row r="159" spans="1:10" x14ac:dyDescent="0.2">
      <c r="A159" s="287">
        <f>IF('Jul09'!M47=" ",0,ROUND('Jul09'!M47,0))</f>
        <v>0</v>
      </c>
      <c r="B159" s="278">
        <f t="shared" si="18"/>
        <v>95</v>
      </c>
      <c r="C159" s="279">
        <f t="shared" si="19"/>
        <v>0</v>
      </c>
      <c r="D159" s="279">
        <f t="shared" si="20"/>
        <v>0</v>
      </c>
      <c r="E159" s="285">
        <f t="shared" si="21"/>
        <v>0</v>
      </c>
      <c r="F159" s="285">
        <f t="shared" si="22"/>
        <v>0</v>
      </c>
      <c r="G159" s="285">
        <f t="shared" si="23"/>
        <v>0</v>
      </c>
      <c r="H159" s="285">
        <f t="shared" si="24"/>
        <v>0</v>
      </c>
      <c r="I159" s="279">
        <f t="shared" si="25"/>
        <v>0</v>
      </c>
      <c r="J159" s="279">
        <f t="shared" si="26"/>
        <v>0</v>
      </c>
    </row>
    <row r="160" spans="1:10" x14ac:dyDescent="0.2">
      <c r="A160" s="287">
        <f>IF('Jul09'!M48=" ",0,ROUND('Jul09'!M48,0))</f>
        <v>0</v>
      </c>
      <c r="B160" s="278">
        <f t="shared" si="18"/>
        <v>95</v>
      </c>
      <c r="C160" s="279">
        <f t="shared" si="19"/>
        <v>0</v>
      </c>
      <c r="D160" s="279">
        <f t="shared" si="20"/>
        <v>0</v>
      </c>
      <c r="E160" s="285">
        <f t="shared" si="21"/>
        <v>0</v>
      </c>
      <c r="F160" s="285">
        <f t="shared" si="22"/>
        <v>0</v>
      </c>
      <c r="G160" s="285">
        <f t="shared" si="23"/>
        <v>0</v>
      </c>
      <c r="H160" s="285">
        <f t="shared" si="24"/>
        <v>0</v>
      </c>
      <c r="I160" s="279">
        <f t="shared" si="25"/>
        <v>0</v>
      </c>
      <c r="J160" s="279">
        <f t="shared" si="26"/>
        <v>0</v>
      </c>
    </row>
    <row r="161" spans="1:10" x14ac:dyDescent="0.2">
      <c r="A161" s="287">
        <f>IF('Jul09'!M49=" ",0,ROUND('Jul09'!M49,0))</f>
        <v>0</v>
      </c>
      <c r="B161" s="278">
        <f t="shared" si="18"/>
        <v>95</v>
      </c>
      <c r="C161" s="279">
        <f t="shared" si="19"/>
        <v>0</v>
      </c>
      <c r="D161" s="279">
        <f t="shared" si="20"/>
        <v>0</v>
      </c>
      <c r="E161" s="285">
        <f t="shared" si="21"/>
        <v>0</v>
      </c>
      <c r="F161" s="285">
        <f t="shared" si="22"/>
        <v>0</v>
      </c>
      <c r="G161" s="285">
        <f t="shared" si="23"/>
        <v>0</v>
      </c>
      <c r="H161" s="285">
        <f t="shared" si="24"/>
        <v>0</v>
      </c>
      <c r="I161" s="279">
        <f t="shared" si="25"/>
        <v>0</v>
      </c>
      <c r="J161" s="279">
        <f t="shared" si="26"/>
        <v>0</v>
      </c>
    </row>
    <row r="162" spans="1:10" x14ac:dyDescent="0.2">
      <c r="A162" s="287">
        <f>IF('Jul09'!M50=" ",0,ROUND('Jul09'!M50,0))</f>
        <v>0</v>
      </c>
      <c r="B162" s="278">
        <f t="shared" si="18"/>
        <v>95</v>
      </c>
      <c r="C162" s="279">
        <f t="shared" si="19"/>
        <v>0</v>
      </c>
      <c r="D162" s="279">
        <f t="shared" si="20"/>
        <v>0</v>
      </c>
      <c r="E162" s="285">
        <f t="shared" si="21"/>
        <v>0</v>
      </c>
      <c r="F162" s="285">
        <f t="shared" si="22"/>
        <v>0</v>
      </c>
      <c r="G162" s="285">
        <f t="shared" si="23"/>
        <v>0</v>
      </c>
      <c r="H162" s="285">
        <f t="shared" si="24"/>
        <v>0</v>
      </c>
      <c r="I162" s="279">
        <f t="shared" si="25"/>
        <v>0</v>
      </c>
      <c r="J162" s="279">
        <f t="shared" si="26"/>
        <v>0</v>
      </c>
    </row>
    <row r="163" spans="1:10" x14ac:dyDescent="0.2">
      <c r="A163" s="287">
        <f>IF('Jul09'!M56=" ",0,ROUND('Jul09'!M56,0))</f>
        <v>0</v>
      </c>
      <c r="B163" s="278">
        <f t="shared" si="18"/>
        <v>95</v>
      </c>
      <c r="C163" s="279">
        <f t="shared" si="19"/>
        <v>0</v>
      </c>
      <c r="D163" s="279">
        <f t="shared" si="20"/>
        <v>0</v>
      </c>
      <c r="E163" s="285">
        <f t="shared" si="21"/>
        <v>0</v>
      </c>
      <c r="F163" s="285">
        <f t="shared" si="22"/>
        <v>0</v>
      </c>
      <c r="G163" s="285">
        <f t="shared" si="23"/>
        <v>0</v>
      </c>
      <c r="H163" s="285">
        <f t="shared" si="24"/>
        <v>0</v>
      </c>
      <c r="I163" s="279">
        <f t="shared" si="25"/>
        <v>0</v>
      </c>
      <c r="J163" s="279">
        <f t="shared" si="26"/>
        <v>0</v>
      </c>
    </row>
    <row r="164" spans="1:10" x14ac:dyDescent="0.2">
      <c r="A164" s="287">
        <f>IF('Jul09'!M57=" ",0,ROUND('Jul09'!M57,0))</f>
        <v>0</v>
      </c>
      <c r="B164" s="278">
        <f t="shared" si="18"/>
        <v>95</v>
      </c>
      <c r="C164" s="279">
        <f t="shared" si="19"/>
        <v>0</v>
      </c>
      <c r="D164" s="279">
        <f t="shared" si="20"/>
        <v>0</v>
      </c>
      <c r="E164" s="285">
        <f t="shared" si="21"/>
        <v>0</v>
      </c>
      <c r="F164" s="285">
        <f t="shared" si="22"/>
        <v>0</v>
      </c>
      <c r="G164" s="285">
        <f t="shared" si="23"/>
        <v>0</v>
      </c>
      <c r="H164" s="285">
        <f t="shared" si="24"/>
        <v>0</v>
      </c>
      <c r="I164" s="279">
        <f t="shared" si="25"/>
        <v>0</v>
      </c>
      <c r="J164" s="279">
        <f t="shared" si="26"/>
        <v>0</v>
      </c>
    </row>
    <row r="165" spans="1:10" x14ac:dyDescent="0.2">
      <c r="A165" s="287">
        <f>IF('Jul09'!M58=" ",0,ROUND('Jul09'!M58,0))</f>
        <v>0</v>
      </c>
      <c r="B165" s="278">
        <f t="shared" si="18"/>
        <v>95</v>
      </c>
      <c r="C165" s="279">
        <f t="shared" si="19"/>
        <v>0</v>
      </c>
      <c r="D165" s="279">
        <f t="shared" si="20"/>
        <v>0</v>
      </c>
      <c r="E165" s="285">
        <f t="shared" si="21"/>
        <v>0</v>
      </c>
      <c r="F165" s="285">
        <f t="shared" si="22"/>
        <v>0</v>
      </c>
      <c r="G165" s="285">
        <f t="shared" si="23"/>
        <v>0</v>
      </c>
      <c r="H165" s="285">
        <f t="shared" si="24"/>
        <v>0</v>
      </c>
      <c r="I165" s="279">
        <f t="shared" si="25"/>
        <v>0</v>
      </c>
      <c r="J165" s="279">
        <f t="shared" si="26"/>
        <v>0</v>
      </c>
    </row>
    <row r="166" spans="1:10" x14ac:dyDescent="0.2">
      <c r="A166" s="287">
        <f>IF('Jul09'!M59=" ",0,ROUND('Jul09'!M59,0))</f>
        <v>0</v>
      </c>
      <c r="B166" s="278">
        <f t="shared" si="18"/>
        <v>95</v>
      </c>
      <c r="C166" s="279">
        <f t="shared" si="19"/>
        <v>0</v>
      </c>
      <c r="D166" s="279">
        <f t="shared" si="20"/>
        <v>0</v>
      </c>
      <c r="E166" s="285">
        <f t="shared" si="21"/>
        <v>0</v>
      </c>
      <c r="F166" s="285">
        <f t="shared" si="22"/>
        <v>0</v>
      </c>
      <c r="G166" s="285">
        <f t="shared" si="23"/>
        <v>0</v>
      </c>
      <c r="H166" s="285">
        <f t="shared" si="24"/>
        <v>0</v>
      </c>
      <c r="I166" s="279">
        <f t="shared" si="25"/>
        <v>0</v>
      </c>
      <c r="J166" s="279">
        <f t="shared" si="26"/>
        <v>0</v>
      </c>
    </row>
    <row r="167" spans="1:10" x14ac:dyDescent="0.2">
      <c r="A167" s="287">
        <f>IF('Jul09'!M60=" ",0,ROUND('Jul09'!M60,0))</f>
        <v>0</v>
      </c>
      <c r="B167" s="278">
        <f t="shared" si="18"/>
        <v>95</v>
      </c>
      <c r="C167" s="279">
        <f t="shared" si="19"/>
        <v>0</v>
      </c>
      <c r="D167" s="279">
        <f t="shared" si="20"/>
        <v>0</v>
      </c>
      <c r="E167" s="285">
        <f t="shared" si="21"/>
        <v>0</v>
      </c>
      <c r="F167" s="285">
        <f t="shared" si="22"/>
        <v>0</v>
      </c>
      <c r="G167" s="285">
        <f t="shared" si="23"/>
        <v>0</v>
      </c>
      <c r="H167" s="285">
        <f t="shared" si="24"/>
        <v>0</v>
      </c>
      <c r="I167" s="279">
        <f t="shared" si="25"/>
        <v>0</v>
      </c>
      <c r="J167" s="279">
        <f t="shared" si="26"/>
        <v>0</v>
      </c>
    </row>
    <row r="168" spans="1:10" x14ac:dyDescent="0.2">
      <c r="A168" s="287">
        <f>IF('Jul09'!M61=" ",0,ROUND('Jul09'!M61,0))</f>
        <v>0</v>
      </c>
      <c r="B168" s="278">
        <f t="shared" si="18"/>
        <v>95</v>
      </c>
      <c r="C168" s="279">
        <f t="shared" si="19"/>
        <v>0</v>
      </c>
      <c r="D168" s="279">
        <f t="shared" si="20"/>
        <v>0</v>
      </c>
      <c r="E168" s="285">
        <f t="shared" si="21"/>
        <v>0</v>
      </c>
      <c r="F168" s="285">
        <f t="shared" si="22"/>
        <v>0</v>
      </c>
      <c r="G168" s="285">
        <f t="shared" si="23"/>
        <v>0</v>
      </c>
      <c r="H168" s="285">
        <f t="shared" si="24"/>
        <v>0</v>
      </c>
      <c r="I168" s="279">
        <f t="shared" si="25"/>
        <v>0</v>
      </c>
      <c r="J168" s="279">
        <f t="shared" si="26"/>
        <v>0</v>
      </c>
    </row>
    <row r="169" spans="1:10" x14ac:dyDescent="0.2">
      <c r="A169" s="287">
        <f>IF('Jul09'!M62=" ",0,ROUND('Jul09'!M62,0))</f>
        <v>0</v>
      </c>
      <c r="B169" s="278">
        <f t="shared" si="18"/>
        <v>95</v>
      </c>
      <c r="C169" s="279">
        <f t="shared" si="19"/>
        <v>0</v>
      </c>
      <c r="D169" s="279">
        <f t="shared" si="20"/>
        <v>0</v>
      </c>
      <c r="E169" s="285">
        <f t="shared" si="21"/>
        <v>0</v>
      </c>
      <c r="F169" s="285">
        <f t="shared" si="22"/>
        <v>0</v>
      </c>
      <c r="G169" s="285">
        <f t="shared" si="23"/>
        <v>0</v>
      </c>
      <c r="H169" s="285">
        <f t="shared" si="24"/>
        <v>0</v>
      </c>
      <c r="I169" s="279">
        <f t="shared" si="25"/>
        <v>0</v>
      </c>
      <c r="J169" s="279">
        <f t="shared" si="26"/>
        <v>0</v>
      </c>
    </row>
    <row r="170" spans="1:10" x14ac:dyDescent="0.2">
      <c r="A170" s="287">
        <f>IF('Jul09'!M63=" ",0,ROUND('Jul09'!M63,0))</f>
        <v>0</v>
      </c>
      <c r="B170" s="278">
        <f t="shared" si="18"/>
        <v>95</v>
      </c>
      <c r="C170" s="279">
        <f t="shared" si="19"/>
        <v>0</v>
      </c>
      <c r="D170" s="279">
        <f t="shared" si="20"/>
        <v>0</v>
      </c>
      <c r="E170" s="285">
        <f t="shared" si="21"/>
        <v>0</v>
      </c>
      <c r="F170" s="285">
        <f t="shared" si="22"/>
        <v>0</v>
      </c>
      <c r="G170" s="285">
        <f t="shared" si="23"/>
        <v>0</v>
      </c>
      <c r="H170" s="285">
        <f t="shared" si="24"/>
        <v>0</v>
      </c>
      <c r="I170" s="279">
        <f t="shared" si="25"/>
        <v>0</v>
      </c>
      <c r="J170" s="279">
        <f t="shared" si="26"/>
        <v>0</v>
      </c>
    </row>
    <row r="171" spans="1:10" x14ac:dyDescent="0.2">
      <c r="A171" s="287">
        <f>IF('Jul09'!M64=" ",0,ROUND('Jul09'!M64,0))</f>
        <v>0</v>
      </c>
      <c r="B171" s="278">
        <f t="shared" si="18"/>
        <v>95</v>
      </c>
      <c r="C171" s="279">
        <f t="shared" si="19"/>
        <v>0</v>
      </c>
      <c r="D171" s="279">
        <f t="shared" si="20"/>
        <v>0</v>
      </c>
      <c r="E171" s="285">
        <f t="shared" si="21"/>
        <v>0</v>
      </c>
      <c r="F171" s="285">
        <f t="shared" si="22"/>
        <v>0</v>
      </c>
      <c r="G171" s="285">
        <f t="shared" si="23"/>
        <v>0</v>
      </c>
      <c r="H171" s="285">
        <f t="shared" si="24"/>
        <v>0</v>
      </c>
      <c r="I171" s="279">
        <f t="shared" si="25"/>
        <v>0</v>
      </c>
      <c r="J171" s="279">
        <f t="shared" si="26"/>
        <v>0</v>
      </c>
    </row>
    <row r="172" spans="1:10" x14ac:dyDescent="0.2">
      <c r="A172" s="287">
        <f>IF('Jul09'!M65=" ",0,ROUND('Jul09'!M65,0))</f>
        <v>0</v>
      </c>
      <c r="B172" s="278">
        <f t="shared" si="18"/>
        <v>95</v>
      </c>
      <c r="C172" s="279">
        <f t="shared" si="19"/>
        <v>0</v>
      </c>
      <c r="D172" s="279">
        <f t="shared" si="20"/>
        <v>0</v>
      </c>
      <c r="E172" s="285">
        <f t="shared" si="21"/>
        <v>0</v>
      </c>
      <c r="F172" s="285">
        <f t="shared" si="22"/>
        <v>0</v>
      </c>
      <c r="G172" s="285">
        <f t="shared" si="23"/>
        <v>0</v>
      </c>
      <c r="H172" s="285">
        <f t="shared" si="24"/>
        <v>0</v>
      </c>
      <c r="I172" s="279">
        <f t="shared" si="25"/>
        <v>0</v>
      </c>
      <c r="J172" s="279">
        <f t="shared" si="26"/>
        <v>0</v>
      </c>
    </row>
    <row r="173" spans="1:10" x14ac:dyDescent="0.2">
      <c r="A173" s="287">
        <f>IF('Aug09'!M11=" ",0,ROUND('Aug09'!M11,0))</f>
        <v>0</v>
      </c>
      <c r="B173" s="278">
        <f t="shared" si="18"/>
        <v>95</v>
      </c>
      <c r="C173" s="279">
        <f t="shared" si="19"/>
        <v>0</v>
      </c>
      <c r="D173" s="279">
        <f t="shared" si="20"/>
        <v>0</v>
      </c>
      <c r="E173" s="285">
        <f t="shared" si="21"/>
        <v>0</v>
      </c>
      <c r="F173" s="285">
        <f t="shared" si="22"/>
        <v>0</v>
      </c>
      <c r="G173" s="285">
        <f t="shared" si="23"/>
        <v>0</v>
      </c>
      <c r="H173" s="285">
        <f t="shared" si="24"/>
        <v>0</v>
      </c>
      <c r="I173" s="279">
        <f t="shared" si="25"/>
        <v>0</v>
      </c>
      <c r="J173" s="279">
        <f t="shared" si="26"/>
        <v>0</v>
      </c>
    </row>
    <row r="174" spans="1:10" x14ac:dyDescent="0.2">
      <c r="A174" s="287">
        <f>IF('Aug09'!M12=" ",0,ROUND('Aug09'!M12,0))</f>
        <v>0</v>
      </c>
      <c r="B174" s="278">
        <f t="shared" si="18"/>
        <v>95</v>
      </c>
      <c r="C174" s="279">
        <f t="shared" si="19"/>
        <v>0</v>
      </c>
      <c r="D174" s="279">
        <f t="shared" si="20"/>
        <v>0</v>
      </c>
      <c r="E174" s="285">
        <f t="shared" si="21"/>
        <v>0</v>
      </c>
      <c r="F174" s="285">
        <f t="shared" si="22"/>
        <v>0</v>
      </c>
      <c r="G174" s="285">
        <f t="shared" si="23"/>
        <v>0</v>
      </c>
      <c r="H174" s="285">
        <f t="shared" si="24"/>
        <v>0</v>
      </c>
      <c r="I174" s="279">
        <f t="shared" si="25"/>
        <v>0</v>
      </c>
      <c r="J174" s="279">
        <f t="shared" si="26"/>
        <v>0</v>
      </c>
    </row>
    <row r="175" spans="1:10" x14ac:dyDescent="0.2">
      <c r="A175" s="287">
        <f>IF('Aug09'!M13=" ",0,ROUND('Aug09'!M13,0))</f>
        <v>0</v>
      </c>
      <c r="B175" s="278">
        <f t="shared" si="18"/>
        <v>95</v>
      </c>
      <c r="C175" s="279">
        <f t="shared" si="19"/>
        <v>0</v>
      </c>
      <c r="D175" s="279">
        <f t="shared" si="20"/>
        <v>0</v>
      </c>
      <c r="E175" s="285">
        <f t="shared" si="21"/>
        <v>0</v>
      </c>
      <c r="F175" s="285">
        <f t="shared" si="22"/>
        <v>0</v>
      </c>
      <c r="G175" s="285">
        <f t="shared" si="23"/>
        <v>0</v>
      </c>
      <c r="H175" s="285">
        <f t="shared" si="24"/>
        <v>0</v>
      </c>
      <c r="I175" s="279">
        <f t="shared" si="25"/>
        <v>0</v>
      </c>
      <c r="J175" s="279">
        <f t="shared" si="26"/>
        <v>0</v>
      </c>
    </row>
    <row r="176" spans="1:10" x14ac:dyDescent="0.2">
      <c r="A176" s="287">
        <f>IF('Aug09'!M14=" ",0,ROUND('Aug09'!M14,0))</f>
        <v>0</v>
      </c>
      <c r="B176" s="278">
        <f t="shared" si="18"/>
        <v>95</v>
      </c>
      <c r="C176" s="279">
        <f t="shared" si="19"/>
        <v>0</v>
      </c>
      <c r="D176" s="279">
        <f t="shared" si="20"/>
        <v>0</v>
      </c>
      <c r="E176" s="285">
        <f t="shared" si="21"/>
        <v>0</v>
      </c>
      <c r="F176" s="285">
        <f t="shared" si="22"/>
        <v>0</v>
      </c>
      <c r="G176" s="285">
        <f t="shared" si="23"/>
        <v>0</v>
      </c>
      <c r="H176" s="285">
        <f t="shared" si="24"/>
        <v>0</v>
      </c>
      <c r="I176" s="279">
        <f t="shared" si="25"/>
        <v>0</v>
      </c>
      <c r="J176" s="279">
        <f t="shared" si="26"/>
        <v>0</v>
      </c>
    </row>
    <row r="177" spans="1:10" x14ac:dyDescent="0.2">
      <c r="A177" s="287">
        <f>IF('Aug09'!M15=" ",0,ROUND('Aug09'!M15,0))</f>
        <v>0</v>
      </c>
      <c r="B177" s="278">
        <f t="shared" si="18"/>
        <v>95</v>
      </c>
      <c r="C177" s="279">
        <f t="shared" si="19"/>
        <v>0</v>
      </c>
      <c r="D177" s="279">
        <f t="shared" si="20"/>
        <v>0</v>
      </c>
      <c r="E177" s="285">
        <f t="shared" si="21"/>
        <v>0</v>
      </c>
      <c r="F177" s="285">
        <f t="shared" si="22"/>
        <v>0</v>
      </c>
      <c r="G177" s="285">
        <f t="shared" si="23"/>
        <v>0</v>
      </c>
      <c r="H177" s="285">
        <f t="shared" si="24"/>
        <v>0</v>
      </c>
      <c r="I177" s="279">
        <f t="shared" si="25"/>
        <v>0</v>
      </c>
      <c r="J177" s="279">
        <f t="shared" si="26"/>
        <v>0</v>
      </c>
    </row>
    <row r="178" spans="1:10" x14ac:dyDescent="0.2">
      <c r="A178" s="287">
        <f>IF('Aug09'!M16=" ",0,ROUND('Aug09'!M16,0))</f>
        <v>0</v>
      </c>
      <c r="B178" s="278">
        <f t="shared" si="18"/>
        <v>95</v>
      </c>
      <c r="C178" s="279">
        <f t="shared" si="19"/>
        <v>0</v>
      </c>
      <c r="D178" s="279">
        <f t="shared" si="20"/>
        <v>0</v>
      </c>
      <c r="E178" s="285">
        <f t="shared" si="21"/>
        <v>0</v>
      </c>
      <c r="F178" s="285">
        <f t="shared" si="22"/>
        <v>0</v>
      </c>
      <c r="G178" s="285">
        <f t="shared" si="23"/>
        <v>0</v>
      </c>
      <c r="H178" s="285">
        <f t="shared" si="24"/>
        <v>0</v>
      </c>
      <c r="I178" s="279">
        <f t="shared" si="25"/>
        <v>0</v>
      </c>
      <c r="J178" s="279">
        <f t="shared" si="26"/>
        <v>0</v>
      </c>
    </row>
    <row r="179" spans="1:10" x14ac:dyDescent="0.2">
      <c r="A179" s="287">
        <f>IF('Aug09'!M17=" ",0,ROUND('Aug09'!M17,0))</f>
        <v>0</v>
      </c>
      <c r="B179" s="278">
        <f t="shared" si="18"/>
        <v>95</v>
      </c>
      <c r="C179" s="279">
        <f t="shared" si="19"/>
        <v>0</v>
      </c>
      <c r="D179" s="279">
        <f t="shared" si="20"/>
        <v>0</v>
      </c>
      <c r="E179" s="285">
        <f t="shared" si="21"/>
        <v>0</v>
      </c>
      <c r="F179" s="285">
        <f t="shared" si="22"/>
        <v>0</v>
      </c>
      <c r="G179" s="285">
        <f t="shared" si="23"/>
        <v>0</v>
      </c>
      <c r="H179" s="285">
        <f t="shared" si="24"/>
        <v>0</v>
      </c>
      <c r="I179" s="279">
        <f t="shared" si="25"/>
        <v>0</v>
      </c>
      <c r="J179" s="279">
        <f t="shared" si="26"/>
        <v>0</v>
      </c>
    </row>
    <row r="180" spans="1:10" x14ac:dyDescent="0.2">
      <c r="A180" s="287">
        <f>IF('Aug09'!M18=" ",0,ROUND('Aug09'!M18,0))</f>
        <v>0</v>
      </c>
      <c r="B180" s="278">
        <f t="shared" si="18"/>
        <v>95</v>
      </c>
      <c r="C180" s="279">
        <f t="shared" si="19"/>
        <v>0</v>
      </c>
      <c r="D180" s="279">
        <f t="shared" si="20"/>
        <v>0</v>
      </c>
      <c r="E180" s="285">
        <f t="shared" si="21"/>
        <v>0</v>
      </c>
      <c r="F180" s="285">
        <f t="shared" si="22"/>
        <v>0</v>
      </c>
      <c r="G180" s="285">
        <f t="shared" si="23"/>
        <v>0</v>
      </c>
      <c r="H180" s="285">
        <f t="shared" si="24"/>
        <v>0</v>
      </c>
      <c r="I180" s="279">
        <f t="shared" si="25"/>
        <v>0</v>
      </c>
      <c r="J180" s="279">
        <f t="shared" si="26"/>
        <v>0</v>
      </c>
    </row>
    <row r="181" spans="1:10" x14ac:dyDescent="0.2">
      <c r="A181" s="287">
        <f>IF('Aug09'!M19=" ",0,ROUND('Aug09'!M19,0))</f>
        <v>0</v>
      </c>
      <c r="B181" s="278">
        <f t="shared" si="18"/>
        <v>95</v>
      </c>
      <c r="C181" s="279">
        <f t="shared" si="19"/>
        <v>0</v>
      </c>
      <c r="D181" s="279">
        <f t="shared" si="20"/>
        <v>0</v>
      </c>
      <c r="E181" s="285">
        <f t="shared" si="21"/>
        <v>0</v>
      </c>
      <c r="F181" s="285">
        <f t="shared" si="22"/>
        <v>0</v>
      </c>
      <c r="G181" s="285">
        <f t="shared" si="23"/>
        <v>0</v>
      </c>
      <c r="H181" s="285">
        <f t="shared" si="24"/>
        <v>0</v>
      </c>
      <c r="I181" s="279">
        <f t="shared" si="25"/>
        <v>0</v>
      </c>
      <c r="J181" s="279">
        <f t="shared" si="26"/>
        <v>0</v>
      </c>
    </row>
    <row r="182" spans="1:10" x14ac:dyDescent="0.2">
      <c r="A182" s="287">
        <f>IF('Aug09'!M20=" ",0,ROUND('Aug09'!M20,0))</f>
        <v>0</v>
      </c>
      <c r="B182" s="278">
        <f t="shared" si="18"/>
        <v>95</v>
      </c>
      <c r="C182" s="279">
        <f t="shared" si="19"/>
        <v>0</v>
      </c>
      <c r="D182" s="279">
        <f t="shared" si="20"/>
        <v>0</v>
      </c>
      <c r="E182" s="285">
        <f t="shared" si="21"/>
        <v>0</v>
      </c>
      <c r="F182" s="285">
        <f t="shared" si="22"/>
        <v>0</v>
      </c>
      <c r="G182" s="285">
        <f t="shared" si="23"/>
        <v>0</v>
      </c>
      <c r="H182" s="285">
        <f t="shared" si="24"/>
        <v>0</v>
      </c>
      <c r="I182" s="279">
        <f t="shared" si="25"/>
        <v>0</v>
      </c>
      <c r="J182" s="279">
        <f t="shared" si="26"/>
        <v>0</v>
      </c>
    </row>
    <row r="183" spans="1:10" x14ac:dyDescent="0.2">
      <c r="A183" s="287">
        <f>IF('Aug09'!M26=" ",0,ROUND('Aug09'!M26,0))</f>
        <v>0</v>
      </c>
      <c r="B183" s="278">
        <f t="shared" si="18"/>
        <v>95</v>
      </c>
      <c r="C183" s="279">
        <f t="shared" si="19"/>
        <v>0</v>
      </c>
      <c r="D183" s="279">
        <f t="shared" si="20"/>
        <v>0</v>
      </c>
      <c r="E183" s="285">
        <f t="shared" si="21"/>
        <v>0</v>
      </c>
      <c r="F183" s="285">
        <f t="shared" si="22"/>
        <v>0</v>
      </c>
      <c r="G183" s="285">
        <f t="shared" si="23"/>
        <v>0</v>
      </c>
      <c r="H183" s="285">
        <f t="shared" si="24"/>
        <v>0</v>
      </c>
      <c r="I183" s="279">
        <f t="shared" si="25"/>
        <v>0</v>
      </c>
      <c r="J183" s="279">
        <f t="shared" si="26"/>
        <v>0</v>
      </c>
    </row>
    <row r="184" spans="1:10" x14ac:dyDescent="0.2">
      <c r="A184" s="287">
        <f>IF('Aug09'!M27=" ",0,ROUND('Aug09'!M27,0))</f>
        <v>0</v>
      </c>
      <c r="B184" s="278">
        <f t="shared" si="18"/>
        <v>95</v>
      </c>
      <c r="C184" s="279">
        <f t="shared" si="19"/>
        <v>0</v>
      </c>
      <c r="D184" s="279">
        <f t="shared" si="20"/>
        <v>0</v>
      </c>
      <c r="E184" s="285">
        <f t="shared" si="21"/>
        <v>0</v>
      </c>
      <c r="F184" s="285">
        <f t="shared" si="22"/>
        <v>0</v>
      </c>
      <c r="G184" s="285">
        <f t="shared" si="23"/>
        <v>0</v>
      </c>
      <c r="H184" s="285">
        <f t="shared" si="24"/>
        <v>0</v>
      </c>
      <c r="I184" s="279">
        <f t="shared" si="25"/>
        <v>0</v>
      </c>
      <c r="J184" s="279">
        <f t="shared" si="26"/>
        <v>0</v>
      </c>
    </row>
    <row r="185" spans="1:10" x14ac:dyDescent="0.2">
      <c r="A185" s="287">
        <f>IF('Aug09'!M28=" ",0,ROUND('Aug09'!M28,0))</f>
        <v>0</v>
      </c>
      <c r="B185" s="278">
        <f t="shared" si="18"/>
        <v>95</v>
      </c>
      <c r="C185" s="279">
        <f t="shared" si="19"/>
        <v>0</v>
      </c>
      <c r="D185" s="279">
        <f t="shared" si="20"/>
        <v>0</v>
      </c>
      <c r="E185" s="285">
        <f t="shared" si="21"/>
        <v>0</v>
      </c>
      <c r="F185" s="285">
        <f t="shared" si="22"/>
        <v>0</v>
      </c>
      <c r="G185" s="285">
        <f t="shared" si="23"/>
        <v>0</v>
      </c>
      <c r="H185" s="285">
        <f t="shared" si="24"/>
        <v>0</v>
      </c>
      <c r="I185" s="279">
        <f t="shared" si="25"/>
        <v>0</v>
      </c>
      <c r="J185" s="279">
        <f t="shared" si="26"/>
        <v>0</v>
      </c>
    </row>
    <row r="186" spans="1:10" x14ac:dyDescent="0.2">
      <c r="A186" s="287">
        <f>IF('Aug09'!M29=" ",0,ROUND('Aug09'!M29,0))</f>
        <v>0</v>
      </c>
      <c r="B186" s="278">
        <f t="shared" si="18"/>
        <v>95</v>
      </c>
      <c r="C186" s="279">
        <f t="shared" si="19"/>
        <v>0</v>
      </c>
      <c r="D186" s="279">
        <f t="shared" si="20"/>
        <v>0</v>
      </c>
      <c r="E186" s="285">
        <f t="shared" si="21"/>
        <v>0</v>
      </c>
      <c r="F186" s="285">
        <f t="shared" si="22"/>
        <v>0</v>
      </c>
      <c r="G186" s="285">
        <f t="shared" si="23"/>
        <v>0</v>
      </c>
      <c r="H186" s="285">
        <f t="shared" si="24"/>
        <v>0</v>
      </c>
      <c r="I186" s="279">
        <f t="shared" si="25"/>
        <v>0</v>
      </c>
      <c r="J186" s="279">
        <f t="shared" si="26"/>
        <v>0</v>
      </c>
    </row>
    <row r="187" spans="1:10" x14ac:dyDescent="0.2">
      <c r="A187" s="287">
        <f>IF('Aug09'!M30=" ",0,ROUND('Aug09'!M30,0))</f>
        <v>0</v>
      </c>
      <c r="B187" s="278">
        <f t="shared" si="18"/>
        <v>95</v>
      </c>
      <c r="C187" s="279">
        <f t="shared" si="19"/>
        <v>0</v>
      </c>
      <c r="D187" s="279">
        <f t="shared" si="20"/>
        <v>0</v>
      </c>
      <c r="E187" s="285">
        <f t="shared" si="21"/>
        <v>0</v>
      </c>
      <c r="F187" s="285">
        <f t="shared" si="22"/>
        <v>0</v>
      </c>
      <c r="G187" s="285">
        <f t="shared" si="23"/>
        <v>0</v>
      </c>
      <c r="H187" s="285">
        <f t="shared" si="24"/>
        <v>0</v>
      </c>
      <c r="I187" s="279">
        <f t="shared" si="25"/>
        <v>0</v>
      </c>
      <c r="J187" s="279">
        <f t="shared" si="26"/>
        <v>0</v>
      </c>
    </row>
    <row r="188" spans="1:10" x14ac:dyDescent="0.2">
      <c r="A188" s="287">
        <f>IF('Aug09'!M31=" ",0,ROUND('Aug09'!M31,0))</f>
        <v>0</v>
      </c>
      <c r="B188" s="278">
        <f t="shared" si="18"/>
        <v>95</v>
      </c>
      <c r="C188" s="279">
        <f t="shared" si="19"/>
        <v>0</v>
      </c>
      <c r="D188" s="279">
        <f t="shared" si="20"/>
        <v>0</v>
      </c>
      <c r="E188" s="285">
        <f t="shared" si="21"/>
        <v>0</v>
      </c>
      <c r="F188" s="285">
        <f t="shared" si="22"/>
        <v>0</v>
      </c>
      <c r="G188" s="285">
        <f t="shared" si="23"/>
        <v>0</v>
      </c>
      <c r="H188" s="285">
        <f t="shared" si="24"/>
        <v>0</v>
      </c>
      <c r="I188" s="279">
        <f t="shared" si="25"/>
        <v>0</v>
      </c>
      <c r="J188" s="279">
        <f t="shared" si="26"/>
        <v>0</v>
      </c>
    </row>
    <row r="189" spans="1:10" x14ac:dyDescent="0.2">
      <c r="A189" s="287">
        <f>IF('Aug09'!M32=" ",0,ROUND('Aug09'!M32,0))</f>
        <v>0</v>
      </c>
      <c r="B189" s="278">
        <f t="shared" si="18"/>
        <v>95</v>
      </c>
      <c r="C189" s="279">
        <f t="shared" si="19"/>
        <v>0</v>
      </c>
      <c r="D189" s="279">
        <f t="shared" si="20"/>
        <v>0</v>
      </c>
      <c r="E189" s="285">
        <f t="shared" si="21"/>
        <v>0</v>
      </c>
      <c r="F189" s="285">
        <f t="shared" si="22"/>
        <v>0</v>
      </c>
      <c r="G189" s="285">
        <f t="shared" si="23"/>
        <v>0</v>
      </c>
      <c r="H189" s="285">
        <f t="shared" si="24"/>
        <v>0</v>
      </c>
      <c r="I189" s="279">
        <f t="shared" si="25"/>
        <v>0</v>
      </c>
      <c r="J189" s="279">
        <f t="shared" si="26"/>
        <v>0</v>
      </c>
    </row>
    <row r="190" spans="1:10" x14ac:dyDescent="0.2">
      <c r="A190" s="287">
        <f>IF('Aug09'!M33=" ",0,ROUND('Aug09'!M33,0))</f>
        <v>0</v>
      </c>
      <c r="B190" s="278">
        <f t="shared" si="18"/>
        <v>95</v>
      </c>
      <c r="C190" s="279">
        <f t="shared" si="19"/>
        <v>0</v>
      </c>
      <c r="D190" s="279">
        <f t="shared" si="20"/>
        <v>0</v>
      </c>
      <c r="E190" s="285">
        <f t="shared" si="21"/>
        <v>0</v>
      </c>
      <c r="F190" s="285">
        <f t="shared" si="22"/>
        <v>0</v>
      </c>
      <c r="G190" s="285">
        <f t="shared" si="23"/>
        <v>0</v>
      </c>
      <c r="H190" s="285">
        <f t="shared" si="24"/>
        <v>0</v>
      </c>
      <c r="I190" s="279">
        <f t="shared" si="25"/>
        <v>0</v>
      </c>
      <c r="J190" s="279">
        <f t="shared" si="26"/>
        <v>0</v>
      </c>
    </row>
    <row r="191" spans="1:10" x14ac:dyDescent="0.2">
      <c r="A191" s="287">
        <f>IF('Aug09'!M34=" ",0,ROUND('Aug09'!M34,0))</f>
        <v>0</v>
      </c>
      <c r="B191" s="278">
        <f t="shared" si="18"/>
        <v>95</v>
      </c>
      <c r="C191" s="279">
        <f t="shared" si="19"/>
        <v>0</v>
      </c>
      <c r="D191" s="279">
        <f t="shared" si="20"/>
        <v>0</v>
      </c>
      <c r="E191" s="285">
        <f t="shared" si="21"/>
        <v>0</v>
      </c>
      <c r="F191" s="285">
        <f t="shared" si="22"/>
        <v>0</v>
      </c>
      <c r="G191" s="285">
        <f t="shared" si="23"/>
        <v>0</v>
      </c>
      <c r="H191" s="285">
        <f t="shared" si="24"/>
        <v>0</v>
      </c>
      <c r="I191" s="279">
        <f t="shared" si="25"/>
        <v>0</v>
      </c>
      <c r="J191" s="279">
        <f t="shared" si="26"/>
        <v>0</v>
      </c>
    </row>
    <row r="192" spans="1:10" x14ac:dyDescent="0.2">
      <c r="A192" s="287">
        <f>IF('Aug09'!M35=" ",0,ROUND('Aug09'!M35,0))</f>
        <v>0</v>
      </c>
      <c r="B192" s="278">
        <f t="shared" si="18"/>
        <v>95</v>
      </c>
      <c r="C192" s="279">
        <f t="shared" si="19"/>
        <v>0</v>
      </c>
      <c r="D192" s="279">
        <f t="shared" si="20"/>
        <v>0</v>
      </c>
      <c r="E192" s="285">
        <f t="shared" si="21"/>
        <v>0</v>
      </c>
      <c r="F192" s="285">
        <f t="shared" si="22"/>
        <v>0</v>
      </c>
      <c r="G192" s="285">
        <f t="shared" si="23"/>
        <v>0</v>
      </c>
      <c r="H192" s="285">
        <f t="shared" si="24"/>
        <v>0</v>
      </c>
      <c r="I192" s="279">
        <f t="shared" si="25"/>
        <v>0</v>
      </c>
      <c r="J192" s="279">
        <f t="shared" si="26"/>
        <v>0</v>
      </c>
    </row>
    <row r="193" spans="1:10" x14ac:dyDescent="0.2">
      <c r="A193" s="287">
        <f>IF('Aug09'!M41=" ",0,ROUND('Aug09'!M41,0))</f>
        <v>0</v>
      </c>
      <c r="B193" s="278">
        <f t="shared" si="18"/>
        <v>95</v>
      </c>
      <c r="C193" s="279">
        <f t="shared" si="19"/>
        <v>0</v>
      </c>
      <c r="D193" s="279">
        <f t="shared" si="20"/>
        <v>0</v>
      </c>
      <c r="E193" s="285">
        <f t="shared" si="21"/>
        <v>0</v>
      </c>
      <c r="F193" s="285">
        <f t="shared" si="22"/>
        <v>0</v>
      </c>
      <c r="G193" s="285">
        <f t="shared" si="23"/>
        <v>0</v>
      </c>
      <c r="H193" s="285">
        <f t="shared" si="24"/>
        <v>0</v>
      </c>
      <c r="I193" s="279">
        <f t="shared" si="25"/>
        <v>0</v>
      </c>
      <c r="J193" s="279">
        <f t="shared" si="26"/>
        <v>0</v>
      </c>
    </row>
    <row r="194" spans="1:10" x14ac:dyDescent="0.2">
      <c r="A194" s="287">
        <f>IF('Aug09'!M42=" ",0,ROUND('Aug09'!M42,0))</f>
        <v>0</v>
      </c>
      <c r="B194" s="278">
        <f t="shared" si="18"/>
        <v>95</v>
      </c>
      <c r="C194" s="279">
        <f t="shared" si="19"/>
        <v>0</v>
      </c>
      <c r="D194" s="279">
        <f t="shared" si="20"/>
        <v>0</v>
      </c>
      <c r="E194" s="285">
        <f t="shared" si="21"/>
        <v>0</v>
      </c>
      <c r="F194" s="285">
        <f t="shared" si="22"/>
        <v>0</v>
      </c>
      <c r="G194" s="285">
        <f t="shared" si="23"/>
        <v>0</v>
      </c>
      <c r="H194" s="285">
        <f t="shared" si="24"/>
        <v>0</v>
      </c>
      <c r="I194" s="279">
        <f t="shared" si="25"/>
        <v>0</v>
      </c>
      <c r="J194" s="279">
        <f t="shared" si="26"/>
        <v>0</v>
      </c>
    </row>
    <row r="195" spans="1:10" x14ac:dyDescent="0.2">
      <c r="A195" s="287">
        <f>IF('Aug09'!M43=" ",0,ROUND('Aug09'!M43,0))</f>
        <v>0</v>
      </c>
      <c r="B195" s="278">
        <f t="shared" si="18"/>
        <v>95</v>
      </c>
      <c r="C195" s="279">
        <f t="shared" si="19"/>
        <v>0</v>
      </c>
      <c r="D195" s="279">
        <f t="shared" si="20"/>
        <v>0</v>
      </c>
      <c r="E195" s="285">
        <f t="shared" si="21"/>
        <v>0</v>
      </c>
      <c r="F195" s="285">
        <f t="shared" si="22"/>
        <v>0</v>
      </c>
      <c r="G195" s="285">
        <f t="shared" si="23"/>
        <v>0</v>
      </c>
      <c r="H195" s="285">
        <f t="shared" si="24"/>
        <v>0</v>
      </c>
      <c r="I195" s="279">
        <f t="shared" si="25"/>
        <v>0</v>
      </c>
      <c r="J195" s="279">
        <f t="shared" si="26"/>
        <v>0</v>
      </c>
    </row>
    <row r="196" spans="1:10" x14ac:dyDescent="0.2">
      <c r="A196" s="287">
        <f>IF('Aug09'!M44=" ",0,ROUND('Aug09'!M44,0))</f>
        <v>0</v>
      </c>
      <c r="B196" s="278">
        <f t="shared" ref="B196:B259" si="27">B$1</f>
        <v>95</v>
      </c>
      <c r="C196" s="279">
        <f t="shared" ref="C196:C259" si="28">IF(A196&lt;B$1,0,IF(A196&lt;(B$1+C$1),A196-B196,C$1))</f>
        <v>0</v>
      </c>
      <c r="D196" s="279">
        <f t="shared" ref="D196:D259" si="29">IF(A196&gt;(B196+C196),A196-B196-C196,0)</f>
        <v>0</v>
      </c>
      <c r="E196" s="285">
        <f t="shared" ref="E196:E259" si="30">IF(A196&gt;D$1,(D$1-C$1-B$1)*E$1/100+(D196-D$1+C$1+B$1)*J$1/100,IF(D196&gt;0,D196*E$1/100,0))</f>
        <v>0</v>
      </c>
      <c r="F196" s="285">
        <f t="shared" ref="F196:F259" si="31">IF(A196&gt;D$1,(D$1-C$1-B$1)*F$1/100+(D196-D$1+C$1+B$1)*J$1/100,IF(D196&gt;0,D196*F$1/100,0))</f>
        <v>0</v>
      </c>
      <c r="G196" s="285">
        <f t="shared" ref="G196:G259" si="32">G$1</f>
        <v>0</v>
      </c>
      <c r="H196" s="285">
        <f t="shared" ref="H196:H259" si="33">IF(A196&gt;G$1,(D$1-C$1-B$1)*H$1/100+(D196-D$1+C$1+B$1)*J$1/100,IF(D196&gt;0,D196*H$1/100,0))</f>
        <v>0</v>
      </c>
      <c r="I196" s="279">
        <f t="shared" ref="I196:I259" si="34">IF(D196&gt;0,D196*I$1/100,0)</f>
        <v>0</v>
      </c>
      <c r="J196" s="279">
        <f t="shared" ref="J196:J259" si="35">E196+I196</f>
        <v>0</v>
      </c>
    </row>
    <row r="197" spans="1:10" x14ac:dyDescent="0.2">
      <c r="A197" s="287">
        <f>IF('Aug09'!M45=" ",0,ROUND('Aug09'!M45,0))</f>
        <v>0</v>
      </c>
      <c r="B197" s="278">
        <f t="shared" si="27"/>
        <v>95</v>
      </c>
      <c r="C197" s="279">
        <f t="shared" si="28"/>
        <v>0</v>
      </c>
      <c r="D197" s="279">
        <f t="shared" si="29"/>
        <v>0</v>
      </c>
      <c r="E197" s="285">
        <f t="shared" si="30"/>
        <v>0</v>
      </c>
      <c r="F197" s="285">
        <f t="shared" si="31"/>
        <v>0</v>
      </c>
      <c r="G197" s="285">
        <f t="shared" si="32"/>
        <v>0</v>
      </c>
      <c r="H197" s="285">
        <f t="shared" si="33"/>
        <v>0</v>
      </c>
      <c r="I197" s="279">
        <f t="shared" si="34"/>
        <v>0</v>
      </c>
      <c r="J197" s="279">
        <f t="shared" si="35"/>
        <v>0</v>
      </c>
    </row>
    <row r="198" spans="1:10" x14ac:dyDescent="0.2">
      <c r="A198" s="287">
        <f>IF('Aug09'!M46=" ",0,ROUND('Aug09'!M46,0))</f>
        <v>0</v>
      </c>
      <c r="B198" s="278">
        <f t="shared" si="27"/>
        <v>95</v>
      </c>
      <c r="C198" s="279">
        <f t="shared" si="28"/>
        <v>0</v>
      </c>
      <c r="D198" s="279">
        <f t="shared" si="29"/>
        <v>0</v>
      </c>
      <c r="E198" s="285">
        <f t="shared" si="30"/>
        <v>0</v>
      </c>
      <c r="F198" s="285">
        <f t="shared" si="31"/>
        <v>0</v>
      </c>
      <c r="G198" s="285">
        <f t="shared" si="32"/>
        <v>0</v>
      </c>
      <c r="H198" s="285">
        <f t="shared" si="33"/>
        <v>0</v>
      </c>
      <c r="I198" s="279">
        <f t="shared" si="34"/>
        <v>0</v>
      </c>
      <c r="J198" s="279">
        <f t="shared" si="35"/>
        <v>0</v>
      </c>
    </row>
    <row r="199" spans="1:10" x14ac:dyDescent="0.2">
      <c r="A199" s="287">
        <f>IF('Aug09'!M47=" ",0,ROUND('Aug09'!M47,0))</f>
        <v>0</v>
      </c>
      <c r="B199" s="278">
        <f t="shared" si="27"/>
        <v>95</v>
      </c>
      <c r="C199" s="279">
        <f t="shared" si="28"/>
        <v>0</v>
      </c>
      <c r="D199" s="279">
        <f t="shared" si="29"/>
        <v>0</v>
      </c>
      <c r="E199" s="285">
        <f t="shared" si="30"/>
        <v>0</v>
      </c>
      <c r="F199" s="285">
        <f t="shared" si="31"/>
        <v>0</v>
      </c>
      <c r="G199" s="285">
        <f t="shared" si="32"/>
        <v>0</v>
      </c>
      <c r="H199" s="285">
        <f t="shared" si="33"/>
        <v>0</v>
      </c>
      <c r="I199" s="279">
        <f t="shared" si="34"/>
        <v>0</v>
      </c>
      <c r="J199" s="279">
        <f t="shared" si="35"/>
        <v>0</v>
      </c>
    </row>
    <row r="200" spans="1:10" x14ac:dyDescent="0.2">
      <c r="A200" s="287">
        <f>IF('Aug09'!M48=" ",0,ROUND('Aug09'!M48,0))</f>
        <v>0</v>
      </c>
      <c r="B200" s="278">
        <f t="shared" si="27"/>
        <v>95</v>
      </c>
      <c r="C200" s="279">
        <f t="shared" si="28"/>
        <v>0</v>
      </c>
      <c r="D200" s="279">
        <f t="shared" si="29"/>
        <v>0</v>
      </c>
      <c r="E200" s="285">
        <f t="shared" si="30"/>
        <v>0</v>
      </c>
      <c r="F200" s="285">
        <f t="shared" si="31"/>
        <v>0</v>
      </c>
      <c r="G200" s="285">
        <f t="shared" si="32"/>
        <v>0</v>
      </c>
      <c r="H200" s="285">
        <f t="shared" si="33"/>
        <v>0</v>
      </c>
      <c r="I200" s="279">
        <f t="shared" si="34"/>
        <v>0</v>
      </c>
      <c r="J200" s="279">
        <f t="shared" si="35"/>
        <v>0</v>
      </c>
    </row>
    <row r="201" spans="1:10" x14ac:dyDescent="0.2">
      <c r="A201" s="287">
        <f>IF('Aug09'!M49=" ",0,ROUND('Aug09'!M49,0))</f>
        <v>0</v>
      </c>
      <c r="B201" s="278">
        <f t="shared" si="27"/>
        <v>95</v>
      </c>
      <c r="C201" s="279">
        <f t="shared" si="28"/>
        <v>0</v>
      </c>
      <c r="D201" s="279">
        <f t="shared" si="29"/>
        <v>0</v>
      </c>
      <c r="E201" s="285">
        <f t="shared" si="30"/>
        <v>0</v>
      </c>
      <c r="F201" s="285">
        <f t="shared" si="31"/>
        <v>0</v>
      </c>
      <c r="G201" s="285">
        <f t="shared" si="32"/>
        <v>0</v>
      </c>
      <c r="H201" s="285">
        <f t="shared" si="33"/>
        <v>0</v>
      </c>
      <c r="I201" s="279">
        <f t="shared" si="34"/>
        <v>0</v>
      </c>
      <c r="J201" s="279">
        <f t="shared" si="35"/>
        <v>0</v>
      </c>
    </row>
    <row r="202" spans="1:10" x14ac:dyDescent="0.2">
      <c r="A202" s="287">
        <f>IF('Aug09'!M50=" ",0,ROUND('Aug09'!M50,0))</f>
        <v>0</v>
      </c>
      <c r="B202" s="278">
        <f t="shared" si="27"/>
        <v>95</v>
      </c>
      <c r="C202" s="279">
        <f t="shared" si="28"/>
        <v>0</v>
      </c>
      <c r="D202" s="279">
        <f t="shared" si="29"/>
        <v>0</v>
      </c>
      <c r="E202" s="285">
        <f t="shared" si="30"/>
        <v>0</v>
      </c>
      <c r="F202" s="285">
        <f t="shared" si="31"/>
        <v>0</v>
      </c>
      <c r="G202" s="285">
        <f t="shared" si="32"/>
        <v>0</v>
      </c>
      <c r="H202" s="285">
        <f t="shared" si="33"/>
        <v>0</v>
      </c>
      <c r="I202" s="279">
        <f t="shared" si="34"/>
        <v>0</v>
      </c>
      <c r="J202" s="279">
        <f t="shared" si="35"/>
        <v>0</v>
      </c>
    </row>
    <row r="203" spans="1:10" x14ac:dyDescent="0.2">
      <c r="A203" s="287">
        <f>IF('Aug09'!M56=" ",0,ROUND('Aug09'!M56,0))</f>
        <v>0</v>
      </c>
      <c r="B203" s="278">
        <f t="shared" si="27"/>
        <v>95</v>
      </c>
      <c r="C203" s="279">
        <f t="shared" si="28"/>
        <v>0</v>
      </c>
      <c r="D203" s="279">
        <f t="shared" si="29"/>
        <v>0</v>
      </c>
      <c r="E203" s="285">
        <f t="shared" si="30"/>
        <v>0</v>
      </c>
      <c r="F203" s="285">
        <f t="shared" si="31"/>
        <v>0</v>
      </c>
      <c r="G203" s="285">
        <f t="shared" si="32"/>
        <v>0</v>
      </c>
      <c r="H203" s="285">
        <f t="shared" si="33"/>
        <v>0</v>
      </c>
      <c r="I203" s="279">
        <f t="shared" si="34"/>
        <v>0</v>
      </c>
      <c r="J203" s="279">
        <f t="shared" si="35"/>
        <v>0</v>
      </c>
    </row>
    <row r="204" spans="1:10" x14ac:dyDescent="0.2">
      <c r="A204" s="287">
        <f>IF('Aug09'!M57=" ",0,ROUND('Aug09'!M57,0))</f>
        <v>0</v>
      </c>
      <c r="B204" s="278">
        <f t="shared" si="27"/>
        <v>95</v>
      </c>
      <c r="C204" s="279">
        <f t="shared" si="28"/>
        <v>0</v>
      </c>
      <c r="D204" s="279">
        <f t="shared" si="29"/>
        <v>0</v>
      </c>
      <c r="E204" s="285">
        <f t="shared" si="30"/>
        <v>0</v>
      </c>
      <c r="F204" s="285">
        <f t="shared" si="31"/>
        <v>0</v>
      </c>
      <c r="G204" s="285">
        <f t="shared" si="32"/>
        <v>0</v>
      </c>
      <c r="H204" s="285">
        <f t="shared" si="33"/>
        <v>0</v>
      </c>
      <c r="I204" s="279">
        <f t="shared" si="34"/>
        <v>0</v>
      </c>
      <c r="J204" s="279">
        <f t="shared" si="35"/>
        <v>0</v>
      </c>
    </row>
    <row r="205" spans="1:10" x14ac:dyDescent="0.2">
      <c r="A205" s="287">
        <f>IF('Aug09'!M58=" ",0,ROUND('Aug09'!M58,0))</f>
        <v>0</v>
      </c>
      <c r="B205" s="278">
        <f t="shared" si="27"/>
        <v>95</v>
      </c>
      <c r="C205" s="279">
        <f t="shared" si="28"/>
        <v>0</v>
      </c>
      <c r="D205" s="279">
        <f t="shared" si="29"/>
        <v>0</v>
      </c>
      <c r="E205" s="285">
        <f t="shared" si="30"/>
        <v>0</v>
      </c>
      <c r="F205" s="285">
        <f t="shared" si="31"/>
        <v>0</v>
      </c>
      <c r="G205" s="285">
        <f t="shared" si="32"/>
        <v>0</v>
      </c>
      <c r="H205" s="285">
        <f t="shared" si="33"/>
        <v>0</v>
      </c>
      <c r="I205" s="279">
        <f t="shared" si="34"/>
        <v>0</v>
      </c>
      <c r="J205" s="279">
        <f t="shared" si="35"/>
        <v>0</v>
      </c>
    </row>
    <row r="206" spans="1:10" x14ac:dyDescent="0.2">
      <c r="A206" s="287">
        <f>IF('Aug09'!M59=" ",0,ROUND('Aug09'!M59,0))</f>
        <v>0</v>
      </c>
      <c r="B206" s="278">
        <f t="shared" si="27"/>
        <v>95</v>
      </c>
      <c r="C206" s="279">
        <f t="shared" si="28"/>
        <v>0</v>
      </c>
      <c r="D206" s="279">
        <f t="shared" si="29"/>
        <v>0</v>
      </c>
      <c r="E206" s="285">
        <f t="shared" si="30"/>
        <v>0</v>
      </c>
      <c r="F206" s="285">
        <f t="shared" si="31"/>
        <v>0</v>
      </c>
      <c r="G206" s="285">
        <f t="shared" si="32"/>
        <v>0</v>
      </c>
      <c r="H206" s="285">
        <f t="shared" si="33"/>
        <v>0</v>
      </c>
      <c r="I206" s="279">
        <f t="shared" si="34"/>
        <v>0</v>
      </c>
      <c r="J206" s="279">
        <f t="shared" si="35"/>
        <v>0</v>
      </c>
    </row>
    <row r="207" spans="1:10" x14ac:dyDescent="0.2">
      <c r="A207" s="287">
        <f>IF('Aug09'!M60=" ",0,ROUND('Aug09'!M60,0))</f>
        <v>0</v>
      </c>
      <c r="B207" s="278">
        <f t="shared" si="27"/>
        <v>95</v>
      </c>
      <c r="C207" s="279">
        <f t="shared" si="28"/>
        <v>0</v>
      </c>
      <c r="D207" s="279">
        <f t="shared" si="29"/>
        <v>0</v>
      </c>
      <c r="E207" s="285">
        <f t="shared" si="30"/>
        <v>0</v>
      </c>
      <c r="F207" s="285">
        <f t="shared" si="31"/>
        <v>0</v>
      </c>
      <c r="G207" s="285">
        <f t="shared" si="32"/>
        <v>0</v>
      </c>
      <c r="H207" s="285">
        <f t="shared" si="33"/>
        <v>0</v>
      </c>
      <c r="I207" s="279">
        <f t="shared" si="34"/>
        <v>0</v>
      </c>
      <c r="J207" s="279">
        <f t="shared" si="35"/>
        <v>0</v>
      </c>
    </row>
    <row r="208" spans="1:10" x14ac:dyDescent="0.2">
      <c r="A208" s="287">
        <f>IF('Aug09'!M61=" ",0,ROUND('Aug09'!M61,0))</f>
        <v>0</v>
      </c>
      <c r="B208" s="278">
        <f t="shared" si="27"/>
        <v>95</v>
      </c>
      <c r="C208" s="279">
        <f t="shared" si="28"/>
        <v>0</v>
      </c>
      <c r="D208" s="279">
        <f t="shared" si="29"/>
        <v>0</v>
      </c>
      <c r="E208" s="285">
        <f t="shared" si="30"/>
        <v>0</v>
      </c>
      <c r="F208" s="285">
        <f t="shared" si="31"/>
        <v>0</v>
      </c>
      <c r="G208" s="285">
        <f t="shared" si="32"/>
        <v>0</v>
      </c>
      <c r="H208" s="285">
        <f t="shared" si="33"/>
        <v>0</v>
      </c>
      <c r="I208" s="279">
        <f t="shared" si="34"/>
        <v>0</v>
      </c>
      <c r="J208" s="279">
        <f t="shared" si="35"/>
        <v>0</v>
      </c>
    </row>
    <row r="209" spans="1:10" x14ac:dyDescent="0.2">
      <c r="A209" s="287">
        <f>IF('Aug09'!M62=" ",0,ROUND('Aug09'!M62,0))</f>
        <v>0</v>
      </c>
      <c r="B209" s="278">
        <f t="shared" si="27"/>
        <v>95</v>
      </c>
      <c r="C209" s="279">
        <f t="shared" si="28"/>
        <v>0</v>
      </c>
      <c r="D209" s="279">
        <f t="shared" si="29"/>
        <v>0</v>
      </c>
      <c r="E209" s="285">
        <f t="shared" si="30"/>
        <v>0</v>
      </c>
      <c r="F209" s="285">
        <f t="shared" si="31"/>
        <v>0</v>
      </c>
      <c r="G209" s="285">
        <f t="shared" si="32"/>
        <v>0</v>
      </c>
      <c r="H209" s="285">
        <f t="shared" si="33"/>
        <v>0</v>
      </c>
      <c r="I209" s="279">
        <f t="shared" si="34"/>
        <v>0</v>
      </c>
      <c r="J209" s="279">
        <f t="shared" si="35"/>
        <v>0</v>
      </c>
    </row>
    <row r="210" spans="1:10" x14ac:dyDescent="0.2">
      <c r="A210" s="287">
        <f>IF('Aug09'!M63=" ",0,ROUND('Aug09'!M63,0))</f>
        <v>0</v>
      </c>
      <c r="B210" s="278">
        <f t="shared" si="27"/>
        <v>95</v>
      </c>
      <c r="C210" s="279">
        <f t="shared" si="28"/>
        <v>0</v>
      </c>
      <c r="D210" s="279">
        <f t="shared" si="29"/>
        <v>0</v>
      </c>
      <c r="E210" s="285">
        <f t="shared" si="30"/>
        <v>0</v>
      </c>
      <c r="F210" s="285">
        <f t="shared" si="31"/>
        <v>0</v>
      </c>
      <c r="G210" s="285">
        <f t="shared" si="32"/>
        <v>0</v>
      </c>
      <c r="H210" s="285">
        <f t="shared" si="33"/>
        <v>0</v>
      </c>
      <c r="I210" s="279">
        <f t="shared" si="34"/>
        <v>0</v>
      </c>
      <c r="J210" s="279">
        <f t="shared" si="35"/>
        <v>0</v>
      </c>
    </row>
    <row r="211" spans="1:10" x14ac:dyDescent="0.2">
      <c r="A211" s="287">
        <f>IF('Aug09'!M64=" ",0,ROUND('Aug09'!M64,0))</f>
        <v>0</v>
      </c>
      <c r="B211" s="278">
        <f t="shared" si="27"/>
        <v>95</v>
      </c>
      <c r="C211" s="279">
        <f t="shared" si="28"/>
        <v>0</v>
      </c>
      <c r="D211" s="279">
        <f t="shared" si="29"/>
        <v>0</v>
      </c>
      <c r="E211" s="285">
        <f t="shared" si="30"/>
        <v>0</v>
      </c>
      <c r="F211" s="285">
        <f t="shared" si="31"/>
        <v>0</v>
      </c>
      <c r="G211" s="285">
        <f t="shared" si="32"/>
        <v>0</v>
      </c>
      <c r="H211" s="285">
        <f t="shared" si="33"/>
        <v>0</v>
      </c>
      <c r="I211" s="279">
        <f t="shared" si="34"/>
        <v>0</v>
      </c>
      <c r="J211" s="279">
        <f t="shared" si="35"/>
        <v>0</v>
      </c>
    </row>
    <row r="212" spans="1:10" x14ac:dyDescent="0.2">
      <c r="A212" s="287">
        <f>IF('Aug09'!M65=" ",0,ROUND('Aug09'!M65,0))</f>
        <v>0</v>
      </c>
      <c r="B212" s="278">
        <f t="shared" si="27"/>
        <v>95</v>
      </c>
      <c r="C212" s="279">
        <f t="shared" si="28"/>
        <v>0</v>
      </c>
      <c r="D212" s="279">
        <f t="shared" si="29"/>
        <v>0</v>
      </c>
      <c r="E212" s="285">
        <f t="shared" si="30"/>
        <v>0</v>
      </c>
      <c r="F212" s="285">
        <f t="shared" si="31"/>
        <v>0</v>
      </c>
      <c r="G212" s="285">
        <f t="shared" si="32"/>
        <v>0</v>
      </c>
      <c r="H212" s="285">
        <f t="shared" si="33"/>
        <v>0</v>
      </c>
      <c r="I212" s="279">
        <f t="shared" si="34"/>
        <v>0</v>
      </c>
      <c r="J212" s="279">
        <f t="shared" si="35"/>
        <v>0</v>
      </c>
    </row>
    <row r="213" spans="1:10" x14ac:dyDescent="0.2">
      <c r="A213" s="287">
        <f>IF('Sep09'!M11=" ",0,ROUND('Sep09'!M11,0))</f>
        <v>0</v>
      </c>
      <c r="B213" s="278">
        <f t="shared" si="27"/>
        <v>95</v>
      </c>
      <c r="C213" s="279">
        <f t="shared" si="28"/>
        <v>0</v>
      </c>
      <c r="D213" s="279">
        <f t="shared" si="29"/>
        <v>0</v>
      </c>
      <c r="E213" s="285">
        <f t="shared" si="30"/>
        <v>0</v>
      </c>
      <c r="F213" s="285">
        <f t="shared" si="31"/>
        <v>0</v>
      </c>
      <c r="G213" s="285">
        <f t="shared" si="32"/>
        <v>0</v>
      </c>
      <c r="H213" s="285">
        <f t="shared" si="33"/>
        <v>0</v>
      </c>
      <c r="I213" s="279">
        <f t="shared" si="34"/>
        <v>0</v>
      </c>
      <c r="J213" s="279">
        <f t="shared" si="35"/>
        <v>0</v>
      </c>
    </row>
    <row r="214" spans="1:10" x14ac:dyDescent="0.2">
      <c r="A214" s="287">
        <f>IF('Sep09'!M12=" ",0,ROUND('Sep09'!M12,0))</f>
        <v>0</v>
      </c>
      <c r="B214" s="278">
        <f t="shared" si="27"/>
        <v>95</v>
      </c>
      <c r="C214" s="279">
        <f t="shared" si="28"/>
        <v>0</v>
      </c>
      <c r="D214" s="279">
        <f t="shared" si="29"/>
        <v>0</v>
      </c>
      <c r="E214" s="285">
        <f t="shared" si="30"/>
        <v>0</v>
      </c>
      <c r="F214" s="285">
        <f t="shared" si="31"/>
        <v>0</v>
      </c>
      <c r="G214" s="285">
        <f t="shared" si="32"/>
        <v>0</v>
      </c>
      <c r="H214" s="285">
        <f t="shared" si="33"/>
        <v>0</v>
      </c>
      <c r="I214" s="279">
        <f t="shared" si="34"/>
        <v>0</v>
      </c>
      <c r="J214" s="279">
        <f t="shared" si="35"/>
        <v>0</v>
      </c>
    </row>
    <row r="215" spans="1:10" x14ac:dyDescent="0.2">
      <c r="A215" s="287">
        <f>IF('Sep09'!M13=" ",0,ROUND('Sep09'!M13,0))</f>
        <v>0</v>
      </c>
      <c r="B215" s="278">
        <f t="shared" si="27"/>
        <v>95</v>
      </c>
      <c r="C215" s="279">
        <f t="shared" si="28"/>
        <v>0</v>
      </c>
      <c r="D215" s="279">
        <f t="shared" si="29"/>
        <v>0</v>
      </c>
      <c r="E215" s="285">
        <f t="shared" si="30"/>
        <v>0</v>
      </c>
      <c r="F215" s="285">
        <f t="shared" si="31"/>
        <v>0</v>
      </c>
      <c r="G215" s="285">
        <f t="shared" si="32"/>
        <v>0</v>
      </c>
      <c r="H215" s="285">
        <f t="shared" si="33"/>
        <v>0</v>
      </c>
      <c r="I215" s="279">
        <f t="shared" si="34"/>
        <v>0</v>
      </c>
      <c r="J215" s="279">
        <f t="shared" si="35"/>
        <v>0</v>
      </c>
    </row>
    <row r="216" spans="1:10" x14ac:dyDescent="0.2">
      <c r="A216" s="287">
        <f>IF('Sep09'!M14=" ",0,ROUND('Sep09'!M14,0))</f>
        <v>0</v>
      </c>
      <c r="B216" s="278">
        <f t="shared" si="27"/>
        <v>95</v>
      </c>
      <c r="C216" s="279">
        <f t="shared" si="28"/>
        <v>0</v>
      </c>
      <c r="D216" s="279">
        <f t="shared" si="29"/>
        <v>0</v>
      </c>
      <c r="E216" s="285">
        <f t="shared" si="30"/>
        <v>0</v>
      </c>
      <c r="F216" s="285">
        <f t="shared" si="31"/>
        <v>0</v>
      </c>
      <c r="G216" s="285">
        <f t="shared" si="32"/>
        <v>0</v>
      </c>
      <c r="H216" s="285">
        <f t="shared" si="33"/>
        <v>0</v>
      </c>
      <c r="I216" s="279">
        <f t="shared" si="34"/>
        <v>0</v>
      </c>
      <c r="J216" s="279">
        <f t="shared" si="35"/>
        <v>0</v>
      </c>
    </row>
    <row r="217" spans="1:10" x14ac:dyDescent="0.2">
      <c r="A217" s="287">
        <f>IF('Sep09'!M15=" ",0,ROUND('Sep09'!M15,0))</f>
        <v>0</v>
      </c>
      <c r="B217" s="278">
        <f t="shared" si="27"/>
        <v>95</v>
      </c>
      <c r="C217" s="279">
        <f t="shared" si="28"/>
        <v>0</v>
      </c>
      <c r="D217" s="279">
        <f t="shared" si="29"/>
        <v>0</v>
      </c>
      <c r="E217" s="285">
        <f t="shared" si="30"/>
        <v>0</v>
      </c>
      <c r="F217" s="285">
        <f t="shared" si="31"/>
        <v>0</v>
      </c>
      <c r="G217" s="285">
        <f t="shared" si="32"/>
        <v>0</v>
      </c>
      <c r="H217" s="285">
        <f t="shared" si="33"/>
        <v>0</v>
      </c>
      <c r="I217" s="279">
        <f t="shared" si="34"/>
        <v>0</v>
      </c>
      <c r="J217" s="279">
        <f t="shared" si="35"/>
        <v>0</v>
      </c>
    </row>
    <row r="218" spans="1:10" x14ac:dyDescent="0.2">
      <c r="A218" s="287">
        <f>IF('Sep09'!M16=" ",0,ROUND('Sep09'!M16,0))</f>
        <v>0</v>
      </c>
      <c r="B218" s="278">
        <f t="shared" si="27"/>
        <v>95</v>
      </c>
      <c r="C218" s="279">
        <f t="shared" si="28"/>
        <v>0</v>
      </c>
      <c r="D218" s="279">
        <f t="shared" si="29"/>
        <v>0</v>
      </c>
      <c r="E218" s="285">
        <f t="shared" si="30"/>
        <v>0</v>
      </c>
      <c r="F218" s="285">
        <f t="shared" si="31"/>
        <v>0</v>
      </c>
      <c r="G218" s="285">
        <f t="shared" si="32"/>
        <v>0</v>
      </c>
      <c r="H218" s="285">
        <f t="shared" si="33"/>
        <v>0</v>
      </c>
      <c r="I218" s="279">
        <f t="shared" si="34"/>
        <v>0</v>
      </c>
      <c r="J218" s="279">
        <f t="shared" si="35"/>
        <v>0</v>
      </c>
    </row>
    <row r="219" spans="1:10" x14ac:dyDescent="0.2">
      <c r="A219" s="287">
        <f>IF('Sep09'!M17=" ",0,ROUND('Sep09'!M17,0))</f>
        <v>0</v>
      </c>
      <c r="B219" s="278">
        <f t="shared" si="27"/>
        <v>95</v>
      </c>
      <c r="C219" s="279">
        <f t="shared" si="28"/>
        <v>0</v>
      </c>
      <c r="D219" s="279">
        <f t="shared" si="29"/>
        <v>0</v>
      </c>
      <c r="E219" s="285">
        <f t="shared" si="30"/>
        <v>0</v>
      </c>
      <c r="F219" s="285">
        <f t="shared" si="31"/>
        <v>0</v>
      </c>
      <c r="G219" s="285">
        <f t="shared" si="32"/>
        <v>0</v>
      </c>
      <c r="H219" s="285">
        <f t="shared" si="33"/>
        <v>0</v>
      </c>
      <c r="I219" s="279">
        <f t="shared" si="34"/>
        <v>0</v>
      </c>
      <c r="J219" s="279">
        <f t="shared" si="35"/>
        <v>0</v>
      </c>
    </row>
    <row r="220" spans="1:10" x14ac:dyDescent="0.2">
      <c r="A220" s="287">
        <f>IF('Sep09'!M18=" ",0,ROUND('Sep09'!M18,0))</f>
        <v>0</v>
      </c>
      <c r="B220" s="278">
        <f t="shared" si="27"/>
        <v>95</v>
      </c>
      <c r="C220" s="279">
        <f t="shared" si="28"/>
        <v>0</v>
      </c>
      <c r="D220" s="279">
        <f t="shared" si="29"/>
        <v>0</v>
      </c>
      <c r="E220" s="285">
        <f t="shared" si="30"/>
        <v>0</v>
      </c>
      <c r="F220" s="285">
        <f t="shared" si="31"/>
        <v>0</v>
      </c>
      <c r="G220" s="285">
        <f t="shared" si="32"/>
        <v>0</v>
      </c>
      <c r="H220" s="285">
        <f t="shared" si="33"/>
        <v>0</v>
      </c>
      <c r="I220" s="279">
        <f t="shared" si="34"/>
        <v>0</v>
      </c>
      <c r="J220" s="279">
        <f t="shared" si="35"/>
        <v>0</v>
      </c>
    </row>
    <row r="221" spans="1:10" x14ac:dyDescent="0.2">
      <c r="A221" s="287">
        <f>IF('Sep09'!M19=" ",0,ROUND('Sep09'!M19,0))</f>
        <v>0</v>
      </c>
      <c r="B221" s="278">
        <f t="shared" si="27"/>
        <v>95</v>
      </c>
      <c r="C221" s="279">
        <f t="shared" si="28"/>
        <v>0</v>
      </c>
      <c r="D221" s="279">
        <f t="shared" si="29"/>
        <v>0</v>
      </c>
      <c r="E221" s="285">
        <f t="shared" si="30"/>
        <v>0</v>
      </c>
      <c r="F221" s="285">
        <f t="shared" si="31"/>
        <v>0</v>
      </c>
      <c r="G221" s="285">
        <f t="shared" si="32"/>
        <v>0</v>
      </c>
      <c r="H221" s="285">
        <f t="shared" si="33"/>
        <v>0</v>
      </c>
      <c r="I221" s="279">
        <f t="shared" si="34"/>
        <v>0</v>
      </c>
      <c r="J221" s="279">
        <f t="shared" si="35"/>
        <v>0</v>
      </c>
    </row>
    <row r="222" spans="1:10" x14ac:dyDescent="0.2">
      <c r="A222" s="287">
        <f>IF('Sep09'!M20=" ",0,ROUND('Sep09'!M20,0))</f>
        <v>0</v>
      </c>
      <c r="B222" s="278">
        <f t="shared" si="27"/>
        <v>95</v>
      </c>
      <c r="C222" s="279">
        <f t="shared" si="28"/>
        <v>0</v>
      </c>
      <c r="D222" s="279">
        <f t="shared" si="29"/>
        <v>0</v>
      </c>
      <c r="E222" s="285">
        <f t="shared" si="30"/>
        <v>0</v>
      </c>
      <c r="F222" s="285">
        <f t="shared" si="31"/>
        <v>0</v>
      </c>
      <c r="G222" s="285">
        <f t="shared" si="32"/>
        <v>0</v>
      </c>
      <c r="H222" s="285">
        <f t="shared" si="33"/>
        <v>0</v>
      </c>
      <c r="I222" s="279">
        <f t="shared" si="34"/>
        <v>0</v>
      </c>
      <c r="J222" s="279">
        <f t="shared" si="35"/>
        <v>0</v>
      </c>
    </row>
    <row r="223" spans="1:10" x14ac:dyDescent="0.2">
      <c r="A223" s="287">
        <f>IF('Sep09'!M26=" ",0,ROUND('Sep09'!M26,0))</f>
        <v>0</v>
      </c>
      <c r="B223" s="278">
        <f t="shared" si="27"/>
        <v>95</v>
      </c>
      <c r="C223" s="279">
        <f t="shared" si="28"/>
        <v>0</v>
      </c>
      <c r="D223" s="279">
        <f t="shared" si="29"/>
        <v>0</v>
      </c>
      <c r="E223" s="285">
        <f t="shared" si="30"/>
        <v>0</v>
      </c>
      <c r="F223" s="285">
        <f t="shared" si="31"/>
        <v>0</v>
      </c>
      <c r="G223" s="285">
        <f t="shared" si="32"/>
        <v>0</v>
      </c>
      <c r="H223" s="285">
        <f t="shared" si="33"/>
        <v>0</v>
      </c>
      <c r="I223" s="279">
        <f t="shared" si="34"/>
        <v>0</v>
      </c>
      <c r="J223" s="279">
        <f t="shared" si="35"/>
        <v>0</v>
      </c>
    </row>
    <row r="224" spans="1:10" x14ac:dyDescent="0.2">
      <c r="A224" s="287">
        <f>IF('Sep09'!M27=" ",0,ROUND('Sep09'!M27,0))</f>
        <v>0</v>
      </c>
      <c r="B224" s="278">
        <f t="shared" si="27"/>
        <v>95</v>
      </c>
      <c r="C224" s="279">
        <f t="shared" si="28"/>
        <v>0</v>
      </c>
      <c r="D224" s="279">
        <f t="shared" si="29"/>
        <v>0</v>
      </c>
      <c r="E224" s="285">
        <f t="shared" si="30"/>
        <v>0</v>
      </c>
      <c r="F224" s="285">
        <f t="shared" si="31"/>
        <v>0</v>
      </c>
      <c r="G224" s="285">
        <f t="shared" si="32"/>
        <v>0</v>
      </c>
      <c r="H224" s="285">
        <f t="shared" si="33"/>
        <v>0</v>
      </c>
      <c r="I224" s="279">
        <f t="shared" si="34"/>
        <v>0</v>
      </c>
      <c r="J224" s="279">
        <f t="shared" si="35"/>
        <v>0</v>
      </c>
    </row>
    <row r="225" spans="1:10" x14ac:dyDescent="0.2">
      <c r="A225" s="287">
        <f>IF('Sep09'!M28=" ",0,ROUND('Sep09'!M28,0))</f>
        <v>0</v>
      </c>
      <c r="B225" s="278">
        <f t="shared" si="27"/>
        <v>95</v>
      </c>
      <c r="C225" s="279">
        <f t="shared" si="28"/>
        <v>0</v>
      </c>
      <c r="D225" s="279">
        <f t="shared" si="29"/>
        <v>0</v>
      </c>
      <c r="E225" s="285">
        <f t="shared" si="30"/>
        <v>0</v>
      </c>
      <c r="F225" s="285">
        <f t="shared" si="31"/>
        <v>0</v>
      </c>
      <c r="G225" s="285">
        <f t="shared" si="32"/>
        <v>0</v>
      </c>
      <c r="H225" s="285">
        <f t="shared" si="33"/>
        <v>0</v>
      </c>
      <c r="I225" s="279">
        <f t="shared" si="34"/>
        <v>0</v>
      </c>
      <c r="J225" s="279">
        <f t="shared" si="35"/>
        <v>0</v>
      </c>
    </row>
    <row r="226" spans="1:10" x14ac:dyDescent="0.2">
      <c r="A226" s="287">
        <f>IF('Sep09'!M29=" ",0,ROUND('Sep09'!M29,0))</f>
        <v>0</v>
      </c>
      <c r="B226" s="278">
        <f t="shared" si="27"/>
        <v>95</v>
      </c>
      <c r="C226" s="279">
        <f t="shared" si="28"/>
        <v>0</v>
      </c>
      <c r="D226" s="279">
        <f t="shared" si="29"/>
        <v>0</v>
      </c>
      <c r="E226" s="285">
        <f t="shared" si="30"/>
        <v>0</v>
      </c>
      <c r="F226" s="285">
        <f t="shared" si="31"/>
        <v>0</v>
      </c>
      <c r="G226" s="285">
        <f t="shared" si="32"/>
        <v>0</v>
      </c>
      <c r="H226" s="285">
        <f t="shared" si="33"/>
        <v>0</v>
      </c>
      <c r="I226" s="279">
        <f t="shared" si="34"/>
        <v>0</v>
      </c>
      <c r="J226" s="279">
        <f t="shared" si="35"/>
        <v>0</v>
      </c>
    </row>
    <row r="227" spans="1:10" x14ac:dyDescent="0.2">
      <c r="A227" s="287">
        <f>IF('Sep09'!M30=" ",0,ROUND('Sep09'!M30,0))</f>
        <v>0</v>
      </c>
      <c r="B227" s="278">
        <f t="shared" si="27"/>
        <v>95</v>
      </c>
      <c r="C227" s="279">
        <f t="shared" si="28"/>
        <v>0</v>
      </c>
      <c r="D227" s="279">
        <f t="shared" si="29"/>
        <v>0</v>
      </c>
      <c r="E227" s="285">
        <f t="shared" si="30"/>
        <v>0</v>
      </c>
      <c r="F227" s="285">
        <f t="shared" si="31"/>
        <v>0</v>
      </c>
      <c r="G227" s="285">
        <f t="shared" si="32"/>
        <v>0</v>
      </c>
      <c r="H227" s="285">
        <f t="shared" si="33"/>
        <v>0</v>
      </c>
      <c r="I227" s="279">
        <f t="shared" si="34"/>
        <v>0</v>
      </c>
      <c r="J227" s="279">
        <f t="shared" si="35"/>
        <v>0</v>
      </c>
    </row>
    <row r="228" spans="1:10" x14ac:dyDescent="0.2">
      <c r="A228" s="287">
        <f>IF('Sep09'!M31=" ",0,ROUND('Sep09'!M31,0))</f>
        <v>0</v>
      </c>
      <c r="B228" s="278">
        <f t="shared" si="27"/>
        <v>95</v>
      </c>
      <c r="C228" s="279">
        <f t="shared" si="28"/>
        <v>0</v>
      </c>
      <c r="D228" s="279">
        <f t="shared" si="29"/>
        <v>0</v>
      </c>
      <c r="E228" s="285">
        <f t="shared" si="30"/>
        <v>0</v>
      </c>
      <c r="F228" s="285">
        <f t="shared" si="31"/>
        <v>0</v>
      </c>
      <c r="G228" s="285">
        <f t="shared" si="32"/>
        <v>0</v>
      </c>
      <c r="H228" s="285">
        <f t="shared" si="33"/>
        <v>0</v>
      </c>
      <c r="I228" s="279">
        <f t="shared" si="34"/>
        <v>0</v>
      </c>
      <c r="J228" s="279">
        <f t="shared" si="35"/>
        <v>0</v>
      </c>
    </row>
    <row r="229" spans="1:10" x14ac:dyDescent="0.2">
      <c r="A229" s="287">
        <f>IF('Sep09'!M32=" ",0,ROUND('Sep09'!M32,0))</f>
        <v>0</v>
      </c>
      <c r="B229" s="278">
        <f t="shared" si="27"/>
        <v>95</v>
      </c>
      <c r="C229" s="279">
        <f t="shared" si="28"/>
        <v>0</v>
      </c>
      <c r="D229" s="279">
        <f t="shared" si="29"/>
        <v>0</v>
      </c>
      <c r="E229" s="285">
        <f t="shared" si="30"/>
        <v>0</v>
      </c>
      <c r="F229" s="285">
        <f t="shared" si="31"/>
        <v>0</v>
      </c>
      <c r="G229" s="285">
        <f t="shared" si="32"/>
        <v>0</v>
      </c>
      <c r="H229" s="285">
        <f t="shared" si="33"/>
        <v>0</v>
      </c>
      <c r="I229" s="279">
        <f t="shared" si="34"/>
        <v>0</v>
      </c>
      <c r="J229" s="279">
        <f t="shared" si="35"/>
        <v>0</v>
      </c>
    </row>
    <row r="230" spans="1:10" x14ac:dyDescent="0.2">
      <c r="A230" s="287">
        <f>IF('Sep09'!M33=" ",0,ROUND('Sep09'!M33,0))</f>
        <v>0</v>
      </c>
      <c r="B230" s="278">
        <f t="shared" si="27"/>
        <v>95</v>
      </c>
      <c r="C230" s="279">
        <f t="shared" si="28"/>
        <v>0</v>
      </c>
      <c r="D230" s="279">
        <f t="shared" si="29"/>
        <v>0</v>
      </c>
      <c r="E230" s="285">
        <f t="shared" si="30"/>
        <v>0</v>
      </c>
      <c r="F230" s="285">
        <f t="shared" si="31"/>
        <v>0</v>
      </c>
      <c r="G230" s="285">
        <f t="shared" si="32"/>
        <v>0</v>
      </c>
      <c r="H230" s="285">
        <f t="shared" si="33"/>
        <v>0</v>
      </c>
      <c r="I230" s="279">
        <f t="shared" si="34"/>
        <v>0</v>
      </c>
      <c r="J230" s="279">
        <f t="shared" si="35"/>
        <v>0</v>
      </c>
    </row>
    <row r="231" spans="1:10" x14ac:dyDescent="0.2">
      <c r="A231" s="287">
        <f>IF('Sep09'!M34=" ",0,ROUND('Sep09'!M34,0))</f>
        <v>0</v>
      </c>
      <c r="B231" s="278">
        <f t="shared" si="27"/>
        <v>95</v>
      </c>
      <c r="C231" s="279">
        <f t="shared" si="28"/>
        <v>0</v>
      </c>
      <c r="D231" s="279">
        <f t="shared" si="29"/>
        <v>0</v>
      </c>
      <c r="E231" s="285">
        <f t="shared" si="30"/>
        <v>0</v>
      </c>
      <c r="F231" s="285">
        <f t="shared" si="31"/>
        <v>0</v>
      </c>
      <c r="G231" s="285">
        <f t="shared" si="32"/>
        <v>0</v>
      </c>
      <c r="H231" s="285">
        <f t="shared" si="33"/>
        <v>0</v>
      </c>
      <c r="I231" s="279">
        <f t="shared" si="34"/>
        <v>0</v>
      </c>
      <c r="J231" s="279">
        <f t="shared" si="35"/>
        <v>0</v>
      </c>
    </row>
    <row r="232" spans="1:10" x14ac:dyDescent="0.2">
      <c r="A232" s="287">
        <f>IF('Sep09'!M35=" ",0,ROUND('Sep09'!M35,0))</f>
        <v>0</v>
      </c>
      <c r="B232" s="278">
        <f t="shared" si="27"/>
        <v>95</v>
      </c>
      <c r="C232" s="279">
        <f t="shared" si="28"/>
        <v>0</v>
      </c>
      <c r="D232" s="279">
        <f t="shared" si="29"/>
        <v>0</v>
      </c>
      <c r="E232" s="285">
        <f t="shared" si="30"/>
        <v>0</v>
      </c>
      <c r="F232" s="285">
        <f t="shared" si="31"/>
        <v>0</v>
      </c>
      <c r="G232" s="285">
        <f t="shared" si="32"/>
        <v>0</v>
      </c>
      <c r="H232" s="285">
        <f t="shared" si="33"/>
        <v>0</v>
      </c>
      <c r="I232" s="279">
        <f t="shared" si="34"/>
        <v>0</v>
      </c>
      <c r="J232" s="279">
        <f t="shared" si="35"/>
        <v>0</v>
      </c>
    </row>
    <row r="233" spans="1:10" x14ac:dyDescent="0.2">
      <c r="A233" s="287">
        <f>IF('Sep09'!M41=" ",0,ROUND('Sep09'!M41,0))</f>
        <v>0</v>
      </c>
      <c r="B233" s="278">
        <f t="shared" si="27"/>
        <v>95</v>
      </c>
      <c r="C233" s="279">
        <f t="shared" si="28"/>
        <v>0</v>
      </c>
      <c r="D233" s="279">
        <f t="shared" si="29"/>
        <v>0</v>
      </c>
      <c r="E233" s="285">
        <f t="shared" si="30"/>
        <v>0</v>
      </c>
      <c r="F233" s="285">
        <f t="shared" si="31"/>
        <v>0</v>
      </c>
      <c r="G233" s="285">
        <f t="shared" si="32"/>
        <v>0</v>
      </c>
      <c r="H233" s="285">
        <f t="shared" si="33"/>
        <v>0</v>
      </c>
      <c r="I233" s="279">
        <f t="shared" si="34"/>
        <v>0</v>
      </c>
      <c r="J233" s="279">
        <f t="shared" si="35"/>
        <v>0</v>
      </c>
    </row>
    <row r="234" spans="1:10" x14ac:dyDescent="0.2">
      <c r="A234" s="287">
        <f>IF('Sep09'!M42=" ",0,ROUND('Sep09'!M42,0))</f>
        <v>0</v>
      </c>
      <c r="B234" s="278">
        <f t="shared" si="27"/>
        <v>95</v>
      </c>
      <c r="C234" s="279">
        <f t="shared" si="28"/>
        <v>0</v>
      </c>
      <c r="D234" s="279">
        <f t="shared" si="29"/>
        <v>0</v>
      </c>
      <c r="E234" s="285">
        <f t="shared" si="30"/>
        <v>0</v>
      </c>
      <c r="F234" s="285">
        <f t="shared" si="31"/>
        <v>0</v>
      </c>
      <c r="G234" s="285">
        <f t="shared" si="32"/>
        <v>0</v>
      </c>
      <c r="H234" s="285">
        <f t="shared" si="33"/>
        <v>0</v>
      </c>
      <c r="I234" s="279">
        <f t="shared" si="34"/>
        <v>0</v>
      </c>
      <c r="J234" s="279">
        <f t="shared" si="35"/>
        <v>0</v>
      </c>
    </row>
    <row r="235" spans="1:10" x14ac:dyDescent="0.2">
      <c r="A235" s="287">
        <f>IF('Sep09'!M43=" ",0,ROUND('Sep09'!M43,0))</f>
        <v>0</v>
      </c>
      <c r="B235" s="278">
        <f t="shared" si="27"/>
        <v>95</v>
      </c>
      <c r="C235" s="279">
        <f t="shared" si="28"/>
        <v>0</v>
      </c>
      <c r="D235" s="279">
        <f t="shared" si="29"/>
        <v>0</v>
      </c>
      <c r="E235" s="285">
        <f t="shared" si="30"/>
        <v>0</v>
      </c>
      <c r="F235" s="285">
        <f t="shared" si="31"/>
        <v>0</v>
      </c>
      <c r="G235" s="285">
        <f t="shared" si="32"/>
        <v>0</v>
      </c>
      <c r="H235" s="285">
        <f t="shared" si="33"/>
        <v>0</v>
      </c>
      <c r="I235" s="279">
        <f t="shared" si="34"/>
        <v>0</v>
      </c>
      <c r="J235" s="279">
        <f t="shared" si="35"/>
        <v>0</v>
      </c>
    </row>
    <row r="236" spans="1:10" x14ac:dyDescent="0.2">
      <c r="A236" s="287">
        <f>IF('Sep09'!M44=" ",0,ROUND('Sep09'!M44,0))</f>
        <v>0</v>
      </c>
      <c r="B236" s="278">
        <f t="shared" si="27"/>
        <v>95</v>
      </c>
      <c r="C236" s="279">
        <f t="shared" si="28"/>
        <v>0</v>
      </c>
      <c r="D236" s="279">
        <f t="shared" si="29"/>
        <v>0</v>
      </c>
      <c r="E236" s="285">
        <f t="shared" si="30"/>
        <v>0</v>
      </c>
      <c r="F236" s="285">
        <f t="shared" si="31"/>
        <v>0</v>
      </c>
      <c r="G236" s="285">
        <f t="shared" si="32"/>
        <v>0</v>
      </c>
      <c r="H236" s="285">
        <f t="shared" si="33"/>
        <v>0</v>
      </c>
      <c r="I236" s="279">
        <f t="shared" si="34"/>
        <v>0</v>
      </c>
      <c r="J236" s="279">
        <f t="shared" si="35"/>
        <v>0</v>
      </c>
    </row>
    <row r="237" spans="1:10" x14ac:dyDescent="0.2">
      <c r="A237" s="287">
        <f>IF('Sep09'!M45=" ",0,ROUND('Sep09'!M45,0))</f>
        <v>0</v>
      </c>
      <c r="B237" s="278">
        <f t="shared" si="27"/>
        <v>95</v>
      </c>
      <c r="C237" s="279">
        <f t="shared" si="28"/>
        <v>0</v>
      </c>
      <c r="D237" s="279">
        <f t="shared" si="29"/>
        <v>0</v>
      </c>
      <c r="E237" s="285">
        <f t="shared" si="30"/>
        <v>0</v>
      </c>
      <c r="F237" s="285">
        <f t="shared" si="31"/>
        <v>0</v>
      </c>
      <c r="G237" s="285">
        <f t="shared" si="32"/>
        <v>0</v>
      </c>
      <c r="H237" s="285">
        <f t="shared" si="33"/>
        <v>0</v>
      </c>
      <c r="I237" s="279">
        <f t="shared" si="34"/>
        <v>0</v>
      </c>
      <c r="J237" s="279">
        <f t="shared" si="35"/>
        <v>0</v>
      </c>
    </row>
    <row r="238" spans="1:10" x14ac:dyDescent="0.2">
      <c r="A238" s="287">
        <f>IF('Sep09'!M46=" ",0,ROUND('Sep09'!M46,0))</f>
        <v>0</v>
      </c>
      <c r="B238" s="278">
        <f t="shared" si="27"/>
        <v>95</v>
      </c>
      <c r="C238" s="279">
        <f t="shared" si="28"/>
        <v>0</v>
      </c>
      <c r="D238" s="279">
        <f t="shared" si="29"/>
        <v>0</v>
      </c>
      <c r="E238" s="285">
        <f t="shared" si="30"/>
        <v>0</v>
      </c>
      <c r="F238" s="285">
        <f t="shared" si="31"/>
        <v>0</v>
      </c>
      <c r="G238" s="285">
        <f t="shared" si="32"/>
        <v>0</v>
      </c>
      <c r="H238" s="285">
        <f t="shared" si="33"/>
        <v>0</v>
      </c>
      <c r="I238" s="279">
        <f t="shared" si="34"/>
        <v>0</v>
      </c>
      <c r="J238" s="279">
        <f t="shared" si="35"/>
        <v>0</v>
      </c>
    </row>
    <row r="239" spans="1:10" x14ac:dyDescent="0.2">
      <c r="A239" s="287">
        <f>IF('Sep09'!M47=" ",0,ROUND('Sep09'!M47,0))</f>
        <v>0</v>
      </c>
      <c r="B239" s="278">
        <f t="shared" si="27"/>
        <v>95</v>
      </c>
      <c r="C239" s="279">
        <f t="shared" si="28"/>
        <v>0</v>
      </c>
      <c r="D239" s="279">
        <f t="shared" si="29"/>
        <v>0</v>
      </c>
      <c r="E239" s="285">
        <f t="shared" si="30"/>
        <v>0</v>
      </c>
      <c r="F239" s="285">
        <f t="shared" si="31"/>
        <v>0</v>
      </c>
      <c r="G239" s="285">
        <f t="shared" si="32"/>
        <v>0</v>
      </c>
      <c r="H239" s="285">
        <f t="shared" si="33"/>
        <v>0</v>
      </c>
      <c r="I239" s="279">
        <f t="shared" si="34"/>
        <v>0</v>
      </c>
      <c r="J239" s="279">
        <f t="shared" si="35"/>
        <v>0</v>
      </c>
    </row>
    <row r="240" spans="1:10" x14ac:dyDescent="0.2">
      <c r="A240" s="287">
        <f>IF('Sep09'!M48=" ",0,ROUND('Sep09'!M48,0))</f>
        <v>0</v>
      </c>
      <c r="B240" s="278">
        <f t="shared" si="27"/>
        <v>95</v>
      </c>
      <c r="C240" s="279">
        <f t="shared" si="28"/>
        <v>0</v>
      </c>
      <c r="D240" s="279">
        <f t="shared" si="29"/>
        <v>0</v>
      </c>
      <c r="E240" s="285">
        <f t="shared" si="30"/>
        <v>0</v>
      </c>
      <c r="F240" s="285">
        <f t="shared" si="31"/>
        <v>0</v>
      </c>
      <c r="G240" s="285">
        <f t="shared" si="32"/>
        <v>0</v>
      </c>
      <c r="H240" s="285">
        <f t="shared" si="33"/>
        <v>0</v>
      </c>
      <c r="I240" s="279">
        <f t="shared" si="34"/>
        <v>0</v>
      </c>
      <c r="J240" s="279">
        <f t="shared" si="35"/>
        <v>0</v>
      </c>
    </row>
    <row r="241" spans="1:10" x14ac:dyDescent="0.2">
      <c r="A241" s="287">
        <f>IF('Sep09'!M49=" ",0,ROUND('Sep09'!M49,0))</f>
        <v>0</v>
      </c>
      <c r="B241" s="278">
        <f t="shared" si="27"/>
        <v>95</v>
      </c>
      <c r="C241" s="279">
        <f t="shared" si="28"/>
        <v>0</v>
      </c>
      <c r="D241" s="279">
        <f t="shared" si="29"/>
        <v>0</v>
      </c>
      <c r="E241" s="285">
        <f t="shared" si="30"/>
        <v>0</v>
      </c>
      <c r="F241" s="285">
        <f t="shared" si="31"/>
        <v>0</v>
      </c>
      <c r="G241" s="285">
        <f t="shared" si="32"/>
        <v>0</v>
      </c>
      <c r="H241" s="285">
        <f t="shared" si="33"/>
        <v>0</v>
      </c>
      <c r="I241" s="279">
        <f t="shared" si="34"/>
        <v>0</v>
      </c>
      <c r="J241" s="279">
        <f t="shared" si="35"/>
        <v>0</v>
      </c>
    </row>
    <row r="242" spans="1:10" x14ac:dyDescent="0.2">
      <c r="A242" s="287">
        <f>IF('Sep09'!M50=" ",0,ROUND('Sep09'!M50,0))</f>
        <v>0</v>
      </c>
      <c r="B242" s="278">
        <f t="shared" si="27"/>
        <v>95</v>
      </c>
      <c r="C242" s="279">
        <f t="shared" si="28"/>
        <v>0</v>
      </c>
      <c r="D242" s="279">
        <f t="shared" si="29"/>
        <v>0</v>
      </c>
      <c r="E242" s="285">
        <f t="shared" si="30"/>
        <v>0</v>
      </c>
      <c r="F242" s="285">
        <f t="shared" si="31"/>
        <v>0</v>
      </c>
      <c r="G242" s="285">
        <f t="shared" si="32"/>
        <v>0</v>
      </c>
      <c r="H242" s="285">
        <f t="shared" si="33"/>
        <v>0</v>
      </c>
      <c r="I242" s="279">
        <f t="shared" si="34"/>
        <v>0</v>
      </c>
      <c r="J242" s="279">
        <f t="shared" si="35"/>
        <v>0</v>
      </c>
    </row>
    <row r="243" spans="1:10" x14ac:dyDescent="0.2">
      <c r="A243" s="287">
        <f>IF('Sep09'!M56=" ",0,ROUND('Sep09'!M56,0))</f>
        <v>0</v>
      </c>
      <c r="B243" s="278">
        <f t="shared" si="27"/>
        <v>95</v>
      </c>
      <c r="C243" s="279">
        <f t="shared" si="28"/>
        <v>0</v>
      </c>
      <c r="D243" s="279">
        <f t="shared" si="29"/>
        <v>0</v>
      </c>
      <c r="E243" s="285">
        <f t="shared" si="30"/>
        <v>0</v>
      </c>
      <c r="F243" s="285">
        <f t="shared" si="31"/>
        <v>0</v>
      </c>
      <c r="G243" s="285">
        <f t="shared" si="32"/>
        <v>0</v>
      </c>
      <c r="H243" s="285">
        <f t="shared" si="33"/>
        <v>0</v>
      </c>
      <c r="I243" s="279">
        <f t="shared" si="34"/>
        <v>0</v>
      </c>
      <c r="J243" s="279">
        <f t="shared" si="35"/>
        <v>0</v>
      </c>
    </row>
    <row r="244" spans="1:10" x14ac:dyDescent="0.2">
      <c r="A244" s="287">
        <f>IF('Sep09'!M57=" ",0,ROUND('Sep09'!M57,0))</f>
        <v>0</v>
      </c>
      <c r="B244" s="278">
        <f t="shared" si="27"/>
        <v>95</v>
      </c>
      <c r="C244" s="279">
        <f t="shared" si="28"/>
        <v>0</v>
      </c>
      <c r="D244" s="279">
        <f t="shared" si="29"/>
        <v>0</v>
      </c>
      <c r="E244" s="285">
        <f t="shared" si="30"/>
        <v>0</v>
      </c>
      <c r="F244" s="285">
        <f t="shared" si="31"/>
        <v>0</v>
      </c>
      <c r="G244" s="285">
        <f t="shared" si="32"/>
        <v>0</v>
      </c>
      <c r="H244" s="285">
        <f t="shared" si="33"/>
        <v>0</v>
      </c>
      <c r="I244" s="279">
        <f t="shared" si="34"/>
        <v>0</v>
      </c>
      <c r="J244" s="279">
        <f t="shared" si="35"/>
        <v>0</v>
      </c>
    </row>
    <row r="245" spans="1:10" x14ac:dyDescent="0.2">
      <c r="A245" s="287">
        <f>IF('Sep09'!M58=" ",0,ROUND('Sep09'!M58,0))</f>
        <v>0</v>
      </c>
      <c r="B245" s="278">
        <f t="shared" si="27"/>
        <v>95</v>
      </c>
      <c r="C245" s="279">
        <f t="shared" si="28"/>
        <v>0</v>
      </c>
      <c r="D245" s="279">
        <f t="shared" si="29"/>
        <v>0</v>
      </c>
      <c r="E245" s="285">
        <f t="shared" si="30"/>
        <v>0</v>
      </c>
      <c r="F245" s="285">
        <f t="shared" si="31"/>
        <v>0</v>
      </c>
      <c r="G245" s="285">
        <f t="shared" si="32"/>
        <v>0</v>
      </c>
      <c r="H245" s="285">
        <f t="shared" si="33"/>
        <v>0</v>
      </c>
      <c r="I245" s="279">
        <f t="shared" si="34"/>
        <v>0</v>
      </c>
      <c r="J245" s="279">
        <f t="shared" si="35"/>
        <v>0</v>
      </c>
    </row>
    <row r="246" spans="1:10" x14ac:dyDescent="0.2">
      <c r="A246" s="287">
        <f>IF('Sep09'!M59=" ",0,ROUND('Sep09'!M59,0))</f>
        <v>0</v>
      </c>
      <c r="B246" s="278">
        <f t="shared" si="27"/>
        <v>95</v>
      </c>
      <c r="C246" s="279">
        <f t="shared" si="28"/>
        <v>0</v>
      </c>
      <c r="D246" s="279">
        <f t="shared" si="29"/>
        <v>0</v>
      </c>
      <c r="E246" s="285">
        <f t="shared" si="30"/>
        <v>0</v>
      </c>
      <c r="F246" s="285">
        <f t="shared" si="31"/>
        <v>0</v>
      </c>
      <c r="G246" s="285">
        <f t="shared" si="32"/>
        <v>0</v>
      </c>
      <c r="H246" s="285">
        <f t="shared" si="33"/>
        <v>0</v>
      </c>
      <c r="I246" s="279">
        <f t="shared" si="34"/>
        <v>0</v>
      </c>
      <c r="J246" s="279">
        <f t="shared" si="35"/>
        <v>0</v>
      </c>
    </row>
    <row r="247" spans="1:10" x14ac:dyDescent="0.2">
      <c r="A247" s="287">
        <f>IF('Sep09'!M60=" ",0,ROUND('Sep09'!M60,0))</f>
        <v>0</v>
      </c>
      <c r="B247" s="278">
        <f t="shared" si="27"/>
        <v>95</v>
      </c>
      <c r="C247" s="279">
        <f t="shared" si="28"/>
        <v>0</v>
      </c>
      <c r="D247" s="279">
        <f t="shared" si="29"/>
        <v>0</v>
      </c>
      <c r="E247" s="285">
        <f t="shared" si="30"/>
        <v>0</v>
      </c>
      <c r="F247" s="285">
        <f t="shared" si="31"/>
        <v>0</v>
      </c>
      <c r="G247" s="285">
        <f t="shared" si="32"/>
        <v>0</v>
      </c>
      <c r="H247" s="285">
        <f t="shared" si="33"/>
        <v>0</v>
      </c>
      <c r="I247" s="279">
        <f t="shared" si="34"/>
        <v>0</v>
      </c>
      <c r="J247" s="279">
        <f t="shared" si="35"/>
        <v>0</v>
      </c>
    </row>
    <row r="248" spans="1:10" x14ac:dyDescent="0.2">
      <c r="A248" s="287">
        <f>IF('Sep09'!M61=" ",0,ROUND('Sep09'!M61,0))</f>
        <v>0</v>
      </c>
      <c r="B248" s="278">
        <f t="shared" si="27"/>
        <v>95</v>
      </c>
      <c r="C248" s="279">
        <f t="shared" si="28"/>
        <v>0</v>
      </c>
      <c r="D248" s="279">
        <f t="shared" si="29"/>
        <v>0</v>
      </c>
      <c r="E248" s="285">
        <f t="shared" si="30"/>
        <v>0</v>
      </c>
      <c r="F248" s="285">
        <f t="shared" si="31"/>
        <v>0</v>
      </c>
      <c r="G248" s="285">
        <f t="shared" si="32"/>
        <v>0</v>
      </c>
      <c r="H248" s="285">
        <f t="shared" si="33"/>
        <v>0</v>
      </c>
      <c r="I248" s="279">
        <f t="shared" si="34"/>
        <v>0</v>
      </c>
      <c r="J248" s="279">
        <f t="shared" si="35"/>
        <v>0</v>
      </c>
    </row>
    <row r="249" spans="1:10" x14ac:dyDescent="0.2">
      <c r="A249" s="287">
        <f>IF('Sep09'!M62=" ",0,ROUND('Sep09'!M62,0))</f>
        <v>0</v>
      </c>
      <c r="B249" s="278">
        <f t="shared" si="27"/>
        <v>95</v>
      </c>
      <c r="C249" s="279">
        <f t="shared" si="28"/>
        <v>0</v>
      </c>
      <c r="D249" s="279">
        <f t="shared" si="29"/>
        <v>0</v>
      </c>
      <c r="E249" s="285">
        <f t="shared" si="30"/>
        <v>0</v>
      </c>
      <c r="F249" s="285">
        <f t="shared" si="31"/>
        <v>0</v>
      </c>
      <c r="G249" s="285">
        <f t="shared" si="32"/>
        <v>0</v>
      </c>
      <c r="H249" s="285">
        <f t="shared" si="33"/>
        <v>0</v>
      </c>
      <c r="I249" s="279">
        <f t="shared" si="34"/>
        <v>0</v>
      </c>
      <c r="J249" s="279">
        <f t="shared" si="35"/>
        <v>0</v>
      </c>
    </row>
    <row r="250" spans="1:10" x14ac:dyDescent="0.2">
      <c r="A250" s="287">
        <f>IF('Sep09'!M63=" ",0,ROUND('Sep09'!M63,0))</f>
        <v>0</v>
      </c>
      <c r="B250" s="278">
        <f t="shared" si="27"/>
        <v>95</v>
      </c>
      <c r="C250" s="279">
        <f t="shared" si="28"/>
        <v>0</v>
      </c>
      <c r="D250" s="279">
        <f t="shared" si="29"/>
        <v>0</v>
      </c>
      <c r="E250" s="285">
        <f t="shared" si="30"/>
        <v>0</v>
      </c>
      <c r="F250" s="285">
        <f t="shared" si="31"/>
        <v>0</v>
      </c>
      <c r="G250" s="285">
        <f t="shared" si="32"/>
        <v>0</v>
      </c>
      <c r="H250" s="285">
        <f t="shared" si="33"/>
        <v>0</v>
      </c>
      <c r="I250" s="279">
        <f t="shared" si="34"/>
        <v>0</v>
      </c>
      <c r="J250" s="279">
        <f t="shared" si="35"/>
        <v>0</v>
      </c>
    </row>
    <row r="251" spans="1:10" x14ac:dyDescent="0.2">
      <c r="A251" s="287">
        <f>IF('Sep09'!M64=" ",0,ROUND('Sep09'!M64,0))</f>
        <v>0</v>
      </c>
      <c r="B251" s="278">
        <f t="shared" si="27"/>
        <v>95</v>
      </c>
      <c r="C251" s="279">
        <f t="shared" si="28"/>
        <v>0</v>
      </c>
      <c r="D251" s="279">
        <f t="shared" si="29"/>
        <v>0</v>
      </c>
      <c r="E251" s="285">
        <f t="shared" si="30"/>
        <v>0</v>
      </c>
      <c r="F251" s="285">
        <f t="shared" si="31"/>
        <v>0</v>
      </c>
      <c r="G251" s="285">
        <f t="shared" si="32"/>
        <v>0</v>
      </c>
      <c r="H251" s="285">
        <f t="shared" si="33"/>
        <v>0</v>
      </c>
      <c r="I251" s="279">
        <f t="shared" si="34"/>
        <v>0</v>
      </c>
      <c r="J251" s="279">
        <f t="shared" si="35"/>
        <v>0</v>
      </c>
    </row>
    <row r="252" spans="1:10" x14ac:dyDescent="0.2">
      <c r="A252" s="287">
        <f>IF('Sep09'!M65=" ",0,ROUND('Sep09'!M65,0))</f>
        <v>0</v>
      </c>
      <c r="B252" s="278">
        <f t="shared" si="27"/>
        <v>95</v>
      </c>
      <c r="C252" s="279">
        <f t="shared" si="28"/>
        <v>0</v>
      </c>
      <c r="D252" s="279">
        <f t="shared" si="29"/>
        <v>0</v>
      </c>
      <c r="E252" s="285">
        <f t="shared" si="30"/>
        <v>0</v>
      </c>
      <c r="F252" s="285">
        <f t="shared" si="31"/>
        <v>0</v>
      </c>
      <c r="G252" s="285">
        <f t="shared" si="32"/>
        <v>0</v>
      </c>
      <c r="H252" s="285">
        <f t="shared" si="33"/>
        <v>0</v>
      </c>
      <c r="I252" s="279">
        <f t="shared" si="34"/>
        <v>0</v>
      </c>
      <c r="J252" s="279">
        <f t="shared" si="35"/>
        <v>0</v>
      </c>
    </row>
    <row r="253" spans="1:10" x14ac:dyDescent="0.2">
      <c r="A253" s="287">
        <f>IF('Sep09'!M71=" ",0,ROUND('Sep09'!M71,0))</f>
        <v>0</v>
      </c>
      <c r="B253" s="278">
        <f t="shared" si="27"/>
        <v>95</v>
      </c>
      <c r="C253" s="279">
        <f t="shared" si="28"/>
        <v>0</v>
      </c>
      <c r="D253" s="279">
        <f t="shared" si="29"/>
        <v>0</v>
      </c>
      <c r="E253" s="285">
        <f t="shared" si="30"/>
        <v>0</v>
      </c>
      <c r="F253" s="285">
        <f t="shared" si="31"/>
        <v>0</v>
      </c>
      <c r="G253" s="285">
        <f t="shared" si="32"/>
        <v>0</v>
      </c>
      <c r="H253" s="285">
        <f t="shared" si="33"/>
        <v>0</v>
      </c>
      <c r="I253" s="279">
        <f t="shared" si="34"/>
        <v>0</v>
      </c>
      <c r="J253" s="279">
        <f t="shared" si="35"/>
        <v>0</v>
      </c>
    </row>
    <row r="254" spans="1:10" x14ac:dyDescent="0.2">
      <c r="A254" s="287">
        <f>IF('Sep09'!M72=" ",0,ROUND('Sep09'!M72,0))</f>
        <v>0</v>
      </c>
      <c r="B254" s="278">
        <f t="shared" si="27"/>
        <v>95</v>
      </c>
      <c r="C254" s="279">
        <f t="shared" si="28"/>
        <v>0</v>
      </c>
      <c r="D254" s="279">
        <f t="shared" si="29"/>
        <v>0</v>
      </c>
      <c r="E254" s="285">
        <f t="shared" si="30"/>
        <v>0</v>
      </c>
      <c r="F254" s="285">
        <f t="shared" si="31"/>
        <v>0</v>
      </c>
      <c r="G254" s="285">
        <f t="shared" si="32"/>
        <v>0</v>
      </c>
      <c r="H254" s="285">
        <f t="shared" si="33"/>
        <v>0</v>
      </c>
      <c r="I254" s="279">
        <f t="shared" si="34"/>
        <v>0</v>
      </c>
      <c r="J254" s="279">
        <f t="shared" si="35"/>
        <v>0</v>
      </c>
    </row>
    <row r="255" spans="1:10" x14ac:dyDescent="0.2">
      <c r="A255" s="287">
        <f>IF('Sep09'!M73=" ",0,ROUND('Sep09'!M73,0))</f>
        <v>0</v>
      </c>
      <c r="B255" s="278">
        <f t="shared" si="27"/>
        <v>95</v>
      </c>
      <c r="C255" s="279">
        <f t="shared" si="28"/>
        <v>0</v>
      </c>
      <c r="D255" s="279">
        <f t="shared" si="29"/>
        <v>0</v>
      </c>
      <c r="E255" s="285">
        <f t="shared" si="30"/>
        <v>0</v>
      </c>
      <c r="F255" s="285">
        <f t="shared" si="31"/>
        <v>0</v>
      </c>
      <c r="G255" s="285">
        <f t="shared" si="32"/>
        <v>0</v>
      </c>
      <c r="H255" s="285">
        <f t="shared" si="33"/>
        <v>0</v>
      </c>
      <c r="I255" s="279">
        <f t="shared" si="34"/>
        <v>0</v>
      </c>
      <c r="J255" s="279">
        <f t="shared" si="35"/>
        <v>0</v>
      </c>
    </row>
    <row r="256" spans="1:10" x14ac:dyDescent="0.2">
      <c r="A256" s="287">
        <f>IF('Sep09'!M74=" ",0,ROUND('Sep09'!M74,0))</f>
        <v>0</v>
      </c>
      <c r="B256" s="278">
        <f t="shared" si="27"/>
        <v>95</v>
      </c>
      <c r="C256" s="279">
        <f t="shared" si="28"/>
        <v>0</v>
      </c>
      <c r="D256" s="279">
        <f t="shared" si="29"/>
        <v>0</v>
      </c>
      <c r="E256" s="285">
        <f t="shared" si="30"/>
        <v>0</v>
      </c>
      <c r="F256" s="285">
        <f t="shared" si="31"/>
        <v>0</v>
      </c>
      <c r="G256" s="285">
        <f t="shared" si="32"/>
        <v>0</v>
      </c>
      <c r="H256" s="285">
        <f t="shared" si="33"/>
        <v>0</v>
      </c>
      <c r="I256" s="279">
        <f t="shared" si="34"/>
        <v>0</v>
      </c>
      <c r="J256" s="279">
        <f t="shared" si="35"/>
        <v>0</v>
      </c>
    </row>
    <row r="257" spans="1:10" x14ac:dyDescent="0.2">
      <c r="A257" s="287">
        <f>IF('Sep09'!M75=" ",0,ROUND('Sep09'!M75,0))</f>
        <v>0</v>
      </c>
      <c r="B257" s="278">
        <f t="shared" si="27"/>
        <v>95</v>
      </c>
      <c r="C257" s="279">
        <f t="shared" si="28"/>
        <v>0</v>
      </c>
      <c r="D257" s="279">
        <f t="shared" si="29"/>
        <v>0</v>
      </c>
      <c r="E257" s="285">
        <f t="shared" si="30"/>
        <v>0</v>
      </c>
      <c r="F257" s="285">
        <f t="shared" si="31"/>
        <v>0</v>
      </c>
      <c r="G257" s="285">
        <f t="shared" si="32"/>
        <v>0</v>
      </c>
      <c r="H257" s="285">
        <f t="shared" si="33"/>
        <v>0</v>
      </c>
      <c r="I257" s="279">
        <f t="shared" si="34"/>
        <v>0</v>
      </c>
      <c r="J257" s="279">
        <f t="shared" si="35"/>
        <v>0</v>
      </c>
    </row>
    <row r="258" spans="1:10" x14ac:dyDescent="0.2">
      <c r="A258" s="287">
        <f>IF('Sep09'!M76=" ",0,ROUND('Sep09'!M76,0))</f>
        <v>0</v>
      </c>
      <c r="B258" s="278">
        <f t="shared" si="27"/>
        <v>95</v>
      </c>
      <c r="C258" s="279">
        <f t="shared" si="28"/>
        <v>0</v>
      </c>
      <c r="D258" s="279">
        <f t="shared" si="29"/>
        <v>0</v>
      </c>
      <c r="E258" s="285">
        <f t="shared" si="30"/>
        <v>0</v>
      </c>
      <c r="F258" s="285">
        <f t="shared" si="31"/>
        <v>0</v>
      </c>
      <c r="G258" s="285">
        <f t="shared" si="32"/>
        <v>0</v>
      </c>
      <c r="H258" s="285">
        <f t="shared" si="33"/>
        <v>0</v>
      </c>
      <c r="I258" s="279">
        <f t="shared" si="34"/>
        <v>0</v>
      </c>
      <c r="J258" s="279">
        <f t="shared" si="35"/>
        <v>0</v>
      </c>
    </row>
    <row r="259" spans="1:10" x14ac:dyDescent="0.2">
      <c r="A259" s="287">
        <f>IF('Sep09'!M77=" ",0,ROUND('Sep09'!M77,0))</f>
        <v>0</v>
      </c>
      <c r="B259" s="278">
        <f t="shared" si="27"/>
        <v>95</v>
      </c>
      <c r="C259" s="279">
        <f t="shared" si="28"/>
        <v>0</v>
      </c>
      <c r="D259" s="279">
        <f t="shared" si="29"/>
        <v>0</v>
      </c>
      <c r="E259" s="285">
        <f t="shared" si="30"/>
        <v>0</v>
      </c>
      <c r="F259" s="285">
        <f t="shared" si="31"/>
        <v>0</v>
      </c>
      <c r="G259" s="285">
        <f t="shared" si="32"/>
        <v>0</v>
      </c>
      <c r="H259" s="285">
        <f t="shared" si="33"/>
        <v>0</v>
      </c>
      <c r="I259" s="279">
        <f t="shared" si="34"/>
        <v>0</v>
      </c>
      <c r="J259" s="279">
        <f t="shared" si="35"/>
        <v>0</v>
      </c>
    </row>
    <row r="260" spans="1:10" x14ac:dyDescent="0.2">
      <c r="A260" s="287">
        <f>IF('Sep09'!M78=" ",0,ROUND('Sep09'!M78,0))</f>
        <v>0</v>
      </c>
      <c r="B260" s="278">
        <f t="shared" ref="B260:B323" si="36">B$1</f>
        <v>95</v>
      </c>
      <c r="C260" s="279">
        <f t="shared" ref="C260:C323" si="37">IF(A260&lt;B$1,0,IF(A260&lt;(B$1+C$1),A260-B260,C$1))</f>
        <v>0</v>
      </c>
      <c r="D260" s="279">
        <f t="shared" ref="D260:D323" si="38">IF(A260&gt;(B260+C260),A260-B260-C260,0)</f>
        <v>0</v>
      </c>
      <c r="E260" s="285">
        <f t="shared" ref="E260:E323" si="39">IF(A260&gt;D$1,(D$1-C$1-B$1)*E$1/100+(D260-D$1+C$1+B$1)*J$1/100,IF(D260&gt;0,D260*E$1/100,0))</f>
        <v>0</v>
      </c>
      <c r="F260" s="285">
        <f t="shared" ref="F260:F323" si="40">IF(A260&gt;D$1,(D$1-C$1-B$1)*F$1/100+(D260-D$1+C$1+B$1)*J$1/100,IF(D260&gt;0,D260*F$1/100,0))</f>
        <v>0</v>
      </c>
      <c r="G260" s="285">
        <f t="shared" ref="G260:G323" si="41">G$1</f>
        <v>0</v>
      </c>
      <c r="H260" s="285">
        <f t="shared" ref="H260:H323" si="42">IF(A260&gt;G$1,(D$1-C$1-B$1)*H$1/100+(D260-D$1+C$1+B$1)*J$1/100,IF(D260&gt;0,D260*H$1/100,0))</f>
        <v>0</v>
      </c>
      <c r="I260" s="279">
        <f t="shared" ref="I260:I323" si="43">IF(D260&gt;0,D260*I$1/100,0)</f>
        <v>0</v>
      </c>
      <c r="J260" s="279">
        <f t="shared" ref="J260:J323" si="44">E260+I260</f>
        <v>0</v>
      </c>
    </row>
    <row r="261" spans="1:10" x14ac:dyDescent="0.2">
      <c r="A261" s="287">
        <f>IF('Sep09'!M79=" ",0,ROUND('Sep09'!M79,0))</f>
        <v>0</v>
      </c>
      <c r="B261" s="278">
        <f t="shared" si="36"/>
        <v>95</v>
      </c>
      <c r="C261" s="279">
        <f t="shared" si="37"/>
        <v>0</v>
      </c>
      <c r="D261" s="279">
        <f t="shared" si="38"/>
        <v>0</v>
      </c>
      <c r="E261" s="285">
        <f t="shared" si="39"/>
        <v>0</v>
      </c>
      <c r="F261" s="285">
        <f t="shared" si="40"/>
        <v>0</v>
      </c>
      <c r="G261" s="285">
        <f t="shared" si="41"/>
        <v>0</v>
      </c>
      <c r="H261" s="285">
        <f t="shared" si="42"/>
        <v>0</v>
      </c>
      <c r="I261" s="279">
        <f t="shared" si="43"/>
        <v>0</v>
      </c>
      <c r="J261" s="279">
        <f t="shared" si="44"/>
        <v>0</v>
      </c>
    </row>
    <row r="262" spans="1:10" x14ac:dyDescent="0.2">
      <c r="A262" s="287">
        <f>IF('Sep09'!M80=" ",0,ROUND('Sep09'!M80,0))</f>
        <v>0</v>
      </c>
      <c r="B262" s="278">
        <f t="shared" si="36"/>
        <v>95</v>
      </c>
      <c r="C262" s="279">
        <f t="shared" si="37"/>
        <v>0</v>
      </c>
      <c r="D262" s="279">
        <f t="shared" si="38"/>
        <v>0</v>
      </c>
      <c r="E262" s="285">
        <f t="shared" si="39"/>
        <v>0</v>
      </c>
      <c r="F262" s="285">
        <f t="shared" si="40"/>
        <v>0</v>
      </c>
      <c r="G262" s="285">
        <f t="shared" si="41"/>
        <v>0</v>
      </c>
      <c r="H262" s="285">
        <f t="shared" si="42"/>
        <v>0</v>
      </c>
      <c r="I262" s="279">
        <f t="shared" si="43"/>
        <v>0</v>
      </c>
      <c r="J262" s="279">
        <f t="shared" si="44"/>
        <v>0</v>
      </c>
    </row>
    <row r="263" spans="1:10" x14ac:dyDescent="0.2">
      <c r="A263" s="287">
        <f>IF('Oct09'!M11=" ",0,ROUND('Oct09'!M11,0))</f>
        <v>0</v>
      </c>
      <c r="B263" s="278">
        <f t="shared" si="36"/>
        <v>95</v>
      </c>
      <c r="C263" s="279">
        <f t="shared" si="37"/>
        <v>0</v>
      </c>
      <c r="D263" s="279">
        <f t="shared" si="38"/>
        <v>0</v>
      </c>
      <c r="E263" s="285">
        <f t="shared" si="39"/>
        <v>0</v>
      </c>
      <c r="F263" s="285">
        <f t="shared" si="40"/>
        <v>0</v>
      </c>
      <c r="G263" s="285">
        <f t="shared" si="41"/>
        <v>0</v>
      </c>
      <c r="H263" s="285">
        <f t="shared" si="42"/>
        <v>0</v>
      </c>
      <c r="I263" s="279">
        <f t="shared" si="43"/>
        <v>0</v>
      </c>
      <c r="J263" s="279">
        <f t="shared" si="44"/>
        <v>0</v>
      </c>
    </row>
    <row r="264" spans="1:10" x14ac:dyDescent="0.2">
      <c r="A264" s="287">
        <f>IF('Oct09'!M12=" ",0,ROUND('Oct09'!M12,0))</f>
        <v>0</v>
      </c>
      <c r="B264" s="278">
        <f t="shared" si="36"/>
        <v>95</v>
      </c>
      <c r="C264" s="279">
        <f t="shared" si="37"/>
        <v>0</v>
      </c>
      <c r="D264" s="279">
        <f t="shared" si="38"/>
        <v>0</v>
      </c>
      <c r="E264" s="285">
        <f t="shared" si="39"/>
        <v>0</v>
      </c>
      <c r="F264" s="285">
        <f t="shared" si="40"/>
        <v>0</v>
      </c>
      <c r="G264" s="285">
        <f t="shared" si="41"/>
        <v>0</v>
      </c>
      <c r="H264" s="285">
        <f t="shared" si="42"/>
        <v>0</v>
      </c>
      <c r="I264" s="279">
        <f t="shared" si="43"/>
        <v>0</v>
      </c>
      <c r="J264" s="279">
        <f t="shared" si="44"/>
        <v>0</v>
      </c>
    </row>
    <row r="265" spans="1:10" x14ac:dyDescent="0.2">
      <c r="A265" s="287">
        <f>IF('Oct09'!M13=" ",0,ROUND('Oct09'!M13,0))</f>
        <v>0</v>
      </c>
      <c r="B265" s="278">
        <f t="shared" si="36"/>
        <v>95</v>
      </c>
      <c r="C265" s="279">
        <f t="shared" si="37"/>
        <v>0</v>
      </c>
      <c r="D265" s="279">
        <f t="shared" si="38"/>
        <v>0</v>
      </c>
      <c r="E265" s="285">
        <f t="shared" si="39"/>
        <v>0</v>
      </c>
      <c r="F265" s="285">
        <f t="shared" si="40"/>
        <v>0</v>
      </c>
      <c r="G265" s="285">
        <f t="shared" si="41"/>
        <v>0</v>
      </c>
      <c r="H265" s="285">
        <f t="shared" si="42"/>
        <v>0</v>
      </c>
      <c r="I265" s="279">
        <f t="shared" si="43"/>
        <v>0</v>
      </c>
      <c r="J265" s="279">
        <f t="shared" si="44"/>
        <v>0</v>
      </c>
    </row>
    <row r="266" spans="1:10" x14ac:dyDescent="0.2">
      <c r="A266" s="287">
        <f>IF('Oct09'!M14=" ",0,ROUND('Oct09'!M14,0))</f>
        <v>0</v>
      </c>
      <c r="B266" s="278">
        <f t="shared" si="36"/>
        <v>95</v>
      </c>
      <c r="C266" s="279">
        <f t="shared" si="37"/>
        <v>0</v>
      </c>
      <c r="D266" s="279">
        <f t="shared" si="38"/>
        <v>0</v>
      </c>
      <c r="E266" s="285">
        <f t="shared" si="39"/>
        <v>0</v>
      </c>
      <c r="F266" s="285">
        <f t="shared" si="40"/>
        <v>0</v>
      </c>
      <c r="G266" s="285">
        <f t="shared" si="41"/>
        <v>0</v>
      </c>
      <c r="H266" s="285">
        <f t="shared" si="42"/>
        <v>0</v>
      </c>
      <c r="I266" s="279">
        <f t="shared" si="43"/>
        <v>0</v>
      </c>
      <c r="J266" s="279">
        <f t="shared" si="44"/>
        <v>0</v>
      </c>
    </row>
    <row r="267" spans="1:10" x14ac:dyDescent="0.2">
      <c r="A267" s="287">
        <f>IF('Oct09'!M15=" ",0,ROUND('Oct09'!M15,0))</f>
        <v>0</v>
      </c>
      <c r="B267" s="278">
        <f t="shared" si="36"/>
        <v>95</v>
      </c>
      <c r="C267" s="279">
        <f t="shared" si="37"/>
        <v>0</v>
      </c>
      <c r="D267" s="279">
        <f t="shared" si="38"/>
        <v>0</v>
      </c>
      <c r="E267" s="285">
        <f t="shared" si="39"/>
        <v>0</v>
      </c>
      <c r="F267" s="285">
        <f t="shared" si="40"/>
        <v>0</v>
      </c>
      <c r="G267" s="285">
        <f t="shared" si="41"/>
        <v>0</v>
      </c>
      <c r="H267" s="285">
        <f t="shared" si="42"/>
        <v>0</v>
      </c>
      <c r="I267" s="279">
        <f t="shared" si="43"/>
        <v>0</v>
      </c>
      <c r="J267" s="279">
        <f t="shared" si="44"/>
        <v>0</v>
      </c>
    </row>
    <row r="268" spans="1:10" x14ac:dyDescent="0.2">
      <c r="A268" s="287">
        <f>IF('Oct09'!M16=" ",0,ROUND('Oct09'!M16,0))</f>
        <v>0</v>
      </c>
      <c r="B268" s="278">
        <f t="shared" si="36"/>
        <v>95</v>
      </c>
      <c r="C268" s="279">
        <f t="shared" si="37"/>
        <v>0</v>
      </c>
      <c r="D268" s="279">
        <f t="shared" si="38"/>
        <v>0</v>
      </c>
      <c r="E268" s="285">
        <f t="shared" si="39"/>
        <v>0</v>
      </c>
      <c r="F268" s="285">
        <f t="shared" si="40"/>
        <v>0</v>
      </c>
      <c r="G268" s="285">
        <f t="shared" si="41"/>
        <v>0</v>
      </c>
      <c r="H268" s="285">
        <f t="shared" si="42"/>
        <v>0</v>
      </c>
      <c r="I268" s="279">
        <f t="shared" si="43"/>
        <v>0</v>
      </c>
      <c r="J268" s="279">
        <f t="shared" si="44"/>
        <v>0</v>
      </c>
    </row>
    <row r="269" spans="1:10" x14ac:dyDescent="0.2">
      <c r="A269" s="287">
        <f>IF('Oct09'!M17=" ",0,ROUND('Oct09'!M17,0))</f>
        <v>0</v>
      </c>
      <c r="B269" s="278">
        <f t="shared" si="36"/>
        <v>95</v>
      </c>
      <c r="C269" s="279">
        <f t="shared" si="37"/>
        <v>0</v>
      </c>
      <c r="D269" s="279">
        <f t="shared" si="38"/>
        <v>0</v>
      </c>
      <c r="E269" s="285">
        <f t="shared" si="39"/>
        <v>0</v>
      </c>
      <c r="F269" s="285">
        <f t="shared" si="40"/>
        <v>0</v>
      </c>
      <c r="G269" s="285">
        <f t="shared" si="41"/>
        <v>0</v>
      </c>
      <c r="H269" s="285">
        <f t="shared" si="42"/>
        <v>0</v>
      </c>
      <c r="I269" s="279">
        <f t="shared" si="43"/>
        <v>0</v>
      </c>
      <c r="J269" s="279">
        <f t="shared" si="44"/>
        <v>0</v>
      </c>
    </row>
    <row r="270" spans="1:10" x14ac:dyDescent="0.2">
      <c r="A270" s="287">
        <f>IF('Oct09'!M18=" ",0,ROUND('Oct09'!M18,0))</f>
        <v>0</v>
      </c>
      <c r="B270" s="278">
        <f t="shared" si="36"/>
        <v>95</v>
      </c>
      <c r="C270" s="279">
        <f t="shared" si="37"/>
        <v>0</v>
      </c>
      <c r="D270" s="279">
        <f t="shared" si="38"/>
        <v>0</v>
      </c>
      <c r="E270" s="285">
        <f t="shared" si="39"/>
        <v>0</v>
      </c>
      <c r="F270" s="285">
        <f t="shared" si="40"/>
        <v>0</v>
      </c>
      <c r="G270" s="285">
        <f t="shared" si="41"/>
        <v>0</v>
      </c>
      <c r="H270" s="285">
        <f t="shared" si="42"/>
        <v>0</v>
      </c>
      <c r="I270" s="279">
        <f t="shared" si="43"/>
        <v>0</v>
      </c>
      <c r="J270" s="279">
        <f t="shared" si="44"/>
        <v>0</v>
      </c>
    </row>
    <row r="271" spans="1:10" x14ac:dyDescent="0.2">
      <c r="A271" s="287">
        <f>IF('Oct09'!M19=" ",0,ROUND('Oct09'!M19,0))</f>
        <v>0</v>
      </c>
      <c r="B271" s="278">
        <f t="shared" si="36"/>
        <v>95</v>
      </c>
      <c r="C271" s="279">
        <f t="shared" si="37"/>
        <v>0</v>
      </c>
      <c r="D271" s="279">
        <f t="shared" si="38"/>
        <v>0</v>
      </c>
      <c r="E271" s="285">
        <f t="shared" si="39"/>
        <v>0</v>
      </c>
      <c r="F271" s="285">
        <f t="shared" si="40"/>
        <v>0</v>
      </c>
      <c r="G271" s="285">
        <f t="shared" si="41"/>
        <v>0</v>
      </c>
      <c r="H271" s="285">
        <f t="shared" si="42"/>
        <v>0</v>
      </c>
      <c r="I271" s="279">
        <f t="shared" si="43"/>
        <v>0</v>
      </c>
      <c r="J271" s="279">
        <f t="shared" si="44"/>
        <v>0</v>
      </c>
    </row>
    <row r="272" spans="1:10" x14ac:dyDescent="0.2">
      <c r="A272" s="287">
        <f>IF('Oct09'!M20=" ",0,ROUND('Oct09'!M20,0))</f>
        <v>0</v>
      </c>
      <c r="B272" s="278">
        <f t="shared" si="36"/>
        <v>95</v>
      </c>
      <c r="C272" s="279">
        <f t="shared" si="37"/>
        <v>0</v>
      </c>
      <c r="D272" s="279">
        <f t="shared" si="38"/>
        <v>0</v>
      </c>
      <c r="E272" s="285">
        <f t="shared" si="39"/>
        <v>0</v>
      </c>
      <c r="F272" s="285">
        <f t="shared" si="40"/>
        <v>0</v>
      </c>
      <c r="G272" s="285">
        <f t="shared" si="41"/>
        <v>0</v>
      </c>
      <c r="H272" s="285">
        <f t="shared" si="42"/>
        <v>0</v>
      </c>
      <c r="I272" s="279">
        <f t="shared" si="43"/>
        <v>0</v>
      </c>
      <c r="J272" s="279">
        <f t="shared" si="44"/>
        <v>0</v>
      </c>
    </row>
    <row r="273" spans="1:10" x14ac:dyDescent="0.2">
      <c r="A273" s="287">
        <f>IF('Oct09'!M26=" ",0,ROUND('Oct09'!M26,0))</f>
        <v>0</v>
      </c>
      <c r="B273" s="278">
        <f t="shared" si="36"/>
        <v>95</v>
      </c>
      <c r="C273" s="279">
        <f t="shared" si="37"/>
        <v>0</v>
      </c>
      <c r="D273" s="279">
        <f t="shared" si="38"/>
        <v>0</v>
      </c>
      <c r="E273" s="285">
        <f t="shared" si="39"/>
        <v>0</v>
      </c>
      <c r="F273" s="285">
        <f t="shared" si="40"/>
        <v>0</v>
      </c>
      <c r="G273" s="285">
        <f t="shared" si="41"/>
        <v>0</v>
      </c>
      <c r="H273" s="285">
        <f t="shared" si="42"/>
        <v>0</v>
      </c>
      <c r="I273" s="279">
        <f t="shared" si="43"/>
        <v>0</v>
      </c>
      <c r="J273" s="279">
        <f t="shared" si="44"/>
        <v>0</v>
      </c>
    </row>
    <row r="274" spans="1:10" x14ac:dyDescent="0.2">
      <c r="A274" s="287">
        <f>IF('Oct09'!M27=" ",0,ROUND('Oct09'!M27,0))</f>
        <v>0</v>
      </c>
      <c r="B274" s="278">
        <f t="shared" si="36"/>
        <v>95</v>
      </c>
      <c r="C274" s="279">
        <f t="shared" si="37"/>
        <v>0</v>
      </c>
      <c r="D274" s="279">
        <f t="shared" si="38"/>
        <v>0</v>
      </c>
      <c r="E274" s="285">
        <f t="shared" si="39"/>
        <v>0</v>
      </c>
      <c r="F274" s="285">
        <f t="shared" si="40"/>
        <v>0</v>
      </c>
      <c r="G274" s="285">
        <f t="shared" si="41"/>
        <v>0</v>
      </c>
      <c r="H274" s="285">
        <f t="shared" si="42"/>
        <v>0</v>
      </c>
      <c r="I274" s="279">
        <f t="shared" si="43"/>
        <v>0</v>
      </c>
      <c r="J274" s="279">
        <f t="shared" si="44"/>
        <v>0</v>
      </c>
    </row>
    <row r="275" spans="1:10" x14ac:dyDescent="0.2">
      <c r="A275" s="287">
        <f>IF('Oct09'!M28=" ",0,ROUND('Oct09'!M28,0))</f>
        <v>0</v>
      </c>
      <c r="B275" s="278">
        <f t="shared" si="36"/>
        <v>95</v>
      </c>
      <c r="C275" s="279">
        <f t="shared" si="37"/>
        <v>0</v>
      </c>
      <c r="D275" s="279">
        <f t="shared" si="38"/>
        <v>0</v>
      </c>
      <c r="E275" s="285">
        <f t="shared" si="39"/>
        <v>0</v>
      </c>
      <c r="F275" s="285">
        <f t="shared" si="40"/>
        <v>0</v>
      </c>
      <c r="G275" s="285">
        <f t="shared" si="41"/>
        <v>0</v>
      </c>
      <c r="H275" s="285">
        <f t="shared" si="42"/>
        <v>0</v>
      </c>
      <c r="I275" s="279">
        <f t="shared" si="43"/>
        <v>0</v>
      </c>
      <c r="J275" s="279">
        <f t="shared" si="44"/>
        <v>0</v>
      </c>
    </row>
    <row r="276" spans="1:10" x14ac:dyDescent="0.2">
      <c r="A276" s="287">
        <f>IF('Oct09'!M29=" ",0,ROUND('Oct09'!M29,0))</f>
        <v>0</v>
      </c>
      <c r="B276" s="278">
        <f t="shared" si="36"/>
        <v>95</v>
      </c>
      <c r="C276" s="279">
        <f t="shared" si="37"/>
        <v>0</v>
      </c>
      <c r="D276" s="279">
        <f t="shared" si="38"/>
        <v>0</v>
      </c>
      <c r="E276" s="285">
        <f t="shared" si="39"/>
        <v>0</v>
      </c>
      <c r="F276" s="285">
        <f t="shared" si="40"/>
        <v>0</v>
      </c>
      <c r="G276" s="285">
        <f t="shared" si="41"/>
        <v>0</v>
      </c>
      <c r="H276" s="285">
        <f t="shared" si="42"/>
        <v>0</v>
      </c>
      <c r="I276" s="279">
        <f t="shared" si="43"/>
        <v>0</v>
      </c>
      <c r="J276" s="279">
        <f t="shared" si="44"/>
        <v>0</v>
      </c>
    </row>
    <row r="277" spans="1:10" x14ac:dyDescent="0.2">
      <c r="A277" s="287">
        <f>IF('Oct09'!M30=" ",0,ROUND('Oct09'!M30,0))</f>
        <v>0</v>
      </c>
      <c r="B277" s="278">
        <f t="shared" si="36"/>
        <v>95</v>
      </c>
      <c r="C277" s="279">
        <f t="shared" si="37"/>
        <v>0</v>
      </c>
      <c r="D277" s="279">
        <f t="shared" si="38"/>
        <v>0</v>
      </c>
      <c r="E277" s="285">
        <f t="shared" si="39"/>
        <v>0</v>
      </c>
      <c r="F277" s="285">
        <f t="shared" si="40"/>
        <v>0</v>
      </c>
      <c r="G277" s="285">
        <f t="shared" si="41"/>
        <v>0</v>
      </c>
      <c r="H277" s="285">
        <f t="shared" si="42"/>
        <v>0</v>
      </c>
      <c r="I277" s="279">
        <f t="shared" si="43"/>
        <v>0</v>
      </c>
      <c r="J277" s="279">
        <f t="shared" si="44"/>
        <v>0</v>
      </c>
    </row>
    <row r="278" spans="1:10" x14ac:dyDescent="0.2">
      <c r="A278" s="287">
        <f>IF('Oct09'!M31=" ",0,ROUND('Oct09'!M31,0))</f>
        <v>0</v>
      </c>
      <c r="B278" s="278">
        <f t="shared" si="36"/>
        <v>95</v>
      </c>
      <c r="C278" s="279">
        <f t="shared" si="37"/>
        <v>0</v>
      </c>
      <c r="D278" s="279">
        <f t="shared" si="38"/>
        <v>0</v>
      </c>
      <c r="E278" s="285">
        <f t="shared" si="39"/>
        <v>0</v>
      </c>
      <c r="F278" s="285">
        <f t="shared" si="40"/>
        <v>0</v>
      </c>
      <c r="G278" s="285">
        <f t="shared" si="41"/>
        <v>0</v>
      </c>
      <c r="H278" s="285">
        <f t="shared" si="42"/>
        <v>0</v>
      </c>
      <c r="I278" s="279">
        <f t="shared" si="43"/>
        <v>0</v>
      </c>
      <c r="J278" s="279">
        <f t="shared" si="44"/>
        <v>0</v>
      </c>
    </row>
    <row r="279" spans="1:10" x14ac:dyDescent="0.2">
      <c r="A279" s="287">
        <f>IF('Oct09'!M32=" ",0,ROUND('Oct09'!M32,0))</f>
        <v>0</v>
      </c>
      <c r="B279" s="278">
        <f t="shared" si="36"/>
        <v>95</v>
      </c>
      <c r="C279" s="279">
        <f t="shared" si="37"/>
        <v>0</v>
      </c>
      <c r="D279" s="279">
        <f t="shared" si="38"/>
        <v>0</v>
      </c>
      <c r="E279" s="285">
        <f t="shared" si="39"/>
        <v>0</v>
      </c>
      <c r="F279" s="285">
        <f t="shared" si="40"/>
        <v>0</v>
      </c>
      <c r="G279" s="285">
        <f t="shared" si="41"/>
        <v>0</v>
      </c>
      <c r="H279" s="285">
        <f t="shared" si="42"/>
        <v>0</v>
      </c>
      <c r="I279" s="279">
        <f t="shared" si="43"/>
        <v>0</v>
      </c>
      <c r="J279" s="279">
        <f t="shared" si="44"/>
        <v>0</v>
      </c>
    </row>
    <row r="280" spans="1:10" x14ac:dyDescent="0.2">
      <c r="A280" s="287">
        <f>IF('Oct09'!M33=" ",0,ROUND('Oct09'!M33,0))</f>
        <v>0</v>
      </c>
      <c r="B280" s="278">
        <f t="shared" si="36"/>
        <v>95</v>
      </c>
      <c r="C280" s="279">
        <f t="shared" si="37"/>
        <v>0</v>
      </c>
      <c r="D280" s="279">
        <f t="shared" si="38"/>
        <v>0</v>
      </c>
      <c r="E280" s="285">
        <f t="shared" si="39"/>
        <v>0</v>
      </c>
      <c r="F280" s="285">
        <f t="shared" si="40"/>
        <v>0</v>
      </c>
      <c r="G280" s="285">
        <f t="shared" si="41"/>
        <v>0</v>
      </c>
      <c r="H280" s="285">
        <f t="shared" si="42"/>
        <v>0</v>
      </c>
      <c r="I280" s="279">
        <f t="shared" si="43"/>
        <v>0</v>
      </c>
      <c r="J280" s="279">
        <f t="shared" si="44"/>
        <v>0</v>
      </c>
    </row>
    <row r="281" spans="1:10" x14ac:dyDescent="0.2">
      <c r="A281" s="287">
        <f>IF('Oct09'!M34=" ",0,ROUND('Oct09'!M34,0))</f>
        <v>0</v>
      </c>
      <c r="B281" s="278">
        <f t="shared" si="36"/>
        <v>95</v>
      </c>
      <c r="C281" s="279">
        <f t="shared" si="37"/>
        <v>0</v>
      </c>
      <c r="D281" s="279">
        <f t="shared" si="38"/>
        <v>0</v>
      </c>
      <c r="E281" s="285">
        <f t="shared" si="39"/>
        <v>0</v>
      </c>
      <c r="F281" s="285">
        <f t="shared" si="40"/>
        <v>0</v>
      </c>
      <c r="G281" s="285">
        <f t="shared" si="41"/>
        <v>0</v>
      </c>
      <c r="H281" s="285">
        <f t="shared" si="42"/>
        <v>0</v>
      </c>
      <c r="I281" s="279">
        <f t="shared" si="43"/>
        <v>0</v>
      </c>
      <c r="J281" s="279">
        <f t="shared" si="44"/>
        <v>0</v>
      </c>
    </row>
    <row r="282" spans="1:10" x14ac:dyDescent="0.2">
      <c r="A282" s="287">
        <f>IF('Oct09'!M35=" ",0,ROUND('Oct09'!M35,0))</f>
        <v>0</v>
      </c>
      <c r="B282" s="278">
        <f t="shared" si="36"/>
        <v>95</v>
      </c>
      <c r="C282" s="279">
        <f t="shared" si="37"/>
        <v>0</v>
      </c>
      <c r="D282" s="279">
        <f t="shared" si="38"/>
        <v>0</v>
      </c>
      <c r="E282" s="285">
        <f t="shared" si="39"/>
        <v>0</v>
      </c>
      <c r="F282" s="285">
        <f t="shared" si="40"/>
        <v>0</v>
      </c>
      <c r="G282" s="285">
        <f t="shared" si="41"/>
        <v>0</v>
      </c>
      <c r="H282" s="285">
        <f t="shared" si="42"/>
        <v>0</v>
      </c>
      <c r="I282" s="279">
        <f t="shared" si="43"/>
        <v>0</v>
      </c>
      <c r="J282" s="279">
        <f t="shared" si="44"/>
        <v>0</v>
      </c>
    </row>
    <row r="283" spans="1:10" x14ac:dyDescent="0.2">
      <c r="A283" s="287">
        <f>IF('Oct09'!M41=" ",0,ROUND('Oct09'!M41,0))</f>
        <v>0</v>
      </c>
      <c r="B283" s="278">
        <f t="shared" si="36"/>
        <v>95</v>
      </c>
      <c r="C283" s="279">
        <f t="shared" si="37"/>
        <v>0</v>
      </c>
      <c r="D283" s="279">
        <f t="shared" si="38"/>
        <v>0</v>
      </c>
      <c r="E283" s="285">
        <f t="shared" si="39"/>
        <v>0</v>
      </c>
      <c r="F283" s="285">
        <f t="shared" si="40"/>
        <v>0</v>
      </c>
      <c r="G283" s="285">
        <f t="shared" si="41"/>
        <v>0</v>
      </c>
      <c r="H283" s="285">
        <f t="shared" si="42"/>
        <v>0</v>
      </c>
      <c r="I283" s="279">
        <f t="shared" si="43"/>
        <v>0</v>
      </c>
      <c r="J283" s="279">
        <f t="shared" si="44"/>
        <v>0</v>
      </c>
    </row>
    <row r="284" spans="1:10" x14ac:dyDescent="0.2">
      <c r="A284" s="287">
        <f>IF('Oct09'!M42=" ",0,ROUND('Oct09'!M42,0))</f>
        <v>0</v>
      </c>
      <c r="B284" s="278">
        <f t="shared" si="36"/>
        <v>95</v>
      </c>
      <c r="C284" s="279">
        <f t="shared" si="37"/>
        <v>0</v>
      </c>
      <c r="D284" s="279">
        <f t="shared" si="38"/>
        <v>0</v>
      </c>
      <c r="E284" s="285">
        <f t="shared" si="39"/>
        <v>0</v>
      </c>
      <c r="F284" s="285">
        <f t="shared" si="40"/>
        <v>0</v>
      </c>
      <c r="G284" s="285">
        <f t="shared" si="41"/>
        <v>0</v>
      </c>
      <c r="H284" s="285">
        <f t="shared" si="42"/>
        <v>0</v>
      </c>
      <c r="I284" s="279">
        <f t="shared" si="43"/>
        <v>0</v>
      </c>
      <c r="J284" s="279">
        <f t="shared" si="44"/>
        <v>0</v>
      </c>
    </row>
    <row r="285" spans="1:10" x14ac:dyDescent="0.2">
      <c r="A285" s="287">
        <f>IF('Oct09'!M43=" ",0,ROUND('Oct09'!M43,0))</f>
        <v>0</v>
      </c>
      <c r="B285" s="278">
        <f t="shared" si="36"/>
        <v>95</v>
      </c>
      <c r="C285" s="279">
        <f t="shared" si="37"/>
        <v>0</v>
      </c>
      <c r="D285" s="279">
        <f t="shared" si="38"/>
        <v>0</v>
      </c>
      <c r="E285" s="285">
        <f t="shared" si="39"/>
        <v>0</v>
      </c>
      <c r="F285" s="285">
        <f t="shared" si="40"/>
        <v>0</v>
      </c>
      <c r="G285" s="285">
        <f t="shared" si="41"/>
        <v>0</v>
      </c>
      <c r="H285" s="285">
        <f t="shared" si="42"/>
        <v>0</v>
      </c>
      <c r="I285" s="279">
        <f t="shared" si="43"/>
        <v>0</v>
      </c>
      <c r="J285" s="279">
        <f t="shared" si="44"/>
        <v>0</v>
      </c>
    </row>
    <row r="286" spans="1:10" x14ac:dyDescent="0.2">
      <c r="A286" s="287">
        <f>IF('Oct09'!M44=" ",0,ROUND('Oct09'!M44,0))</f>
        <v>0</v>
      </c>
      <c r="B286" s="278">
        <f t="shared" si="36"/>
        <v>95</v>
      </c>
      <c r="C286" s="279">
        <f t="shared" si="37"/>
        <v>0</v>
      </c>
      <c r="D286" s="279">
        <f t="shared" si="38"/>
        <v>0</v>
      </c>
      <c r="E286" s="285">
        <f t="shared" si="39"/>
        <v>0</v>
      </c>
      <c r="F286" s="285">
        <f t="shared" si="40"/>
        <v>0</v>
      </c>
      <c r="G286" s="285">
        <f t="shared" si="41"/>
        <v>0</v>
      </c>
      <c r="H286" s="285">
        <f t="shared" si="42"/>
        <v>0</v>
      </c>
      <c r="I286" s="279">
        <f t="shared" si="43"/>
        <v>0</v>
      </c>
      <c r="J286" s="279">
        <f t="shared" si="44"/>
        <v>0</v>
      </c>
    </row>
    <row r="287" spans="1:10" x14ac:dyDescent="0.2">
      <c r="A287" s="287">
        <f>IF('Oct09'!M45=" ",0,ROUND('Oct09'!M45,0))</f>
        <v>0</v>
      </c>
      <c r="B287" s="278">
        <f t="shared" si="36"/>
        <v>95</v>
      </c>
      <c r="C287" s="279">
        <f t="shared" si="37"/>
        <v>0</v>
      </c>
      <c r="D287" s="279">
        <f t="shared" si="38"/>
        <v>0</v>
      </c>
      <c r="E287" s="285">
        <f t="shared" si="39"/>
        <v>0</v>
      </c>
      <c r="F287" s="285">
        <f t="shared" si="40"/>
        <v>0</v>
      </c>
      <c r="G287" s="285">
        <f t="shared" si="41"/>
        <v>0</v>
      </c>
      <c r="H287" s="285">
        <f t="shared" si="42"/>
        <v>0</v>
      </c>
      <c r="I287" s="279">
        <f t="shared" si="43"/>
        <v>0</v>
      </c>
      <c r="J287" s="279">
        <f t="shared" si="44"/>
        <v>0</v>
      </c>
    </row>
    <row r="288" spans="1:10" x14ac:dyDescent="0.2">
      <c r="A288" s="287">
        <f>IF('Oct09'!M46=" ",0,ROUND('Oct09'!M46,0))</f>
        <v>0</v>
      </c>
      <c r="B288" s="278">
        <f t="shared" si="36"/>
        <v>95</v>
      </c>
      <c r="C288" s="279">
        <f t="shared" si="37"/>
        <v>0</v>
      </c>
      <c r="D288" s="279">
        <f t="shared" si="38"/>
        <v>0</v>
      </c>
      <c r="E288" s="285">
        <f t="shared" si="39"/>
        <v>0</v>
      </c>
      <c r="F288" s="285">
        <f t="shared" si="40"/>
        <v>0</v>
      </c>
      <c r="G288" s="285">
        <f t="shared" si="41"/>
        <v>0</v>
      </c>
      <c r="H288" s="285">
        <f t="shared" si="42"/>
        <v>0</v>
      </c>
      <c r="I288" s="279">
        <f t="shared" si="43"/>
        <v>0</v>
      </c>
      <c r="J288" s="279">
        <f t="shared" si="44"/>
        <v>0</v>
      </c>
    </row>
    <row r="289" spans="1:10" x14ac:dyDescent="0.2">
      <c r="A289" s="287">
        <f>IF('Oct09'!M47=" ",0,ROUND('Oct09'!M47,0))</f>
        <v>0</v>
      </c>
      <c r="B289" s="278">
        <f t="shared" si="36"/>
        <v>95</v>
      </c>
      <c r="C289" s="279">
        <f t="shared" si="37"/>
        <v>0</v>
      </c>
      <c r="D289" s="279">
        <f t="shared" si="38"/>
        <v>0</v>
      </c>
      <c r="E289" s="285">
        <f t="shared" si="39"/>
        <v>0</v>
      </c>
      <c r="F289" s="285">
        <f t="shared" si="40"/>
        <v>0</v>
      </c>
      <c r="G289" s="285">
        <f t="shared" si="41"/>
        <v>0</v>
      </c>
      <c r="H289" s="285">
        <f t="shared" si="42"/>
        <v>0</v>
      </c>
      <c r="I289" s="279">
        <f t="shared" si="43"/>
        <v>0</v>
      </c>
      <c r="J289" s="279">
        <f t="shared" si="44"/>
        <v>0</v>
      </c>
    </row>
    <row r="290" spans="1:10" x14ac:dyDescent="0.2">
      <c r="A290" s="287">
        <f>IF('Oct09'!M48=" ",0,ROUND('Oct09'!M48,0))</f>
        <v>0</v>
      </c>
      <c r="B290" s="278">
        <f t="shared" si="36"/>
        <v>95</v>
      </c>
      <c r="C290" s="279">
        <f t="shared" si="37"/>
        <v>0</v>
      </c>
      <c r="D290" s="279">
        <f t="shared" si="38"/>
        <v>0</v>
      </c>
      <c r="E290" s="285">
        <f t="shared" si="39"/>
        <v>0</v>
      </c>
      <c r="F290" s="285">
        <f t="shared" si="40"/>
        <v>0</v>
      </c>
      <c r="G290" s="285">
        <f t="shared" si="41"/>
        <v>0</v>
      </c>
      <c r="H290" s="285">
        <f t="shared" si="42"/>
        <v>0</v>
      </c>
      <c r="I290" s="279">
        <f t="shared" si="43"/>
        <v>0</v>
      </c>
      <c r="J290" s="279">
        <f t="shared" si="44"/>
        <v>0</v>
      </c>
    </row>
    <row r="291" spans="1:10" x14ac:dyDescent="0.2">
      <c r="A291" s="287">
        <f>IF('Oct09'!M49=" ",0,ROUND('Oct09'!M49,0))</f>
        <v>0</v>
      </c>
      <c r="B291" s="278">
        <f t="shared" si="36"/>
        <v>95</v>
      </c>
      <c r="C291" s="279">
        <f t="shared" si="37"/>
        <v>0</v>
      </c>
      <c r="D291" s="279">
        <f t="shared" si="38"/>
        <v>0</v>
      </c>
      <c r="E291" s="285">
        <f t="shared" si="39"/>
        <v>0</v>
      </c>
      <c r="F291" s="285">
        <f t="shared" si="40"/>
        <v>0</v>
      </c>
      <c r="G291" s="285">
        <f t="shared" si="41"/>
        <v>0</v>
      </c>
      <c r="H291" s="285">
        <f t="shared" si="42"/>
        <v>0</v>
      </c>
      <c r="I291" s="279">
        <f t="shared" si="43"/>
        <v>0</v>
      </c>
      <c r="J291" s="279">
        <f t="shared" si="44"/>
        <v>0</v>
      </c>
    </row>
    <row r="292" spans="1:10" x14ac:dyDescent="0.2">
      <c r="A292" s="287">
        <f>IF('Oct09'!M50=" ",0,ROUND('Oct09'!M50,0))</f>
        <v>0</v>
      </c>
      <c r="B292" s="278">
        <f t="shared" si="36"/>
        <v>95</v>
      </c>
      <c r="C292" s="279">
        <f t="shared" si="37"/>
        <v>0</v>
      </c>
      <c r="D292" s="279">
        <f t="shared" si="38"/>
        <v>0</v>
      </c>
      <c r="E292" s="285">
        <f t="shared" si="39"/>
        <v>0</v>
      </c>
      <c r="F292" s="285">
        <f t="shared" si="40"/>
        <v>0</v>
      </c>
      <c r="G292" s="285">
        <f t="shared" si="41"/>
        <v>0</v>
      </c>
      <c r="H292" s="285">
        <f t="shared" si="42"/>
        <v>0</v>
      </c>
      <c r="I292" s="279">
        <f t="shared" si="43"/>
        <v>0</v>
      </c>
      <c r="J292" s="279">
        <f t="shared" si="44"/>
        <v>0</v>
      </c>
    </row>
    <row r="293" spans="1:10" x14ac:dyDescent="0.2">
      <c r="A293" s="287">
        <f>IF('Oct09'!M56=" ",0,ROUND('Oct09'!M56,0))</f>
        <v>0</v>
      </c>
      <c r="B293" s="278">
        <f t="shared" si="36"/>
        <v>95</v>
      </c>
      <c r="C293" s="279">
        <f t="shared" si="37"/>
        <v>0</v>
      </c>
      <c r="D293" s="279">
        <f t="shared" si="38"/>
        <v>0</v>
      </c>
      <c r="E293" s="285">
        <f t="shared" si="39"/>
        <v>0</v>
      </c>
      <c r="F293" s="285">
        <f t="shared" si="40"/>
        <v>0</v>
      </c>
      <c r="G293" s="285">
        <f t="shared" si="41"/>
        <v>0</v>
      </c>
      <c r="H293" s="285">
        <f t="shared" si="42"/>
        <v>0</v>
      </c>
      <c r="I293" s="279">
        <f t="shared" si="43"/>
        <v>0</v>
      </c>
      <c r="J293" s="279">
        <f t="shared" si="44"/>
        <v>0</v>
      </c>
    </row>
    <row r="294" spans="1:10" x14ac:dyDescent="0.2">
      <c r="A294" s="287">
        <f>IF('Oct09'!M57=" ",0,ROUND('Oct09'!M57,0))</f>
        <v>0</v>
      </c>
      <c r="B294" s="278">
        <f t="shared" si="36"/>
        <v>95</v>
      </c>
      <c r="C294" s="279">
        <f t="shared" si="37"/>
        <v>0</v>
      </c>
      <c r="D294" s="279">
        <f t="shared" si="38"/>
        <v>0</v>
      </c>
      <c r="E294" s="285">
        <f t="shared" si="39"/>
        <v>0</v>
      </c>
      <c r="F294" s="285">
        <f t="shared" si="40"/>
        <v>0</v>
      </c>
      <c r="G294" s="285">
        <f t="shared" si="41"/>
        <v>0</v>
      </c>
      <c r="H294" s="285">
        <f t="shared" si="42"/>
        <v>0</v>
      </c>
      <c r="I294" s="279">
        <f t="shared" si="43"/>
        <v>0</v>
      </c>
      <c r="J294" s="279">
        <f t="shared" si="44"/>
        <v>0</v>
      </c>
    </row>
    <row r="295" spans="1:10" x14ac:dyDescent="0.2">
      <c r="A295" s="287">
        <f>IF('Oct09'!M58=" ",0,ROUND('Oct09'!M58,0))</f>
        <v>0</v>
      </c>
      <c r="B295" s="278">
        <f t="shared" si="36"/>
        <v>95</v>
      </c>
      <c r="C295" s="279">
        <f t="shared" si="37"/>
        <v>0</v>
      </c>
      <c r="D295" s="279">
        <f t="shared" si="38"/>
        <v>0</v>
      </c>
      <c r="E295" s="285">
        <f t="shared" si="39"/>
        <v>0</v>
      </c>
      <c r="F295" s="285">
        <f t="shared" si="40"/>
        <v>0</v>
      </c>
      <c r="G295" s="285">
        <f t="shared" si="41"/>
        <v>0</v>
      </c>
      <c r="H295" s="285">
        <f t="shared" si="42"/>
        <v>0</v>
      </c>
      <c r="I295" s="279">
        <f t="shared" si="43"/>
        <v>0</v>
      </c>
      <c r="J295" s="279">
        <f t="shared" si="44"/>
        <v>0</v>
      </c>
    </row>
    <row r="296" spans="1:10" x14ac:dyDescent="0.2">
      <c r="A296" s="287">
        <f>IF('Oct09'!M59=" ",0,ROUND('Oct09'!M59,0))</f>
        <v>0</v>
      </c>
      <c r="B296" s="278">
        <f t="shared" si="36"/>
        <v>95</v>
      </c>
      <c r="C296" s="279">
        <f t="shared" si="37"/>
        <v>0</v>
      </c>
      <c r="D296" s="279">
        <f t="shared" si="38"/>
        <v>0</v>
      </c>
      <c r="E296" s="285">
        <f t="shared" si="39"/>
        <v>0</v>
      </c>
      <c r="F296" s="285">
        <f t="shared" si="40"/>
        <v>0</v>
      </c>
      <c r="G296" s="285">
        <f t="shared" si="41"/>
        <v>0</v>
      </c>
      <c r="H296" s="285">
        <f t="shared" si="42"/>
        <v>0</v>
      </c>
      <c r="I296" s="279">
        <f t="shared" si="43"/>
        <v>0</v>
      </c>
      <c r="J296" s="279">
        <f t="shared" si="44"/>
        <v>0</v>
      </c>
    </row>
    <row r="297" spans="1:10" x14ac:dyDescent="0.2">
      <c r="A297" s="287">
        <f>IF('Oct09'!M60=" ",0,ROUND('Oct09'!M60,0))</f>
        <v>0</v>
      </c>
      <c r="B297" s="278">
        <f t="shared" si="36"/>
        <v>95</v>
      </c>
      <c r="C297" s="279">
        <f t="shared" si="37"/>
        <v>0</v>
      </c>
      <c r="D297" s="279">
        <f t="shared" si="38"/>
        <v>0</v>
      </c>
      <c r="E297" s="285">
        <f t="shared" si="39"/>
        <v>0</v>
      </c>
      <c r="F297" s="285">
        <f t="shared" si="40"/>
        <v>0</v>
      </c>
      <c r="G297" s="285">
        <f t="shared" si="41"/>
        <v>0</v>
      </c>
      <c r="H297" s="285">
        <f t="shared" si="42"/>
        <v>0</v>
      </c>
      <c r="I297" s="279">
        <f t="shared" si="43"/>
        <v>0</v>
      </c>
      <c r="J297" s="279">
        <f t="shared" si="44"/>
        <v>0</v>
      </c>
    </row>
    <row r="298" spans="1:10" x14ac:dyDescent="0.2">
      <c r="A298" s="287">
        <f>IF('Oct09'!M61=" ",0,ROUND('Oct09'!M61,0))</f>
        <v>0</v>
      </c>
      <c r="B298" s="278">
        <f t="shared" si="36"/>
        <v>95</v>
      </c>
      <c r="C298" s="279">
        <f t="shared" si="37"/>
        <v>0</v>
      </c>
      <c r="D298" s="279">
        <f t="shared" si="38"/>
        <v>0</v>
      </c>
      <c r="E298" s="285">
        <f t="shared" si="39"/>
        <v>0</v>
      </c>
      <c r="F298" s="285">
        <f t="shared" si="40"/>
        <v>0</v>
      </c>
      <c r="G298" s="285">
        <f t="shared" si="41"/>
        <v>0</v>
      </c>
      <c r="H298" s="285">
        <f t="shared" si="42"/>
        <v>0</v>
      </c>
      <c r="I298" s="279">
        <f t="shared" si="43"/>
        <v>0</v>
      </c>
      <c r="J298" s="279">
        <f t="shared" si="44"/>
        <v>0</v>
      </c>
    </row>
    <row r="299" spans="1:10" x14ac:dyDescent="0.2">
      <c r="A299" s="287">
        <f>IF('Oct09'!M62=" ",0,ROUND('Oct09'!M62,0))</f>
        <v>0</v>
      </c>
      <c r="B299" s="278">
        <f t="shared" si="36"/>
        <v>95</v>
      </c>
      <c r="C299" s="279">
        <f t="shared" si="37"/>
        <v>0</v>
      </c>
      <c r="D299" s="279">
        <f t="shared" si="38"/>
        <v>0</v>
      </c>
      <c r="E299" s="285">
        <f t="shared" si="39"/>
        <v>0</v>
      </c>
      <c r="F299" s="285">
        <f t="shared" si="40"/>
        <v>0</v>
      </c>
      <c r="G299" s="285">
        <f t="shared" si="41"/>
        <v>0</v>
      </c>
      <c r="H299" s="285">
        <f t="shared" si="42"/>
        <v>0</v>
      </c>
      <c r="I299" s="279">
        <f t="shared" si="43"/>
        <v>0</v>
      </c>
      <c r="J299" s="279">
        <f t="shared" si="44"/>
        <v>0</v>
      </c>
    </row>
    <row r="300" spans="1:10" x14ac:dyDescent="0.2">
      <c r="A300" s="287">
        <f>IF('Oct09'!M63=" ",0,ROUND('Oct09'!M63,0))</f>
        <v>0</v>
      </c>
      <c r="B300" s="278">
        <f t="shared" si="36"/>
        <v>95</v>
      </c>
      <c r="C300" s="279">
        <f t="shared" si="37"/>
        <v>0</v>
      </c>
      <c r="D300" s="279">
        <f t="shared" si="38"/>
        <v>0</v>
      </c>
      <c r="E300" s="285">
        <f t="shared" si="39"/>
        <v>0</v>
      </c>
      <c r="F300" s="285">
        <f t="shared" si="40"/>
        <v>0</v>
      </c>
      <c r="G300" s="285">
        <f t="shared" si="41"/>
        <v>0</v>
      </c>
      <c r="H300" s="285">
        <f t="shared" si="42"/>
        <v>0</v>
      </c>
      <c r="I300" s="279">
        <f t="shared" si="43"/>
        <v>0</v>
      </c>
      <c r="J300" s="279">
        <f t="shared" si="44"/>
        <v>0</v>
      </c>
    </row>
    <row r="301" spans="1:10" x14ac:dyDescent="0.2">
      <c r="A301" s="287">
        <f>IF('Oct09'!M64=" ",0,ROUND('Oct09'!M64,0))</f>
        <v>0</v>
      </c>
      <c r="B301" s="278">
        <f t="shared" si="36"/>
        <v>95</v>
      </c>
      <c r="C301" s="279">
        <f t="shared" si="37"/>
        <v>0</v>
      </c>
      <c r="D301" s="279">
        <f t="shared" si="38"/>
        <v>0</v>
      </c>
      <c r="E301" s="285">
        <f t="shared" si="39"/>
        <v>0</v>
      </c>
      <c r="F301" s="285">
        <f t="shared" si="40"/>
        <v>0</v>
      </c>
      <c r="G301" s="285">
        <f t="shared" si="41"/>
        <v>0</v>
      </c>
      <c r="H301" s="285">
        <f t="shared" si="42"/>
        <v>0</v>
      </c>
      <c r="I301" s="279">
        <f t="shared" si="43"/>
        <v>0</v>
      </c>
      <c r="J301" s="279">
        <f t="shared" si="44"/>
        <v>0</v>
      </c>
    </row>
    <row r="302" spans="1:10" x14ac:dyDescent="0.2">
      <c r="A302" s="287">
        <f>IF('Oct09'!M65=" ",0,ROUND('Oct09'!M65,0))</f>
        <v>0</v>
      </c>
      <c r="B302" s="278">
        <f t="shared" si="36"/>
        <v>95</v>
      </c>
      <c r="C302" s="279">
        <f t="shared" si="37"/>
        <v>0</v>
      </c>
      <c r="D302" s="279">
        <f t="shared" si="38"/>
        <v>0</v>
      </c>
      <c r="E302" s="285">
        <f t="shared" si="39"/>
        <v>0</v>
      </c>
      <c r="F302" s="285">
        <f t="shared" si="40"/>
        <v>0</v>
      </c>
      <c r="G302" s="285">
        <f t="shared" si="41"/>
        <v>0</v>
      </c>
      <c r="H302" s="285">
        <f t="shared" si="42"/>
        <v>0</v>
      </c>
      <c r="I302" s="279">
        <f t="shared" si="43"/>
        <v>0</v>
      </c>
      <c r="J302" s="279">
        <f t="shared" si="44"/>
        <v>0</v>
      </c>
    </row>
    <row r="303" spans="1:10" x14ac:dyDescent="0.2">
      <c r="A303" s="287">
        <f>IF('Nov09'!M11=" ",0,ROUND('Nov09'!M11,0))</f>
        <v>0</v>
      </c>
      <c r="B303" s="278">
        <f t="shared" si="36"/>
        <v>95</v>
      </c>
      <c r="C303" s="279">
        <f t="shared" si="37"/>
        <v>0</v>
      </c>
      <c r="D303" s="279">
        <f t="shared" si="38"/>
        <v>0</v>
      </c>
      <c r="E303" s="285">
        <f t="shared" si="39"/>
        <v>0</v>
      </c>
      <c r="F303" s="285">
        <f t="shared" si="40"/>
        <v>0</v>
      </c>
      <c r="G303" s="285">
        <f t="shared" si="41"/>
        <v>0</v>
      </c>
      <c r="H303" s="285">
        <f t="shared" si="42"/>
        <v>0</v>
      </c>
      <c r="I303" s="279">
        <f t="shared" si="43"/>
        <v>0</v>
      </c>
      <c r="J303" s="279">
        <f t="shared" si="44"/>
        <v>0</v>
      </c>
    </row>
    <row r="304" spans="1:10" x14ac:dyDescent="0.2">
      <c r="A304" s="287">
        <f>IF('Nov09'!M12=" ",0,ROUND('Nov09'!M12,0))</f>
        <v>0</v>
      </c>
      <c r="B304" s="278">
        <f t="shared" si="36"/>
        <v>95</v>
      </c>
      <c r="C304" s="279">
        <f t="shared" si="37"/>
        <v>0</v>
      </c>
      <c r="D304" s="279">
        <f t="shared" si="38"/>
        <v>0</v>
      </c>
      <c r="E304" s="285">
        <f t="shared" si="39"/>
        <v>0</v>
      </c>
      <c r="F304" s="285">
        <f t="shared" si="40"/>
        <v>0</v>
      </c>
      <c r="G304" s="285">
        <f t="shared" si="41"/>
        <v>0</v>
      </c>
      <c r="H304" s="285">
        <f t="shared" si="42"/>
        <v>0</v>
      </c>
      <c r="I304" s="279">
        <f t="shared" si="43"/>
        <v>0</v>
      </c>
      <c r="J304" s="279">
        <f t="shared" si="44"/>
        <v>0</v>
      </c>
    </row>
    <row r="305" spans="1:10" x14ac:dyDescent="0.2">
      <c r="A305" s="287">
        <f>IF('Nov09'!M13=" ",0,ROUND('Nov09'!M13,0))</f>
        <v>0</v>
      </c>
      <c r="B305" s="278">
        <f t="shared" si="36"/>
        <v>95</v>
      </c>
      <c r="C305" s="279">
        <f t="shared" si="37"/>
        <v>0</v>
      </c>
      <c r="D305" s="279">
        <f t="shared" si="38"/>
        <v>0</v>
      </c>
      <c r="E305" s="285">
        <f t="shared" si="39"/>
        <v>0</v>
      </c>
      <c r="F305" s="285">
        <f t="shared" si="40"/>
        <v>0</v>
      </c>
      <c r="G305" s="285">
        <f t="shared" si="41"/>
        <v>0</v>
      </c>
      <c r="H305" s="285">
        <f t="shared" si="42"/>
        <v>0</v>
      </c>
      <c r="I305" s="279">
        <f t="shared" si="43"/>
        <v>0</v>
      </c>
      <c r="J305" s="279">
        <f t="shared" si="44"/>
        <v>0</v>
      </c>
    </row>
    <row r="306" spans="1:10" x14ac:dyDescent="0.2">
      <c r="A306" s="287">
        <f>IF('Nov09'!M14=" ",0,ROUND('Nov09'!M14,0))</f>
        <v>0</v>
      </c>
      <c r="B306" s="278">
        <f t="shared" si="36"/>
        <v>95</v>
      </c>
      <c r="C306" s="279">
        <f t="shared" si="37"/>
        <v>0</v>
      </c>
      <c r="D306" s="279">
        <f t="shared" si="38"/>
        <v>0</v>
      </c>
      <c r="E306" s="285">
        <f t="shared" si="39"/>
        <v>0</v>
      </c>
      <c r="F306" s="285">
        <f t="shared" si="40"/>
        <v>0</v>
      </c>
      <c r="G306" s="285">
        <f t="shared" si="41"/>
        <v>0</v>
      </c>
      <c r="H306" s="285">
        <f t="shared" si="42"/>
        <v>0</v>
      </c>
      <c r="I306" s="279">
        <f t="shared" si="43"/>
        <v>0</v>
      </c>
      <c r="J306" s="279">
        <f t="shared" si="44"/>
        <v>0</v>
      </c>
    </row>
    <row r="307" spans="1:10" x14ac:dyDescent="0.2">
      <c r="A307" s="287">
        <f>IF('Nov09'!M15=" ",0,ROUND('Nov09'!M15,0))</f>
        <v>0</v>
      </c>
      <c r="B307" s="278">
        <f t="shared" si="36"/>
        <v>95</v>
      </c>
      <c r="C307" s="279">
        <f t="shared" si="37"/>
        <v>0</v>
      </c>
      <c r="D307" s="279">
        <f t="shared" si="38"/>
        <v>0</v>
      </c>
      <c r="E307" s="285">
        <f t="shared" si="39"/>
        <v>0</v>
      </c>
      <c r="F307" s="285">
        <f t="shared" si="40"/>
        <v>0</v>
      </c>
      <c r="G307" s="285">
        <f t="shared" si="41"/>
        <v>0</v>
      </c>
      <c r="H307" s="285">
        <f t="shared" si="42"/>
        <v>0</v>
      </c>
      <c r="I307" s="279">
        <f t="shared" si="43"/>
        <v>0</v>
      </c>
      <c r="J307" s="279">
        <f t="shared" si="44"/>
        <v>0</v>
      </c>
    </row>
    <row r="308" spans="1:10" x14ac:dyDescent="0.2">
      <c r="A308" s="287">
        <f>IF('Nov09'!M16=" ",0,ROUND('Nov09'!M16,0))</f>
        <v>0</v>
      </c>
      <c r="B308" s="278">
        <f t="shared" si="36"/>
        <v>95</v>
      </c>
      <c r="C308" s="279">
        <f t="shared" si="37"/>
        <v>0</v>
      </c>
      <c r="D308" s="279">
        <f t="shared" si="38"/>
        <v>0</v>
      </c>
      <c r="E308" s="285">
        <f t="shared" si="39"/>
        <v>0</v>
      </c>
      <c r="F308" s="285">
        <f t="shared" si="40"/>
        <v>0</v>
      </c>
      <c r="G308" s="285">
        <f t="shared" si="41"/>
        <v>0</v>
      </c>
      <c r="H308" s="285">
        <f t="shared" si="42"/>
        <v>0</v>
      </c>
      <c r="I308" s="279">
        <f t="shared" si="43"/>
        <v>0</v>
      </c>
      <c r="J308" s="279">
        <f t="shared" si="44"/>
        <v>0</v>
      </c>
    </row>
    <row r="309" spans="1:10" x14ac:dyDescent="0.2">
      <c r="A309" s="287">
        <f>IF('Nov09'!M17=" ",0,ROUND('Nov09'!M17,0))</f>
        <v>0</v>
      </c>
      <c r="B309" s="278">
        <f t="shared" si="36"/>
        <v>95</v>
      </c>
      <c r="C309" s="279">
        <f t="shared" si="37"/>
        <v>0</v>
      </c>
      <c r="D309" s="279">
        <f t="shared" si="38"/>
        <v>0</v>
      </c>
      <c r="E309" s="285">
        <f t="shared" si="39"/>
        <v>0</v>
      </c>
      <c r="F309" s="285">
        <f t="shared" si="40"/>
        <v>0</v>
      </c>
      <c r="G309" s="285">
        <f t="shared" si="41"/>
        <v>0</v>
      </c>
      <c r="H309" s="285">
        <f t="shared" si="42"/>
        <v>0</v>
      </c>
      <c r="I309" s="279">
        <f t="shared" si="43"/>
        <v>0</v>
      </c>
      <c r="J309" s="279">
        <f t="shared" si="44"/>
        <v>0</v>
      </c>
    </row>
    <row r="310" spans="1:10" x14ac:dyDescent="0.2">
      <c r="A310" s="287">
        <f>IF('Nov09'!M18=" ",0,ROUND('Nov09'!M18,0))</f>
        <v>0</v>
      </c>
      <c r="B310" s="278">
        <f t="shared" si="36"/>
        <v>95</v>
      </c>
      <c r="C310" s="279">
        <f t="shared" si="37"/>
        <v>0</v>
      </c>
      <c r="D310" s="279">
        <f t="shared" si="38"/>
        <v>0</v>
      </c>
      <c r="E310" s="285">
        <f t="shared" si="39"/>
        <v>0</v>
      </c>
      <c r="F310" s="285">
        <f t="shared" si="40"/>
        <v>0</v>
      </c>
      <c r="G310" s="285">
        <f t="shared" si="41"/>
        <v>0</v>
      </c>
      <c r="H310" s="285">
        <f t="shared" si="42"/>
        <v>0</v>
      </c>
      <c r="I310" s="279">
        <f t="shared" si="43"/>
        <v>0</v>
      </c>
      <c r="J310" s="279">
        <f t="shared" si="44"/>
        <v>0</v>
      </c>
    </row>
    <row r="311" spans="1:10" x14ac:dyDescent="0.2">
      <c r="A311" s="287">
        <f>IF('Nov09'!M19=" ",0,ROUND('Nov09'!M19,0))</f>
        <v>0</v>
      </c>
      <c r="B311" s="278">
        <f t="shared" si="36"/>
        <v>95</v>
      </c>
      <c r="C311" s="279">
        <f t="shared" si="37"/>
        <v>0</v>
      </c>
      <c r="D311" s="279">
        <f t="shared" si="38"/>
        <v>0</v>
      </c>
      <c r="E311" s="285">
        <f t="shared" si="39"/>
        <v>0</v>
      </c>
      <c r="F311" s="285">
        <f t="shared" si="40"/>
        <v>0</v>
      </c>
      <c r="G311" s="285">
        <f t="shared" si="41"/>
        <v>0</v>
      </c>
      <c r="H311" s="285">
        <f t="shared" si="42"/>
        <v>0</v>
      </c>
      <c r="I311" s="279">
        <f t="shared" si="43"/>
        <v>0</v>
      </c>
      <c r="J311" s="279">
        <f t="shared" si="44"/>
        <v>0</v>
      </c>
    </row>
    <row r="312" spans="1:10" x14ac:dyDescent="0.2">
      <c r="A312" s="287">
        <f>IF('Nov09'!M20=" ",0,ROUND('Nov09'!M20,0))</f>
        <v>0</v>
      </c>
      <c r="B312" s="278">
        <f t="shared" si="36"/>
        <v>95</v>
      </c>
      <c r="C312" s="279">
        <f t="shared" si="37"/>
        <v>0</v>
      </c>
      <c r="D312" s="279">
        <f t="shared" si="38"/>
        <v>0</v>
      </c>
      <c r="E312" s="285">
        <f t="shared" si="39"/>
        <v>0</v>
      </c>
      <c r="F312" s="285">
        <f t="shared" si="40"/>
        <v>0</v>
      </c>
      <c r="G312" s="285">
        <f t="shared" si="41"/>
        <v>0</v>
      </c>
      <c r="H312" s="285">
        <f t="shared" si="42"/>
        <v>0</v>
      </c>
      <c r="I312" s="279">
        <f t="shared" si="43"/>
        <v>0</v>
      </c>
      <c r="J312" s="279">
        <f t="shared" si="44"/>
        <v>0</v>
      </c>
    </row>
    <row r="313" spans="1:10" x14ac:dyDescent="0.2">
      <c r="A313" s="287">
        <f>IF('Nov09'!M26=" ",0,ROUND('Nov09'!M26,0))</f>
        <v>0</v>
      </c>
      <c r="B313" s="278">
        <f t="shared" si="36"/>
        <v>95</v>
      </c>
      <c r="C313" s="279">
        <f t="shared" si="37"/>
        <v>0</v>
      </c>
      <c r="D313" s="279">
        <f t="shared" si="38"/>
        <v>0</v>
      </c>
      <c r="E313" s="285">
        <f t="shared" si="39"/>
        <v>0</v>
      </c>
      <c r="F313" s="285">
        <f t="shared" si="40"/>
        <v>0</v>
      </c>
      <c r="G313" s="285">
        <f t="shared" si="41"/>
        <v>0</v>
      </c>
      <c r="H313" s="285">
        <f t="shared" si="42"/>
        <v>0</v>
      </c>
      <c r="I313" s="279">
        <f t="shared" si="43"/>
        <v>0</v>
      </c>
      <c r="J313" s="279">
        <f t="shared" si="44"/>
        <v>0</v>
      </c>
    </row>
    <row r="314" spans="1:10" x14ac:dyDescent="0.2">
      <c r="A314" s="287">
        <f>IF('Nov09'!M27=" ",0,ROUND('Nov09'!M27,0))</f>
        <v>0</v>
      </c>
      <c r="B314" s="278">
        <f t="shared" si="36"/>
        <v>95</v>
      </c>
      <c r="C314" s="279">
        <f t="shared" si="37"/>
        <v>0</v>
      </c>
      <c r="D314" s="279">
        <f t="shared" si="38"/>
        <v>0</v>
      </c>
      <c r="E314" s="285">
        <f t="shared" si="39"/>
        <v>0</v>
      </c>
      <c r="F314" s="285">
        <f t="shared" si="40"/>
        <v>0</v>
      </c>
      <c r="G314" s="285">
        <f t="shared" si="41"/>
        <v>0</v>
      </c>
      <c r="H314" s="285">
        <f t="shared" si="42"/>
        <v>0</v>
      </c>
      <c r="I314" s="279">
        <f t="shared" si="43"/>
        <v>0</v>
      </c>
      <c r="J314" s="279">
        <f t="shared" si="44"/>
        <v>0</v>
      </c>
    </row>
    <row r="315" spans="1:10" x14ac:dyDescent="0.2">
      <c r="A315" s="287">
        <f>IF('Nov09'!M28=" ",0,ROUND('Nov09'!M28,0))</f>
        <v>0</v>
      </c>
      <c r="B315" s="278">
        <f t="shared" si="36"/>
        <v>95</v>
      </c>
      <c r="C315" s="279">
        <f t="shared" si="37"/>
        <v>0</v>
      </c>
      <c r="D315" s="279">
        <f t="shared" si="38"/>
        <v>0</v>
      </c>
      <c r="E315" s="285">
        <f t="shared" si="39"/>
        <v>0</v>
      </c>
      <c r="F315" s="285">
        <f t="shared" si="40"/>
        <v>0</v>
      </c>
      <c r="G315" s="285">
        <f t="shared" si="41"/>
        <v>0</v>
      </c>
      <c r="H315" s="285">
        <f t="shared" si="42"/>
        <v>0</v>
      </c>
      <c r="I315" s="279">
        <f t="shared" si="43"/>
        <v>0</v>
      </c>
      <c r="J315" s="279">
        <f t="shared" si="44"/>
        <v>0</v>
      </c>
    </row>
    <row r="316" spans="1:10" x14ac:dyDescent="0.2">
      <c r="A316" s="287">
        <f>IF('Nov09'!M29=" ",0,ROUND('Nov09'!M29,0))</f>
        <v>0</v>
      </c>
      <c r="B316" s="278">
        <f t="shared" si="36"/>
        <v>95</v>
      </c>
      <c r="C316" s="279">
        <f t="shared" si="37"/>
        <v>0</v>
      </c>
      <c r="D316" s="279">
        <f t="shared" si="38"/>
        <v>0</v>
      </c>
      <c r="E316" s="285">
        <f t="shared" si="39"/>
        <v>0</v>
      </c>
      <c r="F316" s="285">
        <f t="shared" si="40"/>
        <v>0</v>
      </c>
      <c r="G316" s="285">
        <f t="shared" si="41"/>
        <v>0</v>
      </c>
      <c r="H316" s="285">
        <f t="shared" si="42"/>
        <v>0</v>
      </c>
      <c r="I316" s="279">
        <f t="shared" si="43"/>
        <v>0</v>
      </c>
      <c r="J316" s="279">
        <f t="shared" si="44"/>
        <v>0</v>
      </c>
    </row>
    <row r="317" spans="1:10" x14ac:dyDescent="0.2">
      <c r="A317" s="287">
        <f>IF('Nov09'!M30=" ",0,ROUND('Nov09'!M30,0))</f>
        <v>0</v>
      </c>
      <c r="B317" s="278">
        <f t="shared" si="36"/>
        <v>95</v>
      </c>
      <c r="C317" s="279">
        <f t="shared" si="37"/>
        <v>0</v>
      </c>
      <c r="D317" s="279">
        <f t="shared" si="38"/>
        <v>0</v>
      </c>
      <c r="E317" s="285">
        <f t="shared" si="39"/>
        <v>0</v>
      </c>
      <c r="F317" s="285">
        <f t="shared" si="40"/>
        <v>0</v>
      </c>
      <c r="G317" s="285">
        <f t="shared" si="41"/>
        <v>0</v>
      </c>
      <c r="H317" s="285">
        <f t="shared" si="42"/>
        <v>0</v>
      </c>
      <c r="I317" s="279">
        <f t="shared" si="43"/>
        <v>0</v>
      </c>
      <c r="J317" s="279">
        <f t="shared" si="44"/>
        <v>0</v>
      </c>
    </row>
    <row r="318" spans="1:10" x14ac:dyDescent="0.2">
      <c r="A318" s="287">
        <f>IF('Nov09'!M31=" ",0,ROUND('Nov09'!M31,0))</f>
        <v>0</v>
      </c>
      <c r="B318" s="278">
        <f t="shared" si="36"/>
        <v>95</v>
      </c>
      <c r="C318" s="279">
        <f t="shared" si="37"/>
        <v>0</v>
      </c>
      <c r="D318" s="279">
        <f t="shared" si="38"/>
        <v>0</v>
      </c>
      <c r="E318" s="285">
        <f t="shared" si="39"/>
        <v>0</v>
      </c>
      <c r="F318" s="285">
        <f t="shared" si="40"/>
        <v>0</v>
      </c>
      <c r="G318" s="285">
        <f t="shared" si="41"/>
        <v>0</v>
      </c>
      <c r="H318" s="285">
        <f t="shared" si="42"/>
        <v>0</v>
      </c>
      <c r="I318" s="279">
        <f t="shared" si="43"/>
        <v>0</v>
      </c>
      <c r="J318" s="279">
        <f t="shared" si="44"/>
        <v>0</v>
      </c>
    </row>
    <row r="319" spans="1:10" x14ac:dyDescent="0.2">
      <c r="A319" s="287">
        <f>IF('Nov09'!M32=" ",0,ROUND('Nov09'!M32,0))</f>
        <v>0</v>
      </c>
      <c r="B319" s="278">
        <f t="shared" si="36"/>
        <v>95</v>
      </c>
      <c r="C319" s="279">
        <f t="shared" si="37"/>
        <v>0</v>
      </c>
      <c r="D319" s="279">
        <f t="shared" si="38"/>
        <v>0</v>
      </c>
      <c r="E319" s="285">
        <f t="shared" si="39"/>
        <v>0</v>
      </c>
      <c r="F319" s="285">
        <f t="shared" si="40"/>
        <v>0</v>
      </c>
      <c r="G319" s="285">
        <f t="shared" si="41"/>
        <v>0</v>
      </c>
      <c r="H319" s="285">
        <f t="shared" si="42"/>
        <v>0</v>
      </c>
      <c r="I319" s="279">
        <f t="shared" si="43"/>
        <v>0</v>
      </c>
      <c r="J319" s="279">
        <f t="shared" si="44"/>
        <v>0</v>
      </c>
    </row>
    <row r="320" spans="1:10" x14ac:dyDescent="0.2">
      <c r="A320" s="287">
        <f>IF('Nov09'!M33=" ",0,ROUND('Nov09'!M33,0))</f>
        <v>0</v>
      </c>
      <c r="B320" s="278">
        <f t="shared" si="36"/>
        <v>95</v>
      </c>
      <c r="C320" s="279">
        <f t="shared" si="37"/>
        <v>0</v>
      </c>
      <c r="D320" s="279">
        <f t="shared" si="38"/>
        <v>0</v>
      </c>
      <c r="E320" s="285">
        <f t="shared" si="39"/>
        <v>0</v>
      </c>
      <c r="F320" s="285">
        <f t="shared" si="40"/>
        <v>0</v>
      </c>
      <c r="G320" s="285">
        <f t="shared" si="41"/>
        <v>0</v>
      </c>
      <c r="H320" s="285">
        <f t="shared" si="42"/>
        <v>0</v>
      </c>
      <c r="I320" s="279">
        <f t="shared" si="43"/>
        <v>0</v>
      </c>
      <c r="J320" s="279">
        <f t="shared" si="44"/>
        <v>0</v>
      </c>
    </row>
    <row r="321" spans="1:10" x14ac:dyDescent="0.2">
      <c r="A321" s="287">
        <f>IF('Nov09'!M34=" ",0,ROUND('Nov09'!M34,0))</f>
        <v>0</v>
      </c>
      <c r="B321" s="278">
        <f t="shared" si="36"/>
        <v>95</v>
      </c>
      <c r="C321" s="279">
        <f t="shared" si="37"/>
        <v>0</v>
      </c>
      <c r="D321" s="279">
        <f t="shared" si="38"/>
        <v>0</v>
      </c>
      <c r="E321" s="285">
        <f t="shared" si="39"/>
        <v>0</v>
      </c>
      <c r="F321" s="285">
        <f t="shared" si="40"/>
        <v>0</v>
      </c>
      <c r="G321" s="285">
        <f t="shared" si="41"/>
        <v>0</v>
      </c>
      <c r="H321" s="285">
        <f t="shared" si="42"/>
        <v>0</v>
      </c>
      <c r="I321" s="279">
        <f t="shared" si="43"/>
        <v>0</v>
      </c>
      <c r="J321" s="279">
        <f t="shared" si="44"/>
        <v>0</v>
      </c>
    </row>
    <row r="322" spans="1:10" x14ac:dyDescent="0.2">
      <c r="A322" s="287">
        <f>IF('Nov09'!M35=" ",0,ROUND('Nov09'!M35,0))</f>
        <v>0</v>
      </c>
      <c r="B322" s="278">
        <f t="shared" si="36"/>
        <v>95</v>
      </c>
      <c r="C322" s="279">
        <f t="shared" si="37"/>
        <v>0</v>
      </c>
      <c r="D322" s="279">
        <f t="shared" si="38"/>
        <v>0</v>
      </c>
      <c r="E322" s="285">
        <f t="shared" si="39"/>
        <v>0</v>
      </c>
      <c r="F322" s="285">
        <f t="shared" si="40"/>
        <v>0</v>
      </c>
      <c r="G322" s="285">
        <f t="shared" si="41"/>
        <v>0</v>
      </c>
      <c r="H322" s="285">
        <f t="shared" si="42"/>
        <v>0</v>
      </c>
      <c r="I322" s="279">
        <f t="shared" si="43"/>
        <v>0</v>
      </c>
      <c r="J322" s="279">
        <f t="shared" si="44"/>
        <v>0</v>
      </c>
    </row>
    <row r="323" spans="1:10" x14ac:dyDescent="0.2">
      <c r="A323" s="287">
        <f>IF('Nov09'!M41=" ",0,ROUND('Nov09'!M41,0))</f>
        <v>0</v>
      </c>
      <c r="B323" s="278">
        <f t="shared" si="36"/>
        <v>95</v>
      </c>
      <c r="C323" s="279">
        <f t="shared" si="37"/>
        <v>0</v>
      </c>
      <c r="D323" s="279">
        <f t="shared" si="38"/>
        <v>0</v>
      </c>
      <c r="E323" s="285">
        <f t="shared" si="39"/>
        <v>0</v>
      </c>
      <c r="F323" s="285">
        <f t="shared" si="40"/>
        <v>0</v>
      </c>
      <c r="G323" s="285">
        <f t="shared" si="41"/>
        <v>0</v>
      </c>
      <c r="H323" s="285">
        <f t="shared" si="42"/>
        <v>0</v>
      </c>
      <c r="I323" s="279">
        <f t="shared" si="43"/>
        <v>0</v>
      </c>
      <c r="J323" s="279">
        <f t="shared" si="44"/>
        <v>0</v>
      </c>
    </row>
    <row r="324" spans="1:10" x14ac:dyDescent="0.2">
      <c r="A324" s="287">
        <f>IF('Nov09'!M42=" ",0,ROUND('Nov09'!M42,0))</f>
        <v>0</v>
      </c>
      <c r="B324" s="278">
        <f t="shared" ref="B324:B387" si="45">B$1</f>
        <v>95</v>
      </c>
      <c r="C324" s="279">
        <f t="shared" ref="C324:C387" si="46">IF(A324&lt;B$1,0,IF(A324&lt;(B$1+C$1),A324-B324,C$1))</f>
        <v>0</v>
      </c>
      <c r="D324" s="279">
        <f t="shared" ref="D324:D387" si="47">IF(A324&gt;(B324+C324),A324-B324-C324,0)</f>
        <v>0</v>
      </c>
      <c r="E324" s="285">
        <f t="shared" ref="E324:E387" si="48">IF(A324&gt;D$1,(D$1-C$1-B$1)*E$1/100+(D324-D$1+C$1+B$1)*J$1/100,IF(D324&gt;0,D324*E$1/100,0))</f>
        <v>0</v>
      </c>
      <c r="F324" s="285">
        <f t="shared" ref="F324:F387" si="49">IF(A324&gt;D$1,(D$1-C$1-B$1)*F$1/100+(D324-D$1+C$1+B$1)*J$1/100,IF(D324&gt;0,D324*F$1/100,0))</f>
        <v>0</v>
      </c>
      <c r="G324" s="285">
        <f t="shared" ref="G324:G387" si="50">G$1</f>
        <v>0</v>
      </c>
      <c r="H324" s="285">
        <f t="shared" ref="H324:H387" si="51">IF(A324&gt;G$1,(D$1-C$1-B$1)*H$1/100+(D324-D$1+C$1+B$1)*J$1/100,IF(D324&gt;0,D324*H$1/100,0))</f>
        <v>0</v>
      </c>
      <c r="I324" s="279">
        <f t="shared" ref="I324:I387" si="52">IF(D324&gt;0,D324*I$1/100,0)</f>
        <v>0</v>
      </c>
      <c r="J324" s="279">
        <f t="shared" ref="J324:J387" si="53">E324+I324</f>
        <v>0</v>
      </c>
    </row>
    <row r="325" spans="1:10" x14ac:dyDescent="0.2">
      <c r="A325" s="287">
        <f>IF('Nov09'!M43=" ",0,ROUND('Nov09'!M43,0))</f>
        <v>0</v>
      </c>
      <c r="B325" s="278">
        <f t="shared" si="45"/>
        <v>95</v>
      </c>
      <c r="C325" s="279">
        <f t="shared" si="46"/>
        <v>0</v>
      </c>
      <c r="D325" s="279">
        <f t="shared" si="47"/>
        <v>0</v>
      </c>
      <c r="E325" s="285">
        <f t="shared" si="48"/>
        <v>0</v>
      </c>
      <c r="F325" s="285">
        <f t="shared" si="49"/>
        <v>0</v>
      </c>
      <c r="G325" s="285">
        <f t="shared" si="50"/>
        <v>0</v>
      </c>
      <c r="H325" s="285">
        <f t="shared" si="51"/>
        <v>0</v>
      </c>
      <c r="I325" s="279">
        <f t="shared" si="52"/>
        <v>0</v>
      </c>
      <c r="J325" s="279">
        <f t="shared" si="53"/>
        <v>0</v>
      </c>
    </row>
    <row r="326" spans="1:10" x14ac:dyDescent="0.2">
      <c r="A326" s="287">
        <f>IF('Nov09'!M44=" ",0,ROUND('Nov09'!M44,0))</f>
        <v>0</v>
      </c>
      <c r="B326" s="278">
        <f t="shared" si="45"/>
        <v>95</v>
      </c>
      <c r="C326" s="279">
        <f t="shared" si="46"/>
        <v>0</v>
      </c>
      <c r="D326" s="279">
        <f t="shared" si="47"/>
        <v>0</v>
      </c>
      <c r="E326" s="285">
        <f t="shared" si="48"/>
        <v>0</v>
      </c>
      <c r="F326" s="285">
        <f t="shared" si="49"/>
        <v>0</v>
      </c>
      <c r="G326" s="285">
        <f t="shared" si="50"/>
        <v>0</v>
      </c>
      <c r="H326" s="285">
        <f t="shared" si="51"/>
        <v>0</v>
      </c>
      <c r="I326" s="279">
        <f t="shared" si="52"/>
        <v>0</v>
      </c>
      <c r="J326" s="279">
        <f t="shared" si="53"/>
        <v>0</v>
      </c>
    </row>
    <row r="327" spans="1:10" x14ac:dyDescent="0.2">
      <c r="A327" s="287">
        <f>IF('Nov09'!M45=" ",0,ROUND('Nov09'!M45,0))</f>
        <v>0</v>
      </c>
      <c r="B327" s="278">
        <f t="shared" si="45"/>
        <v>95</v>
      </c>
      <c r="C327" s="279">
        <f t="shared" si="46"/>
        <v>0</v>
      </c>
      <c r="D327" s="279">
        <f t="shared" si="47"/>
        <v>0</v>
      </c>
      <c r="E327" s="285">
        <f t="shared" si="48"/>
        <v>0</v>
      </c>
      <c r="F327" s="285">
        <f t="shared" si="49"/>
        <v>0</v>
      </c>
      <c r="G327" s="285">
        <f t="shared" si="50"/>
        <v>0</v>
      </c>
      <c r="H327" s="285">
        <f t="shared" si="51"/>
        <v>0</v>
      </c>
      <c r="I327" s="279">
        <f t="shared" si="52"/>
        <v>0</v>
      </c>
      <c r="J327" s="279">
        <f t="shared" si="53"/>
        <v>0</v>
      </c>
    </row>
    <row r="328" spans="1:10" x14ac:dyDescent="0.2">
      <c r="A328" s="287">
        <f>IF('Nov09'!M46=" ",0,ROUND('Nov09'!M46,0))</f>
        <v>0</v>
      </c>
      <c r="B328" s="278">
        <f t="shared" si="45"/>
        <v>95</v>
      </c>
      <c r="C328" s="279">
        <f t="shared" si="46"/>
        <v>0</v>
      </c>
      <c r="D328" s="279">
        <f t="shared" si="47"/>
        <v>0</v>
      </c>
      <c r="E328" s="285">
        <f t="shared" si="48"/>
        <v>0</v>
      </c>
      <c r="F328" s="285">
        <f t="shared" si="49"/>
        <v>0</v>
      </c>
      <c r="G328" s="285">
        <f t="shared" si="50"/>
        <v>0</v>
      </c>
      <c r="H328" s="285">
        <f t="shared" si="51"/>
        <v>0</v>
      </c>
      <c r="I328" s="279">
        <f t="shared" si="52"/>
        <v>0</v>
      </c>
      <c r="J328" s="279">
        <f t="shared" si="53"/>
        <v>0</v>
      </c>
    </row>
    <row r="329" spans="1:10" x14ac:dyDescent="0.2">
      <c r="A329" s="287">
        <f>IF('Nov09'!M47=" ",0,ROUND('Nov09'!M47,0))</f>
        <v>0</v>
      </c>
      <c r="B329" s="278">
        <f t="shared" si="45"/>
        <v>95</v>
      </c>
      <c r="C329" s="279">
        <f t="shared" si="46"/>
        <v>0</v>
      </c>
      <c r="D329" s="279">
        <f t="shared" si="47"/>
        <v>0</v>
      </c>
      <c r="E329" s="285">
        <f t="shared" si="48"/>
        <v>0</v>
      </c>
      <c r="F329" s="285">
        <f t="shared" si="49"/>
        <v>0</v>
      </c>
      <c r="G329" s="285">
        <f t="shared" si="50"/>
        <v>0</v>
      </c>
      <c r="H329" s="285">
        <f t="shared" si="51"/>
        <v>0</v>
      </c>
      <c r="I329" s="279">
        <f t="shared" si="52"/>
        <v>0</v>
      </c>
      <c r="J329" s="279">
        <f t="shared" si="53"/>
        <v>0</v>
      </c>
    </row>
    <row r="330" spans="1:10" x14ac:dyDescent="0.2">
      <c r="A330" s="287">
        <f>IF('Nov09'!M48=" ",0,ROUND('Nov09'!M48,0))</f>
        <v>0</v>
      </c>
      <c r="B330" s="278">
        <f t="shared" si="45"/>
        <v>95</v>
      </c>
      <c r="C330" s="279">
        <f t="shared" si="46"/>
        <v>0</v>
      </c>
      <c r="D330" s="279">
        <f t="shared" si="47"/>
        <v>0</v>
      </c>
      <c r="E330" s="285">
        <f t="shared" si="48"/>
        <v>0</v>
      </c>
      <c r="F330" s="285">
        <f t="shared" si="49"/>
        <v>0</v>
      </c>
      <c r="G330" s="285">
        <f t="shared" si="50"/>
        <v>0</v>
      </c>
      <c r="H330" s="285">
        <f t="shared" si="51"/>
        <v>0</v>
      </c>
      <c r="I330" s="279">
        <f t="shared" si="52"/>
        <v>0</v>
      </c>
      <c r="J330" s="279">
        <f t="shared" si="53"/>
        <v>0</v>
      </c>
    </row>
    <row r="331" spans="1:10" x14ac:dyDescent="0.2">
      <c r="A331" s="287">
        <f>IF('Nov09'!M49=" ",0,ROUND('Nov09'!M49,0))</f>
        <v>0</v>
      </c>
      <c r="B331" s="278">
        <f t="shared" si="45"/>
        <v>95</v>
      </c>
      <c r="C331" s="279">
        <f t="shared" si="46"/>
        <v>0</v>
      </c>
      <c r="D331" s="279">
        <f t="shared" si="47"/>
        <v>0</v>
      </c>
      <c r="E331" s="285">
        <f t="shared" si="48"/>
        <v>0</v>
      </c>
      <c r="F331" s="285">
        <f t="shared" si="49"/>
        <v>0</v>
      </c>
      <c r="G331" s="285">
        <f t="shared" si="50"/>
        <v>0</v>
      </c>
      <c r="H331" s="285">
        <f t="shared" si="51"/>
        <v>0</v>
      </c>
      <c r="I331" s="279">
        <f t="shared" si="52"/>
        <v>0</v>
      </c>
      <c r="J331" s="279">
        <f t="shared" si="53"/>
        <v>0</v>
      </c>
    </row>
    <row r="332" spans="1:10" x14ac:dyDescent="0.2">
      <c r="A332" s="287">
        <f>IF('Nov09'!M50=" ",0,ROUND('Nov09'!M50,0))</f>
        <v>0</v>
      </c>
      <c r="B332" s="278">
        <f t="shared" si="45"/>
        <v>95</v>
      </c>
      <c r="C332" s="279">
        <f t="shared" si="46"/>
        <v>0</v>
      </c>
      <c r="D332" s="279">
        <f t="shared" si="47"/>
        <v>0</v>
      </c>
      <c r="E332" s="285">
        <f t="shared" si="48"/>
        <v>0</v>
      </c>
      <c r="F332" s="285">
        <f t="shared" si="49"/>
        <v>0</v>
      </c>
      <c r="G332" s="285">
        <f t="shared" si="50"/>
        <v>0</v>
      </c>
      <c r="H332" s="285">
        <f t="shared" si="51"/>
        <v>0</v>
      </c>
      <c r="I332" s="279">
        <f t="shared" si="52"/>
        <v>0</v>
      </c>
      <c r="J332" s="279">
        <f t="shared" si="53"/>
        <v>0</v>
      </c>
    </row>
    <row r="333" spans="1:10" x14ac:dyDescent="0.2">
      <c r="A333" s="287">
        <f>IF('Nov09'!M56=" ",0,ROUND('Nov09'!M56,0))</f>
        <v>0</v>
      </c>
      <c r="B333" s="278">
        <f t="shared" si="45"/>
        <v>95</v>
      </c>
      <c r="C333" s="279">
        <f t="shared" si="46"/>
        <v>0</v>
      </c>
      <c r="D333" s="279">
        <f t="shared" si="47"/>
        <v>0</v>
      </c>
      <c r="E333" s="285">
        <f t="shared" si="48"/>
        <v>0</v>
      </c>
      <c r="F333" s="285">
        <f t="shared" si="49"/>
        <v>0</v>
      </c>
      <c r="G333" s="285">
        <f t="shared" si="50"/>
        <v>0</v>
      </c>
      <c r="H333" s="285">
        <f t="shared" si="51"/>
        <v>0</v>
      </c>
      <c r="I333" s="279">
        <f t="shared" si="52"/>
        <v>0</v>
      </c>
      <c r="J333" s="279">
        <f t="shared" si="53"/>
        <v>0</v>
      </c>
    </row>
    <row r="334" spans="1:10" x14ac:dyDescent="0.2">
      <c r="A334" s="287">
        <f>IF('Nov09'!M57=" ",0,ROUND('Nov09'!M57,0))</f>
        <v>0</v>
      </c>
      <c r="B334" s="278">
        <f t="shared" si="45"/>
        <v>95</v>
      </c>
      <c r="C334" s="279">
        <f t="shared" si="46"/>
        <v>0</v>
      </c>
      <c r="D334" s="279">
        <f t="shared" si="47"/>
        <v>0</v>
      </c>
      <c r="E334" s="285">
        <f t="shared" si="48"/>
        <v>0</v>
      </c>
      <c r="F334" s="285">
        <f t="shared" si="49"/>
        <v>0</v>
      </c>
      <c r="G334" s="285">
        <f t="shared" si="50"/>
        <v>0</v>
      </c>
      <c r="H334" s="285">
        <f t="shared" si="51"/>
        <v>0</v>
      </c>
      <c r="I334" s="279">
        <f t="shared" si="52"/>
        <v>0</v>
      </c>
      <c r="J334" s="279">
        <f t="shared" si="53"/>
        <v>0</v>
      </c>
    </row>
    <row r="335" spans="1:10" x14ac:dyDescent="0.2">
      <c r="A335" s="287">
        <f>IF('Nov09'!M58=" ",0,ROUND('Nov09'!M58,0))</f>
        <v>0</v>
      </c>
      <c r="B335" s="278">
        <f t="shared" si="45"/>
        <v>95</v>
      </c>
      <c r="C335" s="279">
        <f t="shared" si="46"/>
        <v>0</v>
      </c>
      <c r="D335" s="279">
        <f t="shared" si="47"/>
        <v>0</v>
      </c>
      <c r="E335" s="285">
        <f t="shared" si="48"/>
        <v>0</v>
      </c>
      <c r="F335" s="285">
        <f t="shared" si="49"/>
        <v>0</v>
      </c>
      <c r="G335" s="285">
        <f t="shared" si="50"/>
        <v>0</v>
      </c>
      <c r="H335" s="285">
        <f t="shared" si="51"/>
        <v>0</v>
      </c>
      <c r="I335" s="279">
        <f t="shared" si="52"/>
        <v>0</v>
      </c>
      <c r="J335" s="279">
        <f t="shared" si="53"/>
        <v>0</v>
      </c>
    </row>
    <row r="336" spans="1:10" x14ac:dyDescent="0.2">
      <c r="A336" s="287">
        <f>IF('Nov09'!M59=" ",0,ROUND('Nov09'!M59,0))</f>
        <v>0</v>
      </c>
      <c r="B336" s="278">
        <f t="shared" si="45"/>
        <v>95</v>
      </c>
      <c r="C336" s="279">
        <f t="shared" si="46"/>
        <v>0</v>
      </c>
      <c r="D336" s="279">
        <f t="shared" si="47"/>
        <v>0</v>
      </c>
      <c r="E336" s="285">
        <f t="shared" si="48"/>
        <v>0</v>
      </c>
      <c r="F336" s="285">
        <f t="shared" si="49"/>
        <v>0</v>
      </c>
      <c r="G336" s="285">
        <f t="shared" si="50"/>
        <v>0</v>
      </c>
      <c r="H336" s="285">
        <f t="shared" si="51"/>
        <v>0</v>
      </c>
      <c r="I336" s="279">
        <f t="shared" si="52"/>
        <v>0</v>
      </c>
      <c r="J336" s="279">
        <f t="shared" si="53"/>
        <v>0</v>
      </c>
    </row>
    <row r="337" spans="1:10" x14ac:dyDescent="0.2">
      <c r="A337" s="287">
        <f>IF('Nov09'!M60=" ",0,ROUND('Nov09'!M60,0))</f>
        <v>0</v>
      </c>
      <c r="B337" s="278">
        <f t="shared" si="45"/>
        <v>95</v>
      </c>
      <c r="C337" s="279">
        <f t="shared" si="46"/>
        <v>0</v>
      </c>
      <c r="D337" s="279">
        <f t="shared" si="47"/>
        <v>0</v>
      </c>
      <c r="E337" s="285">
        <f t="shared" si="48"/>
        <v>0</v>
      </c>
      <c r="F337" s="285">
        <f t="shared" si="49"/>
        <v>0</v>
      </c>
      <c r="G337" s="285">
        <f t="shared" si="50"/>
        <v>0</v>
      </c>
      <c r="H337" s="285">
        <f t="shared" si="51"/>
        <v>0</v>
      </c>
      <c r="I337" s="279">
        <f t="shared" si="52"/>
        <v>0</v>
      </c>
      <c r="J337" s="279">
        <f t="shared" si="53"/>
        <v>0</v>
      </c>
    </row>
    <row r="338" spans="1:10" x14ac:dyDescent="0.2">
      <c r="A338" s="287">
        <f>IF('Nov09'!M61=" ",0,ROUND('Nov09'!M61,0))</f>
        <v>0</v>
      </c>
      <c r="B338" s="278">
        <f t="shared" si="45"/>
        <v>95</v>
      </c>
      <c r="C338" s="279">
        <f t="shared" si="46"/>
        <v>0</v>
      </c>
      <c r="D338" s="279">
        <f t="shared" si="47"/>
        <v>0</v>
      </c>
      <c r="E338" s="285">
        <f t="shared" si="48"/>
        <v>0</v>
      </c>
      <c r="F338" s="285">
        <f t="shared" si="49"/>
        <v>0</v>
      </c>
      <c r="G338" s="285">
        <f t="shared" si="50"/>
        <v>0</v>
      </c>
      <c r="H338" s="285">
        <f t="shared" si="51"/>
        <v>0</v>
      </c>
      <c r="I338" s="279">
        <f t="shared" si="52"/>
        <v>0</v>
      </c>
      <c r="J338" s="279">
        <f t="shared" si="53"/>
        <v>0</v>
      </c>
    </row>
    <row r="339" spans="1:10" x14ac:dyDescent="0.2">
      <c r="A339" s="287">
        <f>IF('Nov09'!M62=" ",0,ROUND('Nov09'!M62,0))</f>
        <v>0</v>
      </c>
      <c r="B339" s="278">
        <f t="shared" si="45"/>
        <v>95</v>
      </c>
      <c r="C339" s="279">
        <f t="shared" si="46"/>
        <v>0</v>
      </c>
      <c r="D339" s="279">
        <f t="shared" si="47"/>
        <v>0</v>
      </c>
      <c r="E339" s="285">
        <f t="shared" si="48"/>
        <v>0</v>
      </c>
      <c r="F339" s="285">
        <f t="shared" si="49"/>
        <v>0</v>
      </c>
      <c r="G339" s="285">
        <f t="shared" si="50"/>
        <v>0</v>
      </c>
      <c r="H339" s="285">
        <f t="shared" si="51"/>
        <v>0</v>
      </c>
      <c r="I339" s="279">
        <f t="shared" si="52"/>
        <v>0</v>
      </c>
      <c r="J339" s="279">
        <f t="shared" si="53"/>
        <v>0</v>
      </c>
    </row>
    <row r="340" spans="1:10" x14ac:dyDescent="0.2">
      <c r="A340" s="287">
        <f>IF('Nov09'!M63=" ",0,ROUND('Nov09'!M63,0))</f>
        <v>0</v>
      </c>
      <c r="B340" s="278">
        <f t="shared" si="45"/>
        <v>95</v>
      </c>
      <c r="C340" s="279">
        <f t="shared" si="46"/>
        <v>0</v>
      </c>
      <c r="D340" s="279">
        <f t="shared" si="47"/>
        <v>0</v>
      </c>
      <c r="E340" s="285">
        <f t="shared" si="48"/>
        <v>0</v>
      </c>
      <c r="F340" s="285">
        <f t="shared" si="49"/>
        <v>0</v>
      </c>
      <c r="G340" s="285">
        <f t="shared" si="50"/>
        <v>0</v>
      </c>
      <c r="H340" s="285">
        <f t="shared" si="51"/>
        <v>0</v>
      </c>
      <c r="I340" s="279">
        <f t="shared" si="52"/>
        <v>0</v>
      </c>
      <c r="J340" s="279">
        <f t="shared" si="53"/>
        <v>0</v>
      </c>
    </row>
    <row r="341" spans="1:10" x14ac:dyDescent="0.2">
      <c r="A341" s="287">
        <f>IF('Nov09'!M64=" ",0,ROUND('Nov09'!M64,0))</f>
        <v>0</v>
      </c>
      <c r="B341" s="278">
        <f t="shared" si="45"/>
        <v>95</v>
      </c>
      <c r="C341" s="279">
        <f t="shared" si="46"/>
        <v>0</v>
      </c>
      <c r="D341" s="279">
        <f t="shared" si="47"/>
        <v>0</v>
      </c>
      <c r="E341" s="285">
        <f t="shared" si="48"/>
        <v>0</v>
      </c>
      <c r="F341" s="285">
        <f t="shared" si="49"/>
        <v>0</v>
      </c>
      <c r="G341" s="285">
        <f t="shared" si="50"/>
        <v>0</v>
      </c>
      <c r="H341" s="285">
        <f t="shared" si="51"/>
        <v>0</v>
      </c>
      <c r="I341" s="279">
        <f t="shared" si="52"/>
        <v>0</v>
      </c>
      <c r="J341" s="279">
        <f t="shared" si="53"/>
        <v>0</v>
      </c>
    </row>
    <row r="342" spans="1:10" x14ac:dyDescent="0.2">
      <c r="A342" s="287">
        <f>IF('Nov09'!M65=" ",0,ROUND('Nov09'!M65,0))</f>
        <v>0</v>
      </c>
      <c r="B342" s="278">
        <f t="shared" si="45"/>
        <v>95</v>
      </c>
      <c r="C342" s="279">
        <f t="shared" si="46"/>
        <v>0</v>
      </c>
      <c r="D342" s="279">
        <f t="shared" si="47"/>
        <v>0</v>
      </c>
      <c r="E342" s="285">
        <f t="shared" si="48"/>
        <v>0</v>
      </c>
      <c r="F342" s="285">
        <f t="shared" si="49"/>
        <v>0</v>
      </c>
      <c r="G342" s="285">
        <f t="shared" si="50"/>
        <v>0</v>
      </c>
      <c r="H342" s="285">
        <f t="shared" si="51"/>
        <v>0</v>
      </c>
      <c r="I342" s="279">
        <f t="shared" si="52"/>
        <v>0</v>
      </c>
      <c r="J342" s="279">
        <f t="shared" si="53"/>
        <v>0</v>
      </c>
    </row>
    <row r="343" spans="1:10" x14ac:dyDescent="0.2">
      <c r="A343" s="287">
        <f>IF('Dec09'!M11=" ",0,ROUND('Dec09'!M11,0))</f>
        <v>0</v>
      </c>
      <c r="B343" s="278">
        <f t="shared" si="45"/>
        <v>95</v>
      </c>
      <c r="C343" s="279">
        <f t="shared" si="46"/>
        <v>0</v>
      </c>
      <c r="D343" s="279">
        <f t="shared" si="47"/>
        <v>0</v>
      </c>
      <c r="E343" s="285">
        <f t="shared" si="48"/>
        <v>0</v>
      </c>
      <c r="F343" s="285">
        <f t="shared" si="49"/>
        <v>0</v>
      </c>
      <c r="G343" s="285">
        <f t="shared" si="50"/>
        <v>0</v>
      </c>
      <c r="H343" s="285">
        <f t="shared" si="51"/>
        <v>0</v>
      </c>
      <c r="I343" s="279">
        <f t="shared" si="52"/>
        <v>0</v>
      </c>
      <c r="J343" s="279">
        <f t="shared" si="53"/>
        <v>0</v>
      </c>
    </row>
    <row r="344" spans="1:10" x14ac:dyDescent="0.2">
      <c r="A344" s="287">
        <f>IF('Dec09'!M12=" ",0,ROUND('Dec09'!M12,0))</f>
        <v>0</v>
      </c>
      <c r="B344" s="278">
        <f t="shared" si="45"/>
        <v>95</v>
      </c>
      <c r="C344" s="279">
        <f t="shared" si="46"/>
        <v>0</v>
      </c>
      <c r="D344" s="279">
        <f t="shared" si="47"/>
        <v>0</v>
      </c>
      <c r="E344" s="285">
        <f t="shared" si="48"/>
        <v>0</v>
      </c>
      <c r="F344" s="285">
        <f t="shared" si="49"/>
        <v>0</v>
      </c>
      <c r="G344" s="285">
        <f t="shared" si="50"/>
        <v>0</v>
      </c>
      <c r="H344" s="285">
        <f t="shared" si="51"/>
        <v>0</v>
      </c>
      <c r="I344" s="279">
        <f t="shared" si="52"/>
        <v>0</v>
      </c>
      <c r="J344" s="279">
        <f t="shared" si="53"/>
        <v>0</v>
      </c>
    </row>
    <row r="345" spans="1:10" x14ac:dyDescent="0.2">
      <c r="A345" s="287">
        <f>IF('Dec09'!M13=" ",0,ROUND('Dec09'!M13,0))</f>
        <v>0</v>
      </c>
      <c r="B345" s="278">
        <f t="shared" si="45"/>
        <v>95</v>
      </c>
      <c r="C345" s="279">
        <f t="shared" si="46"/>
        <v>0</v>
      </c>
      <c r="D345" s="279">
        <f t="shared" si="47"/>
        <v>0</v>
      </c>
      <c r="E345" s="285">
        <f t="shared" si="48"/>
        <v>0</v>
      </c>
      <c r="F345" s="285">
        <f t="shared" si="49"/>
        <v>0</v>
      </c>
      <c r="G345" s="285">
        <f t="shared" si="50"/>
        <v>0</v>
      </c>
      <c r="H345" s="285">
        <f t="shared" si="51"/>
        <v>0</v>
      </c>
      <c r="I345" s="279">
        <f t="shared" si="52"/>
        <v>0</v>
      </c>
      <c r="J345" s="279">
        <f t="shared" si="53"/>
        <v>0</v>
      </c>
    </row>
    <row r="346" spans="1:10" x14ac:dyDescent="0.2">
      <c r="A346" s="287">
        <f>IF('Dec09'!M14=" ",0,ROUND('Dec09'!M14,0))</f>
        <v>0</v>
      </c>
      <c r="B346" s="278">
        <f t="shared" si="45"/>
        <v>95</v>
      </c>
      <c r="C346" s="279">
        <f t="shared" si="46"/>
        <v>0</v>
      </c>
      <c r="D346" s="279">
        <f t="shared" si="47"/>
        <v>0</v>
      </c>
      <c r="E346" s="285">
        <f t="shared" si="48"/>
        <v>0</v>
      </c>
      <c r="F346" s="285">
        <f t="shared" si="49"/>
        <v>0</v>
      </c>
      <c r="G346" s="285">
        <f t="shared" si="50"/>
        <v>0</v>
      </c>
      <c r="H346" s="285">
        <f t="shared" si="51"/>
        <v>0</v>
      </c>
      <c r="I346" s="279">
        <f t="shared" si="52"/>
        <v>0</v>
      </c>
      <c r="J346" s="279">
        <f t="shared" si="53"/>
        <v>0</v>
      </c>
    </row>
    <row r="347" spans="1:10" x14ac:dyDescent="0.2">
      <c r="A347" s="287">
        <f>IF('Dec09'!M15=" ",0,ROUND('Dec09'!M15,0))</f>
        <v>0</v>
      </c>
      <c r="B347" s="278">
        <f t="shared" si="45"/>
        <v>95</v>
      </c>
      <c r="C347" s="279">
        <f t="shared" si="46"/>
        <v>0</v>
      </c>
      <c r="D347" s="279">
        <f t="shared" si="47"/>
        <v>0</v>
      </c>
      <c r="E347" s="285">
        <f t="shared" si="48"/>
        <v>0</v>
      </c>
      <c r="F347" s="285">
        <f t="shared" si="49"/>
        <v>0</v>
      </c>
      <c r="G347" s="285">
        <f t="shared" si="50"/>
        <v>0</v>
      </c>
      <c r="H347" s="285">
        <f t="shared" si="51"/>
        <v>0</v>
      </c>
      <c r="I347" s="279">
        <f t="shared" si="52"/>
        <v>0</v>
      </c>
      <c r="J347" s="279">
        <f t="shared" si="53"/>
        <v>0</v>
      </c>
    </row>
    <row r="348" spans="1:10" x14ac:dyDescent="0.2">
      <c r="A348" s="287">
        <f>IF('Dec09'!M16=" ",0,ROUND('Dec09'!M16,0))</f>
        <v>0</v>
      </c>
      <c r="B348" s="278">
        <f t="shared" si="45"/>
        <v>95</v>
      </c>
      <c r="C348" s="279">
        <f t="shared" si="46"/>
        <v>0</v>
      </c>
      <c r="D348" s="279">
        <f t="shared" si="47"/>
        <v>0</v>
      </c>
      <c r="E348" s="285">
        <f t="shared" si="48"/>
        <v>0</v>
      </c>
      <c r="F348" s="285">
        <f t="shared" si="49"/>
        <v>0</v>
      </c>
      <c r="G348" s="285">
        <f t="shared" si="50"/>
        <v>0</v>
      </c>
      <c r="H348" s="285">
        <f t="shared" si="51"/>
        <v>0</v>
      </c>
      <c r="I348" s="279">
        <f t="shared" si="52"/>
        <v>0</v>
      </c>
      <c r="J348" s="279">
        <f t="shared" si="53"/>
        <v>0</v>
      </c>
    </row>
    <row r="349" spans="1:10" x14ac:dyDescent="0.2">
      <c r="A349" s="287">
        <f>IF('Dec09'!M17=" ",0,ROUND('Dec09'!M17,0))</f>
        <v>0</v>
      </c>
      <c r="B349" s="278">
        <f t="shared" si="45"/>
        <v>95</v>
      </c>
      <c r="C349" s="279">
        <f t="shared" si="46"/>
        <v>0</v>
      </c>
      <c r="D349" s="279">
        <f t="shared" si="47"/>
        <v>0</v>
      </c>
      <c r="E349" s="285">
        <f t="shared" si="48"/>
        <v>0</v>
      </c>
      <c r="F349" s="285">
        <f t="shared" si="49"/>
        <v>0</v>
      </c>
      <c r="G349" s="285">
        <f t="shared" si="50"/>
        <v>0</v>
      </c>
      <c r="H349" s="285">
        <f t="shared" si="51"/>
        <v>0</v>
      </c>
      <c r="I349" s="279">
        <f t="shared" si="52"/>
        <v>0</v>
      </c>
      <c r="J349" s="279">
        <f t="shared" si="53"/>
        <v>0</v>
      </c>
    </row>
    <row r="350" spans="1:10" x14ac:dyDescent="0.2">
      <c r="A350" s="287">
        <f>IF('Dec09'!M18=" ",0,ROUND('Dec09'!M18,0))</f>
        <v>0</v>
      </c>
      <c r="B350" s="278">
        <f t="shared" si="45"/>
        <v>95</v>
      </c>
      <c r="C350" s="279">
        <f t="shared" si="46"/>
        <v>0</v>
      </c>
      <c r="D350" s="279">
        <f t="shared" si="47"/>
        <v>0</v>
      </c>
      <c r="E350" s="285">
        <f t="shared" si="48"/>
        <v>0</v>
      </c>
      <c r="F350" s="285">
        <f t="shared" si="49"/>
        <v>0</v>
      </c>
      <c r="G350" s="285">
        <f t="shared" si="50"/>
        <v>0</v>
      </c>
      <c r="H350" s="285">
        <f t="shared" si="51"/>
        <v>0</v>
      </c>
      <c r="I350" s="279">
        <f t="shared" si="52"/>
        <v>0</v>
      </c>
      <c r="J350" s="279">
        <f t="shared" si="53"/>
        <v>0</v>
      </c>
    </row>
    <row r="351" spans="1:10" x14ac:dyDescent="0.2">
      <c r="A351" s="287">
        <f>IF('Dec09'!M19=" ",0,ROUND('Dec09'!M19,0))</f>
        <v>0</v>
      </c>
      <c r="B351" s="278">
        <f t="shared" si="45"/>
        <v>95</v>
      </c>
      <c r="C351" s="279">
        <f t="shared" si="46"/>
        <v>0</v>
      </c>
      <c r="D351" s="279">
        <f t="shared" si="47"/>
        <v>0</v>
      </c>
      <c r="E351" s="285">
        <f t="shared" si="48"/>
        <v>0</v>
      </c>
      <c r="F351" s="285">
        <f t="shared" si="49"/>
        <v>0</v>
      </c>
      <c r="G351" s="285">
        <f t="shared" si="50"/>
        <v>0</v>
      </c>
      <c r="H351" s="285">
        <f t="shared" si="51"/>
        <v>0</v>
      </c>
      <c r="I351" s="279">
        <f t="shared" si="52"/>
        <v>0</v>
      </c>
      <c r="J351" s="279">
        <f t="shared" si="53"/>
        <v>0</v>
      </c>
    </row>
    <row r="352" spans="1:10" x14ac:dyDescent="0.2">
      <c r="A352" s="287">
        <f>IF('Dec09'!M20=" ",0,ROUND('Dec09'!M20,0))</f>
        <v>0</v>
      </c>
      <c r="B352" s="278">
        <f t="shared" si="45"/>
        <v>95</v>
      </c>
      <c r="C352" s="279">
        <f t="shared" si="46"/>
        <v>0</v>
      </c>
      <c r="D352" s="279">
        <f t="shared" si="47"/>
        <v>0</v>
      </c>
      <c r="E352" s="285">
        <f t="shared" si="48"/>
        <v>0</v>
      </c>
      <c r="F352" s="285">
        <f t="shared" si="49"/>
        <v>0</v>
      </c>
      <c r="G352" s="285">
        <f t="shared" si="50"/>
        <v>0</v>
      </c>
      <c r="H352" s="285">
        <f t="shared" si="51"/>
        <v>0</v>
      </c>
      <c r="I352" s="279">
        <f t="shared" si="52"/>
        <v>0</v>
      </c>
      <c r="J352" s="279">
        <f t="shared" si="53"/>
        <v>0</v>
      </c>
    </row>
    <row r="353" spans="1:10" x14ac:dyDescent="0.2">
      <c r="A353" s="287">
        <f>IF('Dec09'!M26=" ",0,ROUND('Dec09'!M26,0))</f>
        <v>0</v>
      </c>
      <c r="B353" s="278">
        <f t="shared" si="45"/>
        <v>95</v>
      </c>
      <c r="C353" s="279">
        <f t="shared" si="46"/>
        <v>0</v>
      </c>
      <c r="D353" s="279">
        <f t="shared" si="47"/>
        <v>0</v>
      </c>
      <c r="E353" s="285">
        <f t="shared" si="48"/>
        <v>0</v>
      </c>
      <c r="F353" s="285">
        <f t="shared" si="49"/>
        <v>0</v>
      </c>
      <c r="G353" s="285">
        <f t="shared" si="50"/>
        <v>0</v>
      </c>
      <c r="H353" s="285">
        <f t="shared" si="51"/>
        <v>0</v>
      </c>
      <c r="I353" s="279">
        <f t="shared" si="52"/>
        <v>0</v>
      </c>
      <c r="J353" s="279">
        <f t="shared" si="53"/>
        <v>0</v>
      </c>
    </row>
    <row r="354" spans="1:10" x14ac:dyDescent="0.2">
      <c r="A354" s="287">
        <f>IF('Dec09'!M27=" ",0,ROUND('Dec09'!M27,0))</f>
        <v>0</v>
      </c>
      <c r="B354" s="278">
        <f t="shared" si="45"/>
        <v>95</v>
      </c>
      <c r="C354" s="279">
        <f t="shared" si="46"/>
        <v>0</v>
      </c>
      <c r="D354" s="279">
        <f t="shared" si="47"/>
        <v>0</v>
      </c>
      <c r="E354" s="285">
        <f t="shared" si="48"/>
        <v>0</v>
      </c>
      <c r="F354" s="285">
        <f t="shared" si="49"/>
        <v>0</v>
      </c>
      <c r="G354" s="285">
        <f t="shared" si="50"/>
        <v>0</v>
      </c>
      <c r="H354" s="285">
        <f t="shared" si="51"/>
        <v>0</v>
      </c>
      <c r="I354" s="279">
        <f t="shared" si="52"/>
        <v>0</v>
      </c>
      <c r="J354" s="279">
        <f t="shared" si="53"/>
        <v>0</v>
      </c>
    </row>
    <row r="355" spans="1:10" x14ac:dyDescent="0.2">
      <c r="A355" s="287">
        <f>IF('Dec09'!M28=" ",0,ROUND('Dec09'!M28,0))</f>
        <v>0</v>
      </c>
      <c r="B355" s="278">
        <f t="shared" si="45"/>
        <v>95</v>
      </c>
      <c r="C355" s="279">
        <f t="shared" si="46"/>
        <v>0</v>
      </c>
      <c r="D355" s="279">
        <f t="shared" si="47"/>
        <v>0</v>
      </c>
      <c r="E355" s="285">
        <f t="shared" si="48"/>
        <v>0</v>
      </c>
      <c r="F355" s="285">
        <f t="shared" si="49"/>
        <v>0</v>
      </c>
      <c r="G355" s="285">
        <f t="shared" si="50"/>
        <v>0</v>
      </c>
      <c r="H355" s="285">
        <f t="shared" si="51"/>
        <v>0</v>
      </c>
      <c r="I355" s="279">
        <f t="shared" si="52"/>
        <v>0</v>
      </c>
      <c r="J355" s="279">
        <f t="shared" si="53"/>
        <v>0</v>
      </c>
    </row>
    <row r="356" spans="1:10" x14ac:dyDescent="0.2">
      <c r="A356" s="287">
        <f>IF('Dec09'!M29=" ",0,ROUND('Dec09'!M29,0))</f>
        <v>0</v>
      </c>
      <c r="B356" s="278">
        <f t="shared" si="45"/>
        <v>95</v>
      </c>
      <c r="C356" s="279">
        <f t="shared" si="46"/>
        <v>0</v>
      </c>
      <c r="D356" s="279">
        <f t="shared" si="47"/>
        <v>0</v>
      </c>
      <c r="E356" s="285">
        <f t="shared" si="48"/>
        <v>0</v>
      </c>
      <c r="F356" s="285">
        <f t="shared" si="49"/>
        <v>0</v>
      </c>
      <c r="G356" s="285">
        <f t="shared" si="50"/>
        <v>0</v>
      </c>
      <c r="H356" s="285">
        <f t="shared" si="51"/>
        <v>0</v>
      </c>
      <c r="I356" s="279">
        <f t="shared" si="52"/>
        <v>0</v>
      </c>
      <c r="J356" s="279">
        <f t="shared" si="53"/>
        <v>0</v>
      </c>
    </row>
    <row r="357" spans="1:10" x14ac:dyDescent="0.2">
      <c r="A357" s="287">
        <f>IF('Dec09'!M30=" ",0,ROUND('Dec09'!M30,0))</f>
        <v>0</v>
      </c>
      <c r="B357" s="278">
        <f t="shared" si="45"/>
        <v>95</v>
      </c>
      <c r="C357" s="279">
        <f t="shared" si="46"/>
        <v>0</v>
      </c>
      <c r="D357" s="279">
        <f t="shared" si="47"/>
        <v>0</v>
      </c>
      <c r="E357" s="285">
        <f t="shared" si="48"/>
        <v>0</v>
      </c>
      <c r="F357" s="285">
        <f t="shared" si="49"/>
        <v>0</v>
      </c>
      <c r="G357" s="285">
        <f t="shared" si="50"/>
        <v>0</v>
      </c>
      <c r="H357" s="285">
        <f t="shared" si="51"/>
        <v>0</v>
      </c>
      <c r="I357" s="279">
        <f t="shared" si="52"/>
        <v>0</v>
      </c>
      <c r="J357" s="279">
        <f t="shared" si="53"/>
        <v>0</v>
      </c>
    </row>
    <row r="358" spans="1:10" x14ac:dyDescent="0.2">
      <c r="A358" s="287">
        <f>IF('Dec09'!M31=" ",0,ROUND('Dec09'!M31,0))</f>
        <v>0</v>
      </c>
      <c r="B358" s="278">
        <f t="shared" si="45"/>
        <v>95</v>
      </c>
      <c r="C358" s="279">
        <f t="shared" si="46"/>
        <v>0</v>
      </c>
      <c r="D358" s="279">
        <f t="shared" si="47"/>
        <v>0</v>
      </c>
      <c r="E358" s="285">
        <f t="shared" si="48"/>
        <v>0</v>
      </c>
      <c r="F358" s="285">
        <f t="shared" si="49"/>
        <v>0</v>
      </c>
      <c r="G358" s="285">
        <f t="shared" si="50"/>
        <v>0</v>
      </c>
      <c r="H358" s="285">
        <f t="shared" si="51"/>
        <v>0</v>
      </c>
      <c r="I358" s="279">
        <f t="shared" si="52"/>
        <v>0</v>
      </c>
      <c r="J358" s="279">
        <f t="shared" si="53"/>
        <v>0</v>
      </c>
    </row>
    <row r="359" spans="1:10" x14ac:dyDescent="0.2">
      <c r="A359" s="287">
        <f>IF('Dec09'!M32=" ",0,ROUND('Dec09'!M32,0))</f>
        <v>0</v>
      </c>
      <c r="B359" s="278">
        <f t="shared" si="45"/>
        <v>95</v>
      </c>
      <c r="C359" s="279">
        <f t="shared" si="46"/>
        <v>0</v>
      </c>
      <c r="D359" s="279">
        <f t="shared" si="47"/>
        <v>0</v>
      </c>
      <c r="E359" s="285">
        <f t="shared" si="48"/>
        <v>0</v>
      </c>
      <c r="F359" s="285">
        <f t="shared" si="49"/>
        <v>0</v>
      </c>
      <c r="G359" s="285">
        <f t="shared" si="50"/>
        <v>0</v>
      </c>
      <c r="H359" s="285">
        <f t="shared" si="51"/>
        <v>0</v>
      </c>
      <c r="I359" s="279">
        <f t="shared" si="52"/>
        <v>0</v>
      </c>
      <c r="J359" s="279">
        <f t="shared" si="53"/>
        <v>0</v>
      </c>
    </row>
    <row r="360" spans="1:10" x14ac:dyDescent="0.2">
      <c r="A360" s="287">
        <f>IF('Dec09'!M33=" ",0,ROUND('Dec09'!M33,0))</f>
        <v>0</v>
      </c>
      <c r="B360" s="278">
        <f t="shared" si="45"/>
        <v>95</v>
      </c>
      <c r="C360" s="279">
        <f t="shared" si="46"/>
        <v>0</v>
      </c>
      <c r="D360" s="279">
        <f t="shared" si="47"/>
        <v>0</v>
      </c>
      <c r="E360" s="285">
        <f t="shared" si="48"/>
        <v>0</v>
      </c>
      <c r="F360" s="285">
        <f t="shared" si="49"/>
        <v>0</v>
      </c>
      <c r="G360" s="285">
        <f t="shared" si="50"/>
        <v>0</v>
      </c>
      <c r="H360" s="285">
        <f t="shared" si="51"/>
        <v>0</v>
      </c>
      <c r="I360" s="279">
        <f t="shared" si="52"/>
        <v>0</v>
      </c>
      <c r="J360" s="279">
        <f t="shared" si="53"/>
        <v>0</v>
      </c>
    </row>
    <row r="361" spans="1:10" x14ac:dyDescent="0.2">
      <c r="A361" s="287">
        <f>IF('Dec09'!M34=" ",0,ROUND('Dec09'!M34,0))</f>
        <v>0</v>
      </c>
      <c r="B361" s="278">
        <f t="shared" si="45"/>
        <v>95</v>
      </c>
      <c r="C361" s="279">
        <f t="shared" si="46"/>
        <v>0</v>
      </c>
      <c r="D361" s="279">
        <f t="shared" si="47"/>
        <v>0</v>
      </c>
      <c r="E361" s="285">
        <f t="shared" si="48"/>
        <v>0</v>
      </c>
      <c r="F361" s="285">
        <f t="shared" si="49"/>
        <v>0</v>
      </c>
      <c r="G361" s="285">
        <f t="shared" si="50"/>
        <v>0</v>
      </c>
      <c r="H361" s="285">
        <f t="shared" si="51"/>
        <v>0</v>
      </c>
      <c r="I361" s="279">
        <f t="shared" si="52"/>
        <v>0</v>
      </c>
      <c r="J361" s="279">
        <f t="shared" si="53"/>
        <v>0</v>
      </c>
    </row>
    <row r="362" spans="1:10" x14ac:dyDescent="0.2">
      <c r="A362" s="287">
        <f>IF('Dec09'!M35=" ",0,ROUND('Dec09'!M35,0))</f>
        <v>0</v>
      </c>
      <c r="B362" s="278">
        <f t="shared" si="45"/>
        <v>95</v>
      </c>
      <c r="C362" s="279">
        <f t="shared" si="46"/>
        <v>0</v>
      </c>
      <c r="D362" s="279">
        <f t="shared" si="47"/>
        <v>0</v>
      </c>
      <c r="E362" s="285">
        <f t="shared" si="48"/>
        <v>0</v>
      </c>
      <c r="F362" s="285">
        <f t="shared" si="49"/>
        <v>0</v>
      </c>
      <c r="G362" s="285">
        <f t="shared" si="50"/>
        <v>0</v>
      </c>
      <c r="H362" s="285">
        <f t="shared" si="51"/>
        <v>0</v>
      </c>
      <c r="I362" s="279">
        <f t="shared" si="52"/>
        <v>0</v>
      </c>
      <c r="J362" s="279">
        <f t="shared" si="53"/>
        <v>0</v>
      </c>
    </row>
    <row r="363" spans="1:10" x14ac:dyDescent="0.2">
      <c r="A363" s="287">
        <f>IF('Dec09'!M41=" ",0,ROUND('Dec09'!M41,0))</f>
        <v>0</v>
      </c>
      <c r="B363" s="278">
        <f t="shared" si="45"/>
        <v>95</v>
      </c>
      <c r="C363" s="279">
        <f t="shared" si="46"/>
        <v>0</v>
      </c>
      <c r="D363" s="279">
        <f t="shared" si="47"/>
        <v>0</v>
      </c>
      <c r="E363" s="285">
        <f t="shared" si="48"/>
        <v>0</v>
      </c>
      <c r="F363" s="285">
        <f t="shared" si="49"/>
        <v>0</v>
      </c>
      <c r="G363" s="285">
        <f t="shared" si="50"/>
        <v>0</v>
      </c>
      <c r="H363" s="285">
        <f t="shared" si="51"/>
        <v>0</v>
      </c>
      <c r="I363" s="279">
        <f t="shared" si="52"/>
        <v>0</v>
      </c>
      <c r="J363" s="279">
        <f t="shared" si="53"/>
        <v>0</v>
      </c>
    </row>
    <row r="364" spans="1:10" x14ac:dyDescent="0.2">
      <c r="A364" s="287">
        <f>IF('Dec09'!M42=" ",0,ROUND('Dec09'!M42,0))</f>
        <v>0</v>
      </c>
      <c r="B364" s="278">
        <f t="shared" si="45"/>
        <v>95</v>
      </c>
      <c r="C364" s="279">
        <f t="shared" si="46"/>
        <v>0</v>
      </c>
      <c r="D364" s="279">
        <f t="shared" si="47"/>
        <v>0</v>
      </c>
      <c r="E364" s="285">
        <f t="shared" si="48"/>
        <v>0</v>
      </c>
      <c r="F364" s="285">
        <f t="shared" si="49"/>
        <v>0</v>
      </c>
      <c r="G364" s="285">
        <f t="shared" si="50"/>
        <v>0</v>
      </c>
      <c r="H364" s="285">
        <f t="shared" si="51"/>
        <v>0</v>
      </c>
      <c r="I364" s="279">
        <f t="shared" si="52"/>
        <v>0</v>
      </c>
      <c r="J364" s="279">
        <f t="shared" si="53"/>
        <v>0</v>
      </c>
    </row>
    <row r="365" spans="1:10" x14ac:dyDescent="0.2">
      <c r="A365" s="287">
        <f>IF('Dec09'!M43=" ",0,ROUND('Dec09'!M43,0))</f>
        <v>0</v>
      </c>
      <c r="B365" s="278">
        <f t="shared" si="45"/>
        <v>95</v>
      </c>
      <c r="C365" s="279">
        <f t="shared" si="46"/>
        <v>0</v>
      </c>
      <c r="D365" s="279">
        <f t="shared" si="47"/>
        <v>0</v>
      </c>
      <c r="E365" s="285">
        <f t="shared" si="48"/>
        <v>0</v>
      </c>
      <c r="F365" s="285">
        <f t="shared" si="49"/>
        <v>0</v>
      </c>
      <c r="G365" s="285">
        <f t="shared" si="50"/>
        <v>0</v>
      </c>
      <c r="H365" s="285">
        <f t="shared" si="51"/>
        <v>0</v>
      </c>
      <c r="I365" s="279">
        <f t="shared" si="52"/>
        <v>0</v>
      </c>
      <c r="J365" s="279">
        <f t="shared" si="53"/>
        <v>0</v>
      </c>
    </row>
    <row r="366" spans="1:10" x14ac:dyDescent="0.2">
      <c r="A366" s="287">
        <f>IF('Dec09'!M44=" ",0,ROUND('Dec09'!M44,0))</f>
        <v>0</v>
      </c>
      <c r="B366" s="278">
        <f t="shared" si="45"/>
        <v>95</v>
      </c>
      <c r="C366" s="279">
        <f t="shared" si="46"/>
        <v>0</v>
      </c>
      <c r="D366" s="279">
        <f t="shared" si="47"/>
        <v>0</v>
      </c>
      <c r="E366" s="285">
        <f t="shared" si="48"/>
        <v>0</v>
      </c>
      <c r="F366" s="285">
        <f t="shared" si="49"/>
        <v>0</v>
      </c>
      <c r="G366" s="285">
        <f t="shared" si="50"/>
        <v>0</v>
      </c>
      <c r="H366" s="285">
        <f t="shared" si="51"/>
        <v>0</v>
      </c>
      <c r="I366" s="279">
        <f t="shared" si="52"/>
        <v>0</v>
      </c>
      <c r="J366" s="279">
        <f t="shared" si="53"/>
        <v>0</v>
      </c>
    </row>
    <row r="367" spans="1:10" x14ac:dyDescent="0.2">
      <c r="A367" s="287">
        <f>IF('Dec09'!M45=" ",0,ROUND('Dec09'!M45,0))</f>
        <v>0</v>
      </c>
      <c r="B367" s="278">
        <f t="shared" si="45"/>
        <v>95</v>
      </c>
      <c r="C367" s="279">
        <f t="shared" si="46"/>
        <v>0</v>
      </c>
      <c r="D367" s="279">
        <f t="shared" si="47"/>
        <v>0</v>
      </c>
      <c r="E367" s="285">
        <f t="shared" si="48"/>
        <v>0</v>
      </c>
      <c r="F367" s="285">
        <f t="shared" si="49"/>
        <v>0</v>
      </c>
      <c r="G367" s="285">
        <f t="shared" si="50"/>
        <v>0</v>
      </c>
      <c r="H367" s="285">
        <f t="shared" si="51"/>
        <v>0</v>
      </c>
      <c r="I367" s="279">
        <f t="shared" si="52"/>
        <v>0</v>
      </c>
      <c r="J367" s="279">
        <f t="shared" si="53"/>
        <v>0</v>
      </c>
    </row>
    <row r="368" spans="1:10" x14ac:dyDescent="0.2">
      <c r="A368" s="287">
        <f>IF('Dec09'!M46=" ",0,ROUND('Dec09'!M46,0))</f>
        <v>0</v>
      </c>
      <c r="B368" s="278">
        <f t="shared" si="45"/>
        <v>95</v>
      </c>
      <c r="C368" s="279">
        <f t="shared" si="46"/>
        <v>0</v>
      </c>
      <c r="D368" s="279">
        <f t="shared" si="47"/>
        <v>0</v>
      </c>
      <c r="E368" s="285">
        <f t="shared" si="48"/>
        <v>0</v>
      </c>
      <c r="F368" s="285">
        <f t="shared" si="49"/>
        <v>0</v>
      </c>
      <c r="G368" s="285">
        <f t="shared" si="50"/>
        <v>0</v>
      </c>
      <c r="H368" s="285">
        <f t="shared" si="51"/>
        <v>0</v>
      </c>
      <c r="I368" s="279">
        <f t="shared" si="52"/>
        <v>0</v>
      </c>
      <c r="J368" s="279">
        <f t="shared" si="53"/>
        <v>0</v>
      </c>
    </row>
    <row r="369" spans="1:10" x14ac:dyDescent="0.2">
      <c r="A369" s="287">
        <f>IF('Dec09'!M47=" ",0,ROUND('Dec09'!M47,0))</f>
        <v>0</v>
      </c>
      <c r="B369" s="278">
        <f t="shared" si="45"/>
        <v>95</v>
      </c>
      <c r="C369" s="279">
        <f t="shared" si="46"/>
        <v>0</v>
      </c>
      <c r="D369" s="279">
        <f t="shared" si="47"/>
        <v>0</v>
      </c>
      <c r="E369" s="285">
        <f t="shared" si="48"/>
        <v>0</v>
      </c>
      <c r="F369" s="285">
        <f t="shared" si="49"/>
        <v>0</v>
      </c>
      <c r="G369" s="285">
        <f t="shared" si="50"/>
        <v>0</v>
      </c>
      <c r="H369" s="285">
        <f t="shared" si="51"/>
        <v>0</v>
      </c>
      <c r="I369" s="279">
        <f t="shared" si="52"/>
        <v>0</v>
      </c>
      <c r="J369" s="279">
        <f t="shared" si="53"/>
        <v>0</v>
      </c>
    </row>
    <row r="370" spans="1:10" x14ac:dyDescent="0.2">
      <c r="A370" s="287">
        <f>IF('Dec09'!M48=" ",0,ROUND('Dec09'!M48,0))</f>
        <v>0</v>
      </c>
      <c r="B370" s="278">
        <f t="shared" si="45"/>
        <v>95</v>
      </c>
      <c r="C370" s="279">
        <f t="shared" si="46"/>
        <v>0</v>
      </c>
      <c r="D370" s="279">
        <f t="shared" si="47"/>
        <v>0</v>
      </c>
      <c r="E370" s="285">
        <f t="shared" si="48"/>
        <v>0</v>
      </c>
      <c r="F370" s="285">
        <f t="shared" si="49"/>
        <v>0</v>
      </c>
      <c r="G370" s="285">
        <f t="shared" si="50"/>
        <v>0</v>
      </c>
      <c r="H370" s="285">
        <f t="shared" si="51"/>
        <v>0</v>
      </c>
      <c r="I370" s="279">
        <f t="shared" si="52"/>
        <v>0</v>
      </c>
      <c r="J370" s="279">
        <f t="shared" si="53"/>
        <v>0</v>
      </c>
    </row>
    <row r="371" spans="1:10" x14ac:dyDescent="0.2">
      <c r="A371" s="287">
        <f>IF('Dec09'!M49=" ",0,ROUND('Dec09'!M49,0))</f>
        <v>0</v>
      </c>
      <c r="B371" s="278">
        <f t="shared" si="45"/>
        <v>95</v>
      </c>
      <c r="C371" s="279">
        <f t="shared" si="46"/>
        <v>0</v>
      </c>
      <c r="D371" s="279">
        <f t="shared" si="47"/>
        <v>0</v>
      </c>
      <c r="E371" s="285">
        <f t="shared" si="48"/>
        <v>0</v>
      </c>
      <c r="F371" s="285">
        <f t="shared" si="49"/>
        <v>0</v>
      </c>
      <c r="G371" s="285">
        <f t="shared" si="50"/>
        <v>0</v>
      </c>
      <c r="H371" s="285">
        <f t="shared" si="51"/>
        <v>0</v>
      </c>
      <c r="I371" s="279">
        <f t="shared" si="52"/>
        <v>0</v>
      </c>
      <c r="J371" s="279">
        <f t="shared" si="53"/>
        <v>0</v>
      </c>
    </row>
    <row r="372" spans="1:10" x14ac:dyDescent="0.2">
      <c r="A372" s="287">
        <f>IF('Dec09'!M50=" ",0,ROUND('Dec09'!M50,0))</f>
        <v>0</v>
      </c>
      <c r="B372" s="278">
        <f t="shared" si="45"/>
        <v>95</v>
      </c>
      <c r="C372" s="279">
        <f t="shared" si="46"/>
        <v>0</v>
      </c>
      <c r="D372" s="279">
        <f t="shared" si="47"/>
        <v>0</v>
      </c>
      <c r="E372" s="285">
        <f t="shared" si="48"/>
        <v>0</v>
      </c>
      <c r="F372" s="285">
        <f t="shared" si="49"/>
        <v>0</v>
      </c>
      <c r="G372" s="285">
        <f t="shared" si="50"/>
        <v>0</v>
      </c>
      <c r="H372" s="285">
        <f t="shared" si="51"/>
        <v>0</v>
      </c>
      <c r="I372" s="279">
        <f t="shared" si="52"/>
        <v>0</v>
      </c>
      <c r="J372" s="279">
        <f t="shared" si="53"/>
        <v>0</v>
      </c>
    </row>
    <row r="373" spans="1:10" x14ac:dyDescent="0.2">
      <c r="A373" s="287">
        <f>IF('Dec09'!M56=" ",0,ROUND('Dec09'!M56,0))</f>
        <v>0</v>
      </c>
      <c r="B373" s="278">
        <f t="shared" si="45"/>
        <v>95</v>
      </c>
      <c r="C373" s="279">
        <f t="shared" si="46"/>
        <v>0</v>
      </c>
      <c r="D373" s="279">
        <f t="shared" si="47"/>
        <v>0</v>
      </c>
      <c r="E373" s="285">
        <f t="shared" si="48"/>
        <v>0</v>
      </c>
      <c r="F373" s="285">
        <f t="shared" si="49"/>
        <v>0</v>
      </c>
      <c r="G373" s="285">
        <f t="shared" si="50"/>
        <v>0</v>
      </c>
      <c r="H373" s="285">
        <f t="shared" si="51"/>
        <v>0</v>
      </c>
      <c r="I373" s="279">
        <f t="shared" si="52"/>
        <v>0</v>
      </c>
      <c r="J373" s="279">
        <f t="shared" si="53"/>
        <v>0</v>
      </c>
    </row>
    <row r="374" spans="1:10" x14ac:dyDescent="0.2">
      <c r="A374" s="287">
        <f>IF('Dec09'!M57=" ",0,ROUND('Dec09'!M57,0))</f>
        <v>0</v>
      </c>
      <c r="B374" s="278">
        <f t="shared" si="45"/>
        <v>95</v>
      </c>
      <c r="C374" s="279">
        <f t="shared" si="46"/>
        <v>0</v>
      </c>
      <c r="D374" s="279">
        <f t="shared" si="47"/>
        <v>0</v>
      </c>
      <c r="E374" s="285">
        <f t="shared" si="48"/>
        <v>0</v>
      </c>
      <c r="F374" s="285">
        <f t="shared" si="49"/>
        <v>0</v>
      </c>
      <c r="G374" s="285">
        <f t="shared" si="50"/>
        <v>0</v>
      </c>
      <c r="H374" s="285">
        <f t="shared" si="51"/>
        <v>0</v>
      </c>
      <c r="I374" s="279">
        <f t="shared" si="52"/>
        <v>0</v>
      </c>
      <c r="J374" s="279">
        <f t="shared" si="53"/>
        <v>0</v>
      </c>
    </row>
    <row r="375" spans="1:10" x14ac:dyDescent="0.2">
      <c r="A375" s="287">
        <f>IF('Dec09'!M58=" ",0,ROUND('Dec09'!M58,0))</f>
        <v>0</v>
      </c>
      <c r="B375" s="278">
        <f t="shared" si="45"/>
        <v>95</v>
      </c>
      <c r="C375" s="279">
        <f t="shared" si="46"/>
        <v>0</v>
      </c>
      <c r="D375" s="279">
        <f t="shared" si="47"/>
        <v>0</v>
      </c>
      <c r="E375" s="285">
        <f t="shared" si="48"/>
        <v>0</v>
      </c>
      <c r="F375" s="285">
        <f t="shared" si="49"/>
        <v>0</v>
      </c>
      <c r="G375" s="285">
        <f t="shared" si="50"/>
        <v>0</v>
      </c>
      <c r="H375" s="285">
        <f t="shared" si="51"/>
        <v>0</v>
      </c>
      <c r="I375" s="279">
        <f t="shared" si="52"/>
        <v>0</v>
      </c>
      <c r="J375" s="279">
        <f t="shared" si="53"/>
        <v>0</v>
      </c>
    </row>
    <row r="376" spans="1:10" x14ac:dyDescent="0.2">
      <c r="A376" s="287">
        <f>IF('Dec09'!M59=" ",0,ROUND('Dec09'!M59,0))</f>
        <v>0</v>
      </c>
      <c r="B376" s="278">
        <f t="shared" si="45"/>
        <v>95</v>
      </c>
      <c r="C376" s="279">
        <f t="shared" si="46"/>
        <v>0</v>
      </c>
      <c r="D376" s="279">
        <f t="shared" si="47"/>
        <v>0</v>
      </c>
      <c r="E376" s="285">
        <f t="shared" si="48"/>
        <v>0</v>
      </c>
      <c r="F376" s="285">
        <f t="shared" si="49"/>
        <v>0</v>
      </c>
      <c r="G376" s="285">
        <f t="shared" si="50"/>
        <v>0</v>
      </c>
      <c r="H376" s="285">
        <f t="shared" si="51"/>
        <v>0</v>
      </c>
      <c r="I376" s="279">
        <f t="shared" si="52"/>
        <v>0</v>
      </c>
      <c r="J376" s="279">
        <f t="shared" si="53"/>
        <v>0</v>
      </c>
    </row>
    <row r="377" spans="1:10" x14ac:dyDescent="0.2">
      <c r="A377" s="287">
        <f>IF('Dec09'!M60=" ",0,ROUND('Dec09'!M60,0))</f>
        <v>0</v>
      </c>
      <c r="B377" s="278">
        <f t="shared" si="45"/>
        <v>95</v>
      </c>
      <c r="C377" s="279">
        <f t="shared" si="46"/>
        <v>0</v>
      </c>
      <c r="D377" s="279">
        <f t="shared" si="47"/>
        <v>0</v>
      </c>
      <c r="E377" s="285">
        <f t="shared" si="48"/>
        <v>0</v>
      </c>
      <c r="F377" s="285">
        <f t="shared" si="49"/>
        <v>0</v>
      </c>
      <c r="G377" s="285">
        <f t="shared" si="50"/>
        <v>0</v>
      </c>
      <c r="H377" s="285">
        <f t="shared" si="51"/>
        <v>0</v>
      </c>
      <c r="I377" s="279">
        <f t="shared" si="52"/>
        <v>0</v>
      </c>
      <c r="J377" s="279">
        <f t="shared" si="53"/>
        <v>0</v>
      </c>
    </row>
    <row r="378" spans="1:10" x14ac:dyDescent="0.2">
      <c r="A378" s="287">
        <f>IF('Dec09'!M61=" ",0,ROUND('Dec09'!M61,0))</f>
        <v>0</v>
      </c>
      <c r="B378" s="278">
        <f t="shared" si="45"/>
        <v>95</v>
      </c>
      <c r="C378" s="279">
        <f t="shared" si="46"/>
        <v>0</v>
      </c>
      <c r="D378" s="279">
        <f t="shared" si="47"/>
        <v>0</v>
      </c>
      <c r="E378" s="285">
        <f t="shared" si="48"/>
        <v>0</v>
      </c>
      <c r="F378" s="285">
        <f t="shared" si="49"/>
        <v>0</v>
      </c>
      <c r="G378" s="285">
        <f t="shared" si="50"/>
        <v>0</v>
      </c>
      <c r="H378" s="285">
        <f t="shared" si="51"/>
        <v>0</v>
      </c>
      <c r="I378" s="279">
        <f t="shared" si="52"/>
        <v>0</v>
      </c>
      <c r="J378" s="279">
        <f t="shared" si="53"/>
        <v>0</v>
      </c>
    </row>
    <row r="379" spans="1:10" x14ac:dyDescent="0.2">
      <c r="A379" s="287">
        <f>IF('Dec09'!M62=" ",0,ROUND('Dec09'!M62,0))</f>
        <v>0</v>
      </c>
      <c r="B379" s="278">
        <f t="shared" si="45"/>
        <v>95</v>
      </c>
      <c r="C379" s="279">
        <f t="shared" si="46"/>
        <v>0</v>
      </c>
      <c r="D379" s="279">
        <f t="shared" si="47"/>
        <v>0</v>
      </c>
      <c r="E379" s="285">
        <f t="shared" si="48"/>
        <v>0</v>
      </c>
      <c r="F379" s="285">
        <f t="shared" si="49"/>
        <v>0</v>
      </c>
      <c r="G379" s="285">
        <f t="shared" si="50"/>
        <v>0</v>
      </c>
      <c r="H379" s="285">
        <f t="shared" si="51"/>
        <v>0</v>
      </c>
      <c r="I379" s="279">
        <f t="shared" si="52"/>
        <v>0</v>
      </c>
      <c r="J379" s="279">
        <f t="shared" si="53"/>
        <v>0</v>
      </c>
    </row>
    <row r="380" spans="1:10" x14ac:dyDescent="0.2">
      <c r="A380" s="287">
        <f>IF('Dec09'!M63=" ",0,ROUND('Dec09'!M63,0))</f>
        <v>0</v>
      </c>
      <c r="B380" s="278">
        <f t="shared" si="45"/>
        <v>95</v>
      </c>
      <c r="C380" s="279">
        <f t="shared" si="46"/>
        <v>0</v>
      </c>
      <c r="D380" s="279">
        <f t="shared" si="47"/>
        <v>0</v>
      </c>
      <c r="E380" s="285">
        <f t="shared" si="48"/>
        <v>0</v>
      </c>
      <c r="F380" s="285">
        <f t="shared" si="49"/>
        <v>0</v>
      </c>
      <c r="G380" s="285">
        <f t="shared" si="50"/>
        <v>0</v>
      </c>
      <c r="H380" s="285">
        <f t="shared" si="51"/>
        <v>0</v>
      </c>
      <c r="I380" s="279">
        <f t="shared" si="52"/>
        <v>0</v>
      </c>
      <c r="J380" s="279">
        <f t="shared" si="53"/>
        <v>0</v>
      </c>
    </row>
    <row r="381" spans="1:10" x14ac:dyDescent="0.2">
      <c r="A381" s="287">
        <f>IF('Dec09'!M64=" ",0,ROUND('Dec09'!M64,0))</f>
        <v>0</v>
      </c>
      <c r="B381" s="278">
        <f t="shared" si="45"/>
        <v>95</v>
      </c>
      <c r="C381" s="279">
        <f t="shared" si="46"/>
        <v>0</v>
      </c>
      <c r="D381" s="279">
        <f t="shared" si="47"/>
        <v>0</v>
      </c>
      <c r="E381" s="285">
        <f t="shared" si="48"/>
        <v>0</v>
      </c>
      <c r="F381" s="285">
        <f t="shared" si="49"/>
        <v>0</v>
      </c>
      <c r="G381" s="285">
        <f t="shared" si="50"/>
        <v>0</v>
      </c>
      <c r="H381" s="285">
        <f t="shared" si="51"/>
        <v>0</v>
      </c>
      <c r="I381" s="279">
        <f t="shared" si="52"/>
        <v>0</v>
      </c>
      <c r="J381" s="279">
        <f t="shared" si="53"/>
        <v>0</v>
      </c>
    </row>
    <row r="382" spans="1:10" x14ac:dyDescent="0.2">
      <c r="A382" s="287">
        <f>IF('Dec09'!M65=" ",0,ROUND('Dec09'!M65,0))</f>
        <v>0</v>
      </c>
      <c r="B382" s="278">
        <f t="shared" si="45"/>
        <v>95</v>
      </c>
      <c r="C382" s="279">
        <f t="shared" si="46"/>
        <v>0</v>
      </c>
      <c r="D382" s="279">
        <f t="shared" si="47"/>
        <v>0</v>
      </c>
      <c r="E382" s="285">
        <f t="shared" si="48"/>
        <v>0</v>
      </c>
      <c r="F382" s="285">
        <f t="shared" si="49"/>
        <v>0</v>
      </c>
      <c r="G382" s="285">
        <f t="shared" si="50"/>
        <v>0</v>
      </c>
      <c r="H382" s="285">
        <f t="shared" si="51"/>
        <v>0</v>
      </c>
      <c r="I382" s="279">
        <f t="shared" si="52"/>
        <v>0</v>
      </c>
      <c r="J382" s="279">
        <f t="shared" si="53"/>
        <v>0</v>
      </c>
    </row>
    <row r="383" spans="1:10" x14ac:dyDescent="0.2">
      <c r="A383" s="287">
        <f>IF('Dec09'!M71=" ",0,ROUND('Dec09'!M71,0))</f>
        <v>0</v>
      </c>
      <c r="B383" s="278">
        <f t="shared" si="45"/>
        <v>95</v>
      </c>
      <c r="C383" s="279">
        <f t="shared" si="46"/>
        <v>0</v>
      </c>
      <c r="D383" s="279">
        <f t="shared" si="47"/>
        <v>0</v>
      </c>
      <c r="E383" s="285">
        <f t="shared" si="48"/>
        <v>0</v>
      </c>
      <c r="F383" s="285">
        <f t="shared" si="49"/>
        <v>0</v>
      </c>
      <c r="G383" s="285">
        <f t="shared" si="50"/>
        <v>0</v>
      </c>
      <c r="H383" s="285">
        <f t="shared" si="51"/>
        <v>0</v>
      </c>
      <c r="I383" s="279">
        <f t="shared" si="52"/>
        <v>0</v>
      </c>
      <c r="J383" s="279">
        <f t="shared" si="53"/>
        <v>0</v>
      </c>
    </row>
    <row r="384" spans="1:10" x14ac:dyDescent="0.2">
      <c r="A384" s="287">
        <f>IF('Dec09'!M72=" ",0,ROUND('Dec09'!M72,0))</f>
        <v>0</v>
      </c>
      <c r="B384" s="278">
        <f t="shared" si="45"/>
        <v>95</v>
      </c>
      <c r="C384" s="279">
        <f t="shared" si="46"/>
        <v>0</v>
      </c>
      <c r="D384" s="279">
        <f t="shared" si="47"/>
        <v>0</v>
      </c>
      <c r="E384" s="285">
        <f t="shared" si="48"/>
        <v>0</v>
      </c>
      <c r="F384" s="285">
        <f t="shared" si="49"/>
        <v>0</v>
      </c>
      <c r="G384" s="285">
        <f t="shared" si="50"/>
        <v>0</v>
      </c>
      <c r="H384" s="285">
        <f t="shared" si="51"/>
        <v>0</v>
      </c>
      <c r="I384" s="279">
        <f t="shared" si="52"/>
        <v>0</v>
      </c>
      <c r="J384" s="279">
        <f t="shared" si="53"/>
        <v>0</v>
      </c>
    </row>
    <row r="385" spans="1:10" x14ac:dyDescent="0.2">
      <c r="A385" s="287">
        <f>IF('Dec09'!M73=" ",0,ROUND('Dec09'!M73,0))</f>
        <v>0</v>
      </c>
      <c r="B385" s="278">
        <f t="shared" si="45"/>
        <v>95</v>
      </c>
      <c r="C385" s="279">
        <f t="shared" si="46"/>
        <v>0</v>
      </c>
      <c r="D385" s="279">
        <f t="shared" si="47"/>
        <v>0</v>
      </c>
      <c r="E385" s="285">
        <f t="shared" si="48"/>
        <v>0</v>
      </c>
      <c r="F385" s="285">
        <f t="shared" si="49"/>
        <v>0</v>
      </c>
      <c r="G385" s="285">
        <f t="shared" si="50"/>
        <v>0</v>
      </c>
      <c r="H385" s="285">
        <f t="shared" si="51"/>
        <v>0</v>
      </c>
      <c r="I385" s="279">
        <f t="shared" si="52"/>
        <v>0</v>
      </c>
      <c r="J385" s="279">
        <f t="shared" si="53"/>
        <v>0</v>
      </c>
    </row>
    <row r="386" spans="1:10" x14ac:dyDescent="0.2">
      <c r="A386" s="287">
        <f>IF('Dec09'!M74=" ",0,ROUND('Dec09'!M74,0))</f>
        <v>0</v>
      </c>
      <c r="B386" s="278">
        <f t="shared" si="45"/>
        <v>95</v>
      </c>
      <c r="C386" s="279">
        <f t="shared" si="46"/>
        <v>0</v>
      </c>
      <c r="D386" s="279">
        <f t="shared" si="47"/>
        <v>0</v>
      </c>
      <c r="E386" s="285">
        <f t="shared" si="48"/>
        <v>0</v>
      </c>
      <c r="F386" s="285">
        <f t="shared" si="49"/>
        <v>0</v>
      </c>
      <c r="G386" s="285">
        <f t="shared" si="50"/>
        <v>0</v>
      </c>
      <c r="H386" s="285">
        <f t="shared" si="51"/>
        <v>0</v>
      </c>
      <c r="I386" s="279">
        <f t="shared" si="52"/>
        <v>0</v>
      </c>
      <c r="J386" s="279">
        <f t="shared" si="53"/>
        <v>0</v>
      </c>
    </row>
    <row r="387" spans="1:10" x14ac:dyDescent="0.2">
      <c r="A387" s="287">
        <f>IF('Dec09'!M75=" ",0,ROUND('Dec09'!M75,0))</f>
        <v>0</v>
      </c>
      <c r="B387" s="278">
        <f t="shared" si="45"/>
        <v>95</v>
      </c>
      <c r="C387" s="279">
        <f t="shared" si="46"/>
        <v>0</v>
      </c>
      <c r="D387" s="279">
        <f t="shared" si="47"/>
        <v>0</v>
      </c>
      <c r="E387" s="285">
        <f t="shared" si="48"/>
        <v>0</v>
      </c>
      <c r="F387" s="285">
        <f t="shared" si="49"/>
        <v>0</v>
      </c>
      <c r="G387" s="285">
        <f t="shared" si="50"/>
        <v>0</v>
      </c>
      <c r="H387" s="285">
        <f t="shared" si="51"/>
        <v>0</v>
      </c>
      <c r="I387" s="279">
        <f t="shared" si="52"/>
        <v>0</v>
      </c>
      <c r="J387" s="279">
        <f t="shared" si="53"/>
        <v>0</v>
      </c>
    </row>
    <row r="388" spans="1:10" x14ac:dyDescent="0.2">
      <c r="A388" s="287">
        <f>IF('Dec09'!M76=" ",0,ROUND('Dec09'!M76,0))</f>
        <v>0</v>
      </c>
      <c r="B388" s="278">
        <f t="shared" ref="B388:B451" si="54">B$1</f>
        <v>95</v>
      </c>
      <c r="C388" s="279">
        <f t="shared" ref="C388:C451" si="55">IF(A388&lt;B$1,0,IF(A388&lt;(B$1+C$1),A388-B388,C$1))</f>
        <v>0</v>
      </c>
      <c r="D388" s="279">
        <f t="shared" ref="D388:D451" si="56">IF(A388&gt;(B388+C388),A388-B388-C388,0)</f>
        <v>0</v>
      </c>
      <c r="E388" s="285">
        <f t="shared" ref="E388:E451" si="57">IF(A388&gt;D$1,(D$1-C$1-B$1)*E$1/100+(D388-D$1+C$1+B$1)*J$1/100,IF(D388&gt;0,D388*E$1/100,0))</f>
        <v>0</v>
      </c>
      <c r="F388" s="285">
        <f t="shared" ref="F388:F451" si="58">IF(A388&gt;D$1,(D$1-C$1-B$1)*F$1/100+(D388-D$1+C$1+B$1)*J$1/100,IF(D388&gt;0,D388*F$1/100,0))</f>
        <v>0</v>
      </c>
      <c r="G388" s="285">
        <f t="shared" ref="G388:G451" si="59">G$1</f>
        <v>0</v>
      </c>
      <c r="H388" s="285">
        <f t="shared" ref="H388:H451" si="60">IF(A388&gt;G$1,(D$1-C$1-B$1)*H$1/100+(D388-D$1+C$1+B$1)*J$1/100,IF(D388&gt;0,D388*H$1/100,0))</f>
        <v>0</v>
      </c>
      <c r="I388" s="279">
        <f t="shared" ref="I388:I451" si="61">IF(D388&gt;0,D388*I$1/100,0)</f>
        <v>0</v>
      </c>
      <c r="J388" s="279">
        <f t="shared" ref="J388:J451" si="62">E388+I388</f>
        <v>0</v>
      </c>
    </row>
    <row r="389" spans="1:10" x14ac:dyDescent="0.2">
      <c r="A389" s="287">
        <f>IF('Dec09'!M77=" ",0,ROUND('Dec09'!M77,0))</f>
        <v>0</v>
      </c>
      <c r="B389" s="278">
        <f t="shared" si="54"/>
        <v>95</v>
      </c>
      <c r="C389" s="279">
        <f t="shared" si="55"/>
        <v>0</v>
      </c>
      <c r="D389" s="279">
        <f t="shared" si="56"/>
        <v>0</v>
      </c>
      <c r="E389" s="285">
        <f t="shared" si="57"/>
        <v>0</v>
      </c>
      <c r="F389" s="285">
        <f t="shared" si="58"/>
        <v>0</v>
      </c>
      <c r="G389" s="285">
        <f t="shared" si="59"/>
        <v>0</v>
      </c>
      <c r="H389" s="285">
        <f t="shared" si="60"/>
        <v>0</v>
      </c>
      <c r="I389" s="279">
        <f t="shared" si="61"/>
        <v>0</v>
      </c>
      <c r="J389" s="279">
        <f t="shared" si="62"/>
        <v>0</v>
      </c>
    </row>
    <row r="390" spans="1:10" x14ac:dyDescent="0.2">
      <c r="A390" s="287">
        <f>IF('Dec09'!M78=" ",0,ROUND('Dec09'!M78,0))</f>
        <v>0</v>
      </c>
      <c r="B390" s="278">
        <f t="shared" si="54"/>
        <v>95</v>
      </c>
      <c r="C390" s="279">
        <f t="shared" si="55"/>
        <v>0</v>
      </c>
      <c r="D390" s="279">
        <f t="shared" si="56"/>
        <v>0</v>
      </c>
      <c r="E390" s="285">
        <f t="shared" si="57"/>
        <v>0</v>
      </c>
      <c r="F390" s="285">
        <f t="shared" si="58"/>
        <v>0</v>
      </c>
      <c r="G390" s="285">
        <f t="shared" si="59"/>
        <v>0</v>
      </c>
      <c r="H390" s="285">
        <f t="shared" si="60"/>
        <v>0</v>
      </c>
      <c r="I390" s="279">
        <f t="shared" si="61"/>
        <v>0</v>
      </c>
      <c r="J390" s="279">
        <f t="shared" si="62"/>
        <v>0</v>
      </c>
    </row>
    <row r="391" spans="1:10" x14ac:dyDescent="0.2">
      <c r="A391" s="287">
        <f>IF('Dec09'!M79=" ",0,ROUND('Dec09'!M79,0))</f>
        <v>0</v>
      </c>
      <c r="B391" s="278">
        <f t="shared" si="54"/>
        <v>95</v>
      </c>
      <c r="C391" s="279">
        <f t="shared" si="55"/>
        <v>0</v>
      </c>
      <c r="D391" s="279">
        <f t="shared" si="56"/>
        <v>0</v>
      </c>
      <c r="E391" s="285">
        <f t="shared" si="57"/>
        <v>0</v>
      </c>
      <c r="F391" s="285">
        <f t="shared" si="58"/>
        <v>0</v>
      </c>
      <c r="G391" s="285">
        <f t="shared" si="59"/>
        <v>0</v>
      </c>
      <c r="H391" s="285">
        <f t="shared" si="60"/>
        <v>0</v>
      </c>
      <c r="I391" s="279">
        <f t="shared" si="61"/>
        <v>0</v>
      </c>
      <c r="J391" s="279">
        <f t="shared" si="62"/>
        <v>0</v>
      </c>
    </row>
    <row r="392" spans="1:10" x14ac:dyDescent="0.2">
      <c r="A392" s="287">
        <f>IF('Dec09'!M80=" ",0,ROUND('Dec09'!M80,0))</f>
        <v>0</v>
      </c>
      <c r="B392" s="278">
        <f t="shared" si="54"/>
        <v>95</v>
      </c>
      <c r="C392" s="279">
        <f t="shared" si="55"/>
        <v>0</v>
      </c>
      <c r="D392" s="279">
        <f t="shared" si="56"/>
        <v>0</v>
      </c>
      <c r="E392" s="285">
        <f t="shared" si="57"/>
        <v>0</v>
      </c>
      <c r="F392" s="285">
        <f t="shared" si="58"/>
        <v>0</v>
      </c>
      <c r="G392" s="285">
        <f t="shared" si="59"/>
        <v>0</v>
      </c>
      <c r="H392" s="285">
        <f t="shared" si="60"/>
        <v>0</v>
      </c>
      <c r="I392" s="279">
        <f t="shared" si="61"/>
        <v>0</v>
      </c>
      <c r="J392" s="279">
        <f t="shared" si="62"/>
        <v>0</v>
      </c>
    </row>
    <row r="393" spans="1:10" x14ac:dyDescent="0.2">
      <c r="A393" s="287">
        <f>IF('Jan10'!M11=" ",0,ROUND('Jan10'!M11,0))</f>
        <v>0</v>
      </c>
      <c r="B393" s="278">
        <f t="shared" si="54"/>
        <v>95</v>
      </c>
      <c r="C393" s="279">
        <f t="shared" si="55"/>
        <v>0</v>
      </c>
      <c r="D393" s="279">
        <f t="shared" si="56"/>
        <v>0</v>
      </c>
      <c r="E393" s="285">
        <f t="shared" si="57"/>
        <v>0</v>
      </c>
      <c r="F393" s="285">
        <f t="shared" si="58"/>
        <v>0</v>
      </c>
      <c r="G393" s="285">
        <f t="shared" si="59"/>
        <v>0</v>
      </c>
      <c r="H393" s="285">
        <f t="shared" si="60"/>
        <v>0</v>
      </c>
      <c r="I393" s="279">
        <f t="shared" si="61"/>
        <v>0</v>
      </c>
      <c r="J393" s="279">
        <f t="shared" si="62"/>
        <v>0</v>
      </c>
    </row>
    <row r="394" spans="1:10" x14ac:dyDescent="0.2">
      <c r="A394" s="287">
        <f>IF('Jan10'!M12=" ",0,ROUND('Jan10'!M12,0))</f>
        <v>0</v>
      </c>
      <c r="B394" s="278">
        <f t="shared" si="54"/>
        <v>95</v>
      </c>
      <c r="C394" s="279">
        <f t="shared" si="55"/>
        <v>0</v>
      </c>
      <c r="D394" s="279">
        <f t="shared" si="56"/>
        <v>0</v>
      </c>
      <c r="E394" s="285">
        <f t="shared" si="57"/>
        <v>0</v>
      </c>
      <c r="F394" s="285">
        <f t="shared" si="58"/>
        <v>0</v>
      </c>
      <c r="G394" s="285">
        <f t="shared" si="59"/>
        <v>0</v>
      </c>
      <c r="H394" s="285">
        <f t="shared" si="60"/>
        <v>0</v>
      </c>
      <c r="I394" s="279">
        <f t="shared" si="61"/>
        <v>0</v>
      </c>
      <c r="J394" s="279">
        <f t="shared" si="62"/>
        <v>0</v>
      </c>
    </row>
    <row r="395" spans="1:10" x14ac:dyDescent="0.2">
      <c r="A395" s="287">
        <f>IF('Jan10'!M13=" ",0,ROUND('Jan10'!M13,0))</f>
        <v>0</v>
      </c>
      <c r="B395" s="278">
        <f t="shared" si="54"/>
        <v>95</v>
      </c>
      <c r="C395" s="279">
        <f t="shared" si="55"/>
        <v>0</v>
      </c>
      <c r="D395" s="279">
        <f t="shared" si="56"/>
        <v>0</v>
      </c>
      <c r="E395" s="285">
        <f t="shared" si="57"/>
        <v>0</v>
      </c>
      <c r="F395" s="285">
        <f t="shared" si="58"/>
        <v>0</v>
      </c>
      <c r="G395" s="285">
        <f t="shared" si="59"/>
        <v>0</v>
      </c>
      <c r="H395" s="285">
        <f t="shared" si="60"/>
        <v>0</v>
      </c>
      <c r="I395" s="279">
        <f t="shared" si="61"/>
        <v>0</v>
      </c>
      <c r="J395" s="279">
        <f t="shared" si="62"/>
        <v>0</v>
      </c>
    </row>
    <row r="396" spans="1:10" x14ac:dyDescent="0.2">
      <c r="A396" s="287">
        <f>IF('Jan10'!M14=" ",0,ROUND('Jan10'!M14,0))</f>
        <v>0</v>
      </c>
      <c r="B396" s="278">
        <f t="shared" si="54"/>
        <v>95</v>
      </c>
      <c r="C396" s="279">
        <f t="shared" si="55"/>
        <v>0</v>
      </c>
      <c r="D396" s="279">
        <f t="shared" si="56"/>
        <v>0</v>
      </c>
      <c r="E396" s="285">
        <f t="shared" si="57"/>
        <v>0</v>
      </c>
      <c r="F396" s="285">
        <f t="shared" si="58"/>
        <v>0</v>
      </c>
      <c r="G396" s="285">
        <f t="shared" si="59"/>
        <v>0</v>
      </c>
      <c r="H396" s="285">
        <f t="shared" si="60"/>
        <v>0</v>
      </c>
      <c r="I396" s="279">
        <f t="shared" si="61"/>
        <v>0</v>
      </c>
      <c r="J396" s="279">
        <f t="shared" si="62"/>
        <v>0</v>
      </c>
    </row>
    <row r="397" spans="1:10" x14ac:dyDescent="0.2">
      <c r="A397" s="287">
        <f>IF('Jan10'!M15=" ",0,ROUND('Jan10'!M15,0))</f>
        <v>0</v>
      </c>
      <c r="B397" s="278">
        <f t="shared" si="54"/>
        <v>95</v>
      </c>
      <c r="C397" s="279">
        <f t="shared" si="55"/>
        <v>0</v>
      </c>
      <c r="D397" s="279">
        <f t="shared" si="56"/>
        <v>0</v>
      </c>
      <c r="E397" s="285">
        <f t="shared" si="57"/>
        <v>0</v>
      </c>
      <c r="F397" s="285">
        <f t="shared" si="58"/>
        <v>0</v>
      </c>
      <c r="G397" s="285">
        <f t="shared" si="59"/>
        <v>0</v>
      </c>
      <c r="H397" s="285">
        <f t="shared" si="60"/>
        <v>0</v>
      </c>
      <c r="I397" s="279">
        <f t="shared" si="61"/>
        <v>0</v>
      </c>
      <c r="J397" s="279">
        <f t="shared" si="62"/>
        <v>0</v>
      </c>
    </row>
    <row r="398" spans="1:10" x14ac:dyDescent="0.2">
      <c r="A398" s="287">
        <f>IF('Jan10'!M16=" ",0,ROUND('Jan10'!M16,0))</f>
        <v>0</v>
      </c>
      <c r="B398" s="278">
        <f t="shared" si="54"/>
        <v>95</v>
      </c>
      <c r="C398" s="279">
        <f t="shared" si="55"/>
        <v>0</v>
      </c>
      <c r="D398" s="279">
        <f t="shared" si="56"/>
        <v>0</v>
      </c>
      <c r="E398" s="285">
        <f t="shared" si="57"/>
        <v>0</v>
      </c>
      <c r="F398" s="285">
        <f t="shared" si="58"/>
        <v>0</v>
      </c>
      <c r="G398" s="285">
        <f t="shared" si="59"/>
        <v>0</v>
      </c>
      <c r="H398" s="285">
        <f t="shared" si="60"/>
        <v>0</v>
      </c>
      <c r="I398" s="279">
        <f t="shared" si="61"/>
        <v>0</v>
      </c>
      <c r="J398" s="279">
        <f t="shared" si="62"/>
        <v>0</v>
      </c>
    </row>
    <row r="399" spans="1:10" x14ac:dyDescent="0.2">
      <c r="A399" s="287">
        <f>IF('Jan10'!M17=" ",0,ROUND('Jan10'!M17,0))</f>
        <v>0</v>
      </c>
      <c r="B399" s="278">
        <f t="shared" si="54"/>
        <v>95</v>
      </c>
      <c r="C399" s="279">
        <f t="shared" si="55"/>
        <v>0</v>
      </c>
      <c r="D399" s="279">
        <f t="shared" si="56"/>
        <v>0</v>
      </c>
      <c r="E399" s="285">
        <f t="shared" si="57"/>
        <v>0</v>
      </c>
      <c r="F399" s="285">
        <f t="shared" si="58"/>
        <v>0</v>
      </c>
      <c r="G399" s="285">
        <f t="shared" si="59"/>
        <v>0</v>
      </c>
      <c r="H399" s="285">
        <f t="shared" si="60"/>
        <v>0</v>
      </c>
      <c r="I399" s="279">
        <f t="shared" si="61"/>
        <v>0</v>
      </c>
      <c r="J399" s="279">
        <f t="shared" si="62"/>
        <v>0</v>
      </c>
    </row>
    <row r="400" spans="1:10" x14ac:dyDescent="0.2">
      <c r="A400" s="287">
        <f>IF('Jan10'!M18=" ",0,ROUND('Jan10'!M18,0))</f>
        <v>0</v>
      </c>
      <c r="B400" s="278">
        <f t="shared" si="54"/>
        <v>95</v>
      </c>
      <c r="C400" s="279">
        <f t="shared" si="55"/>
        <v>0</v>
      </c>
      <c r="D400" s="279">
        <f t="shared" si="56"/>
        <v>0</v>
      </c>
      <c r="E400" s="285">
        <f t="shared" si="57"/>
        <v>0</v>
      </c>
      <c r="F400" s="285">
        <f t="shared" si="58"/>
        <v>0</v>
      </c>
      <c r="G400" s="285">
        <f t="shared" si="59"/>
        <v>0</v>
      </c>
      <c r="H400" s="285">
        <f t="shared" si="60"/>
        <v>0</v>
      </c>
      <c r="I400" s="279">
        <f t="shared" si="61"/>
        <v>0</v>
      </c>
      <c r="J400" s="279">
        <f t="shared" si="62"/>
        <v>0</v>
      </c>
    </row>
    <row r="401" spans="1:10" x14ac:dyDescent="0.2">
      <c r="A401" s="287">
        <f>IF('Jan10'!M19=" ",0,ROUND('Jan10'!M19,0))</f>
        <v>0</v>
      </c>
      <c r="B401" s="278">
        <f t="shared" si="54"/>
        <v>95</v>
      </c>
      <c r="C401" s="279">
        <f t="shared" si="55"/>
        <v>0</v>
      </c>
      <c r="D401" s="279">
        <f t="shared" si="56"/>
        <v>0</v>
      </c>
      <c r="E401" s="285">
        <f t="shared" si="57"/>
        <v>0</v>
      </c>
      <c r="F401" s="285">
        <f t="shared" si="58"/>
        <v>0</v>
      </c>
      <c r="G401" s="285">
        <f t="shared" si="59"/>
        <v>0</v>
      </c>
      <c r="H401" s="285">
        <f t="shared" si="60"/>
        <v>0</v>
      </c>
      <c r="I401" s="279">
        <f t="shared" si="61"/>
        <v>0</v>
      </c>
      <c r="J401" s="279">
        <f t="shared" si="62"/>
        <v>0</v>
      </c>
    </row>
    <row r="402" spans="1:10" x14ac:dyDescent="0.2">
      <c r="A402" s="287">
        <f>IF('Jan10'!M20=" ",0,ROUND('Jan10'!M20,0))</f>
        <v>0</v>
      </c>
      <c r="B402" s="278">
        <f t="shared" si="54"/>
        <v>95</v>
      </c>
      <c r="C402" s="279">
        <f t="shared" si="55"/>
        <v>0</v>
      </c>
      <c r="D402" s="279">
        <f t="shared" si="56"/>
        <v>0</v>
      </c>
      <c r="E402" s="285">
        <f t="shared" si="57"/>
        <v>0</v>
      </c>
      <c r="F402" s="285">
        <f t="shared" si="58"/>
        <v>0</v>
      </c>
      <c r="G402" s="285">
        <f t="shared" si="59"/>
        <v>0</v>
      </c>
      <c r="H402" s="285">
        <f t="shared" si="60"/>
        <v>0</v>
      </c>
      <c r="I402" s="279">
        <f t="shared" si="61"/>
        <v>0</v>
      </c>
      <c r="J402" s="279">
        <f t="shared" si="62"/>
        <v>0</v>
      </c>
    </row>
    <row r="403" spans="1:10" x14ac:dyDescent="0.2">
      <c r="A403" s="287">
        <f>IF('Jan10'!M26=" ",0,ROUND('Jan10'!M26,0))</f>
        <v>0</v>
      </c>
      <c r="B403" s="278">
        <f t="shared" si="54"/>
        <v>95</v>
      </c>
      <c r="C403" s="279">
        <f t="shared" si="55"/>
        <v>0</v>
      </c>
      <c r="D403" s="279">
        <f t="shared" si="56"/>
        <v>0</v>
      </c>
      <c r="E403" s="285">
        <f t="shared" si="57"/>
        <v>0</v>
      </c>
      <c r="F403" s="285">
        <f t="shared" si="58"/>
        <v>0</v>
      </c>
      <c r="G403" s="285">
        <f t="shared" si="59"/>
        <v>0</v>
      </c>
      <c r="H403" s="285">
        <f t="shared" si="60"/>
        <v>0</v>
      </c>
      <c r="I403" s="279">
        <f t="shared" si="61"/>
        <v>0</v>
      </c>
      <c r="J403" s="279">
        <f t="shared" si="62"/>
        <v>0</v>
      </c>
    </row>
    <row r="404" spans="1:10" x14ac:dyDescent="0.2">
      <c r="A404" s="287">
        <f>IF('Jan10'!M27=" ",0,ROUND('Jan10'!M27,0))</f>
        <v>0</v>
      </c>
      <c r="B404" s="278">
        <f t="shared" si="54"/>
        <v>95</v>
      </c>
      <c r="C404" s="279">
        <f t="shared" si="55"/>
        <v>0</v>
      </c>
      <c r="D404" s="279">
        <f t="shared" si="56"/>
        <v>0</v>
      </c>
      <c r="E404" s="285">
        <f t="shared" si="57"/>
        <v>0</v>
      </c>
      <c r="F404" s="285">
        <f t="shared" si="58"/>
        <v>0</v>
      </c>
      <c r="G404" s="285">
        <f t="shared" si="59"/>
        <v>0</v>
      </c>
      <c r="H404" s="285">
        <f t="shared" si="60"/>
        <v>0</v>
      </c>
      <c r="I404" s="279">
        <f t="shared" si="61"/>
        <v>0</v>
      </c>
      <c r="J404" s="279">
        <f t="shared" si="62"/>
        <v>0</v>
      </c>
    </row>
    <row r="405" spans="1:10" x14ac:dyDescent="0.2">
      <c r="A405" s="287">
        <f>IF('Jan10'!M28=" ",0,ROUND('Jan10'!M28,0))</f>
        <v>0</v>
      </c>
      <c r="B405" s="278">
        <f t="shared" si="54"/>
        <v>95</v>
      </c>
      <c r="C405" s="279">
        <f t="shared" si="55"/>
        <v>0</v>
      </c>
      <c r="D405" s="279">
        <f t="shared" si="56"/>
        <v>0</v>
      </c>
      <c r="E405" s="285">
        <f t="shared" si="57"/>
        <v>0</v>
      </c>
      <c r="F405" s="285">
        <f t="shared" si="58"/>
        <v>0</v>
      </c>
      <c r="G405" s="285">
        <f t="shared" si="59"/>
        <v>0</v>
      </c>
      <c r="H405" s="285">
        <f t="shared" si="60"/>
        <v>0</v>
      </c>
      <c r="I405" s="279">
        <f t="shared" si="61"/>
        <v>0</v>
      </c>
      <c r="J405" s="279">
        <f t="shared" si="62"/>
        <v>0</v>
      </c>
    </row>
    <row r="406" spans="1:10" x14ac:dyDescent="0.2">
      <c r="A406" s="287">
        <f>IF('Jan10'!M29=" ",0,ROUND('Jan10'!M29,0))</f>
        <v>0</v>
      </c>
      <c r="B406" s="278">
        <f t="shared" si="54"/>
        <v>95</v>
      </c>
      <c r="C406" s="279">
        <f t="shared" si="55"/>
        <v>0</v>
      </c>
      <c r="D406" s="279">
        <f t="shared" si="56"/>
        <v>0</v>
      </c>
      <c r="E406" s="285">
        <f t="shared" si="57"/>
        <v>0</v>
      </c>
      <c r="F406" s="285">
        <f t="shared" si="58"/>
        <v>0</v>
      </c>
      <c r="G406" s="285">
        <f t="shared" si="59"/>
        <v>0</v>
      </c>
      <c r="H406" s="285">
        <f t="shared" si="60"/>
        <v>0</v>
      </c>
      <c r="I406" s="279">
        <f t="shared" si="61"/>
        <v>0</v>
      </c>
      <c r="J406" s="279">
        <f t="shared" si="62"/>
        <v>0</v>
      </c>
    </row>
    <row r="407" spans="1:10" x14ac:dyDescent="0.2">
      <c r="A407" s="287">
        <f>IF('Jan10'!M30=" ",0,ROUND('Jan10'!M30,0))</f>
        <v>0</v>
      </c>
      <c r="B407" s="278">
        <f t="shared" si="54"/>
        <v>95</v>
      </c>
      <c r="C407" s="279">
        <f t="shared" si="55"/>
        <v>0</v>
      </c>
      <c r="D407" s="279">
        <f t="shared" si="56"/>
        <v>0</v>
      </c>
      <c r="E407" s="285">
        <f t="shared" si="57"/>
        <v>0</v>
      </c>
      <c r="F407" s="285">
        <f t="shared" si="58"/>
        <v>0</v>
      </c>
      <c r="G407" s="285">
        <f t="shared" si="59"/>
        <v>0</v>
      </c>
      <c r="H407" s="285">
        <f t="shared" si="60"/>
        <v>0</v>
      </c>
      <c r="I407" s="279">
        <f t="shared" si="61"/>
        <v>0</v>
      </c>
      <c r="J407" s="279">
        <f t="shared" si="62"/>
        <v>0</v>
      </c>
    </row>
    <row r="408" spans="1:10" x14ac:dyDescent="0.2">
      <c r="A408" s="287">
        <f>IF('Jan10'!M31=" ",0,ROUND('Jan10'!M31,0))</f>
        <v>0</v>
      </c>
      <c r="B408" s="278">
        <f t="shared" si="54"/>
        <v>95</v>
      </c>
      <c r="C408" s="279">
        <f t="shared" si="55"/>
        <v>0</v>
      </c>
      <c r="D408" s="279">
        <f t="shared" si="56"/>
        <v>0</v>
      </c>
      <c r="E408" s="285">
        <f t="shared" si="57"/>
        <v>0</v>
      </c>
      <c r="F408" s="285">
        <f t="shared" si="58"/>
        <v>0</v>
      </c>
      <c r="G408" s="285">
        <f t="shared" si="59"/>
        <v>0</v>
      </c>
      <c r="H408" s="285">
        <f t="shared" si="60"/>
        <v>0</v>
      </c>
      <c r="I408" s="279">
        <f t="shared" si="61"/>
        <v>0</v>
      </c>
      <c r="J408" s="279">
        <f t="shared" si="62"/>
        <v>0</v>
      </c>
    </row>
    <row r="409" spans="1:10" x14ac:dyDescent="0.2">
      <c r="A409" s="287">
        <f>IF('Jan10'!M32=" ",0,ROUND('Jan10'!M32,0))</f>
        <v>0</v>
      </c>
      <c r="B409" s="278">
        <f t="shared" si="54"/>
        <v>95</v>
      </c>
      <c r="C409" s="279">
        <f t="shared" si="55"/>
        <v>0</v>
      </c>
      <c r="D409" s="279">
        <f t="shared" si="56"/>
        <v>0</v>
      </c>
      <c r="E409" s="285">
        <f t="shared" si="57"/>
        <v>0</v>
      </c>
      <c r="F409" s="285">
        <f t="shared" si="58"/>
        <v>0</v>
      </c>
      <c r="G409" s="285">
        <f t="shared" si="59"/>
        <v>0</v>
      </c>
      <c r="H409" s="285">
        <f t="shared" si="60"/>
        <v>0</v>
      </c>
      <c r="I409" s="279">
        <f t="shared" si="61"/>
        <v>0</v>
      </c>
      <c r="J409" s="279">
        <f t="shared" si="62"/>
        <v>0</v>
      </c>
    </row>
    <row r="410" spans="1:10" x14ac:dyDescent="0.2">
      <c r="A410" s="287">
        <f>IF('Jan10'!M33=" ",0,ROUND('Jan10'!M33,0))</f>
        <v>0</v>
      </c>
      <c r="B410" s="278">
        <f t="shared" si="54"/>
        <v>95</v>
      </c>
      <c r="C410" s="279">
        <f t="shared" si="55"/>
        <v>0</v>
      </c>
      <c r="D410" s="279">
        <f t="shared" si="56"/>
        <v>0</v>
      </c>
      <c r="E410" s="285">
        <f t="shared" si="57"/>
        <v>0</v>
      </c>
      <c r="F410" s="285">
        <f t="shared" si="58"/>
        <v>0</v>
      </c>
      <c r="G410" s="285">
        <f t="shared" si="59"/>
        <v>0</v>
      </c>
      <c r="H410" s="285">
        <f t="shared" si="60"/>
        <v>0</v>
      </c>
      <c r="I410" s="279">
        <f t="shared" si="61"/>
        <v>0</v>
      </c>
      <c r="J410" s="279">
        <f t="shared" si="62"/>
        <v>0</v>
      </c>
    </row>
    <row r="411" spans="1:10" x14ac:dyDescent="0.2">
      <c r="A411" s="287">
        <f>IF('Jan10'!M34=" ",0,ROUND('Jan10'!M34,0))</f>
        <v>0</v>
      </c>
      <c r="B411" s="278">
        <f t="shared" si="54"/>
        <v>95</v>
      </c>
      <c r="C411" s="279">
        <f t="shared" si="55"/>
        <v>0</v>
      </c>
      <c r="D411" s="279">
        <f t="shared" si="56"/>
        <v>0</v>
      </c>
      <c r="E411" s="285">
        <f t="shared" si="57"/>
        <v>0</v>
      </c>
      <c r="F411" s="285">
        <f t="shared" si="58"/>
        <v>0</v>
      </c>
      <c r="G411" s="285">
        <f t="shared" si="59"/>
        <v>0</v>
      </c>
      <c r="H411" s="285">
        <f t="shared" si="60"/>
        <v>0</v>
      </c>
      <c r="I411" s="279">
        <f t="shared" si="61"/>
        <v>0</v>
      </c>
      <c r="J411" s="279">
        <f t="shared" si="62"/>
        <v>0</v>
      </c>
    </row>
    <row r="412" spans="1:10" x14ac:dyDescent="0.2">
      <c r="A412" s="287">
        <f>IF('Jan10'!M35=" ",0,ROUND('Jan10'!M35,0))</f>
        <v>0</v>
      </c>
      <c r="B412" s="278">
        <f t="shared" si="54"/>
        <v>95</v>
      </c>
      <c r="C412" s="279">
        <f t="shared" si="55"/>
        <v>0</v>
      </c>
      <c r="D412" s="279">
        <f t="shared" si="56"/>
        <v>0</v>
      </c>
      <c r="E412" s="285">
        <f t="shared" si="57"/>
        <v>0</v>
      </c>
      <c r="F412" s="285">
        <f t="shared" si="58"/>
        <v>0</v>
      </c>
      <c r="G412" s="285">
        <f t="shared" si="59"/>
        <v>0</v>
      </c>
      <c r="H412" s="285">
        <f t="shared" si="60"/>
        <v>0</v>
      </c>
      <c r="I412" s="279">
        <f t="shared" si="61"/>
        <v>0</v>
      </c>
      <c r="J412" s="279">
        <f t="shared" si="62"/>
        <v>0</v>
      </c>
    </row>
    <row r="413" spans="1:10" x14ac:dyDescent="0.2">
      <c r="A413" s="287">
        <f>IF('Jan10'!M41=" ",0,ROUND('Jan10'!M41,0))</f>
        <v>0</v>
      </c>
      <c r="B413" s="278">
        <f t="shared" si="54"/>
        <v>95</v>
      </c>
      <c r="C413" s="279">
        <f t="shared" si="55"/>
        <v>0</v>
      </c>
      <c r="D413" s="279">
        <f t="shared" si="56"/>
        <v>0</v>
      </c>
      <c r="E413" s="285">
        <f t="shared" si="57"/>
        <v>0</v>
      </c>
      <c r="F413" s="285">
        <f t="shared" si="58"/>
        <v>0</v>
      </c>
      <c r="G413" s="285">
        <f t="shared" si="59"/>
        <v>0</v>
      </c>
      <c r="H413" s="285">
        <f t="shared" si="60"/>
        <v>0</v>
      </c>
      <c r="I413" s="279">
        <f t="shared" si="61"/>
        <v>0</v>
      </c>
      <c r="J413" s="279">
        <f t="shared" si="62"/>
        <v>0</v>
      </c>
    </row>
    <row r="414" spans="1:10" x14ac:dyDescent="0.2">
      <c r="A414" s="287">
        <f>IF('Jan10'!M42=" ",0,ROUND('Jan10'!M42,0))</f>
        <v>0</v>
      </c>
      <c r="B414" s="278">
        <f t="shared" si="54"/>
        <v>95</v>
      </c>
      <c r="C414" s="279">
        <f t="shared" si="55"/>
        <v>0</v>
      </c>
      <c r="D414" s="279">
        <f t="shared" si="56"/>
        <v>0</v>
      </c>
      <c r="E414" s="285">
        <f t="shared" si="57"/>
        <v>0</v>
      </c>
      <c r="F414" s="285">
        <f t="shared" si="58"/>
        <v>0</v>
      </c>
      <c r="G414" s="285">
        <f t="shared" si="59"/>
        <v>0</v>
      </c>
      <c r="H414" s="285">
        <f t="shared" si="60"/>
        <v>0</v>
      </c>
      <c r="I414" s="279">
        <f t="shared" si="61"/>
        <v>0</v>
      </c>
      <c r="J414" s="279">
        <f t="shared" si="62"/>
        <v>0</v>
      </c>
    </row>
    <row r="415" spans="1:10" x14ac:dyDescent="0.2">
      <c r="A415" s="287">
        <f>IF('Jan10'!M43=" ",0,ROUND('Jan10'!M43,0))</f>
        <v>0</v>
      </c>
      <c r="B415" s="278">
        <f t="shared" si="54"/>
        <v>95</v>
      </c>
      <c r="C415" s="279">
        <f t="shared" si="55"/>
        <v>0</v>
      </c>
      <c r="D415" s="279">
        <f t="shared" si="56"/>
        <v>0</v>
      </c>
      <c r="E415" s="285">
        <f t="shared" si="57"/>
        <v>0</v>
      </c>
      <c r="F415" s="285">
        <f t="shared" si="58"/>
        <v>0</v>
      </c>
      <c r="G415" s="285">
        <f t="shared" si="59"/>
        <v>0</v>
      </c>
      <c r="H415" s="285">
        <f t="shared" si="60"/>
        <v>0</v>
      </c>
      <c r="I415" s="279">
        <f t="shared" si="61"/>
        <v>0</v>
      </c>
      <c r="J415" s="279">
        <f t="shared" si="62"/>
        <v>0</v>
      </c>
    </row>
    <row r="416" spans="1:10" x14ac:dyDescent="0.2">
      <c r="A416" s="287">
        <f>IF('Jan10'!M44=" ",0,ROUND('Jan10'!M44,0))</f>
        <v>0</v>
      </c>
      <c r="B416" s="278">
        <f t="shared" si="54"/>
        <v>95</v>
      </c>
      <c r="C416" s="279">
        <f t="shared" si="55"/>
        <v>0</v>
      </c>
      <c r="D416" s="279">
        <f t="shared" si="56"/>
        <v>0</v>
      </c>
      <c r="E416" s="285">
        <f t="shared" si="57"/>
        <v>0</v>
      </c>
      <c r="F416" s="285">
        <f t="shared" si="58"/>
        <v>0</v>
      </c>
      <c r="G416" s="285">
        <f t="shared" si="59"/>
        <v>0</v>
      </c>
      <c r="H416" s="285">
        <f t="shared" si="60"/>
        <v>0</v>
      </c>
      <c r="I416" s="279">
        <f t="shared" si="61"/>
        <v>0</v>
      </c>
      <c r="J416" s="279">
        <f t="shared" si="62"/>
        <v>0</v>
      </c>
    </row>
    <row r="417" spans="1:10" x14ac:dyDescent="0.2">
      <c r="A417" s="287">
        <f>IF('Jan10'!M45=" ",0,ROUND('Jan10'!M45,0))</f>
        <v>0</v>
      </c>
      <c r="B417" s="278">
        <f t="shared" si="54"/>
        <v>95</v>
      </c>
      <c r="C417" s="279">
        <f t="shared" si="55"/>
        <v>0</v>
      </c>
      <c r="D417" s="279">
        <f t="shared" si="56"/>
        <v>0</v>
      </c>
      <c r="E417" s="285">
        <f t="shared" si="57"/>
        <v>0</v>
      </c>
      <c r="F417" s="285">
        <f t="shared" si="58"/>
        <v>0</v>
      </c>
      <c r="G417" s="285">
        <f t="shared" si="59"/>
        <v>0</v>
      </c>
      <c r="H417" s="285">
        <f t="shared" si="60"/>
        <v>0</v>
      </c>
      <c r="I417" s="279">
        <f t="shared" si="61"/>
        <v>0</v>
      </c>
      <c r="J417" s="279">
        <f t="shared" si="62"/>
        <v>0</v>
      </c>
    </row>
    <row r="418" spans="1:10" x14ac:dyDescent="0.2">
      <c r="A418" s="287">
        <f>IF('Jan10'!M46=" ",0,ROUND('Jan10'!M46,0))</f>
        <v>0</v>
      </c>
      <c r="B418" s="278">
        <f t="shared" si="54"/>
        <v>95</v>
      </c>
      <c r="C418" s="279">
        <f t="shared" si="55"/>
        <v>0</v>
      </c>
      <c r="D418" s="279">
        <f t="shared" si="56"/>
        <v>0</v>
      </c>
      <c r="E418" s="285">
        <f t="shared" si="57"/>
        <v>0</v>
      </c>
      <c r="F418" s="285">
        <f t="shared" si="58"/>
        <v>0</v>
      </c>
      <c r="G418" s="285">
        <f t="shared" si="59"/>
        <v>0</v>
      </c>
      <c r="H418" s="285">
        <f t="shared" si="60"/>
        <v>0</v>
      </c>
      <c r="I418" s="279">
        <f t="shared" si="61"/>
        <v>0</v>
      </c>
      <c r="J418" s="279">
        <f t="shared" si="62"/>
        <v>0</v>
      </c>
    </row>
    <row r="419" spans="1:10" x14ac:dyDescent="0.2">
      <c r="A419" s="287">
        <f>IF('Jan10'!M47=" ",0,ROUND('Jan10'!M47,0))</f>
        <v>0</v>
      </c>
      <c r="B419" s="278">
        <f t="shared" si="54"/>
        <v>95</v>
      </c>
      <c r="C419" s="279">
        <f t="shared" si="55"/>
        <v>0</v>
      </c>
      <c r="D419" s="279">
        <f t="shared" si="56"/>
        <v>0</v>
      </c>
      <c r="E419" s="285">
        <f t="shared" si="57"/>
        <v>0</v>
      </c>
      <c r="F419" s="285">
        <f t="shared" si="58"/>
        <v>0</v>
      </c>
      <c r="G419" s="285">
        <f t="shared" si="59"/>
        <v>0</v>
      </c>
      <c r="H419" s="285">
        <f t="shared" si="60"/>
        <v>0</v>
      </c>
      <c r="I419" s="279">
        <f t="shared" si="61"/>
        <v>0</v>
      </c>
      <c r="J419" s="279">
        <f t="shared" si="62"/>
        <v>0</v>
      </c>
    </row>
    <row r="420" spans="1:10" x14ac:dyDescent="0.2">
      <c r="A420" s="287">
        <f>IF('Jan10'!M48=" ",0,ROUND('Jan10'!M48,0))</f>
        <v>0</v>
      </c>
      <c r="B420" s="278">
        <f t="shared" si="54"/>
        <v>95</v>
      </c>
      <c r="C420" s="279">
        <f t="shared" si="55"/>
        <v>0</v>
      </c>
      <c r="D420" s="279">
        <f t="shared" si="56"/>
        <v>0</v>
      </c>
      <c r="E420" s="285">
        <f t="shared" si="57"/>
        <v>0</v>
      </c>
      <c r="F420" s="285">
        <f t="shared" si="58"/>
        <v>0</v>
      </c>
      <c r="G420" s="285">
        <f t="shared" si="59"/>
        <v>0</v>
      </c>
      <c r="H420" s="285">
        <f t="shared" si="60"/>
        <v>0</v>
      </c>
      <c r="I420" s="279">
        <f t="shared" si="61"/>
        <v>0</v>
      </c>
      <c r="J420" s="279">
        <f t="shared" si="62"/>
        <v>0</v>
      </c>
    </row>
    <row r="421" spans="1:10" x14ac:dyDescent="0.2">
      <c r="A421" s="287">
        <f>IF('Jan10'!M49=" ",0,ROUND('Jan10'!M49,0))</f>
        <v>0</v>
      </c>
      <c r="B421" s="278">
        <f t="shared" si="54"/>
        <v>95</v>
      </c>
      <c r="C421" s="279">
        <f t="shared" si="55"/>
        <v>0</v>
      </c>
      <c r="D421" s="279">
        <f t="shared" si="56"/>
        <v>0</v>
      </c>
      <c r="E421" s="285">
        <f t="shared" si="57"/>
        <v>0</v>
      </c>
      <c r="F421" s="285">
        <f t="shared" si="58"/>
        <v>0</v>
      </c>
      <c r="G421" s="285">
        <f t="shared" si="59"/>
        <v>0</v>
      </c>
      <c r="H421" s="285">
        <f t="shared" si="60"/>
        <v>0</v>
      </c>
      <c r="I421" s="279">
        <f t="shared" si="61"/>
        <v>0</v>
      </c>
      <c r="J421" s="279">
        <f t="shared" si="62"/>
        <v>0</v>
      </c>
    </row>
    <row r="422" spans="1:10" x14ac:dyDescent="0.2">
      <c r="A422" s="287">
        <f>IF('Jan10'!M50=" ",0,ROUND('Jan10'!M50,0))</f>
        <v>0</v>
      </c>
      <c r="B422" s="278">
        <f t="shared" si="54"/>
        <v>95</v>
      </c>
      <c r="C422" s="279">
        <f t="shared" si="55"/>
        <v>0</v>
      </c>
      <c r="D422" s="279">
        <f t="shared" si="56"/>
        <v>0</v>
      </c>
      <c r="E422" s="285">
        <f t="shared" si="57"/>
        <v>0</v>
      </c>
      <c r="F422" s="285">
        <f t="shared" si="58"/>
        <v>0</v>
      </c>
      <c r="G422" s="285">
        <f t="shared" si="59"/>
        <v>0</v>
      </c>
      <c r="H422" s="285">
        <f t="shared" si="60"/>
        <v>0</v>
      </c>
      <c r="I422" s="279">
        <f t="shared" si="61"/>
        <v>0</v>
      </c>
      <c r="J422" s="279">
        <f t="shared" si="62"/>
        <v>0</v>
      </c>
    </row>
    <row r="423" spans="1:10" x14ac:dyDescent="0.2">
      <c r="A423" s="287">
        <f>IF('Jan10'!M56=" ",0,ROUND('Jan10'!M56,0))</f>
        <v>0</v>
      </c>
      <c r="B423" s="278">
        <f t="shared" si="54"/>
        <v>95</v>
      </c>
      <c r="C423" s="279">
        <f t="shared" si="55"/>
        <v>0</v>
      </c>
      <c r="D423" s="279">
        <f t="shared" si="56"/>
        <v>0</v>
      </c>
      <c r="E423" s="285">
        <f t="shared" si="57"/>
        <v>0</v>
      </c>
      <c r="F423" s="285">
        <f t="shared" si="58"/>
        <v>0</v>
      </c>
      <c r="G423" s="285">
        <f t="shared" si="59"/>
        <v>0</v>
      </c>
      <c r="H423" s="285">
        <f t="shared" si="60"/>
        <v>0</v>
      </c>
      <c r="I423" s="279">
        <f t="shared" si="61"/>
        <v>0</v>
      </c>
      <c r="J423" s="279">
        <f t="shared" si="62"/>
        <v>0</v>
      </c>
    </row>
    <row r="424" spans="1:10" x14ac:dyDescent="0.2">
      <c r="A424" s="287">
        <f>IF('Jan10'!M57=" ",0,ROUND('Jan10'!M57,0))</f>
        <v>0</v>
      </c>
      <c r="B424" s="278">
        <f t="shared" si="54"/>
        <v>95</v>
      </c>
      <c r="C424" s="279">
        <f t="shared" si="55"/>
        <v>0</v>
      </c>
      <c r="D424" s="279">
        <f t="shared" si="56"/>
        <v>0</v>
      </c>
      <c r="E424" s="285">
        <f t="shared" si="57"/>
        <v>0</v>
      </c>
      <c r="F424" s="285">
        <f t="shared" si="58"/>
        <v>0</v>
      </c>
      <c r="G424" s="285">
        <f t="shared" si="59"/>
        <v>0</v>
      </c>
      <c r="H424" s="285">
        <f t="shared" si="60"/>
        <v>0</v>
      </c>
      <c r="I424" s="279">
        <f t="shared" si="61"/>
        <v>0</v>
      </c>
      <c r="J424" s="279">
        <f t="shared" si="62"/>
        <v>0</v>
      </c>
    </row>
    <row r="425" spans="1:10" x14ac:dyDescent="0.2">
      <c r="A425" s="287">
        <f>IF('Jan10'!M58=" ",0,ROUND('Jan10'!M58,0))</f>
        <v>0</v>
      </c>
      <c r="B425" s="278">
        <f t="shared" si="54"/>
        <v>95</v>
      </c>
      <c r="C425" s="279">
        <f t="shared" si="55"/>
        <v>0</v>
      </c>
      <c r="D425" s="279">
        <f t="shared" si="56"/>
        <v>0</v>
      </c>
      <c r="E425" s="285">
        <f t="shared" si="57"/>
        <v>0</v>
      </c>
      <c r="F425" s="285">
        <f t="shared" si="58"/>
        <v>0</v>
      </c>
      <c r="G425" s="285">
        <f t="shared" si="59"/>
        <v>0</v>
      </c>
      <c r="H425" s="285">
        <f t="shared" si="60"/>
        <v>0</v>
      </c>
      <c r="I425" s="279">
        <f t="shared" si="61"/>
        <v>0</v>
      </c>
      <c r="J425" s="279">
        <f t="shared" si="62"/>
        <v>0</v>
      </c>
    </row>
    <row r="426" spans="1:10" x14ac:dyDescent="0.2">
      <c r="A426" s="287">
        <f>IF('Jan10'!M59=" ",0,ROUND('Jan10'!M59,0))</f>
        <v>0</v>
      </c>
      <c r="B426" s="278">
        <f t="shared" si="54"/>
        <v>95</v>
      </c>
      <c r="C426" s="279">
        <f t="shared" si="55"/>
        <v>0</v>
      </c>
      <c r="D426" s="279">
        <f t="shared" si="56"/>
        <v>0</v>
      </c>
      <c r="E426" s="285">
        <f t="shared" si="57"/>
        <v>0</v>
      </c>
      <c r="F426" s="285">
        <f t="shared" si="58"/>
        <v>0</v>
      </c>
      <c r="G426" s="285">
        <f t="shared" si="59"/>
        <v>0</v>
      </c>
      <c r="H426" s="285">
        <f t="shared" si="60"/>
        <v>0</v>
      </c>
      <c r="I426" s="279">
        <f t="shared" si="61"/>
        <v>0</v>
      </c>
      <c r="J426" s="279">
        <f t="shared" si="62"/>
        <v>0</v>
      </c>
    </row>
    <row r="427" spans="1:10" x14ac:dyDescent="0.2">
      <c r="A427" s="287">
        <f>IF('Jan10'!M60=" ",0,ROUND('Jan10'!M60,0))</f>
        <v>0</v>
      </c>
      <c r="B427" s="278">
        <f t="shared" si="54"/>
        <v>95</v>
      </c>
      <c r="C427" s="279">
        <f t="shared" si="55"/>
        <v>0</v>
      </c>
      <c r="D427" s="279">
        <f t="shared" si="56"/>
        <v>0</v>
      </c>
      <c r="E427" s="285">
        <f t="shared" si="57"/>
        <v>0</v>
      </c>
      <c r="F427" s="285">
        <f t="shared" si="58"/>
        <v>0</v>
      </c>
      <c r="G427" s="285">
        <f t="shared" si="59"/>
        <v>0</v>
      </c>
      <c r="H427" s="285">
        <f t="shared" si="60"/>
        <v>0</v>
      </c>
      <c r="I427" s="279">
        <f t="shared" si="61"/>
        <v>0</v>
      </c>
      <c r="J427" s="279">
        <f t="shared" si="62"/>
        <v>0</v>
      </c>
    </row>
    <row r="428" spans="1:10" x14ac:dyDescent="0.2">
      <c r="A428" s="287">
        <f>IF('Jan10'!M61=" ",0,ROUND('Jan10'!M61,0))</f>
        <v>0</v>
      </c>
      <c r="B428" s="278">
        <f t="shared" si="54"/>
        <v>95</v>
      </c>
      <c r="C428" s="279">
        <f t="shared" si="55"/>
        <v>0</v>
      </c>
      <c r="D428" s="279">
        <f t="shared" si="56"/>
        <v>0</v>
      </c>
      <c r="E428" s="285">
        <f t="shared" si="57"/>
        <v>0</v>
      </c>
      <c r="F428" s="285">
        <f t="shared" si="58"/>
        <v>0</v>
      </c>
      <c r="G428" s="285">
        <f t="shared" si="59"/>
        <v>0</v>
      </c>
      <c r="H428" s="285">
        <f t="shared" si="60"/>
        <v>0</v>
      </c>
      <c r="I428" s="279">
        <f t="shared" si="61"/>
        <v>0</v>
      </c>
      <c r="J428" s="279">
        <f t="shared" si="62"/>
        <v>0</v>
      </c>
    </row>
    <row r="429" spans="1:10" x14ac:dyDescent="0.2">
      <c r="A429" s="287">
        <f>IF('Jan10'!M62=" ",0,ROUND('Jan10'!M62,0))</f>
        <v>0</v>
      </c>
      <c r="B429" s="278">
        <f t="shared" si="54"/>
        <v>95</v>
      </c>
      <c r="C429" s="279">
        <f t="shared" si="55"/>
        <v>0</v>
      </c>
      <c r="D429" s="279">
        <f t="shared" si="56"/>
        <v>0</v>
      </c>
      <c r="E429" s="285">
        <f t="shared" si="57"/>
        <v>0</v>
      </c>
      <c r="F429" s="285">
        <f t="shared" si="58"/>
        <v>0</v>
      </c>
      <c r="G429" s="285">
        <f t="shared" si="59"/>
        <v>0</v>
      </c>
      <c r="H429" s="285">
        <f t="shared" si="60"/>
        <v>0</v>
      </c>
      <c r="I429" s="279">
        <f t="shared" si="61"/>
        <v>0</v>
      </c>
      <c r="J429" s="279">
        <f t="shared" si="62"/>
        <v>0</v>
      </c>
    </row>
    <row r="430" spans="1:10" x14ac:dyDescent="0.2">
      <c r="A430" s="287">
        <f>IF('Jan10'!M63=" ",0,ROUND('Jan10'!M63,0))</f>
        <v>0</v>
      </c>
      <c r="B430" s="278">
        <f t="shared" si="54"/>
        <v>95</v>
      </c>
      <c r="C430" s="279">
        <f t="shared" si="55"/>
        <v>0</v>
      </c>
      <c r="D430" s="279">
        <f t="shared" si="56"/>
        <v>0</v>
      </c>
      <c r="E430" s="285">
        <f t="shared" si="57"/>
        <v>0</v>
      </c>
      <c r="F430" s="285">
        <f t="shared" si="58"/>
        <v>0</v>
      </c>
      <c r="G430" s="285">
        <f t="shared" si="59"/>
        <v>0</v>
      </c>
      <c r="H430" s="285">
        <f t="shared" si="60"/>
        <v>0</v>
      </c>
      <c r="I430" s="279">
        <f t="shared" si="61"/>
        <v>0</v>
      </c>
      <c r="J430" s="279">
        <f t="shared" si="62"/>
        <v>0</v>
      </c>
    </row>
    <row r="431" spans="1:10" x14ac:dyDescent="0.2">
      <c r="A431" s="287">
        <f>IF('Jan10'!M64=" ",0,ROUND('Jan10'!M64,0))</f>
        <v>0</v>
      </c>
      <c r="B431" s="278">
        <f t="shared" si="54"/>
        <v>95</v>
      </c>
      <c r="C431" s="279">
        <f t="shared" si="55"/>
        <v>0</v>
      </c>
      <c r="D431" s="279">
        <f t="shared" si="56"/>
        <v>0</v>
      </c>
      <c r="E431" s="285">
        <f t="shared" si="57"/>
        <v>0</v>
      </c>
      <c r="F431" s="285">
        <f t="shared" si="58"/>
        <v>0</v>
      </c>
      <c r="G431" s="285">
        <f t="shared" si="59"/>
        <v>0</v>
      </c>
      <c r="H431" s="285">
        <f t="shared" si="60"/>
        <v>0</v>
      </c>
      <c r="I431" s="279">
        <f t="shared" si="61"/>
        <v>0</v>
      </c>
      <c r="J431" s="279">
        <f t="shared" si="62"/>
        <v>0</v>
      </c>
    </row>
    <row r="432" spans="1:10" x14ac:dyDescent="0.2">
      <c r="A432" s="287">
        <f>IF('Jan10'!M65=" ",0,ROUND('Jan10'!M65,0))</f>
        <v>0</v>
      </c>
      <c r="B432" s="278">
        <f t="shared" si="54"/>
        <v>95</v>
      </c>
      <c r="C432" s="279">
        <f t="shared" si="55"/>
        <v>0</v>
      </c>
      <c r="D432" s="279">
        <f t="shared" si="56"/>
        <v>0</v>
      </c>
      <c r="E432" s="285">
        <f t="shared" si="57"/>
        <v>0</v>
      </c>
      <c r="F432" s="285">
        <f t="shared" si="58"/>
        <v>0</v>
      </c>
      <c r="G432" s="285">
        <f t="shared" si="59"/>
        <v>0</v>
      </c>
      <c r="H432" s="285">
        <f t="shared" si="60"/>
        <v>0</v>
      </c>
      <c r="I432" s="279">
        <f t="shared" si="61"/>
        <v>0</v>
      </c>
      <c r="J432" s="279">
        <f t="shared" si="62"/>
        <v>0</v>
      </c>
    </row>
    <row r="433" spans="1:10" x14ac:dyDescent="0.2">
      <c r="A433" s="287">
        <f>IF('Feb10'!M11=" ",0,ROUND('Feb10'!M11,0))</f>
        <v>0</v>
      </c>
      <c r="B433" s="278">
        <f t="shared" si="54"/>
        <v>95</v>
      </c>
      <c r="C433" s="279">
        <f t="shared" si="55"/>
        <v>0</v>
      </c>
      <c r="D433" s="279">
        <f t="shared" si="56"/>
        <v>0</v>
      </c>
      <c r="E433" s="285">
        <f t="shared" si="57"/>
        <v>0</v>
      </c>
      <c r="F433" s="285">
        <f t="shared" si="58"/>
        <v>0</v>
      </c>
      <c r="G433" s="285">
        <f t="shared" si="59"/>
        <v>0</v>
      </c>
      <c r="H433" s="285">
        <f t="shared" si="60"/>
        <v>0</v>
      </c>
      <c r="I433" s="279">
        <f t="shared" si="61"/>
        <v>0</v>
      </c>
      <c r="J433" s="279">
        <f t="shared" si="62"/>
        <v>0</v>
      </c>
    </row>
    <row r="434" spans="1:10" x14ac:dyDescent="0.2">
      <c r="A434" s="287">
        <f>IF('Feb10'!M12=" ",0,ROUND('Feb10'!M12,0))</f>
        <v>0</v>
      </c>
      <c r="B434" s="278">
        <f t="shared" si="54"/>
        <v>95</v>
      </c>
      <c r="C434" s="279">
        <f t="shared" si="55"/>
        <v>0</v>
      </c>
      <c r="D434" s="279">
        <f t="shared" si="56"/>
        <v>0</v>
      </c>
      <c r="E434" s="285">
        <f t="shared" si="57"/>
        <v>0</v>
      </c>
      <c r="F434" s="285">
        <f t="shared" si="58"/>
        <v>0</v>
      </c>
      <c r="G434" s="285">
        <f t="shared" si="59"/>
        <v>0</v>
      </c>
      <c r="H434" s="285">
        <f t="shared" si="60"/>
        <v>0</v>
      </c>
      <c r="I434" s="279">
        <f t="shared" si="61"/>
        <v>0</v>
      </c>
      <c r="J434" s="279">
        <f t="shared" si="62"/>
        <v>0</v>
      </c>
    </row>
    <row r="435" spans="1:10" x14ac:dyDescent="0.2">
      <c r="A435" s="287">
        <f>IF('Feb10'!M13=" ",0,ROUND('Feb10'!M13,0))</f>
        <v>0</v>
      </c>
      <c r="B435" s="278">
        <f t="shared" si="54"/>
        <v>95</v>
      </c>
      <c r="C435" s="279">
        <f t="shared" si="55"/>
        <v>0</v>
      </c>
      <c r="D435" s="279">
        <f t="shared" si="56"/>
        <v>0</v>
      </c>
      <c r="E435" s="285">
        <f t="shared" si="57"/>
        <v>0</v>
      </c>
      <c r="F435" s="285">
        <f t="shared" si="58"/>
        <v>0</v>
      </c>
      <c r="G435" s="285">
        <f t="shared" si="59"/>
        <v>0</v>
      </c>
      <c r="H435" s="285">
        <f t="shared" si="60"/>
        <v>0</v>
      </c>
      <c r="I435" s="279">
        <f t="shared" si="61"/>
        <v>0</v>
      </c>
      <c r="J435" s="279">
        <f t="shared" si="62"/>
        <v>0</v>
      </c>
    </row>
    <row r="436" spans="1:10" x14ac:dyDescent="0.2">
      <c r="A436" s="287">
        <f>IF('Feb10'!M14=" ",0,ROUND('Feb10'!M14,0))</f>
        <v>0</v>
      </c>
      <c r="B436" s="278">
        <f t="shared" si="54"/>
        <v>95</v>
      </c>
      <c r="C436" s="279">
        <f t="shared" si="55"/>
        <v>0</v>
      </c>
      <c r="D436" s="279">
        <f t="shared" si="56"/>
        <v>0</v>
      </c>
      <c r="E436" s="285">
        <f t="shared" si="57"/>
        <v>0</v>
      </c>
      <c r="F436" s="285">
        <f t="shared" si="58"/>
        <v>0</v>
      </c>
      <c r="G436" s="285">
        <f t="shared" si="59"/>
        <v>0</v>
      </c>
      <c r="H436" s="285">
        <f t="shared" si="60"/>
        <v>0</v>
      </c>
      <c r="I436" s="279">
        <f t="shared" si="61"/>
        <v>0</v>
      </c>
      <c r="J436" s="279">
        <f t="shared" si="62"/>
        <v>0</v>
      </c>
    </row>
    <row r="437" spans="1:10" x14ac:dyDescent="0.2">
      <c r="A437" s="287">
        <f>IF('Feb10'!M15=" ",0,ROUND('Feb10'!M15,0))</f>
        <v>0</v>
      </c>
      <c r="B437" s="278">
        <f t="shared" si="54"/>
        <v>95</v>
      </c>
      <c r="C437" s="279">
        <f t="shared" si="55"/>
        <v>0</v>
      </c>
      <c r="D437" s="279">
        <f t="shared" si="56"/>
        <v>0</v>
      </c>
      <c r="E437" s="285">
        <f t="shared" si="57"/>
        <v>0</v>
      </c>
      <c r="F437" s="285">
        <f t="shared" si="58"/>
        <v>0</v>
      </c>
      <c r="G437" s="285">
        <f t="shared" si="59"/>
        <v>0</v>
      </c>
      <c r="H437" s="285">
        <f t="shared" si="60"/>
        <v>0</v>
      </c>
      <c r="I437" s="279">
        <f t="shared" si="61"/>
        <v>0</v>
      </c>
      <c r="J437" s="279">
        <f t="shared" si="62"/>
        <v>0</v>
      </c>
    </row>
    <row r="438" spans="1:10" x14ac:dyDescent="0.2">
      <c r="A438" s="287">
        <f>IF('Feb10'!M16=" ",0,ROUND('Feb10'!M16,0))</f>
        <v>0</v>
      </c>
      <c r="B438" s="278">
        <f t="shared" si="54"/>
        <v>95</v>
      </c>
      <c r="C438" s="279">
        <f t="shared" si="55"/>
        <v>0</v>
      </c>
      <c r="D438" s="279">
        <f t="shared" si="56"/>
        <v>0</v>
      </c>
      <c r="E438" s="285">
        <f t="shared" si="57"/>
        <v>0</v>
      </c>
      <c r="F438" s="285">
        <f t="shared" si="58"/>
        <v>0</v>
      </c>
      <c r="G438" s="285">
        <f t="shared" si="59"/>
        <v>0</v>
      </c>
      <c r="H438" s="285">
        <f t="shared" si="60"/>
        <v>0</v>
      </c>
      <c r="I438" s="279">
        <f t="shared" si="61"/>
        <v>0</v>
      </c>
      <c r="J438" s="279">
        <f t="shared" si="62"/>
        <v>0</v>
      </c>
    </row>
    <row r="439" spans="1:10" x14ac:dyDescent="0.2">
      <c r="A439" s="287">
        <f>IF('Feb10'!M17=" ",0,ROUND('Feb10'!M17,0))</f>
        <v>0</v>
      </c>
      <c r="B439" s="278">
        <f t="shared" si="54"/>
        <v>95</v>
      </c>
      <c r="C439" s="279">
        <f t="shared" si="55"/>
        <v>0</v>
      </c>
      <c r="D439" s="279">
        <f t="shared" si="56"/>
        <v>0</v>
      </c>
      <c r="E439" s="285">
        <f t="shared" si="57"/>
        <v>0</v>
      </c>
      <c r="F439" s="285">
        <f t="shared" si="58"/>
        <v>0</v>
      </c>
      <c r="G439" s="285">
        <f t="shared" si="59"/>
        <v>0</v>
      </c>
      <c r="H439" s="285">
        <f t="shared" si="60"/>
        <v>0</v>
      </c>
      <c r="I439" s="279">
        <f t="shared" si="61"/>
        <v>0</v>
      </c>
      <c r="J439" s="279">
        <f t="shared" si="62"/>
        <v>0</v>
      </c>
    </row>
    <row r="440" spans="1:10" x14ac:dyDescent="0.2">
      <c r="A440" s="287">
        <f>IF('Feb10'!M18=" ",0,ROUND('Feb10'!M18,0))</f>
        <v>0</v>
      </c>
      <c r="B440" s="278">
        <f t="shared" si="54"/>
        <v>95</v>
      </c>
      <c r="C440" s="279">
        <f t="shared" si="55"/>
        <v>0</v>
      </c>
      <c r="D440" s="279">
        <f t="shared" si="56"/>
        <v>0</v>
      </c>
      <c r="E440" s="285">
        <f t="shared" si="57"/>
        <v>0</v>
      </c>
      <c r="F440" s="285">
        <f t="shared" si="58"/>
        <v>0</v>
      </c>
      <c r="G440" s="285">
        <f t="shared" si="59"/>
        <v>0</v>
      </c>
      <c r="H440" s="285">
        <f t="shared" si="60"/>
        <v>0</v>
      </c>
      <c r="I440" s="279">
        <f t="shared" si="61"/>
        <v>0</v>
      </c>
      <c r="J440" s="279">
        <f t="shared" si="62"/>
        <v>0</v>
      </c>
    </row>
    <row r="441" spans="1:10" x14ac:dyDescent="0.2">
      <c r="A441" s="287">
        <f>IF('Feb10'!M19=" ",0,ROUND('Feb10'!M19,0))</f>
        <v>0</v>
      </c>
      <c r="B441" s="278">
        <f t="shared" si="54"/>
        <v>95</v>
      </c>
      <c r="C441" s="279">
        <f t="shared" si="55"/>
        <v>0</v>
      </c>
      <c r="D441" s="279">
        <f t="shared" si="56"/>
        <v>0</v>
      </c>
      <c r="E441" s="285">
        <f t="shared" si="57"/>
        <v>0</v>
      </c>
      <c r="F441" s="285">
        <f t="shared" si="58"/>
        <v>0</v>
      </c>
      <c r="G441" s="285">
        <f t="shared" si="59"/>
        <v>0</v>
      </c>
      <c r="H441" s="285">
        <f t="shared" si="60"/>
        <v>0</v>
      </c>
      <c r="I441" s="279">
        <f t="shared" si="61"/>
        <v>0</v>
      </c>
      <c r="J441" s="279">
        <f t="shared" si="62"/>
        <v>0</v>
      </c>
    </row>
    <row r="442" spans="1:10" x14ac:dyDescent="0.2">
      <c r="A442" s="287">
        <f>IF('Feb10'!M20=" ",0,ROUND('Feb10'!M20,0))</f>
        <v>0</v>
      </c>
      <c r="B442" s="278">
        <f t="shared" si="54"/>
        <v>95</v>
      </c>
      <c r="C442" s="279">
        <f t="shared" si="55"/>
        <v>0</v>
      </c>
      <c r="D442" s="279">
        <f t="shared" si="56"/>
        <v>0</v>
      </c>
      <c r="E442" s="285">
        <f t="shared" si="57"/>
        <v>0</v>
      </c>
      <c r="F442" s="285">
        <f t="shared" si="58"/>
        <v>0</v>
      </c>
      <c r="G442" s="285">
        <f t="shared" si="59"/>
        <v>0</v>
      </c>
      <c r="H442" s="285">
        <f t="shared" si="60"/>
        <v>0</v>
      </c>
      <c r="I442" s="279">
        <f t="shared" si="61"/>
        <v>0</v>
      </c>
      <c r="J442" s="279">
        <f t="shared" si="62"/>
        <v>0</v>
      </c>
    </row>
    <row r="443" spans="1:10" x14ac:dyDescent="0.2">
      <c r="A443" s="287">
        <f>IF('Feb10'!M26=" ",0,ROUND('Feb10'!M26,0))</f>
        <v>0</v>
      </c>
      <c r="B443" s="278">
        <f t="shared" si="54"/>
        <v>95</v>
      </c>
      <c r="C443" s="279">
        <f t="shared" si="55"/>
        <v>0</v>
      </c>
      <c r="D443" s="279">
        <f t="shared" si="56"/>
        <v>0</v>
      </c>
      <c r="E443" s="285">
        <f t="shared" si="57"/>
        <v>0</v>
      </c>
      <c r="F443" s="285">
        <f t="shared" si="58"/>
        <v>0</v>
      </c>
      <c r="G443" s="285">
        <f t="shared" si="59"/>
        <v>0</v>
      </c>
      <c r="H443" s="285">
        <f t="shared" si="60"/>
        <v>0</v>
      </c>
      <c r="I443" s="279">
        <f t="shared" si="61"/>
        <v>0</v>
      </c>
      <c r="J443" s="279">
        <f t="shared" si="62"/>
        <v>0</v>
      </c>
    </row>
    <row r="444" spans="1:10" x14ac:dyDescent="0.2">
      <c r="A444" s="287">
        <f>IF('Feb10'!M27=" ",0,ROUND('Feb10'!M27,0))</f>
        <v>0</v>
      </c>
      <c r="B444" s="278">
        <f t="shared" si="54"/>
        <v>95</v>
      </c>
      <c r="C444" s="279">
        <f t="shared" si="55"/>
        <v>0</v>
      </c>
      <c r="D444" s="279">
        <f t="shared" si="56"/>
        <v>0</v>
      </c>
      <c r="E444" s="285">
        <f t="shared" si="57"/>
        <v>0</v>
      </c>
      <c r="F444" s="285">
        <f t="shared" si="58"/>
        <v>0</v>
      </c>
      <c r="G444" s="285">
        <f t="shared" si="59"/>
        <v>0</v>
      </c>
      <c r="H444" s="285">
        <f t="shared" si="60"/>
        <v>0</v>
      </c>
      <c r="I444" s="279">
        <f t="shared" si="61"/>
        <v>0</v>
      </c>
      <c r="J444" s="279">
        <f t="shared" si="62"/>
        <v>0</v>
      </c>
    </row>
    <row r="445" spans="1:10" x14ac:dyDescent="0.2">
      <c r="A445" s="287">
        <f>IF('Feb10'!M28=" ",0,ROUND('Feb10'!M28,0))</f>
        <v>0</v>
      </c>
      <c r="B445" s="278">
        <f t="shared" si="54"/>
        <v>95</v>
      </c>
      <c r="C445" s="279">
        <f t="shared" si="55"/>
        <v>0</v>
      </c>
      <c r="D445" s="279">
        <f t="shared" si="56"/>
        <v>0</v>
      </c>
      <c r="E445" s="285">
        <f t="shared" si="57"/>
        <v>0</v>
      </c>
      <c r="F445" s="285">
        <f t="shared" si="58"/>
        <v>0</v>
      </c>
      <c r="G445" s="285">
        <f t="shared" si="59"/>
        <v>0</v>
      </c>
      <c r="H445" s="285">
        <f t="shared" si="60"/>
        <v>0</v>
      </c>
      <c r="I445" s="279">
        <f t="shared" si="61"/>
        <v>0</v>
      </c>
      <c r="J445" s="279">
        <f t="shared" si="62"/>
        <v>0</v>
      </c>
    </row>
    <row r="446" spans="1:10" x14ac:dyDescent="0.2">
      <c r="A446" s="287">
        <f>IF('Feb10'!M29=" ",0,ROUND('Feb10'!M29,0))</f>
        <v>0</v>
      </c>
      <c r="B446" s="278">
        <f t="shared" si="54"/>
        <v>95</v>
      </c>
      <c r="C446" s="279">
        <f t="shared" si="55"/>
        <v>0</v>
      </c>
      <c r="D446" s="279">
        <f t="shared" si="56"/>
        <v>0</v>
      </c>
      <c r="E446" s="285">
        <f t="shared" si="57"/>
        <v>0</v>
      </c>
      <c r="F446" s="285">
        <f t="shared" si="58"/>
        <v>0</v>
      </c>
      <c r="G446" s="285">
        <f t="shared" si="59"/>
        <v>0</v>
      </c>
      <c r="H446" s="285">
        <f t="shared" si="60"/>
        <v>0</v>
      </c>
      <c r="I446" s="279">
        <f t="shared" si="61"/>
        <v>0</v>
      </c>
      <c r="J446" s="279">
        <f t="shared" si="62"/>
        <v>0</v>
      </c>
    </row>
    <row r="447" spans="1:10" x14ac:dyDescent="0.2">
      <c r="A447" s="287">
        <f>IF('Feb10'!M30=" ",0,ROUND('Feb10'!M30,0))</f>
        <v>0</v>
      </c>
      <c r="B447" s="278">
        <f t="shared" si="54"/>
        <v>95</v>
      </c>
      <c r="C447" s="279">
        <f t="shared" si="55"/>
        <v>0</v>
      </c>
      <c r="D447" s="279">
        <f t="shared" si="56"/>
        <v>0</v>
      </c>
      <c r="E447" s="285">
        <f t="shared" si="57"/>
        <v>0</v>
      </c>
      <c r="F447" s="285">
        <f t="shared" si="58"/>
        <v>0</v>
      </c>
      <c r="G447" s="285">
        <f t="shared" si="59"/>
        <v>0</v>
      </c>
      <c r="H447" s="285">
        <f t="shared" si="60"/>
        <v>0</v>
      </c>
      <c r="I447" s="279">
        <f t="shared" si="61"/>
        <v>0</v>
      </c>
      <c r="J447" s="279">
        <f t="shared" si="62"/>
        <v>0</v>
      </c>
    </row>
    <row r="448" spans="1:10" x14ac:dyDescent="0.2">
      <c r="A448" s="287">
        <f>IF('Feb10'!M31=" ",0,ROUND('Feb10'!M31,0))</f>
        <v>0</v>
      </c>
      <c r="B448" s="278">
        <f t="shared" si="54"/>
        <v>95</v>
      </c>
      <c r="C448" s="279">
        <f t="shared" si="55"/>
        <v>0</v>
      </c>
      <c r="D448" s="279">
        <f t="shared" si="56"/>
        <v>0</v>
      </c>
      <c r="E448" s="285">
        <f t="shared" si="57"/>
        <v>0</v>
      </c>
      <c r="F448" s="285">
        <f t="shared" si="58"/>
        <v>0</v>
      </c>
      <c r="G448" s="285">
        <f t="shared" si="59"/>
        <v>0</v>
      </c>
      <c r="H448" s="285">
        <f t="shared" si="60"/>
        <v>0</v>
      </c>
      <c r="I448" s="279">
        <f t="shared" si="61"/>
        <v>0</v>
      </c>
      <c r="J448" s="279">
        <f t="shared" si="62"/>
        <v>0</v>
      </c>
    </row>
    <row r="449" spans="1:10" x14ac:dyDescent="0.2">
      <c r="A449" s="287">
        <f>IF('Feb10'!M32=" ",0,ROUND('Feb10'!M32,0))</f>
        <v>0</v>
      </c>
      <c r="B449" s="278">
        <f t="shared" si="54"/>
        <v>95</v>
      </c>
      <c r="C449" s="279">
        <f t="shared" si="55"/>
        <v>0</v>
      </c>
      <c r="D449" s="279">
        <f t="shared" si="56"/>
        <v>0</v>
      </c>
      <c r="E449" s="285">
        <f t="shared" si="57"/>
        <v>0</v>
      </c>
      <c r="F449" s="285">
        <f t="shared" si="58"/>
        <v>0</v>
      </c>
      <c r="G449" s="285">
        <f t="shared" si="59"/>
        <v>0</v>
      </c>
      <c r="H449" s="285">
        <f t="shared" si="60"/>
        <v>0</v>
      </c>
      <c r="I449" s="279">
        <f t="shared" si="61"/>
        <v>0</v>
      </c>
      <c r="J449" s="279">
        <f t="shared" si="62"/>
        <v>0</v>
      </c>
    </row>
    <row r="450" spans="1:10" x14ac:dyDescent="0.2">
      <c r="A450" s="287">
        <f>IF('Feb10'!M33=" ",0,ROUND('Feb10'!M33,0))</f>
        <v>0</v>
      </c>
      <c r="B450" s="278">
        <f t="shared" si="54"/>
        <v>95</v>
      </c>
      <c r="C450" s="279">
        <f t="shared" si="55"/>
        <v>0</v>
      </c>
      <c r="D450" s="279">
        <f t="shared" si="56"/>
        <v>0</v>
      </c>
      <c r="E450" s="285">
        <f t="shared" si="57"/>
        <v>0</v>
      </c>
      <c r="F450" s="285">
        <f t="shared" si="58"/>
        <v>0</v>
      </c>
      <c r="G450" s="285">
        <f t="shared" si="59"/>
        <v>0</v>
      </c>
      <c r="H450" s="285">
        <f t="shared" si="60"/>
        <v>0</v>
      </c>
      <c r="I450" s="279">
        <f t="shared" si="61"/>
        <v>0</v>
      </c>
      <c r="J450" s="279">
        <f t="shared" si="62"/>
        <v>0</v>
      </c>
    </row>
    <row r="451" spans="1:10" x14ac:dyDescent="0.2">
      <c r="A451" s="287">
        <f>IF('Feb10'!M34=" ",0,ROUND('Feb10'!M34,0))</f>
        <v>0</v>
      </c>
      <c r="B451" s="278">
        <f t="shared" si="54"/>
        <v>95</v>
      </c>
      <c r="C451" s="279">
        <f t="shared" si="55"/>
        <v>0</v>
      </c>
      <c r="D451" s="279">
        <f t="shared" si="56"/>
        <v>0</v>
      </c>
      <c r="E451" s="285">
        <f t="shared" si="57"/>
        <v>0</v>
      </c>
      <c r="F451" s="285">
        <f t="shared" si="58"/>
        <v>0</v>
      </c>
      <c r="G451" s="285">
        <f t="shared" si="59"/>
        <v>0</v>
      </c>
      <c r="H451" s="285">
        <f t="shared" si="60"/>
        <v>0</v>
      </c>
      <c r="I451" s="279">
        <f t="shared" si="61"/>
        <v>0</v>
      </c>
      <c r="J451" s="279">
        <f t="shared" si="62"/>
        <v>0</v>
      </c>
    </row>
    <row r="452" spans="1:10" x14ac:dyDescent="0.2">
      <c r="A452" s="287">
        <f>IF('Feb10'!M35=" ",0,ROUND('Feb10'!M35,0))</f>
        <v>0</v>
      </c>
      <c r="B452" s="278">
        <f t="shared" ref="B452:B515" si="63">B$1</f>
        <v>95</v>
      </c>
      <c r="C452" s="279">
        <f t="shared" ref="C452:C515" si="64">IF(A452&lt;B$1,0,IF(A452&lt;(B$1+C$1),A452-B452,C$1))</f>
        <v>0</v>
      </c>
      <c r="D452" s="279">
        <f t="shared" ref="D452:D515" si="65">IF(A452&gt;(B452+C452),A452-B452-C452,0)</f>
        <v>0</v>
      </c>
      <c r="E452" s="285">
        <f t="shared" ref="E452:E515" si="66">IF(A452&gt;D$1,(D$1-C$1-B$1)*E$1/100+(D452-D$1+C$1+B$1)*J$1/100,IF(D452&gt;0,D452*E$1/100,0))</f>
        <v>0</v>
      </c>
      <c r="F452" s="285">
        <f t="shared" ref="F452:F515" si="67">IF(A452&gt;D$1,(D$1-C$1-B$1)*F$1/100+(D452-D$1+C$1+B$1)*J$1/100,IF(D452&gt;0,D452*F$1/100,0))</f>
        <v>0</v>
      </c>
      <c r="G452" s="285">
        <f t="shared" ref="G452:G515" si="68">G$1</f>
        <v>0</v>
      </c>
      <c r="H452" s="285">
        <f t="shared" ref="H452:H515" si="69">IF(A452&gt;G$1,(D$1-C$1-B$1)*H$1/100+(D452-D$1+C$1+B$1)*J$1/100,IF(D452&gt;0,D452*H$1/100,0))</f>
        <v>0</v>
      </c>
      <c r="I452" s="279">
        <f t="shared" ref="I452:I515" si="70">IF(D452&gt;0,D452*I$1/100,0)</f>
        <v>0</v>
      </c>
      <c r="J452" s="279">
        <f t="shared" ref="J452:J515" si="71">E452+I452</f>
        <v>0</v>
      </c>
    </row>
    <row r="453" spans="1:10" x14ac:dyDescent="0.2">
      <c r="A453" s="287">
        <f>IF('Feb10'!M41=" ",0,ROUND('Feb10'!M41,0))</f>
        <v>0</v>
      </c>
      <c r="B453" s="278">
        <f t="shared" si="63"/>
        <v>95</v>
      </c>
      <c r="C453" s="279">
        <f t="shared" si="64"/>
        <v>0</v>
      </c>
      <c r="D453" s="279">
        <f t="shared" si="65"/>
        <v>0</v>
      </c>
      <c r="E453" s="285">
        <f t="shared" si="66"/>
        <v>0</v>
      </c>
      <c r="F453" s="285">
        <f t="shared" si="67"/>
        <v>0</v>
      </c>
      <c r="G453" s="285">
        <f t="shared" si="68"/>
        <v>0</v>
      </c>
      <c r="H453" s="285">
        <f t="shared" si="69"/>
        <v>0</v>
      </c>
      <c r="I453" s="279">
        <f t="shared" si="70"/>
        <v>0</v>
      </c>
      <c r="J453" s="279">
        <f t="shared" si="71"/>
        <v>0</v>
      </c>
    </row>
    <row r="454" spans="1:10" x14ac:dyDescent="0.2">
      <c r="A454" s="287">
        <f>IF('Feb10'!M42=" ",0,ROUND('Feb10'!M42,0))</f>
        <v>0</v>
      </c>
      <c r="B454" s="278">
        <f t="shared" si="63"/>
        <v>95</v>
      </c>
      <c r="C454" s="279">
        <f t="shared" si="64"/>
        <v>0</v>
      </c>
      <c r="D454" s="279">
        <f t="shared" si="65"/>
        <v>0</v>
      </c>
      <c r="E454" s="285">
        <f t="shared" si="66"/>
        <v>0</v>
      </c>
      <c r="F454" s="285">
        <f t="shared" si="67"/>
        <v>0</v>
      </c>
      <c r="G454" s="285">
        <f t="shared" si="68"/>
        <v>0</v>
      </c>
      <c r="H454" s="285">
        <f t="shared" si="69"/>
        <v>0</v>
      </c>
      <c r="I454" s="279">
        <f t="shared" si="70"/>
        <v>0</v>
      </c>
      <c r="J454" s="279">
        <f t="shared" si="71"/>
        <v>0</v>
      </c>
    </row>
    <row r="455" spans="1:10" x14ac:dyDescent="0.2">
      <c r="A455" s="287">
        <f>IF('Feb10'!M43=" ",0,ROUND('Feb10'!M43,0))</f>
        <v>0</v>
      </c>
      <c r="B455" s="278">
        <f t="shared" si="63"/>
        <v>95</v>
      </c>
      <c r="C455" s="279">
        <f t="shared" si="64"/>
        <v>0</v>
      </c>
      <c r="D455" s="279">
        <f t="shared" si="65"/>
        <v>0</v>
      </c>
      <c r="E455" s="285">
        <f t="shared" si="66"/>
        <v>0</v>
      </c>
      <c r="F455" s="285">
        <f t="shared" si="67"/>
        <v>0</v>
      </c>
      <c r="G455" s="285">
        <f t="shared" si="68"/>
        <v>0</v>
      </c>
      <c r="H455" s="285">
        <f t="shared" si="69"/>
        <v>0</v>
      </c>
      <c r="I455" s="279">
        <f t="shared" si="70"/>
        <v>0</v>
      </c>
      <c r="J455" s="279">
        <f t="shared" si="71"/>
        <v>0</v>
      </c>
    </row>
    <row r="456" spans="1:10" x14ac:dyDescent="0.2">
      <c r="A456" s="287">
        <f>IF('Feb10'!M44=" ",0,ROUND('Feb10'!M44,0))</f>
        <v>0</v>
      </c>
      <c r="B456" s="278">
        <f t="shared" si="63"/>
        <v>95</v>
      </c>
      <c r="C456" s="279">
        <f t="shared" si="64"/>
        <v>0</v>
      </c>
      <c r="D456" s="279">
        <f t="shared" si="65"/>
        <v>0</v>
      </c>
      <c r="E456" s="285">
        <f t="shared" si="66"/>
        <v>0</v>
      </c>
      <c r="F456" s="285">
        <f t="shared" si="67"/>
        <v>0</v>
      </c>
      <c r="G456" s="285">
        <f t="shared" si="68"/>
        <v>0</v>
      </c>
      <c r="H456" s="285">
        <f t="shared" si="69"/>
        <v>0</v>
      </c>
      <c r="I456" s="279">
        <f t="shared" si="70"/>
        <v>0</v>
      </c>
      <c r="J456" s="279">
        <f t="shared" si="71"/>
        <v>0</v>
      </c>
    </row>
    <row r="457" spans="1:10" x14ac:dyDescent="0.2">
      <c r="A457" s="287">
        <f>IF('Feb10'!M45=" ",0,ROUND('Feb10'!M45,0))</f>
        <v>0</v>
      </c>
      <c r="B457" s="278">
        <f t="shared" si="63"/>
        <v>95</v>
      </c>
      <c r="C457" s="279">
        <f t="shared" si="64"/>
        <v>0</v>
      </c>
      <c r="D457" s="279">
        <f t="shared" si="65"/>
        <v>0</v>
      </c>
      <c r="E457" s="285">
        <f t="shared" si="66"/>
        <v>0</v>
      </c>
      <c r="F457" s="285">
        <f t="shared" si="67"/>
        <v>0</v>
      </c>
      <c r="G457" s="285">
        <f t="shared" si="68"/>
        <v>0</v>
      </c>
      <c r="H457" s="285">
        <f t="shared" si="69"/>
        <v>0</v>
      </c>
      <c r="I457" s="279">
        <f t="shared" si="70"/>
        <v>0</v>
      </c>
      <c r="J457" s="279">
        <f t="shared" si="71"/>
        <v>0</v>
      </c>
    </row>
    <row r="458" spans="1:10" x14ac:dyDescent="0.2">
      <c r="A458" s="287">
        <f>IF('Feb10'!M46=" ",0,ROUND('Feb10'!M46,0))</f>
        <v>0</v>
      </c>
      <c r="B458" s="278">
        <f t="shared" si="63"/>
        <v>95</v>
      </c>
      <c r="C458" s="279">
        <f t="shared" si="64"/>
        <v>0</v>
      </c>
      <c r="D458" s="279">
        <f t="shared" si="65"/>
        <v>0</v>
      </c>
      <c r="E458" s="285">
        <f t="shared" si="66"/>
        <v>0</v>
      </c>
      <c r="F458" s="285">
        <f t="shared" si="67"/>
        <v>0</v>
      </c>
      <c r="G458" s="285">
        <f t="shared" si="68"/>
        <v>0</v>
      </c>
      <c r="H458" s="285">
        <f t="shared" si="69"/>
        <v>0</v>
      </c>
      <c r="I458" s="279">
        <f t="shared" si="70"/>
        <v>0</v>
      </c>
      <c r="J458" s="279">
        <f t="shared" si="71"/>
        <v>0</v>
      </c>
    </row>
    <row r="459" spans="1:10" x14ac:dyDescent="0.2">
      <c r="A459" s="287">
        <f>IF('Feb10'!M47=" ",0,ROUND('Feb10'!M47,0))</f>
        <v>0</v>
      </c>
      <c r="B459" s="278">
        <f t="shared" si="63"/>
        <v>95</v>
      </c>
      <c r="C459" s="279">
        <f t="shared" si="64"/>
        <v>0</v>
      </c>
      <c r="D459" s="279">
        <f t="shared" si="65"/>
        <v>0</v>
      </c>
      <c r="E459" s="285">
        <f t="shared" si="66"/>
        <v>0</v>
      </c>
      <c r="F459" s="285">
        <f t="shared" si="67"/>
        <v>0</v>
      </c>
      <c r="G459" s="285">
        <f t="shared" si="68"/>
        <v>0</v>
      </c>
      <c r="H459" s="285">
        <f t="shared" si="69"/>
        <v>0</v>
      </c>
      <c r="I459" s="279">
        <f t="shared" si="70"/>
        <v>0</v>
      </c>
      <c r="J459" s="279">
        <f t="shared" si="71"/>
        <v>0</v>
      </c>
    </row>
    <row r="460" spans="1:10" x14ac:dyDescent="0.2">
      <c r="A460" s="287">
        <f>IF('Feb10'!M48=" ",0,ROUND('Feb10'!M48,0))</f>
        <v>0</v>
      </c>
      <c r="B460" s="278">
        <f t="shared" si="63"/>
        <v>95</v>
      </c>
      <c r="C460" s="279">
        <f t="shared" si="64"/>
        <v>0</v>
      </c>
      <c r="D460" s="279">
        <f t="shared" si="65"/>
        <v>0</v>
      </c>
      <c r="E460" s="285">
        <f t="shared" si="66"/>
        <v>0</v>
      </c>
      <c r="F460" s="285">
        <f t="shared" si="67"/>
        <v>0</v>
      </c>
      <c r="G460" s="285">
        <f t="shared" si="68"/>
        <v>0</v>
      </c>
      <c r="H460" s="285">
        <f t="shared" si="69"/>
        <v>0</v>
      </c>
      <c r="I460" s="279">
        <f t="shared" si="70"/>
        <v>0</v>
      </c>
      <c r="J460" s="279">
        <f t="shared" si="71"/>
        <v>0</v>
      </c>
    </row>
    <row r="461" spans="1:10" x14ac:dyDescent="0.2">
      <c r="A461" s="287">
        <f>IF('Feb10'!M49=" ",0,ROUND('Feb10'!M49,0))</f>
        <v>0</v>
      </c>
      <c r="B461" s="278">
        <f t="shared" si="63"/>
        <v>95</v>
      </c>
      <c r="C461" s="279">
        <f t="shared" si="64"/>
        <v>0</v>
      </c>
      <c r="D461" s="279">
        <f t="shared" si="65"/>
        <v>0</v>
      </c>
      <c r="E461" s="285">
        <f t="shared" si="66"/>
        <v>0</v>
      </c>
      <c r="F461" s="285">
        <f t="shared" si="67"/>
        <v>0</v>
      </c>
      <c r="G461" s="285">
        <f t="shared" si="68"/>
        <v>0</v>
      </c>
      <c r="H461" s="285">
        <f t="shared" si="69"/>
        <v>0</v>
      </c>
      <c r="I461" s="279">
        <f t="shared" si="70"/>
        <v>0</v>
      </c>
      <c r="J461" s="279">
        <f t="shared" si="71"/>
        <v>0</v>
      </c>
    </row>
    <row r="462" spans="1:10" x14ac:dyDescent="0.2">
      <c r="A462" s="287">
        <f>IF('Feb10'!M50=" ",0,ROUND('Feb10'!M50,0))</f>
        <v>0</v>
      </c>
      <c r="B462" s="278">
        <f t="shared" si="63"/>
        <v>95</v>
      </c>
      <c r="C462" s="279">
        <f t="shared" si="64"/>
        <v>0</v>
      </c>
      <c r="D462" s="279">
        <f t="shared" si="65"/>
        <v>0</v>
      </c>
      <c r="E462" s="285">
        <f t="shared" si="66"/>
        <v>0</v>
      </c>
      <c r="F462" s="285">
        <f t="shared" si="67"/>
        <v>0</v>
      </c>
      <c r="G462" s="285">
        <f t="shared" si="68"/>
        <v>0</v>
      </c>
      <c r="H462" s="285">
        <f t="shared" si="69"/>
        <v>0</v>
      </c>
      <c r="I462" s="279">
        <f t="shared" si="70"/>
        <v>0</v>
      </c>
      <c r="J462" s="279">
        <f t="shared" si="71"/>
        <v>0</v>
      </c>
    </row>
    <row r="463" spans="1:10" x14ac:dyDescent="0.2">
      <c r="A463" s="287">
        <f>IF('Feb10'!M56=" ",0,ROUND('Feb10'!M56,0))</f>
        <v>0</v>
      </c>
      <c r="B463" s="278">
        <f t="shared" si="63"/>
        <v>95</v>
      </c>
      <c r="C463" s="279">
        <f t="shared" si="64"/>
        <v>0</v>
      </c>
      <c r="D463" s="279">
        <f t="shared" si="65"/>
        <v>0</v>
      </c>
      <c r="E463" s="285">
        <f t="shared" si="66"/>
        <v>0</v>
      </c>
      <c r="F463" s="285">
        <f t="shared" si="67"/>
        <v>0</v>
      </c>
      <c r="G463" s="285">
        <f t="shared" si="68"/>
        <v>0</v>
      </c>
      <c r="H463" s="285">
        <f t="shared" si="69"/>
        <v>0</v>
      </c>
      <c r="I463" s="279">
        <f t="shared" si="70"/>
        <v>0</v>
      </c>
      <c r="J463" s="279">
        <f t="shared" si="71"/>
        <v>0</v>
      </c>
    </row>
    <row r="464" spans="1:10" x14ac:dyDescent="0.2">
      <c r="A464" s="287">
        <f>IF('Feb10'!M57=" ",0,ROUND('Feb10'!M57,0))</f>
        <v>0</v>
      </c>
      <c r="B464" s="278">
        <f t="shared" si="63"/>
        <v>95</v>
      </c>
      <c r="C464" s="279">
        <f t="shared" si="64"/>
        <v>0</v>
      </c>
      <c r="D464" s="279">
        <f t="shared" si="65"/>
        <v>0</v>
      </c>
      <c r="E464" s="285">
        <f t="shared" si="66"/>
        <v>0</v>
      </c>
      <c r="F464" s="285">
        <f t="shared" si="67"/>
        <v>0</v>
      </c>
      <c r="G464" s="285">
        <f t="shared" si="68"/>
        <v>0</v>
      </c>
      <c r="H464" s="285">
        <f t="shared" si="69"/>
        <v>0</v>
      </c>
      <c r="I464" s="279">
        <f t="shared" si="70"/>
        <v>0</v>
      </c>
      <c r="J464" s="279">
        <f t="shared" si="71"/>
        <v>0</v>
      </c>
    </row>
    <row r="465" spans="1:10" x14ac:dyDescent="0.2">
      <c r="A465" s="287">
        <f>IF('Feb10'!M58=" ",0,ROUND('Feb10'!M58,0))</f>
        <v>0</v>
      </c>
      <c r="B465" s="278">
        <f t="shared" si="63"/>
        <v>95</v>
      </c>
      <c r="C465" s="279">
        <f t="shared" si="64"/>
        <v>0</v>
      </c>
      <c r="D465" s="279">
        <f t="shared" si="65"/>
        <v>0</v>
      </c>
      <c r="E465" s="285">
        <f t="shared" si="66"/>
        <v>0</v>
      </c>
      <c r="F465" s="285">
        <f t="shared" si="67"/>
        <v>0</v>
      </c>
      <c r="G465" s="285">
        <f t="shared" si="68"/>
        <v>0</v>
      </c>
      <c r="H465" s="285">
        <f t="shared" si="69"/>
        <v>0</v>
      </c>
      <c r="I465" s="279">
        <f t="shared" si="70"/>
        <v>0</v>
      </c>
      <c r="J465" s="279">
        <f t="shared" si="71"/>
        <v>0</v>
      </c>
    </row>
    <row r="466" spans="1:10" x14ac:dyDescent="0.2">
      <c r="A466" s="287">
        <f>IF('Feb10'!M59=" ",0,ROUND('Feb10'!M59,0))</f>
        <v>0</v>
      </c>
      <c r="B466" s="278">
        <f t="shared" si="63"/>
        <v>95</v>
      </c>
      <c r="C466" s="279">
        <f t="shared" si="64"/>
        <v>0</v>
      </c>
      <c r="D466" s="279">
        <f t="shared" si="65"/>
        <v>0</v>
      </c>
      <c r="E466" s="285">
        <f t="shared" si="66"/>
        <v>0</v>
      </c>
      <c r="F466" s="285">
        <f t="shared" si="67"/>
        <v>0</v>
      </c>
      <c r="G466" s="285">
        <f t="shared" si="68"/>
        <v>0</v>
      </c>
      <c r="H466" s="285">
        <f t="shared" si="69"/>
        <v>0</v>
      </c>
      <c r="I466" s="279">
        <f t="shared" si="70"/>
        <v>0</v>
      </c>
      <c r="J466" s="279">
        <f t="shared" si="71"/>
        <v>0</v>
      </c>
    </row>
    <row r="467" spans="1:10" x14ac:dyDescent="0.2">
      <c r="A467" s="287">
        <f>IF('Feb10'!M60=" ",0,ROUND('Feb10'!M60,0))</f>
        <v>0</v>
      </c>
      <c r="B467" s="278">
        <f t="shared" si="63"/>
        <v>95</v>
      </c>
      <c r="C467" s="279">
        <f t="shared" si="64"/>
        <v>0</v>
      </c>
      <c r="D467" s="279">
        <f t="shared" si="65"/>
        <v>0</v>
      </c>
      <c r="E467" s="285">
        <f t="shared" si="66"/>
        <v>0</v>
      </c>
      <c r="F467" s="285">
        <f t="shared" si="67"/>
        <v>0</v>
      </c>
      <c r="G467" s="285">
        <f t="shared" si="68"/>
        <v>0</v>
      </c>
      <c r="H467" s="285">
        <f t="shared" si="69"/>
        <v>0</v>
      </c>
      <c r="I467" s="279">
        <f t="shared" si="70"/>
        <v>0</v>
      </c>
      <c r="J467" s="279">
        <f t="shared" si="71"/>
        <v>0</v>
      </c>
    </row>
    <row r="468" spans="1:10" x14ac:dyDescent="0.2">
      <c r="A468" s="287">
        <f>IF('Feb10'!M61=" ",0,ROUND('Feb10'!M61,0))</f>
        <v>0</v>
      </c>
      <c r="B468" s="278">
        <f t="shared" si="63"/>
        <v>95</v>
      </c>
      <c r="C468" s="279">
        <f t="shared" si="64"/>
        <v>0</v>
      </c>
      <c r="D468" s="279">
        <f t="shared" si="65"/>
        <v>0</v>
      </c>
      <c r="E468" s="285">
        <f t="shared" si="66"/>
        <v>0</v>
      </c>
      <c r="F468" s="285">
        <f t="shared" si="67"/>
        <v>0</v>
      </c>
      <c r="G468" s="285">
        <f t="shared" si="68"/>
        <v>0</v>
      </c>
      <c r="H468" s="285">
        <f t="shared" si="69"/>
        <v>0</v>
      </c>
      <c r="I468" s="279">
        <f t="shared" si="70"/>
        <v>0</v>
      </c>
      <c r="J468" s="279">
        <f t="shared" si="71"/>
        <v>0</v>
      </c>
    </row>
    <row r="469" spans="1:10" x14ac:dyDescent="0.2">
      <c r="A469" s="287">
        <f>IF('Feb10'!M62=" ",0,ROUND('Feb10'!M62,0))</f>
        <v>0</v>
      </c>
      <c r="B469" s="278">
        <f t="shared" si="63"/>
        <v>95</v>
      </c>
      <c r="C469" s="279">
        <f t="shared" si="64"/>
        <v>0</v>
      </c>
      <c r="D469" s="279">
        <f t="shared" si="65"/>
        <v>0</v>
      </c>
      <c r="E469" s="285">
        <f t="shared" si="66"/>
        <v>0</v>
      </c>
      <c r="F469" s="285">
        <f t="shared" si="67"/>
        <v>0</v>
      </c>
      <c r="G469" s="285">
        <f t="shared" si="68"/>
        <v>0</v>
      </c>
      <c r="H469" s="285">
        <f t="shared" si="69"/>
        <v>0</v>
      </c>
      <c r="I469" s="279">
        <f t="shared" si="70"/>
        <v>0</v>
      </c>
      <c r="J469" s="279">
        <f t="shared" si="71"/>
        <v>0</v>
      </c>
    </row>
    <row r="470" spans="1:10" x14ac:dyDescent="0.2">
      <c r="A470" s="287">
        <f>IF('Feb10'!M63=" ",0,ROUND('Feb10'!M63,0))</f>
        <v>0</v>
      </c>
      <c r="B470" s="278">
        <f t="shared" si="63"/>
        <v>95</v>
      </c>
      <c r="C470" s="279">
        <f t="shared" si="64"/>
        <v>0</v>
      </c>
      <c r="D470" s="279">
        <f t="shared" si="65"/>
        <v>0</v>
      </c>
      <c r="E470" s="285">
        <f t="shared" si="66"/>
        <v>0</v>
      </c>
      <c r="F470" s="285">
        <f t="shared" si="67"/>
        <v>0</v>
      </c>
      <c r="G470" s="285">
        <f t="shared" si="68"/>
        <v>0</v>
      </c>
      <c r="H470" s="285">
        <f t="shared" si="69"/>
        <v>0</v>
      </c>
      <c r="I470" s="279">
        <f t="shared" si="70"/>
        <v>0</v>
      </c>
      <c r="J470" s="279">
        <f t="shared" si="71"/>
        <v>0</v>
      </c>
    </row>
    <row r="471" spans="1:10" x14ac:dyDescent="0.2">
      <c r="A471" s="287">
        <f>IF('Feb10'!M64=" ",0,ROUND('Feb10'!M64,0))</f>
        <v>0</v>
      </c>
      <c r="B471" s="278">
        <f t="shared" si="63"/>
        <v>95</v>
      </c>
      <c r="C471" s="279">
        <f t="shared" si="64"/>
        <v>0</v>
      </c>
      <c r="D471" s="279">
        <f t="shared" si="65"/>
        <v>0</v>
      </c>
      <c r="E471" s="285">
        <f t="shared" si="66"/>
        <v>0</v>
      </c>
      <c r="F471" s="285">
        <f t="shared" si="67"/>
        <v>0</v>
      </c>
      <c r="G471" s="285">
        <f t="shared" si="68"/>
        <v>0</v>
      </c>
      <c r="H471" s="285">
        <f t="shared" si="69"/>
        <v>0</v>
      </c>
      <c r="I471" s="279">
        <f t="shared" si="70"/>
        <v>0</v>
      </c>
      <c r="J471" s="279">
        <f t="shared" si="71"/>
        <v>0</v>
      </c>
    </row>
    <row r="472" spans="1:10" x14ac:dyDescent="0.2">
      <c r="A472" s="287">
        <f>IF('Feb10'!M65=" ",0,ROUND('Feb10'!M65,0))</f>
        <v>0</v>
      </c>
      <c r="B472" s="278">
        <f t="shared" si="63"/>
        <v>95</v>
      </c>
      <c r="C472" s="279">
        <f t="shared" si="64"/>
        <v>0</v>
      </c>
      <c r="D472" s="279">
        <f t="shared" si="65"/>
        <v>0</v>
      </c>
      <c r="E472" s="285">
        <f t="shared" si="66"/>
        <v>0</v>
      </c>
      <c r="F472" s="285">
        <f t="shared" si="67"/>
        <v>0</v>
      </c>
      <c r="G472" s="285">
        <f t="shared" si="68"/>
        <v>0</v>
      </c>
      <c r="H472" s="285">
        <f t="shared" si="69"/>
        <v>0</v>
      </c>
      <c r="I472" s="279">
        <f t="shared" si="70"/>
        <v>0</v>
      </c>
      <c r="J472" s="279">
        <f t="shared" si="71"/>
        <v>0</v>
      </c>
    </row>
    <row r="473" spans="1:10" x14ac:dyDescent="0.2">
      <c r="A473" s="287">
        <f>IF('Mar10'!M11=" ",0,ROUND('Mar10'!M11,0))</f>
        <v>0</v>
      </c>
      <c r="B473" s="278">
        <f t="shared" si="63"/>
        <v>95</v>
      </c>
      <c r="C473" s="279">
        <f t="shared" si="64"/>
        <v>0</v>
      </c>
      <c r="D473" s="279">
        <f t="shared" si="65"/>
        <v>0</v>
      </c>
      <c r="E473" s="285">
        <f t="shared" si="66"/>
        <v>0</v>
      </c>
      <c r="F473" s="285">
        <f t="shared" si="67"/>
        <v>0</v>
      </c>
      <c r="G473" s="285">
        <f t="shared" si="68"/>
        <v>0</v>
      </c>
      <c r="H473" s="285">
        <f t="shared" si="69"/>
        <v>0</v>
      </c>
      <c r="I473" s="279">
        <f t="shared" si="70"/>
        <v>0</v>
      </c>
      <c r="J473" s="279">
        <f t="shared" si="71"/>
        <v>0</v>
      </c>
    </row>
    <row r="474" spans="1:10" x14ac:dyDescent="0.2">
      <c r="A474" s="287">
        <f>IF('Mar10'!M12=" ",0,ROUND('Mar10'!M12,0))</f>
        <v>0</v>
      </c>
      <c r="B474" s="278">
        <f t="shared" si="63"/>
        <v>95</v>
      </c>
      <c r="C474" s="279">
        <f t="shared" si="64"/>
        <v>0</v>
      </c>
      <c r="D474" s="279">
        <f t="shared" si="65"/>
        <v>0</v>
      </c>
      <c r="E474" s="285">
        <f t="shared" si="66"/>
        <v>0</v>
      </c>
      <c r="F474" s="285">
        <f t="shared" si="67"/>
        <v>0</v>
      </c>
      <c r="G474" s="285">
        <f t="shared" si="68"/>
        <v>0</v>
      </c>
      <c r="H474" s="285">
        <f t="shared" si="69"/>
        <v>0</v>
      </c>
      <c r="I474" s="279">
        <f t="shared" si="70"/>
        <v>0</v>
      </c>
      <c r="J474" s="279">
        <f t="shared" si="71"/>
        <v>0</v>
      </c>
    </row>
    <row r="475" spans="1:10" x14ac:dyDescent="0.2">
      <c r="A475" s="287">
        <f>IF('Mar10'!M13=" ",0,ROUND('Mar10'!M13,0))</f>
        <v>0</v>
      </c>
      <c r="B475" s="278">
        <f t="shared" si="63"/>
        <v>95</v>
      </c>
      <c r="C475" s="279">
        <f t="shared" si="64"/>
        <v>0</v>
      </c>
      <c r="D475" s="279">
        <f t="shared" si="65"/>
        <v>0</v>
      </c>
      <c r="E475" s="285">
        <f t="shared" si="66"/>
        <v>0</v>
      </c>
      <c r="F475" s="285">
        <f t="shared" si="67"/>
        <v>0</v>
      </c>
      <c r="G475" s="285">
        <f t="shared" si="68"/>
        <v>0</v>
      </c>
      <c r="H475" s="285">
        <f t="shared" si="69"/>
        <v>0</v>
      </c>
      <c r="I475" s="279">
        <f t="shared" si="70"/>
        <v>0</v>
      </c>
      <c r="J475" s="279">
        <f t="shared" si="71"/>
        <v>0</v>
      </c>
    </row>
    <row r="476" spans="1:10" x14ac:dyDescent="0.2">
      <c r="A476" s="287">
        <f>IF('Mar10'!M14=" ",0,ROUND('Mar10'!M14,0))</f>
        <v>0</v>
      </c>
      <c r="B476" s="278">
        <f t="shared" si="63"/>
        <v>95</v>
      </c>
      <c r="C476" s="279">
        <f t="shared" si="64"/>
        <v>0</v>
      </c>
      <c r="D476" s="279">
        <f t="shared" si="65"/>
        <v>0</v>
      </c>
      <c r="E476" s="285">
        <f t="shared" si="66"/>
        <v>0</v>
      </c>
      <c r="F476" s="285">
        <f t="shared" si="67"/>
        <v>0</v>
      </c>
      <c r="G476" s="285">
        <f t="shared" si="68"/>
        <v>0</v>
      </c>
      <c r="H476" s="285">
        <f t="shared" si="69"/>
        <v>0</v>
      </c>
      <c r="I476" s="279">
        <f t="shared" si="70"/>
        <v>0</v>
      </c>
      <c r="J476" s="279">
        <f t="shared" si="71"/>
        <v>0</v>
      </c>
    </row>
    <row r="477" spans="1:10" x14ac:dyDescent="0.2">
      <c r="A477" s="287">
        <f>IF('Mar10'!M15=" ",0,ROUND('Mar10'!M15,0))</f>
        <v>0</v>
      </c>
      <c r="B477" s="278">
        <f t="shared" si="63"/>
        <v>95</v>
      </c>
      <c r="C477" s="279">
        <f t="shared" si="64"/>
        <v>0</v>
      </c>
      <c r="D477" s="279">
        <f t="shared" si="65"/>
        <v>0</v>
      </c>
      <c r="E477" s="285">
        <f t="shared" si="66"/>
        <v>0</v>
      </c>
      <c r="F477" s="285">
        <f t="shared" si="67"/>
        <v>0</v>
      </c>
      <c r="G477" s="285">
        <f t="shared" si="68"/>
        <v>0</v>
      </c>
      <c r="H477" s="285">
        <f t="shared" si="69"/>
        <v>0</v>
      </c>
      <c r="I477" s="279">
        <f t="shared" si="70"/>
        <v>0</v>
      </c>
      <c r="J477" s="279">
        <f t="shared" si="71"/>
        <v>0</v>
      </c>
    </row>
    <row r="478" spans="1:10" x14ac:dyDescent="0.2">
      <c r="A478" s="287">
        <f>IF('Mar10'!M16=" ",0,ROUND('Mar10'!M16,0))</f>
        <v>0</v>
      </c>
      <c r="B478" s="278">
        <f t="shared" si="63"/>
        <v>95</v>
      </c>
      <c r="C478" s="279">
        <f t="shared" si="64"/>
        <v>0</v>
      </c>
      <c r="D478" s="279">
        <f t="shared" si="65"/>
        <v>0</v>
      </c>
      <c r="E478" s="285">
        <f t="shared" si="66"/>
        <v>0</v>
      </c>
      <c r="F478" s="285">
        <f t="shared" si="67"/>
        <v>0</v>
      </c>
      <c r="G478" s="285">
        <f t="shared" si="68"/>
        <v>0</v>
      </c>
      <c r="H478" s="285">
        <f t="shared" si="69"/>
        <v>0</v>
      </c>
      <c r="I478" s="279">
        <f t="shared" si="70"/>
        <v>0</v>
      </c>
      <c r="J478" s="279">
        <f t="shared" si="71"/>
        <v>0</v>
      </c>
    </row>
    <row r="479" spans="1:10" x14ac:dyDescent="0.2">
      <c r="A479" s="287">
        <f>IF('Mar10'!M17=" ",0,ROUND('Mar10'!M17,0))</f>
        <v>0</v>
      </c>
      <c r="B479" s="278">
        <f t="shared" si="63"/>
        <v>95</v>
      </c>
      <c r="C479" s="279">
        <f t="shared" si="64"/>
        <v>0</v>
      </c>
      <c r="D479" s="279">
        <f t="shared" si="65"/>
        <v>0</v>
      </c>
      <c r="E479" s="285">
        <f t="shared" si="66"/>
        <v>0</v>
      </c>
      <c r="F479" s="285">
        <f t="shared" si="67"/>
        <v>0</v>
      </c>
      <c r="G479" s="285">
        <f t="shared" si="68"/>
        <v>0</v>
      </c>
      <c r="H479" s="285">
        <f t="shared" si="69"/>
        <v>0</v>
      </c>
      <c r="I479" s="279">
        <f t="shared" si="70"/>
        <v>0</v>
      </c>
      <c r="J479" s="279">
        <f t="shared" si="71"/>
        <v>0</v>
      </c>
    </row>
    <row r="480" spans="1:10" x14ac:dyDescent="0.2">
      <c r="A480" s="287">
        <f>IF('Mar10'!M18=" ",0,ROUND('Mar10'!M18,0))</f>
        <v>0</v>
      </c>
      <c r="B480" s="278">
        <f t="shared" si="63"/>
        <v>95</v>
      </c>
      <c r="C480" s="279">
        <f t="shared" si="64"/>
        <v>0</v>
      </c>
      <c r="D480" s="279">
        <f t="shared" si="65"/>
        <v>0</v>
      </c>
      <c r="E480" s="285">
        <f t="shared" si="66"/>
        <v>0</v>
      </c>
      <c r="F480" s="285">
        <f t="shared" si="67"/>
        <v>0</v>
      </c>
      <c r="G480" s="285">
        <f t="shared" si="68"/>
        <v>0</v>
      </c>
      <c r="H480" s="285">
        <f t="shared" si="69"/>
        <v>0</v>
      </c>
      <c r="I480" s="279">
        <f t="shared" si="70"/>
        <v>0</v>
      </c>
      <c r="J480" s="279">
        <f t="shared" si="71"/>
        <v>0</v>
      </c>
    </row>
    <row r="481" spans="1:10" x14ac:dyDescent="0.2">
      <c r="A481" s="287">
        <f>IF('Mar10'!M19=" ",0,ROUND('Mar10'!M19,0))</f>
        <v>0</v>
      </c>
      <c r="B481" s="278">
        <f t="shared" si="63"/>
        <v>95</v>
      </c>
      <c r="C481" s="279">
        <f t="shared" si="64"/>
        <v>0</v>
      </c>
      <c r="D481" s="279">
        <f t="shared" si="65"/>
        <v>0</v>
      </c>
      <c r="E481" s="285">
        <f t="shared" si="66"/>
        <v>0</v>
      </c>
      <c r="F481" s="285">
        <f t="shared" si="67"/>
        <v>0</v>
      </c>
      <c r="G481" s="285">
        <f t="shared" si="68"/>
        <v>0</v>
      </c>
      <c r="H481" s="285">
        <f t="shared" si="69"/>
        <v>0</v>
      </c>
      <c r="I481" s="279">
        <f t="shared" si="70"/>
        <v>0</v>
      </c>
      <c r="J481" s="279">
        <f t="shared" si="71"/>
        <v>0</v>
      </c>
    </row>
    <row r="482" spans="1:10" x14ac:dyDescent="0.2">
      <c r="A482" s="287">
        <f>IF('Mar10'!M20=" ",0,ROUND('Mar10'!M20,0))</f>
        <v>0</v>
      </c>
      <c r="B482" s="278">
        <f t="shared" si="63"/>
        <v>95</v>
      </c>
      <c r="C482" s="279">
        <f t="shared" si="64"/>
        <v>0</v>
      </c>
      <c r="D482" s="279">
        <f t="shared" si="65"/>
        <v>0</v>
      </c>
      <c r="E482" s="285">
        <f t="shared" si="66"/>
        <v>0</v>
      </c>
      <c r="F482" s="285">
        <f t="shared" si="67"/>
        <v>0</v>
      </c>
      <c r="G482" s="285">
        <f t="shared" si="68"/>
        <v>0</v>
      </c>
      <c r="H482" s="285">
        <f t="shared" si="69"/>
        <v>0</v>
      </c>
      <c r="I482" s="279">
        <f t="shared" si="70"/>
        <v>0</v>
      </c>
      <c r="J482" s="279">
        <f t="shared" si="71"/>
        <v>0</v>
      </c>
    </row>
    <row r="483" spans="1:10" x14ac:dyDescent="0.2">
      <c r="A483" s="287">
        <f>IF('Mar10'!M26=" ",0,ROUND('Mar10'!M26,0))</f>
        <v>0</v>
      </c>
      <c r="B483" s="278">
        <f t="shared" si="63"/>
        <v>95</v>
      </c>
      <c r="C483" s="279">
        <f t="shared" si="64"/>
        <v>0</v>
      </c>
      <c r="D483" s="279">
        <f t="shared" si="65"/>
        <v>0</v>
      </c>
      <c r="E483" s="285">
        <f t="shared" si="66"/>
        <v>0</v>
      </c>
      <c r="F483" s="285">
        <f t="shared" si="67"/>
        <v>0</v>
      </c>
      <c r="G483" s="285">
        <f t="shared" si="68"/>
        <v>0</v>
      </c>
      <c r="H483" s="285">
        <f t="shared" si="69"/>
        <v>0</v>
      </c>
      <c r="I483" s="279">
        <f t="shared" si="70"/>
        <v>0</v>
      </c>
      <c r="J483" s="279">
        <f t="shared" si="71"/>
        <v>0</v>
      </c>
    </row>
    <row r="484" spans="1:10" x14ac:dyDescent="0.2">
      <c r="A484" s="287">
        <f>IF('Mar10'!M27=" ",0,ROUND('Mar10'!M27,0))</f>
        <v>0</v>
      </c>
      <c r="B484" s="278">
        <f t="shared" si="63"/>
        <v>95</v>
      </c>
      <c r="C484" s="279">
        <f t="shared" si="64"/>
        <v>0</v>
      </c>
      <c r="D484" s="279">
        <f t="shared" si="65"/>
        <v>0</v>
      </c>
      <c r="E484" s="285">
        <f t="shared" si="66"/>
        <v>0</v>
      </c>
      <c r="F484" s="285">
        <f t="shared" si="67"/>
        <v>0</v>
      </c>
      <c r="G484" s="285">
        <f t="shared" si="68"/>
        <v>0</v>
      </c>
      <c r="H484" s="285">
        <f t="shared" si="69"/>
        <v>0</v>
      </c>
      <c r="I484" s="279">
        <f t="shared" si="70"/>
        <v>0</v>
      </c>
      <c r="J484" s="279">
        <f t="shared" si="71"/>
        <v>0</v>
      </c>
    </row>
    <row r="485" spans="1:10" x14ac:dyDescent="0.2">
      <c r="A485" s="287">
        <f>IF('Mar10'!M28=" ",0,ROUND('Mar10'!M28,0))</f>
        <v>0</v>
      </c>
      <c r="B485" s="278">
        <f t="shared" si="63"/>
        <v>95</v>
      </c>
      <c r="C485" s="279">
        <f t="shared" si="64"/>
        <v>0</v>
      </c>
      <c r="D485" s="279">
        <f t="shared" si="65"/>
        <v>0</v>
      </c>
      <c r="E485" s="285">
        <f t="shared" si="66"/>
        <v>0</v>
      </c>
      <c r="F485" s="285">
        <f t="shared" si="67"/>
        <v>0</v>
      </c>
      <c r="G485" s="285">
        <f t="shared" si="68"/>
        <v>0</v>
      </c>
      <c r="H485" s="285">
        <f t="shared" si="69"/>
        <v>0</v>
      </c>
      <c r="I485" s="279">
        <f t="shared" si="70"/>
        <v>0</v>
      </c>
      <c r="J485" s="279">
        <f t="shared" si="71"/>
        <v>0</v>
      </c>
    </row>
    <row r="486" spans="1:10" x14ac:dyDescent="0.2">
      <c r="A486" s="287">
        <f>IF('Mar10'!M29=" ",0,ROUND('Mar10'!M29,0))</f>
        <v>0</v>
      </c>
      <c r="B486" s="278">
        <f t="shared" si="63"/>
        <v>95</v>
      </c>
      <c r="C486" s="279">
        <f t="shared" si="64"/>
        <v>0</v>
      </c>
      <c r="D486" s="279">
        <f t="shared" si="65"/>
        <v>0</v>
      </c>
      <c r="E486" s="285">
        <f t="shared" si="66"/>
        <v>0</v>
      </c>
      <c r="F486" s="285">
        <f t="shared" si="67"/>
        <v>0</v>
      </c>
      <c r="G486" s="285">
        <f t="shared" si="68"/>
        <v>0</v>
      </c>
      <c r="H486" s="285">
        <f t="shared" si="69"/>
        <v>0</v>
      </c>
      <c r="I486" s="279">
        <f t="shared" si="70"/>
        <v>0</v>
      </c>
      <c r="J486" s="279">
        <f t="shared" si="71"/>
        <v>0</v>
      </c>
    </row>
    <row r="487" spans="1:10" x14ac:dyDescent="0.2">
      <c r="A487" s="287">
        <f>IF('Mar10'!M30=" ",0,ROUND('Mar10'!M30,0))</f>
        <v>0</v>
      </c>
      <c r="B487" s="278">
        <f t="shared" si="63"/>
        <v>95</v>
      </c>
      <c r="C487" s="279">
        <f t="shared" si="64"/>
        <v>0</v>
      </c>
      <c r="D487" s="279">
        <f t="shared" si="65"/>
        <v>0</v>
      </c>
      <c r="E487" s="285">
        <f t="shared" si="66"/>
        <v>0</v>
      </c>
      <c r="F487" s="285">
        <f t="shared" si="67"/>
        <v>0</v>
      </c>
      <c r="G487" s="285">
        <f t="shared" si="68"/>
        <v>0</v>
      </c>
      <c r="H487" s="285">
        <f t="shared" si="69"/>
        <v>0</v>
      </c>
      <c r="I487" s="279">
        <f t="shared" si="70"/>
        <v>0</v>
      </c>
      <c r="J487" s="279">
        <f t="shared" si="71"/>
        <v>0</v>
      </c>
    </row>
    <row r="488" spans="1:10" x14ac:dyDescent="0.2">
      <c r="A488" s="287">
        <f>IF('Mar10'!M31=" ",0,ROUND('Mar10'!M31,0))</f>
        <v>0</v>
      </c>
      <c r="B488" s="278">
        <f t="shared" si="63"/>
        <v>95</v>
      </c>
      <c r="C488" s="279">
        <f t="shared" si="64"/>
        <v>0</v>
      </c>
      <c r="D488" s="279">
        <f t="shared" si="65"/>
        <v>0</v>
      </c>
      <c r="E488" s="285">
        <f t="shared" si="66"/>
        <v>0</v>
      </c>
      <c r="F488" s="285">
        <f t="shared" si="67"/>
        <v>0</v>
      </c>
      <c r="G488" s="285">
        <f t="shared" si="68"/>
        <v>0</v>
      </c>
      <c r="H488" s="285">
        <f t="shared" si="69"/>
        <v>0</v>
      </c>
      <c r="I488" s="279">
        <f t="shared" si="70"/>
        <v>0</v>
      </c>
      <c r="J488" s="279">
        <f t="shared" si="71"/>
        <v>0</v>
      </c>
    </row>
    <row r="489" spans="1:10" x14ac:dyDescent="0.2">
      <c r="A489" s="287">
        <f>IF('Mar10'!M32=" ",0,ROUND('Mar10'!M32,0))</f>
        <v>0</v>
      </c>
      <c r="B489" s="278">
        <f t="shared" si="63"/>
        <v>95</v>
      </c>
      <c r="C489" s="279">
        <f t="shared" si="64"/>
        <v>0</v>
      </c>
      <c r="D489" s="279">
        <f t="shared" si="65"/>
        <v>0</v>
      </c>
      <c r="E489" s="285">
        <f t="shared" si="66"/>
        <v>0</v>
      </c>
      <c r="F489" s="285">
        <f t="shared" si="67"/>
        <v>0</v>
      </c>
      <c r="G489" s="285">
        <f t="shared" si="68"/>
        <v>0</v>
      </c>
      <c r="H489" s="285">
        <f t="shared" si="69"/>
        <v>0</v>
      </c>
      <c r="I489" s="279">
        <f t="shared" si="70"/>
        <v>0</v>
      </c>
      <c r="J489" s="279">
        <f t="shared" si="71"/>
        <v>0</v>
      </c>
    </row>
    <row r="490" spans="1:10" x14ac:dyDescent="0.2">
      <c r="A490" s="287">
        <f>IF('Mar10'!M33=" ",0,ROUND('Mar10'!M33,0))</f>
        <v>0</v>
      </c>
      <c r="B490" s="278">
        <f t="shared" si="63"/>
        <v>95</v>
      </c>
      <c r="C490" s="279">
        <f t="shared" si="64"/>
        <v>0</v>
      </c>
      <c r="D490" s="279">
        <f t="shared" si="65"/>
        <v>0</v>
      </c>
      <c r="E490" s="285">
        <f t="shared" si="66"/>
        <v>0</v>
      </c>
      <c r="F490" s="285">
        <f t="shared" si="67"/>
        <v>0</v>
      </c>
      <c r="G490" s="285">
        <f t="shared" si="68"/>
        <v>0</v>
      </c>
      <c r="H490" s="285">
        <f t="shared" si="69"/>
        <v>0</v>
      </c>
      <c r="I490" s="279">
        <f t="shared" si="70"/>
        <v>0</v>
      </c>
      <c r="J490" s="279">
        <f t="shared" si="71"/>
        <v>0</v>
      </c>
    </row>
    <row r="491" spans="1:10" x14ac:dyDescent="0.2">
      <c r="A491" s="287">
        <f>IF('Mar10'!M34=" ",0,ROUND('Mar10'!M34,0))</f>
        <v>0</v>
      </c>
      <c r="B491" s="278">
        <f t="shared" si="63"/>
        <v>95</v>
      </c>
      <c r="C491" s="279">
        <f t="shared" si="64"/>
        <v>0</v>
      </c>
      <c r="D491" s="279">
        <f t="shared" si="65"/>
        <v>0</v>
      </c>
      <c r="E491" s="285">
        <f t="shared" si="66"/>
        <v>0</v>
      </c>
      <c r="F491" s="285">
        <f t="shared" si="67"/>
        <v>0</v>
      </c>
      <c r="G491" s="285">
        <f t="shared" si="68"/>
        <v>0</v>
      </c>
      <c r="H491" s="285">
        <f t="shared" si="69"/>
        <v>0</v>
      </c>
      <c r="I491" s="279">
        <f t="shared" si="70"/>
        <v>0</v>
      </c>
      <c r="J491" s="279">
        <f t="shared" si="71"/>
        <v>0</v>
      </c>
    </row>
    <row r="492" spans="1:10" x14ac:dyDescent="0.2">
      <c r="A492" s="287">
        <f>IF('Mar10'!M35=" ",0,ROUND('Mar10'!M35,0))</f>
        <v>0</v>
      </c>
      <c r="B492" s="278">
        <f t="shared" si="63"/>
        <v>95</v>
      </c>
      <c r="C492" s="279">
        <f t="shared" si="64"/>
        <v>0</v>
      </c>
      <c r="D492" s="279">
        <f t="shared" si="65"/>
        <v>0</v>
      </c>
      <c r="E492" s="285">
        <f t="shared" si="66"/>
        <v>0</v>
      </c>
      <c r="F492" s="285">
        <f t="shared" si="67"/>
        <v>0</v>
      </c>
      <c r="G492" s="285">
        <f t="shared" si="68"/>
        <v>0</v>
      </c>
      <c r="H492" s="285">
        <f t="shared" si="69"/>
        <v>0</v>
      </c>
      <c r="I492" s="279">
        <f t="shared" si="70"/>
        <v>0</v>
      </c>
      <c r="J492" s="279">
        <f t="shared" si="71"/>
        <v>0</v>
      </c>
    </row>
    <row r="493" spans="1:10" x14ac:dyDescent="0.2">
      <c r="A493" s="287">
        <f>IF('Mar10'!M41=" ",0,ROUND('Mar10'!M41,0))</f>
        <v>0</v>
      </c>
      <c r="B493" s="278">
        <f t="shared" si="63"/>
        <v>95</v>
      </c>
      <c r="C493" s="279">
        <f t="shared" si="64"/>
        <v>0</v>
      </c>
      <c r="D493" s="279">
        <f t="shared" si="65"/>
        <v>0</v>
      </c>
      <c r="E493" s="285">
        <f t="shared" si="66"/>
        <v>0</v>
      </c>
      <c r="F493" s="285">
        <f t="shared" si="67"/>
        <v>0</v>
      </c>
      <c r="G493" s="285">
        <f t="shared" si="68"/>
        <v>0</v>
      </c>
      <c r="H493" s="285">
        <f t="shared" si="69"/>
        <v>0</v>
      </c>
      <c r="I493" s="279">
        <f t="shared" si="70"/>
        <v>0</v>
      </c>
      <c r="J493" s="279">
        <f t="shared" si="71"/>
        <v>0</v>
      </c>
    </row>
    <row r="494" spans="1:10" x14ac:dyDescent="0.2">
      <c r="A494" s="287">
        <f>IF('Mar10'!M42=" ",0,ROUND('Mar10'!M42,0))</f>
        <v>0</v>
      </c>
      <c r="B494" s="278">
        <f t="shared" si="63"/>
        <v>95</v>
      </c>
      <c r="C494" s="279">
        <f t="shared" si="64"/>
        <v>0</v>
      </c>
      <c r="D494" s="279">
        <f t="shared" si="65"/>
        <v>0</v>
      </c>
      <c r="E494" s="285">
        <f t="shared" si="66"/>
        <v>0</v>
      </c>
      <c r="F494" s="285">
        <f t="shared" si="67"/>
        <v>0</v>
      </c>
      <c r="G494" s="285">
        <f t="shared" si="68"/>
        <v>0</v>
      </c>
      <c r="H494" s="285">
        <f t="shared" si="69"/>
        <v>0</v>
      </c>
      <c r="I494" s="279">
        <f t="shared" si="70"/>
        <v>0</v>
      </c>
      <c r="J494" s="279">
        <f t="shared" si="71"/>
        <v>0</v>
      </c>
    </row>
    <row r="495" spans="1:10" x14ac:dyDescent="0.2">
      <c r="A495" s="287">
        <f>IF('Mar10'!M43=" ",0,ROUND('Mar10'!M43,0))</f>
        <v>0</v>
      </c>
      <c r="B495" s="278">
        <f t="shared" si="63"/>
        <v>95</v>
      </c>
      <c r="C495" s="279">
        <f t="shared" si="64"/>
        <v>0</v>
      </c>
      <c r="D495" s="279">
        <f t="shared" si="65"/>
        <v>0</v>
      </c>
      <c r="E495" s="285">
        <f t="shared" si="66"/>
        <v>0</v>
      </c>
      <c r="F495" s="285">
        <f t="shared" si="67"/>
        <v>0</v>
      </c>
      <c r="G495" s="285">
        <f t="shared" si="68"/>
        <v>0</v>
      </c>
      <c r="H495" s="285">
        <f t="shared" si="69"/>
        <v>0</v>
      </c>
      <c r="I495" s="279">
        <f t="shared" si="70"/>
        <v>0</v>
      </c>
      <c r="J495" s="279">
        <f t="shared" si="71"/>
        <v>0</v>
      </c>
    </row>
    <row r="496" spans="1:10" x14ac:dyDescent="0.2">
      <c r="A496" s="287">
        <f>IF('Mar10'!M44=" ",0,ROUND('Mar10'!M44,0))</f>
        <v>0</v>
      </c>
      <c r="B496" s="278">
        <f t="shared" si="63"/>
        <v>95</v>
      </c>
      <c r="C496" s="279">
        <f t="shared" si="64"/>
        <v>0</v>
      </c>
      <c r="D496" s="279">
        <f t="shared" si="65"/>
        <v>0</v>
      </c>
      <c r="E496" s="285">
        <f t="shared" si="66"/>
        <v>0</v>
      </c>
      <c r="F496" s="285">
        <f t="shared" si="67"/>
        <v>0</v>
      </c>
      <c r="G496" s="285">
        <f t="shared" si="68"/>
        <v>0</v>
      </c>
      <c r="H496" s="285">
        <f t="shared" si="69"/>
        <v>0</v>
      </c>
      <c r="I496" s="279">
        <f t="shared" si="70"/>
        <v>0</v>
      </c>
      <c r="J496" s="279">
        <f t="shared" si="71"/>
        <v>0</v>
      </c>
    </row>
    <row r="497" spans="1:10" x14ac:dyDescent="0.2">
      <c r="A497" s="287">
        <f>IF('Mar10'!M45=" ",0,ROUND('Mar10'!M45,0))</f>
        <v>0</v>
      </c>
      <c r="B497" s="278">
        <f t="shared" si="63"/>
        <v>95</v>
      </c>
      <c r="C497" s="279">
        <f t="shared" si="64"/>
        <v>0</v>
      </c>
      <c r="D497" s="279">
        <f t="shared" si="65"/>
        <v>0</v>
      </c>
      <c r="E497" s="285">
        <f t="shared" si="66"/>
        <v>0</v>
      </c>
      <c r="F497" s="285">
        <f t="shared" si="67"/>
        <v>0</v>
      </c>
      <c r="G497" s="285">
        <f t="shared" si="68"/>
        <v>0</v>
      </c>
      <c r="H497" s="285">
        <f t="shared" si="69"/>
        <v>0</v>
      </c>
      <c r="I497" s="279">
        <f t="shared" si="70"/>
        <v>0</v>
      </c>
      <c r="J497" s="279">
        <f t="shared" si="71"/>
        <v>0</v>
      </c>
    </row>
    <row r="498" spans="1:10" x14ac:dyDescent="0.2">
      <c r="A498" s="287">
        <f>IF('Mar10'!M46=" ",0,ROUND('Mar10'!M46,0))</f>
        <v>0</v>
      </c>
      <c r="B498" s="278">
        <f t="shared" si="63"/>
        <v>95</v>
      </c>
      <c r="C498" s="279">
        <f t="shared" si="64"/>
        <v>0</v>
      </c>
      <c r="D498" s="279">
        <f t="shared" si="65"/>
        <v>0</v>
      </c>
      <c r="E498" s="285">
        <f t="shared" si="66"/>
        <v>0</v>
      </c>
      <c r="F498" s="285">
        <f t="shared" si="67"/>
        <v>0</v>
      </c>
      <c r="G498" s="285">
        <f t="shared" si="68"/>
        <v>0</v>
      </c>
      <c r="H498" s="285">
        <f t="shared" si="69"/>
        <v>0</v>
      </c>
      <c r="I498" s="279">
        <f t="shared" si="70"/>
        <v>0</v>
      </c>
      <c r="J498" s="279">
        <f t="shared" si="71"/>
        <v>0</v>
      </c>
    </row>
    <row r="499" spans="1:10" x14ac:dyDescent="0.2">
      <c r="A499" s="287">
        <f>IF('Mar10'!M47=" ",0,ROUND('Mar10'!M47,0))</f>
        <v>0</v>
      </c>
      <c r="B499" s="278">
        <f t="shared" si="63"/>
        <v>95</v>
      </c>
      <c r="C499" s="279">
        <f t="shared" si="64"/>
        <v>0</v>
      </c>
      <c r="D499" s="279">
        <f t="shared" si="65"/>
        <v>0</v>
      </c>
      <c r="E499" s="285">
        <f t="shared" si="66"/>
        <v>0</v>
      </c>
      <c r="F499" s="285">
        <f t="shared" si="67"/>
        <v>0</v>
      </c>
      <c r="G499" s="285">
        <f t="shared" si="68"/>
        <v>0</v>
      </c>
      <c r="H499" s="285">
        <f t="shared" si="69"/>
        <v>0</v>
      </c>
      <c r="I499" s="279">
        <f t="shared" si="70"/>
        <v>0</v>
      </c>
      <c r="J499" s="279">
        <f t="shared" si="71"/>
        <v>0</v>
      </c>
    </row>
    <row r="500" spans="1:10" x14ac:dyDescent="0.2">
      <c r="A500" s="287">
        <f>IF('Mar10'!M48=" ",0,ROUND('Mar10'!M48,0))</f>
        <v>0</v>
      </c>
      <c r="B500" s="278">
        <f t="shared" si="63"/>
        <v>95</v>
      </c>
      <c r="C500" s="279">
        <f t="shared" si="64"/>
        <v>0</v>
      </c>
      <c r="D500" s="279">
        <f t="shared" si="65"/>
        <v>0</v>
      </c>
      <c r="E500" s="285">
        <f t="shared" si="66"/>
        <v>0</v>
      </c>
      <c r="F500" s="285">
        <f t="shared" si="67"/>
        <v>0</v>
      </c>
      <c r="G500" s="285">
        <f t="shared" si="68"/>
        <v>0</v>
      </c>
      <c r="H500" s="285">
        <f t="shared" si="69"/>
        <v>0</v>
      </c>
      <c r="I500" s="279">
        <f t="shared" si="70"/>
        <v>0</v>
      </c>
      <c r="J500" s="279">
        <f t="shared" si="71"/>
        <v>0</v>
      </c>
    </row>
    <row r="501" spans="1:10" x14ac:dyDescent="0.2">
      <c r="A501" s="287">
        <f>IF('Mar10'!M49=" ",0,ROUND('Mar10'!M49,0))</f>
        <v>0</v>
      </c>
      <c r="B501" s="278">
        <f t="shared" si="63"/>
        <v>95</v>
      </c>
      <c r="C501" s="279">
        <f t="shared" si="64"/>
        <v>0</v>
      </c>
      <c r="D501" s="279">
        <f t="shared" si="65"/>
        <v>0</v>
      </c>
      <c r="E501" s="285">
        <f t="shared" si="66"/>
        <v>0</v>
      </c>
      <c r="F501" s="285">
        <f t="shared" si="67"/>
        <v>0</v>
      </c>
      <c r="G501" s="285">
        <f t="shared" si="68"/>
        <v>0</v>
      </c>
      <c r="H501" s="285">
        <f t="shared" si="69"/>
        <v>0</v>
      </c>
      <c r="I501" s="279">
        <f t="shared" si="70"/>
        <v>0</v>
      </c>
      <c r="J501" s="279">
        <f t="shared" si="71"/>
        <v>0</v>
      </c>
    </row>
    <row r="502" spans="1:10" x14ac:dyDescent="0.2">
      <c r="A502" s="287">
        <f>IF('Mar10'!M50=" ",0,ROUND('Mar10'!M50,0))</f>
        <v>0</v>
      </c>
      <c r="B502" s="278">
        <f t="shared" si="63"/>
        <v>95</v>
      </c>
      <c r="C502" s="279">
        <f t="shared" si="64"/>
        <v>0</v>
      </c>
      <c r="D502" s="279">
        <f t="shared" si="65"/>
        <v>0</v>
      </c>
      <c r="E502" s="285">
        <f t="shared" si="66"/>
        <v>0</v>
      </c>
      <c r="F502" s="285">
        <f t="shared" si="67"/>
        <v>0</v>
      </c>
      <c r="G502" s="285">
        <f t="shared" si="68"/>
        <v>0</v>
      </c>
      <c r="H502" s="285">
        <f t="shared" si="69"/>
        <v>0</v>
      </c>
      <c r="I502" s="279">
        <f t="shared" si="70"/>
        <v>0</v>
      </c>
      <c r="J502" s="279">
        <f t="shared" si="71"/>
        <v>0</v>
      </c>
    </row>
    <row r="503" spans="1:10" x14ac:dyDescent="0.2">
      <c r="A503" s="287">
        <f>IF('Mar10'!M56=" ",0,ROUND('Mar10'!M56,0))</f>
        <v>0</v>
      </c>
      <c r="B503" s="278">
        <f t="shared" si="63"/>
        <v>95</v>
      </c>
      <c r="C503" s="279">
        <f t="shared" si="64"/>
        <v>0</v>
      </c>
      <c r="D503" s="279">
        <f t="shared" si="65"/>
        <v>0</v>
      </c>
      <c r="E503" s="285">
        <f t="shared" si="66"/>
        <v>0</v>
      </c>
      <c r="F503" s="285">
        <f t="shared" si="67"/>
        <v>0</v>
      </c>
      <c r="G503" s="285">
        <f t="shared" si="68"/>
        <v>0</v>
      </c>
      <c r="H503" s="285">
        <f t="shared" si="69"/>
        <v>0</v>
      </c>
      <c r="I503" s="279">
        <f t="shared" si="70"/>
        <v>0</v>
      </c>
      <c r="J503" s="279">
        <f t="shared" si="71"/>
        <v>0</v>
      </c>
    </row>
    <row r="504" spans="1:10" x14ac:dyDescent="0.2">
      <c r="A504" s="287">
        <f>IF('Mar10'!M57=" ",0,ROUND('Mar10'!M57,0))</f>
        <v>0</v>
      </c>
      <c r="B504" s="278">
        <f t="shared" si="63"/>
        <v>95</v>
      </c>
      <c r="C504" s="279">
        <f t="shared" si="64"/>
        <v>0</v>
      </c>
      <c r="D504" s="279">
        <f t="shared" si="65"/>
        <v>0</v>
      </c>
      <c r="E504" s="285">
        <f t="shared" si="66"/>
        <v>0</v>
      </c>
      <c r="F504" s="285">
        <f t="shared" si="67"/>
        <v>0</v>
      </c>
      <c r="G504" s="285">
        <f t="shared" si="68"/>
        <v>0</v>
      </c>
      <c r="H504" s="285">
        <f t="shared" si="69"/>
        <v>0</v>
      </c>
      <c r="I504" s="279">
        <f t="shared" si="70"/>
        <v>0</v>
      </c>
      <c r="J504" s="279">
        <f t="shared" si="71"/>
        <v>0</v>
      </c>
    </row>
    <row r="505" spans="1:10" x14ac:dyDescent="0.2">
      <c r="A505" s="287">
        <f>IF('Mar10'!M58=" ",0,ROUND('Mar10'!M58,0))</f>
        <v>0</v>
      </c>
      <c r="B505" s="278">
        <f t="shared" si="63"/>
        <v>95</v>
      </c>
      <c r="C505" s="279">
        <f t="shared" si="64"/>
        <v>0</v>
      </c>
      <c r="D505" s="279">
        <f t="shared" si="65"/>
        <v>0</v>
      </c>
      <c r="E505" s="285">
        <f t="shared" si="66"/>
        <v>0</v>
      </c>
      <c r="F505" s="285">
        <f t="shared" si="67"/>
        <v>0</v>
      </c>
      <c r="G505" s="285">
        <f t="shared" si="68"/>
        <v>0</v>
      </c>
      <c r="H505" s="285">
        <f t="shared" si="69"/>
        <v>0</v>
      </c>
      <c r="I505" s="279">
        <f t="shared" si="70"/>
        <v>0</v>
      </c>
      <c r="J505" s="279">
        <f t="shared" si="71"/>
        <v>0</v>
      </c>
    </row>
    <row r="506" spans="1:10" x14ac:dyDescent="0.2">
      <c r="A506" s="287">
        <f>IF('Mar10'!M59=" ",0,ROUND('Mar10'!M59,0))</f>
        <v>0</v>
      </c>
      <c r="B506" s="278">
        <f t="shared" si="63"/>
        <v>95</v>
      </c>
      <c r="C506" s="279">
        <f t="shared" si="64"/>
        <v>0</v>
      </c>
      <c r="D506" s="279">
        <f t="shared" si="65"/>
        <v>0</v>
      </c>
      <c r="E506" s="285">
        <f t="shared" si="66"/>
        <v>0</v>
      </c>
      <c r="F506" s="285">
        <f t="shared" si="67"/>
        <v>0</v>
      </c>
      <c r="G506" s="285">
        <f t="shared" si="68"/>
        <v>0</v>
      </c>
      <c r="H506" s="285">
        <f t="shared" si="69"/>
        <v>0</v>
      </c>
      <c r="I506" s="279">
        <f t="shared" si="70"/>
        <v>0</v>
      </c>
      <c r="J506" s="279">
        <f t="shared" si="71"/>
        <v>0</v>
      </c>
    </row>
    <row r="507" spans="1:10" x14ac:dyDescent="0.2">
      <c r="A507" s="287">
        <f>IF('Mar10'!M60=" ",0,ROUND('Mar10'!M60,0))</f>
        <v>0</v>
      </c>
      <c r="B507" s="278">
        <f t="shared" si="63"/>
        <v>95</v>
      </c>
      <c r="C507" s="279">
        <f t="shared" si="64"/>
        <v>0</v>
      </c>
      <c r="D507" s="279">
        <f t="shared" si="65"/>
        <v>0</v>
      </c>
      <c r="E507" s="285">
        <f t="shared" si="66"/>
        <v>0</v>
      </c>
      <c r="F507" s="285">
        <f t="shared" si="67"/>
        <v>0</v>
      </c>
      <c r="G507" s="285">
        <f t="shared" si="68"/>
        <v>0</v>
      </c>
      <c r="H507" s="285">
        <f t="shared" si="69"/>
        <v>0</v>
      </c>
      <c r="I507" s="279">
        <f t="shared" si="70"/>
        <v>0</v>
      </c>
      <c r="J507" s="279">
        <f t="shared" si="71"/>
        <v>0</v>
      </c>
    </row>
    <row r="508" spans="1:10" x14ac:dyDescent="0.2">
      <c r="A508" s="287">
        <f>IF('Mar10'!M61=" ",0,ROUND('Mar10'!M61,0))</f>
        <v>0</v>
      </c>
      <c r="B508" s="278">
        <f t="shared" si="63"/>
        <v>95</v>
      </c>
      <c r="C508" s="279">
        <f t="shared" si="64"/>
        <v>0</v>
      </c>
      <c r="D508" s="279">
        <f t="shared" si="65"/>
        <v>0</v>
      </c>
      <c r="E508" s="285">
        <f t="shared" si="66"/>
        <v>0</v>
      </c>
      <c r="F508" s="285">
        <f t="shared" si="67"/>
        <v>0</v>
      </c>
      <c r="G508" s="285">
        <f t="shared" si="68"/>
        <v>0</v>
      </c>
      <c r="H508" s="285">
        <f t="shared" si="69"/>
        <v>0</v>
      </c>
      <c r="I508" s="279">
        <f t="shared" si="70"/>
        <v>0</v>
      </c>
      <c r="J508" s="279">
        <f t="shared" si="71"/>
        <v>0</v>
      </c>
    </row>
    <row r="509" spans="1:10" x14ac:dyDescent="0.2">
      <c r="A509" s="287">
        <f>IF('Mar10'!M62=" ",0,ROUND('Mar10'!M62,0))</f>
        <v>0</v>
      </c>
      <c r="B509" s="278">
        <f t="shared" si="63"/>
        <v>95</v>
      </c>
      <c r="C509" s="279">
        <f t="shared" si="64"/>
        <v>0</v>
      </c>
      <c r="D509" s="279">
        <f t="shared" si="65"/>
        <v>0</v>
      </c>
      <c r="E509" s="285">
        <f t="shared" si="66"/>
        <v>0</v>
      </c>
      <c r="F509" s="285">
        <f t="shared" si="67"/>
        <v>0</v>
      </c>
      <c r="G509" s="285">
        <f t="shared" si="68"/>
        <v>0</v>
      </c>
      <c r="H509" s="285">
        <f t="shared" si="69"/>
        <v>0</v>
      </c>
      <c r="I509" s="279">
        <f t="shared" si="70"/>
        <v>0</v>
      </c>
      <c r="J509" s="279">
        <f t="shared" si="71"/>
        <v>0</v>
      </c>
    </row>
    <row r="510" spans="1:10" x14ac:dyDescent="0.2">
      <c r="A510" s="287">
        <f>IF('Mar10'!M63=" ",0,ROUND('Mar10'!M63,0))</f>
        <v>0</v>
      </c>
      <c r="B510" s="278">
        <f t="shared" si="63"/>
        <v>95</v>
      </c>
      <c r="C510" s="279">
        <f t="shared" si="64"/>
        <v>0</v>
      </c>
      <c r="D510" s="279">
        <f t="shared" si="65"/>
        <v>0</v>
      </c>
      <c r="E510" s="285">
        <f t="shared" si="66"/>
        <v>0</v>
      </c>
      <c r="F510" s="285">
        <f t="shared" si="67"/>
        <v>0</v>
      </c>
      <c r="G510" s="285">
        <f t="shared" si="68"/>
        <v>0</v>
      </c>
      <c r="H510" s="285">
        <f t="shared" si="69"/>
        <v>0</v>
      </c>
      <c r="I510" s="279">
        <f t="shared" si="70"/>
        <v>0</v>
      </c>
      <c r="J510" s="279">
        <f t="shared" si="71"/>
        <v>0</v>
      </c>
    </row>
    <row r="511" spans="1:10" x14ac:dyDescent="0.2">
      <c r="A511" s="287">
        <f>IF('Mar10'!M64=" ",0,ROUND('Mar10'!M64,0))</f>
        <v>0</v>
      </c>
      <c r="B511" s="278">
        <f t="shared" si="63"/>
        <v>95</v>
      </c>
      <c r="C511" s="279">
        <f t="shared" si="64"/>
        <v>0</v>
      </c>
      <c r="D511" s="279">
        <f t="shared" si="65"/>
        <v>0</v>
      </c>
      <c r="E511" s="285">
        <f t="shared" si="66"/>
        <v>0</v>
      </c>
      <c r="F511" s="285">
        <f t="shared" si="67"/>
        <v>0</v>
      </c>
      <c r="G511" s="285">
        <f t="shared" si="68"/>
        <v>0</v>
      </c>
      <c r="H511" s="285">
        <f t="shared" si="69"/>
        <v>0</v>
      </c>
      <c r="I511" s="279">
        <f t="shared" si="70"/>
        <v>0</v>
      </c>
      <c r="J511" s="279">
        <f t="shared" si="71"/>
        <v>0</v>
      </c>
    </row>
    <row r="512" spans="1:10" x14ac:dyDescent="0.2">
      <c r="A512" s="287">
        <f>IF('Mar10'!M65=" ",0,ROUND('Mar10'!M65,0))</f>
        <v>0</v>
      </c>
      <c r="B512" s="278">
        <f t="shared" si="63"/>
        <v>95</v>
      </c>
      <c r="C512" s="279">
        <f t="shared" si="64"/>
        <v>0</v>
      </c>
      <c r="D512" s="279">
        <f t="shared" si="65"/>
        <v>0</v>
      </c>
      <c r="E512" s="285">
        <f t="shared" si="66"/>
        <v>0</v>
      </c>
      <c r="F512" s="285">
        <f t="shared" si="67"/>
        <v>0</v>
      </c>
      <c r="G512" s="285">
        <f t="shared" si="68"/>
        <v>0</v>
      </c>
      <c r="H512" s="285">
        <f t="shared" si="69"/>
        <v>0</v>
      </c>
      <c r="I512" s="279">
        <f t="shared" si="70"/>
        <v>0</v>
      </c>
      <c r="J512" s="279">
        <f t="shared" si="71"/>
        <v>0</v>
      </c>
    </row>
    <row r="513" spans="1:10" x14ac:dyDescent="0.2">
      <c r="A513" s="287">
        <f>IF('Mar10'!M71=" ",0,ROUND('Mar10'!M71,0))</f>
        <v>0</v>
      </c>
      <c r="B513" s="278">
        <f t="shared" si="63"/>
        <v>95</v>
      </c>
      <c r="C513" s="279">
        <f t="shared" si="64"/>
        <v>0</v>
      </c>
      <c r="D513" s="279">
        <f t="shared" si="65"/>
        <v>0</v>
      </c>
      <c r="E513" s="285">
        <f t="shared" si="66"/>
        <v>0</v>
      </c>
      <c r="F513" s="285">
        <f t="shared" si="67"/>
        <v>0</v>
      </c>
      <c r="G513" s="285">
        <f t="shared" si="68"/>
        <v>0</v>
      </c>
      <c r="H513" s="285">
        <f t="shared" si="69"/>
        <v>0</v>
      </c>
      <c r="I513" s="279">
        <f t="shared" si="70"/>
        <v>0</v>
      </c>
      <c r="J513" s="279">
        <f t="shared" si="71"/>
        <v>0</v>
      </c>
    </row>
    <row r="514" spans="1:10" x14ac:dyDescent="0.2">
      <c r="A514" s="287">
        <f>IF('Mar10'!M72=" ",0,ROUND('Mar10'!M72,0))</f>
        <v>0</v>
      </c>
      <c r="B514" s="278">
        <f t="shared" si="63"/>
        <v>95</v>
      </c>
      <c r="C514" s="279">
        <f t="shared" si="64"/>
        <v>0</v>
      </c>
      <c r="D514" s="279">
        <f t="shared" si="65"/>
        <v>0</v>
      </c>
      <c r="E514" s="285">
        <f t="shared" si="66"/>
        <v>0</v>
      </c>
      <c r="F514" s="285">
        <f t="shared" si="67"/>
        <v>0</v>
      </c>
      <c r="G514" s="285">
        <f t="shared" si="68"/>
        <v>0</v>
      </c>
      <c r="H514" s="285">
        <f t="shared" si="69"/>
        <v>0</v>
      </c>
      <c r="I514" s="279">
        <f t="shared" si="70"/>
        <v>0</v>
      </c>
      <c r="J514" s="279">
        <f t="shared" si="71"/>
        <v>0</v>
      </c>
    </row>
    <row r="515" spans="1:10" x14ac:dyDescent="0.2">
      <c r="A515" s="287">
        <f>IF('Mar10'!M73=" ",0,ROUND('Mar10'!M73,0))</f>
        <v>0</v>
      </c>
      <c r="B515" s="278">
        <f t="shared" si="63"/>
        <v>95</v>
      </c>
      <c r="C515" s="279">
        <f t="shared" si="64"/>
        <v>0</v>
      </c>
      <c r="D515" s="279">
        <f t="shared" si="65"/>
        <v>0</v>
      </c>
      <c r="E515" s="285">
        <f t="shared" si="66"/>
        <v>0</v>
      </c>
      <c r="F515" s="285">
        <f t="shared" si="67"/>
        <v>0</v>
      </c>
      <c r="G515" s="285">
        <f t="shared" si="68"/>
        <v>0</v>
      </c>
      <c r="H515" s="285">
        <f t="shared" si="69"/>
        <v>0</v>
      </c>
      <c r="I515" s="279">
        <f t="shared" si="70"/>
        <v>0</v>
      </c>
      <c r="J515" s="279">
        <f t="shared" si="71"/>
        <v>0</v>
      </c>
    </row>
    <row r="516" spans="1:10" x14ac:dyDescent="0.2">
      <c r="A516" s="287">
        <f>IF('Mar10'!M74=" ",0,ROUND('Mar10'!M74,0))</f>
        <v>0</v>
      </c>
      <c r="B516" s="278">
        <f t="shared" ref="B516:B532" si="72">B$1</f>
        <v>95</v>
      </c>
      <c r="C516" s="279">
        <f t="shared" ref="C516:C532" si="73">IF(A516&lt;B$1,0,IF(A516&lt;(B$1+C$1),A516-B516,C$1))</f>
        <v>0</v>
      </c>
      <c r="D516" s="279">
        <f t="shared" ref="D516:D532" si="74">IF(A516&gt;(B516+C516),A516-B516-C516,0)</f>
        <v>0</v>
      </c>
      <c r="E516" s="285">
        <f t="shared" ref="E516:E532" si="75">IF(A516&gt;D$1,(D$1-C$1-B$1)*E$1/100+(D516-D$1+C$1+B$1)*J$1/100,IF(D516&gt;0,D516*E$1/100,0))</f>
        <v>0</v>
      </c>
      <c r="F516" s="285">
        <f t="shared" ref="F516:F532" si="76">IF(A516&gt;D$1,(D$1-C$1-B$1)*F$1/100+(D516-D$1+C$1+B$1)*J$1/100,IF(D516&gt;0,D516*F$1/100,0))</f>
        <v>0</v>
      </c>
      <c r="G516" s="285">
        <f t="shared" ref="G516:G532" si="77">G$1</f>
        <v>0</v>
      </c>
      <c r="H516" s="285">
        <f t="shared" ref="H516:H532" si="78">IF(A516&gt;G$1,(D$1-C$1-B$1)*H$1/100+(D516-D$1+C$1+B$1)*J$1/100,IF(D516&gt;0,D516*H$1/100,0))</f>
        <v>0</v>
      </c>
      <c r="I516" s="279">
        <f t="shared" ref="I516:I532" si="79">IF(D516&gt;0,D516*I$1/100,0)</f>
        <v>0</v>
      </c>
      <c r="J516" s="279">
        <f t="shared" ref="J516:J532" si="80">E516+I516</f>
        <v>0</v>
      </c>
    </row>
    <row r="517" spans="1:10" x14ac:dyDescent="0.2">
      <c r="A517" s="287">
        <f>IF('Mar10'!M75=" ",0,ROUND('Mar10'!M75,0))</f>
        <v>0</v>
      </c>
      <c r="B517" s="278">
        <f t="shared" si="72"/>
        <v>95</v>
      </c>
      <c r="C517" s="279">
        <f t="shared" si="73"/>
        <v>0</v>
      </c>
      <c r="D517" s="279">
        <f t="shared" si="74"/>
        <v>0</v>
      </c>
      <c r="E517" s="285">
        <f t="shared" si="75"/>
        <v>0</v>
      </c>
      <c r="F517" s="285">
        <f t="shared" si="76"/>
        <v>0</v>
      </c>
      <c r="G517" s="285">
        <f t="shared" si="77"/>
        <v>0</v>
      </c>
      <c r="H517" s="285">
        <f t="shared" si="78"/>
        <v>0</v>
      </c>
      <c r="I517" s="279">
        <f t="shared" si="79"/>
        <v>0</v>
      </c>
      <c r="J517" s="279">
        <f t="shared" si="80"/>
        <v>0</v>
      </c>
    </row>
    <row r="518" spans="1:10" x14ac:dyDescent="0.2">
      <c r="A518" s="287">
        <f>IF('Mar10'!M76=" ",0,ROUND('Mar10'!M76,0))</f>
        <v>0</v>
      </c>
      <c r="B518" s="278">
        <f t="shared" si="72"/>
        <v>95</v>
      </c>
      <c r="C518" s="279">
        <f t="shared" si="73"/>
        <v>0</v>
      </c>
      <c r="D518" s="279">
        <f t="shared" si="74"/>
        <v>0</v>
      </c>
      <c r="E518" s="285">
        <f t="shared" si="75"/>
        <v>0</v>
      </c>
      <c r="F518" s="285">
        <f t="shared" si="76"/>
        <v>0</v>
      </c>
      <c r="G518" s="285">
        <f t="shared" si="77"/>
        <v>0</v>
      </c>
      <c r="H518" s="285">
        <f t="shared" si="78"/>
        <v>0</v>
      </c>
      <c r="I518" s="279">
        <f t="shared" si="79"/>
        <v>0</v>
      </c>
      <c r="J518" s="279">
        <f t="shared" si="80"/>
        <v>0</v>
      </c>
    </row>
    <row r="519" spans="1:10" x14ac:dyDescent="0.2">
      <c r="A519" s="287">
        <f>IF('Mar10'!M77=" ",0,ROUND('Mar10'!M77,0))</f>
        <v>0</v>
      </c>
      <c r="B519" s="278">
        <f t="shared" si="72"/>
        <v>95</v>
      </c>
      <c r="C519" s="279">
        <f t="shared" si="73"/>
        <v>0</v>
      </c>
      <c r="D519" s="279">
        <f t="shared" si="74"/>
        <v>0</v>
      </c>
      <c r="E519" s="285">
        <f t="shared" si="75"/>
        <v>0</v>
      </c>
      <c r="F519" s="285">
        <f t="shared" si="76"/>
        <v>0</v>
      </c>
      <c r="G519" s="285">
        <f t="shared" si="77"/>
        <v>0</v>
      </c>
      <c r="H519" s="285">
        <f t="shared" si="78"/>
        <v>0</v>
      </c>
      <c r="I519" s="279">
        <f t="shared" si="79"/>
        <v>0</v>
      </c>
      <c r="J519" s="279">
        <f t="shared" si="80"/>
        <v>0</v>
      </c>
    </row>
    <row r="520" spans="1:10" x14ac:dyDescent="0.2">
      <c r="A520" s="287">
        <f>IF('Mar10'!M78=" ",0,ROUND('Mar10'!M78,0))</f>
        <v>0</v>
      </c>
      <c r="B520" s="278">
        <f t="shared" si="72"/>
        <v>95</v>
      </c>
      <c r="C520" s="279">
        <f t="shared" si="73"/>
        <v>0</v>
      </c>
      <c r="D520" s="279">
        <f t="shared" si="74"/>
        <v>0</v>
      </c>
      <c r="E520" s="285">
        <f t="shared" si="75"/>
        <v>0</v>
      </c>
      <c r="F520" s="285">
        <f t="shared" si="76"/>
        <v>0</v>
      </c>
      <c r="G520" s="285">
        <f t="shared" si="77"/>
        <v>0</v>
      </c>
      <c r="H520" s="285">
        <f t="shared" si="78"/>
        <v>0</v>
      </c>
      <c r="I520" s="279">
        <f t="shared" si="79"/>
        <v>0</v>
      </c>
      <c r="J520" s="279">
        <f t="shared" si="80"/>
        <v>0</v>
      </c>
    </row>
    <row r="521" spans="1:10" x14ac:dyDescent="0.2">
      <c r="A521" s="287">
        <f>IF('Mar10'!M79=" ",0,ROUND('Mar10'!M79,0))</f>
        <v>0</v>
      </c>
      <c r="B521" s="278">
        <f t="shared" si="72"/>
        <v>95</v>
      </c>
      <c r="C521" s="279">
        <f t="shared" si="73"/>
        <v>0</v>
      </c>
      <c r="D521" s="279">
        <f t="shared" si="74"/>
        <v>0</v>
      </c>
      <c r="E521" s="285">
        <f t="shared" si="75"/>
        <v>0</v>
      </c>
      <c r="F521" s="285">
        <f t="shared" si="76"/>
        <v>0</v>
      </c>
      <c r="G521" s="285">
        <f t="shared" si="77"/>
        <v>0</v>
      </c>
      <c r="H521" s="285">
        <f t="shared" si="78"/>
        <v>0</v>
      </c>
      <c r="I521" s="279">
        <f t="shared" si="79"/>
        <v>0</v>
      </c>
      <c r="J521" s="279">
        <f t="shared" si="80"/>
        <v>0</v>
      </c>
    </row>
    <row r="522" spans="1:10" x14ac:dyDescent="0.2">
      <c r="A522" s="287">
        <f>IF('Mar10'!M80=" ",0,ROUND('Mar10'!M80,0))</f>
        <v>0</v>
      </c>
      <c r="B522" s="278">
        <f t="shared" si="72"/>
        <v>95</v>
      </c>
      <c r="C522" s="279">
        <f t="shared" si="73"/>
        <v>0</v>
      </c>
      <c r="D522" s="279">
        <f t="shared" si="74"/>
        <v>0</v>
      </c>
      <c r="E522" s="285">
        <f t="shared" si="75"/>
        <v>0</v>
      </c>
      <c r="F522" s="285">
        <f t="shared" si="76"/>
        <v>0</v>
      </c>
      <c r="G522" s="285">
        <f t="shared" si="77"/>
        <v>0</v>
      </c>
      <c r="H522" s="285">
        <f t="shared" si="78"/>
        <v>0</v>
      </c>
      <c r="I522" s="279">
        <f t="shared" si="79"/>
        <v>0</v>
      </c>
      <c r="J522" s="279">
        <f t="shared" si="80"/>
        <v>0</v>
      </c>
    </row>
    <row r="523" spans="1:10" x14ac:dyDescent="0.2">
      <c r="A523" s="287">
        <f>IF('Mar10'!M86=" ",0,ROUND('Mar10'!M86,0))</f>
        <v>0</v>
      </c>
      <c r="B523" s="278">
        <f t="shared" si="72"/>
        <v>95</v>
      </c>
      <c r="C523" s="279">
        <f t="shared" si="73"/>
        <v>0</v>
      </c>
      <c r="D523" s="279">
        <f t="shared" si="74"/>
        <v>0</v>
      </c>
      <c r="E523" s="285">
        <f t="shared" si="75"/>
        <v>0</v>
      </c>
      <c r="F523" s="285">
        <f t="shared" si="76"/>
        <v>0</v>
      </c>
      <c r="G523" s="285">
        <f t="shared" si="77"/>
        <v>0</v>
      </c>
      <c r="H523" s="285">
        <f t="shared" si="78"/>
        <v>0</v>
      </c>
      <c r="I523" s="279">
        <f t="shared" si="79"/>
        <v>0</v>
      </c>
      <c r="J523" s="279">
        <f t="shared" si="80"/>
        <v>0</v>
      </c>
    </row>
    <row r="524" spans="1:10" x14ac:dyDescent="0.2">
      <c r="A524" s="287">
        <f>IF('Mar10'!M87=" ",0,ROUND('Mar10'!M87,0))</f>
        <v>0</v>
      </c>
      <c r="B524" s="278">
        <f t="shared" si="72"/>
        <v>95</v>
      </c>
      <c r="C524" s="279">
        <f t="shared" si="73"/>
        <v>0</v>
      </c>
      <c r="D524" s="279">
        <f t="shared" si="74"/>
        <v>0</v>
      </c>
      <c r="E524" s="285">
        <f t="shared" si="75"/>
        <v>0</v>
      </c>
      <c r="F524" s="285">
        <f t="shared" si="76"/>
        <v>0</v>
      </c>
      <c r="G524" s="285">
        <f t="shared" si="77"/>
        <v>0</v>
      </c>
      <c r="H524" s="285">
        <f t="shared" si="78"/>
        <v>0</v>
      </c>
      <c r="I524" s="279">
        <f t="shared" si="79"/>
        <v>0</v>
      </c>
      <c r="J524" s="279">
        <f t="shared" si="80"/>
        <v>0</v>
      </c>
    </row>
    <row r="525" spans="1:10" x14ac:dyDescent="0.2">
      <c r="A525" s="287">
        <f>IF('Mar10'!M88=" ",0,ROUND('Mar10'!M88,0))</f>
        <v>0</v>
      </c>
      <c r="B525" s="278">
        <f t="shared" si="72"/>
        <v>95</v>
      </c>
      <c r="C525" s="279">
        <f t="shared" si="73"/>
        <v>0</v>
      </c>
      <c r="D525" s="279">
        <f t="shared" si="74"/>
        <v>0</v>
      </c>
      <c r="E525" s="285">
        <f t="shared" si="75"/>
        <v>0</v>
      </c>
      <c r="F525" s="285">
        <f t="shared" si="76"/>
        <v>0</v>
      </c>
      <c r="G525" s="285">
        <f t="shared" si="77"/>
        <v>0</v>
      </c>
      <c r="H525" s="285">
        <f t="shared" si="78"/>
        <v>0</v>
      </c>
      <c r="I525" s="279">
        <f t="shared" si="79"/>
        <v>0</v>
      </c>
      <c r="J525" s="279">
        <f t="shared" si="80"/>
        <v>0</v>
      </c>
    </row>
    <row r="526" spans="1:10" x14ac:dyDescent="0.2">
      <c r="A526" s="287">
        <f>IF('Mar10'!M89=" ",0,ROUND('Mar10'!M89,0))</f>
        <v>0</v>
      </c>
      <c r="B526" s="278">
        <f t="shared" si="72"/>
        <v>95</v>
      </c>
      <c r="C526" s="279">
        <f t="shared" si="73"/>
        <v>0</v>
      </c>
      <c r="D526" s="279">
        <f t="shared" si="74"/>
        <v>0</v>
      </c>
      <c r="E526" s="285">
        <f t="shared" si="75"/>
        <v>0</v>
      </c>
      <c r="F526" s="285">
        <f t="shared" si="76"/>
        <v>0</v>
      </c>
      <c r="G526" s="285">
        <f t="shared" si="77"/>
        <v>0</v>
      </c>
      <c r="H526" s="285">
        <f t="shared" si="78"/>
        <v>0</v>
      </c>
      <c r="I526" s="279">
        <f t="shared" si="79"/>
        <v>0</v>
      </c>
      <c r="J526" s="279">
        <f t="shared" si="80"/>
        <v>0</v>
      </c>
    </row>
    <row r="527" spans="1:10" x14ac:dyDescent="0.2">
      <c r="A527" s="287">
        <f>IF('Mar10'!M90=" ",0,ROUND('Mar10'!M90,0))</f>
        <v>0</v>
      </c>
      <c r="B527" s="278">
        <f t="shared" si="72"/>
        <v>95</v>
      </c>
      <c r="C527" s="279">
        <f t="shared" si="73"/>
        <v>0</v>
      </c>
      <c r="D527" s="279">
        <f t="shared" si="74"/>
        <v>0</v>
      </c>
      <c r="E527" s="285">
        <f t="shared" si="75"/>
        <v>0</v>
      </c>
      <c r="F527" s="285">
        <f t="shared" si="76"/>
        <v>0</v>
      </c>
      <c r="G527" s="285">
        <f t="shared" si="77"/>
        <v>0</v>
      </c>
      <c r="H527" s="285">
        <f t="shared" si="78"/>
        <v>0</v>
      </c>
      <c r="I527" s="279">
        <f t="shared" si="79"/>
        <v>0</v>
      </c>
      <c r="J527" s="279">
        <f t="shared" si="80"/>
        <v>0</v>
      </c>
    </row>
    <row r="528" spans="1:10" x14ac:dyDescent="0.2">
      <c r="A528" s="287">
        <f>IF('Mar10'!M91=" ",0,ROUND('Mar10'!M91,0))</f>
        <v>0</v>
      </c>
      <c r="B528" s="278">
        <f t="shared" si="72"/>
        <v>95</v>
      </c>
      <c r="C528" s="279">
        <f t="shared" si="73"/>
        <v>0</v>
      </c>
      <c r="D528" s="279">
        <f t="shared" si="74"/>
        <v>0</v>
      </c>
      <c r="E528" s="285">
        <f t="shared" si="75"/>
        <v>0</v>
      </c>
      <c r="F528" s="285">
        <f t="shared" si="76"/>
        <v>0</v>
      </c>
      <c r="G528" s="285">
        <f t="shared" si="77"/>
        <v>0</v>
      </c>
      <c r="H528" s="285">
        <f t="shared" si="78"/>
        <v>0</v>
      </c>
      <c r="I528" s="279">
        <f t="shared" si="79"/>
        <v>0</v>
      </c>
      <c r="J528" s="279">
        <f t="shared" si="80"/>
        <v>0</v>
      </c>
    </row>
    <row r="529" spans="1:10" x14ac:dyDescent="0.2">
      <c r="A529" s="287">
        <f>IF('Mar10'!M92=" ",0,ROUND('Mar10'!M92,0))</f>
        <v>0</v>
      </c>
      <c r="B529" s="278">
        <f t="shared" si="72"/>
        <v>95</v>
      </c>
      <c r="C529" s="279">
        <f t="shared" si="73"/>
        <v>0</v>
      </c>
      <c r="D529" s="279">
        <f t="shared" si="74"/>
        <v>0</v>
      </c>
      <c r="E529" s="285">
        <f t="shared" si="75"/>
        <v>0</v>
      </c>
      <c r="F529" s="285">
        <f t="shared" si="76"/>
        <v>0</v>
      </c>
      <c r="G529" s="285">
        <f t="shared" si="77"/>
        <v>0</v>
      </c>
      <c r="H529" s="285">
        <f t="shared" si="78"/>
        <v>0</v>
      </c>
      <c r="I529" s="279">
        <f t="shared" si="79"/>
        <v>0</v>
      </c>
      <c r="J529" s="279">
        <f t="shared" si="80"/>
        <v>0</v>
      </c>
    </row>
    <row r="530" spans="1:10" x14ac:dyDescent="0.2">
      <c r="A530" s="287">
        <f>IF('Mar10'!M93=" ",0,ROUND('Mar10'!M93,0))</f>
        <v>0</v>
      </c>
      <c r="B530" s="278">
        <f t="shared" si="72"/>
        <v>95</v>
      </c>
      <c r="C530" s="279">
        <f t="shared" si="73"/>
        <v>0</v>
      </c>
      <c r="D530" s="279">
        <f t="shared" si="74"/>
        <v>0</v>
      </c>
      <c r="E530" s="285">
        <f t="shared" si="75"/>
        <v>0</v>
      </c>
      <c r="F530" s="285">
        <f t="shared" si="76"/>
        <v>0</v>
      </c>
      <c r="G530" s="285">
        <f t="shared" si="77"/>
        <v>0</v>
      </c>
      <c r="H530" s="285">
        <f t="shared" si="78"/>
        <v>0</v>
      </c>
      <c r="I530" s="279">
        <f t="shared" si="79"/>
        <v>0</v>
      </c>
      <c r="J530" s="279">
        <f t="shared" si="80"/>
        <v>0</v>
      </c>
    </row>
    <row r="531" spans="1:10" x14ac:dyDescent="0.2">
      <c r="A531" s="287">
        <f>IF('Mar10'!M94=" ",0,ROUND('Mar10'!M94,0))</f>
        <v>0</v>
      </c>
      <c r="B531" s="278">
        <f t="shared" si="72"/>
        <v>95</v>
      </c>
      <c r="C531" s="279">
        <f t="shared" si="73"/>
        <v>0</v>
      </c>
      <c r="D531" s="279">
        <f t="shared" si="74"/>
        <v>0</v>
      </c>
      <c r="E531" s="285">
        <f t="shared" si="75"/>
        <v>0</v>
      </c>
      <c r="F531" s="285">
        <f t="shared" si="76"/>
        <v>0</v>
      </c>
      <c r="G531" s="285">
        <f t="shared" si="77"/>
        <v>0</v>
      </c>
      <c r="H531" s="285">
        <f t="shared" si="78"/>
        <v>0</v>
      </c>
      <c r="I531" s="279">
        <f t="shared" si="79"/>
        <v>0</v>
      </c>
      <c r="J531" s="279">
        <f t="shared" si="80"/>
        <v>0</v>
      </c>
    </row>
    <row r="532" spans="1:10" x14ac:dyDescent="0.2">
      <c r="A532" s="287">
        <f>IF('Mar10'!M95=" ",0,ROUND('Mar10'!M95,0))</f>
        <v>0</v>
      </c>
      <c r="B532" s="278">
        <f t="shared" si="72"/>
        <v>95</v>
      </c>
      <c r="C532" s="279">
        <f t="shared" si="73"/>
        <v>0</v>
      </c>
      <c r="D532" s="279">
        <f t="shared" si="74"/>
        <v>0</v>
      </c>
      <c r="E532" s="285">
        <f t="shared" si="75"/>
        <v>0</v>
      </c>
      <c r="F532" s="285">
        <f t="shared" si="76"/>
        <v>0</v>
      </c>
      <c r="G532" s="285">
        <f t="shared" si="77"/>
        <v>0</v>
      </c>
      <c r="H532" s="285">
        <f t="shared" si="78"/>
        <v>0</v>
      </c>
      <c r="I532" s="279">
        <f t="shared" si="79"/>
        <v>0</v>
      </c>
      <c r="J532" s="279">
        <f t="shared" si="80"/>
        <v>0</v>
      </c>
    </row>
  </sheetData>
  <sheetProtection password="CC41" sheet="1" objects="1" scenarios="1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86" customWidth="1"/>
    <col min="2" max="2" width="13.7109375" style="286" customWidth="1"/>
    <col min="3" max="5" width="13.7109375" style="279" customWidth="1"/>
    <col min="6" max="8" width="14.7109375" style="279" customWidth="1"/>
    <col min="9" max="10" width="13.7109375" style="279" customWidth="1"/>
    <col min="11" max="16384" width="9.140625" style="280"/>
  </cols>
  <sheetData>
    <row r="1" spans="1:10" x14ac:dyDescent="0.2">
      <c r="A1" s="278">
        <v>7250</v>
      </c>
      <c r="B1" s="278">
        <f>Admin!P4</f>
        <v>412</v>
      </c>
      <c r="C1" s="278">
        <f>Admin!P6-Admin!P4</f>
        <v>65</v>
      </c>
      <c r="D1" s="278">
        <f>Admin!P5</f>
        <v>3658</v>
      </c>
      <c r="E1" s="279">
        <f>Admin!N8</f>
        <v>11</v>
      </c>
      <c r="F1" s="279">
        <f>Admin!N9</f>
        <v>4.8499999999999996</v>
      </c>
      <c r="G1" s="279">
        <f>Admin!N10</f>
        <v>0</v>
      </c>
      <c r="H1" s="279">
        <f>Admin!N11</f>
        <v>1</v>
      </c>
      <c r="I1" s="279">
        <f>Admin!N14</f>
        <v>12.8</v>
      </c>
      <c r="J1" s="279">
        <f>Admin!N13</f>
        <v>1</v>
      </c>
    </row>
    <row r="2" spans="1:10" s="284" customFormat="1" ht="60" x14ac:dyDescent="0.2">
      <c r="A2" s="281" t="s">
        <v>221</v>
      </c>
      <c r="B2" s="282" t="s">
        <v>222</v>
      </c>
      <c r="C2" s="283" t="s">
        <v>223</v>
      </c>
      <c r="D2" s="283" t="s">
        <v>224</v>
      </c>
      <c r="E2" s="283" t="s">
        <v>225</v>
      </c>
      <c r="F2" s="283" t="s">
        <v>226</v>
      </c>
      <c r="G2" s="283" t="s">
        <v>227</v>
      </c>
      <c r="H2" s="283" t="s">
        <v>228</v>
      </c>
      <c r="I2" s="283" t="s">
        <v>229</v>
      </c>
      <c r="J2" s="283" t="s">
        <v>231</v>
      </c>
    </row>
    <row r="3" spans="1:10" x14ac:dyDescent="0.2">
      <c r="A3" s="278">
        <f>IF('Apr09'!M71=" ",0,ROUND('Apr09'!M71,0))</f>
        <v>0</v>
      </c>
      <c r="B3" s="278">
        <f>B$1</f>
        <v>412</v>
      </c>
      <c r="C3" s="279">
        <f>IF(A3&lt;B$1,0,IF(A3&lt;(B$1+C$1),A3-B3,C$1))</f>
        <v>0</v>
      </c>
      <c r="D3" s="279">
        <f>IF(A3&gt;(B3+C3),A3-B3-C3,0)</f>
        <v>0</v>
      </c>
      <c r="E3" s="285">
        <f>IF(A3&gt;D$1,(D$1-C$1-B$1)*E$1/100+(D3-D$1+C$1+B$1)*J$1/100,IF(D3&gt;0,D3*E$1/100,0))</f>
        <v>0</v>
      </c>
      <c r="F3" s="285">
        <f>IF(A3&gt;D$1,(D$1-C$1-B$1)*F$1/100+(D3-D$1+C$1+B$1)*J$1/100,IF(D3&gt;0,D3*F$1/100,0))</f>
        <v>0</v>
      </c>
      <c r="G3" s="285">
        <f>G$1</f>
        <v>0</v>
      </c>
      <c r="H3" s="285">
        <f>IF(A3&gt;D$1,(D$1-C$1-B$1)*H$1/100+(D3-D$1+C$1+B$1)*J$1/100,IF(D3&gt;0,D3*H$1/100,0))</f>
        <v>0</v>
      </c>
      <c r="I3" s="279">
        <f>IF(D3&gt;0,D3*I$1/100,0)</f>
        <v>0</v>
      </c>
      <c r="J3" s="279">
        <f>E3+I3</f>
        <v>0</v>
      </c>
    </row>
    <row r="4" spans="1:10" x14ac:dyDescent="0.2">
      <c r="A4" s="278">
        <f>IF('Apr09'!M72=" ",0,ROUND('Apr09'!M72,0))</f>
        <v>0</v>
      </c>
      <c r="B4" s="278">
        <f t="shared" ref="B4:B67" si="0">B$1</f>
        <v>412</v>
      </c>
      <c r="C4" s="279">
        <f t="shared" ref="C4:C67" si="1">IF(A4&lt;B$1,0,IF(A4&lt;(B$1+C$1),A4-B4,C$1))</f>
        <v>0</v>
      </c>
      <c r="D4" s="279">
        <f t="shared" ref="D4:D67" si="2">IF(A4&gt;(B4+C4),A4-B4-C4,0)</f>
        <v>0</v>
      </c>
      <c r="E4" s="285">
        <f t="shared" ref="E4:E67" si="3">IF(A4&gt;D$1,(D$1-C$1-B$1)*E$1/100+(D4-D$1+C$1+B$1)*J$1/100,IF(D4&gt;0,D4*E$1/100,0))</f>
        <v>0</v>
      </c>
      <c r="F4" s="285">
        <f t="shared" ref="F4:F67" si="4">IF(A4&gt;D$1,(D$1-C$1-B$1)*F$1/100+(D4-D$1+C$1+B$1)*J$1/100,IF(D4&gt;0,D4*F$1/100,0))</f>
        <v>0</v>
      </c>
      <c r="G4" s="285">
        <f t="shared" ref="G4:G67" si="5">G$1</f>
        <v>0</v>
      </c>
      <c r="H4" s="285">
        <f t="shared" ref="H4:H67" si="6">IF(A4&gt;D$1,(D$1-C$1-B$1)*H$1/100+(D4-D$1+C$1+B$1)*J$1/100,IF(D4&gt;0,D4*H$1/100,0))</f>
        <v>0</v>
      </c>
      <c r="I4" s="279">
        <f t="shared" ref="I4:I67" si="7">IF(D4&gt;0,D4*I$1/100,0)</f>
        <v>0</v>
      </c>
      <c r="J4" s="279">
        <f t="shared" ref="J4:J67" si="8">E4+I4</f>
        <v>0</v>
      </c>
    </row>
    <row r="5" spans="1:10" x14ac:dyDescent="0.2">
      <c r="A5" s="278">
        <f>IF('Apr09'!M73=" ",0,ROUND('Apr09'!M73,0))</f>
        <v>0</v>
      </c>
      <c r="B5" s="278">
        <f t="shared" si="0"/>
        <v>412</v>
      </c>
      <c r="C5" s="279">
        <f t="shared" si="1"/>
        <v>0</v>
      </c>
      <c r="D5" s="279">
        <f t="shared" si="2"/>
        <v>0</v>
      </c>
      <c r="E5" s="285">
        <f t="shared" si="3"/>
        <v>0</v>
      </c>
      <c r="F5" s="285">
        <f t="shared" si="4"/>
        <v>0</v>
      </c>
      <c r="G5" s="285">
        <f t="shared" si="5"/>
        <v>0</v>
      </c>
      <c r="H5" s="285">
        <f t="shared" si="6"/>
        <v>0</v>
      </c>
      <c r="I5" s="279">
        <f t="shared" si="7"/>
        <v>0</v>
      </c>
      <c r="J5" s="279">
        <f t="shared" si="8"/>
        <v>0</v>
      </c>
    </row>
    <row r="6" spans="1:10" x14ac:dyDescent="0.2">
      <c r="A6" s="278">
        <f>IF('Apr09'!M74=" ",0,ROUND('Apr09'!M74,0))</f>
        <v>0</v>
      </c>
      <c r="B6" s="278">
        <f t="shared" si="0"/>
        <v>412</v>
      </c>
      <c r="C6" s="279">
        <f t="shared" si="1"/>
        <v>0</v>
      </c>
      <c r="D6" s="279">
        <f t="shared" si="2"/>
        <v>0</v>
      </c>
      <c r="E6" s="285">
        <f t="shared" si="3"/>
        <v>0</v>
      </c>
      <c r="F6" s="285">
        <f t="shared" si="4"/>
        <v>0</v>
      </c>
      <c r="G6" s="285">
        <f t="shared" si="5"/>
        <v>0</v>
      </c>
      <c r="H6" s="285">
        <f t="shared" si="6"/>
        <v>0</v>
      </c>
      <c r="I6" s="279">
        <f t="shared" si="7"/>
        <v>0</v>
      </c>
      <c r="J6" s="279">
        <f t="shared" si="8"/>
        <v>0</v>
      </c>
    </row>
    <row r="7" spans="1:10" x14ac:dyDescent="0.2">
      <c r="A7" s="278">
        <f>IF('Apr09'!M75=" ",0,ROUND('Apr09'!M75,0))</f>
        <v>0</v>
      </c>
      <c r="B7" s="278">
        <f t="shared" si="0"/>
        <v>412</v>
      </c>
      <c r="C7" s="279">
        <f t="shared" si="1"/>
        <v>0</v>
      </c>
      <c r="D7" s="279">
        <f t="shared" si="2"/>
        <v>0</v>
      </c>
      <c r="E7" s="285">
        <f t="shared" si="3"/>
        <v>0</v>
      </c>
      <c r="F7" s="285">
        <f t="shared" si="4"/>
        <v>0</v>
      </c>
      <c r="G7" s="285">
        <f t="shared" si="5"/>
        <v>0</v>
      </c>
      <c r="H7" s="285">
        <f t="shared" si="6"/>
        <v>0</v>
      </c>
      <c r="I7" s="279">
        <f t="shared" si="7"/>
        <v>0</v>
      </c>
      <c r="J7" s="279">
        <f t="shared" si="8"/>
        <v>0</v>
      </c>
    </row>
    <row r="8" spans="1:10" x14ac:dyDescent="0.2">
      <c r="A8" s="278">
        <f>IF('Apr09'!M76=" ",0,ROUND('Apr09'!M76,0))</f>
        <v>0</v>
      </c>
      <c r="B8" s="278">
        <f t="shared" si="0"/>
        <v>412</v>
      </c>
      <c r="C8" s="279">
        <f t="shared" si="1"/>
        <v>0</v>
      </c>
      <c r="D8" s="279">
        <f t="shared" si="2"/>
        <v>0</v>
      </c>
      <c r="E8" s="285">
        <f t="shared" si="3"/>
        <v>0</v>
      </c>
      <c r="F8" s="285">
        <f t="shared" si="4"/>
        <v>0</v>
      </c>
      <c r="G8" s="285">
        <f t="shared" si="5"/>
        <v>0</v>
      </c>
      <c r="H8" s="285">
        <f t="shared" si="6"/>
        <v>0</v>
      </c>
      <c r="I8" s="279">
        <f t="shared" si="7"/>
        <v>0</v>
      </c>
      <c r="J8" s="279">
        <f t="shared" si="8"/>
        <v>0</v>
      </c>
    </row>
    <row r="9" spans="1:10" x14ac:dyDescent="0.2">
      <c r="A9" s="278">
        <f>IF('Apr09'!M77=" ",0,ROUND('Apr09'!M77,0))</f>
        <v>0</v>
      </c>
      <c r="B9" s="278">
        <f t="shared" si="0"/>
        <v>412</v>
      </c>
      <c r="C9" s="279">
        <f t="shared" si="1"/>
        <v>0</v>
      </c>
      <c r="D9" s="279">
        <f t="shared" si="2"/>
        <v>0</v>
      </c>
      <c r="E9" s="285">
        <f t="shared" si="3"/>
        <v>0</v>
      </c>
      <c r="F9" s="285">
        <f t="shared" si="4"/>
        <v>0</v>
      </c>
      <c r="G9" s="285">
        <f t="shared" si="5"/>
        <v>0</v>
      </c>
      <c r="H9" s="285">
        <f t="shared" si="6"/>
        <v>0</v>
      </c>
      <c r="I9" s="279">
        <f t="shared" si="7"/>
        <v>0</v>
      </c>
      <c r="J9" s="279">
        <f t="shared" si="8"/>
        <v>0</v>
      </c>
    </row>
    <row r="10" spans="1:10" x14ac:dyDescent="0.2">
      <c r="A10" s="278">
        <f>IF('Apr09'!M78=" ",0,ROUND('Apr09'!M78,0))</f>
        <v>0</v>
      </c>
      <c r="B10" s="278">
        <f t="shared" si="0"/>
        <v>412</v>
      </c>
      <c r="C10" s="279">
        <f t="shared" si="1"/>
        <v>0</v>
      </c>
      <c r="D10" s="279">
        <f t="shared" si="2"/>
        <v>0</v>
      </c>
      <c r="E10" s="285">
        <f t="shared" si="3"/>
        <v>0</v>
      </c>
      <c r="F10" s="285">
        <f t="shared" si="4"/>
        <v>0</v>
      </c>
      <c r="G10" s="285">
        <f t="shared" si="5"/>
        <v>0</v>
      </c>
      <c r="H10" s="285">
        <f t="shared" si="6"/>
        <v>0</v>
      </c>
      <c r="I10" s="279">
        <f t="shared" si="7"/>
        <v>0</v>
      </c>
      <c r="J10" s="279">
        <f t="shared" si="8"/>
        <v>0</v>
      </c>
    </row>
    <row r="11" spans="1:10" x14ac:dyDescent="0.2">
      <c r="A11" s="278">
        <f>IF('Apr09'!M79=" ",0,ROUND('Apr09'!M79,0))</f>
        <v>0</v>
      </c>
      <c r="B11" s="278">
        <f t="shared" si="0"/>
        <v>412</v>
      </c>
      <c r="C11" s="279">
        <f t="shared" si="1"/>
        <v>0</v>
      </c>
      <c r="D11" s="279">
        <f t="shared" si="2"/>
        <v>0</v>
      </c>
      <c r="E11" s="285">
        <f t="shared" si="3"/>
        <v>0</v>
      </c>
      <c r="F11" s="285">
        <f t="shared" si="4"/>
        <v>0</v>
      </c>
      <c r="G11" s="285">
        <f t="shared" si="5"/>
        <v>0</v>
      </c>
      <c r="H11" s="285">
        <f t="shared" si="6"/>
        <v>0</v>
      </c>
      <c r="I11" s="279">
        <f t="shared" si="7"/>
        <v>0</v>
      </c>
      <c r="J11" s="279">
        <f t="shared" si="8"/>
        <v>0</v>
      </c>
    </row>
    <row r="12" spans="1:10" x14ac:dyDescent="0.2">
      <c r="A12" s="278">
        <f>IF('Apr09'!M80=" ",0,ROUND('Apr09'!M80,0))</f>
        <v>0</v>
      </c>
      <c r="B12" s="278">
        <f t="shared" si="0"/>
        <v>412</v>
      </c>
      <c r="C12" s="279">
        <f t="shared" si="1"/>
        <v>0</v>
      </c>
      <c r="D12" s="279">
        <f t="shared" si="2"/>
        <v>0</v>
      </c>
      <c r="E12" s="285">
        <f t="shared" si="3"/>
        <v>0</v>
      </c>
      <c r="F12" s="285">
        <f t="shared" si="4"/>
        <v>0</v>
      </c>
      <c r="G12" s="285">
        <f t="shared" si="5"/>
        <v>0</v>
      </c>
      <c r="H12" s="285">
        <f t="shared" si="6"/>
        <v>0</v>
      </c>
      <c r="I12" s="279">
        <f t="shared" si="7"/>
        <v>0</v>
      </c>
      <c r="J12" s="279">
        <f t="shared" si="8"/>
        <v>0</v>
      </c>
    </row>
    <row r="13" spans="1:10" x14ac:dyDescent="0.2">
      <c r="A13" s="278">
        <f>IF('May09'!M71=" ",0,ROUND('May09'!M71,0))</f>
        <v>0</v>
      </c>
      <c r="B13" s="278">
        <f t="shared" si="0"/>
        <v>412</v>
      </c>
      <c r="C13" s="279">
        <f t="shared" si="1"/>
        <v>0</v>
      </c>
      <c r="D13" s="279">
        <f t="shared" si="2"/>
        <v>0</v>
      </c>
      <c r="E13" s="285">
        <f t="shared" si="3"/>
        <v>0</v>
      </c>
      <c r="F13" s="285">
        <f t="shared" si="4"/>
        <v>0</v>
      </c>
      <c r="G13" s="285">
        <f t="shared" si="5"/>
        <v>0</v>
      </c>
      <c r="H13" s="285">
        <f t="shared" si="6"/>
        <v>0</v>
      </c>
      <c r="I13" s="279">
        <f t="shared" si="7"/>
        <v>0</v>
      </c>
      <c r="J13" s="279">
        <f t="shared" si="8"/>
        <v>0</v>
      </c>
    </row>
    <row r="14" spans="1:10" x14ac:dyDescent="0.2">
      <c r="A14" s="278">
        <f>IF('May09'!M72=" ",0,ROUND('May09'!M72,0))</f>
        <v>0</v>
      </c>
      <c r="B14" s="278">
        <f t="shared" si="0"/>
        <v>412</v>
      </c>
      <c r="C14" s="279">
        <f t="shared" si="1"/>
        <v>0</v>
      </c>
      <c r="D14" s="279">
        <f t="shared" si="2"/>
        <v>0</v>
      </c>
      <c r="E14" s="285">
        <f t="shared" si="3"/>
        <v>0</v>
      </c>
      <c r="F14" s="285">
        <f t="shared" si="4"/>
        <v>0</v>
      </c>
      <c r="G14" s="285">
        <f t="shared" si="5"/>
        <v>0</v>
      </c>
      <c r="H14" s="285">
        <f t="shared" si="6"/>
        <v>0</v>
      </c>
      <c r="I14" s="279">
        <f t="shared" si="7"/>
        <v>0</v>
      </c>
      <c r="J14" s="279">
        <f t="shared" si="8"/>
        <v>0</v>
      </c>
    </row>
    <row r="15" spans="1:10" x14ac:dyDescent="0.2">
      <c r="A15" s="278">
        <f>IF('May09'!M73=" ",0,ROUND('May09'!M73,0))</f>
        <v>0</v>
      </c>
      <c r="B15" s="278">
        <f t="shared" si="0"/>
        <v>412</v>
      </c>
      <c r="C15" s="279">
        <f t="shared" si="1"/>
        <v>0</v>
      </c>
      <c r="D15" s="279">
        <f t="shared" si="2"/>
        <v>0</v>
      </c>
      <c r="E15" s="285">
        <f t="shared" si="3"/>
        <v>0</v>
      </c>
      <c r="F15" s="285">
        <f t="shared" si="4"/>
        <v>0</v>
      </c>
      <c r="G15" s="285">
        <f t="shared" si="5"/>
        <v>0</v>
      </c>
      <c r="H15" s="285">
        <f t="shared" si="6"/>
        <v>0</v>
      </c>
      <c r="I15" s="279">
        <f t="shared" si="7"/>
        <v>0</v>
      </c>
      <c r="J15" s="279">
        <f t="shared" si="8"/>
        <v>0</v>
      </c>
    </row>
    <row r="16" spans="1:10" x14ac:dyDescent="0.2">
      <c r="A16" s="278">
        <f>IF('May09'!M74=" ",0,ROUND('May09'!M74,0))</f>
        <v>0</v>
      </c>
      <c r="B16" s="278">
        <f t="shared" si="0"/>
        <v>412</v>
      </c>
      <c r="C16" s="279">
        <f t="shared" si="1"/>
        <v>0</v>
      </c>
      <c r="D16" s="279">
        <f t="shared" si="2"/>
        <v>0</v>
      </c>
      <c r="E16" s="285">
        <f t="shared" si="3"/>
        <v>0</v>
      </c>
      <c r="F16" s="285">
        <f t="shared" si="4"/>
        <v>0</v>
      </c>
      <c r="G16" s="285">
        <f t="shared" si="5"/>
        <v>0</v>
      </c>
      <c r="H16" s="285">
        <f t="shared" si="6"/>
        <v>0</v>
      </c>
      <c r="I16" s="279">
        <f t="shared" si="7"/>
        <v>0</v>
      </c>
      <c r="J16" s="279">
        <f t="shared" si="8"/>
        <v>0</v>
      </c>
    </row>
    <row r="17" spans="1:10" x14ac:dyDescent="0.2">
      <c r="A17" s="278">
        <f>IF('May09'!M75=" ",0,ROUND('May09'!M75,0))</f>
        <v>0</v>
      </c>
      <c r="B17" s="278">
        <f t="shared" si="0"/>
        <v>412</v>
      </c>
      <c r="C17" s="279">
        <f t="shared" si="1"/>
        <v>0</v>
      </c>
      <c r="D17" s="279">
        <f t="shared" si="2"/>
        <v>0</v>
      </c>
      <c r="E17" s="285">
        <f t="shared" si="3"/>
        <v>0</v>
      </c>
      <c r="F17" s="285">
        <f t="shared" si="4"/>
        <v>0</v>
      </c>
      <c r="G17" s="285">
        <f t="shared" si="5"/>
        <v>0</v>
      </c>
      <c r="H17" s="285">
        <f t="shared" si="6"/>
        <v>0</v>
      </c>
      <c r="I17" s="279">
        <f t="shared" si="7"/>
        <v>0</v>
      </c>
      <c r="J17" s="279">
        <f t="shared" si="8"/>
        <v>0</v>
      </c>
    </row>
    <row r="18" spans="1:10" x14ac:dyDescent="0.2">
      <c r="A18" s="278">
        <f>IF('May09'!M76=" ",0,ROUND('May09'!M76,0))</f>
        <v>0</v>
      </c>
      <c r="B18" s="278">
        <f t="shared" si="0"/>
        <v>412</v>
      </c>
      <c r="C18" s="279">
        <f t="shared" si="1"/>
        <v>0</v>
      </c>
      <c r="D18" s="279">
        <f t="shared" si="2"/>
        <v>0</v>
      </c>
      <c r="E18" s="285">
        <f t="shared" si="3"/>
        <v>0</v>
      </c>
      <c r="F18" s="285">
        <f t="shared" si="4"/>
        <v>0</v>
      </c>
      <c r="G18" s="285">
        <f t="shared" si="5"/>
        <v>0</v>
      </c>
      <c r="H18" s="285">
        <f t="shared" si="6"/>
        <v>0</v>
      </c>
      <c r="I18" s="279">
        <f t="shared" si="7"/>
        <v>0</v>
      </c>
      <c r="J18" s="279">
        <f t="shared" si="8"/>
        <v>0</v>
      </c>
    </row>
    <row r="19" spans="1:10" x14ac:dyDescent="0.2">
      <c r="A19" s="278">
        <f>IF('May09'!M77=" ",0,ROUND('May09'!M77,0))</f>
        <v>0</v>
      </c>
      <c r="B19" s="278">
        <f t="shared" si="0"/>
        <v>412</v>
      </c>
      <c r="C19" s="279">
        <f t="shared" si="1"/>
        <v>0</v>
      </c>
      <c r="D19" s="279">
        <f t="shared" si="2"/>
        <v>0</v>
      </c>
      <c r="E19" s="285">
        <f t="shared" si="3"/>
        <v>0</v>
      </c>
      <c r="F19" s="285">
        <f t="shared" si="4"/>
        <v>0</v>
      </c>
      <c r="G19" s="285">
        <f t="shared" si="5"/>
        <v>0</v>
      </c>
      <c r="H19" s="285">
        <f t="shared" si="6"/>
        <v>0</v>
      </c>
      <c r="I19" s="279">
        <f t="shared" si="7"/>
        <v>0</v>
      </c>
      <c r="J19" s="279">
        <f t="shared" si="8"/>
        <v>0</v>
      </c>
    </row>
    <row r="20" spans="1:10" x14ac:dyDescent="0.2">
      <c r="A20" s="278">
        <f>IF('May09'!M78=" ",0,ROUND('May09'!M78,0))</f>
        <v>0</v>
      </c>
      <c r="B20" s="278">
        <f t="shared" si="0"/>
        <v>412</v>
      </c>
      <c r="C20" s="279">
        <f t="shared" si="1"/>
        <v>0</v>
      </c>
      <c r="D20" s="279">
        <f t="shared" si="2"/>
        <v>0</v>
      </c>
      <c r="E20" s="285">
        <f t="shared" si="3"/>
        <v>0</v>
      </c>
      <c r="F20" s="285">
        <f t="shared" si="4"/>
        <v>0</v>
      </c>
      <c r="G20" s="285">
        <f t="shared" si="5"/>
        <v>0</v>
      </c>
      <c r="H20" s="285">
        <f t="shared" si="6"/>
        <v>0</v>
      </c>
      <c r="I20" s="279">
        <f t="shared" si="7"/>
        <v>0</v>
      </c>
      <c r="J20" s="279">
        <f t="shared" si="8"/>
        <v>0</v>
      </c>
    </row>
    <row r="21" spans="1:10" x14ac:dyDescent="0.2">
      <c r="A21" s="278">
        <f>IF('May09'!M79=" ",0,ROUND('May09'!M79,0))</f>
        <v>0</v>
      </c>
      <c r="B21" s="278">
        <f t="shared" si="0"/>
        <v>412</v>
      </c>
      <c r="C21" s="279">
        <f t="shared" si="1"/>
        <v>0</v>
      </c>
      <c r="D21" s="279">
        <f t="shared" si="2"/>
        <v>0</v>
      </c>
      <c r="E21" s="285">
        <f t="shared" si="3"/>
        <v>0</v>
      </c>
      <c r="F21" s="285">
        <f t="shared" si="4"/>
        <v>0</v>
      </c>
      <c r="G21" s="285">
        <f t="shared" si="5"/>
        <v>0</v>
      </c>
      <c r="H21" s="285">
        <f t="shared" si="6"/>
        <v>0</v>
      </c>
      <c r="I21" s="279">
        <f t="shared" si="7"/>
        <v>0</v>
      </c>
      <c r="J21" s="279">
        <f t="shared" si="8"/>
        <v>0</v>
      </c>
    </row>
    <row r="22" spans="1:10" x14ac:dyDescent="0.2">
      <c r="A22" s="278">
        <f>IF('May09'!M80=" ",0,ROUND('May09'!M80,0))</f>
        <v>0</v>
      </c>
      <c r="B22" s="278">
        <f t="shared" si="0"/>
        <v>412</v>
      </c>
      <c r="C22" s="279">
        <f t="shared" si="1"/>
        <v>0</v>
      </c>
      <c r="D22" s="279">
        <f t="shared" si="2"/>
        <v>0</v>
      </c>
      <c r="E22" s="285">
        <f t="shared" si="3"/>
        <v>0</v>
      </c>
      <c r="F22" s="285">
        <f t="shared" si="4"/>
        <v>0</v>
      </c>
      <c r="G22" s="285">
        <f t="shared" si="5"/>
        <v>0</v>
      </c>
      <c r="H22" s="285">
        <f t="shared" si="6"/>
        <v>0</v>
      </c>
      <c r="I22" s="279">
        <f t="shared" si="7"/>
        <v>0</v>
      </c>
      <c r="J22" s="279">
        <f t="shared" si="8"/>
        <v>0</v>
      </c>
    </row>
    <row r="23" spans="1:10" x14ac:dyDescent="0.2">
      <c r="A23" s="278">
        <f>IF('Jun09'!M86=" ",0,ROUND('Jun09'!M86,0))</f>
        <v>0</v>
      </c>
      <c r="B23" s="278">
        <f t="shared" si="0"/>
        <v>412</v>
      </c>
      <c r="C23" s="279">
        <f t="shared" si="1"/>
        <v>0</v>
      </c>
      <c r="D23" s="279">
        <f t="shared" si="2"/>
        <v>0</v>
      </c>
      <c r="E23" s="285">
        <f t="shared" si="3"/>
        <v>0</v>
      </c>
      <c r="F23" s="285">
        <f t="shared" si="4"/>
        <v>0</v>
      </c>
      <c r="G23" s="285">
        <f t="shared" si="5"/>
        <v>0</v>
      </c>
      <c r="H23" s="285">
        <f t="shared" si="6"/>
        <v>0</v>
      </c>
      <c r="I23" s="279">
        <f t="shared" si="7"/>
        <v>0</v>
      </c>
      <c r="J23" s="279">
        <f t="shared" si="8"/>
        <v>0</v>
      </c>
    </row>
    <row r="24" spans="1:10" x14ac:dyDescent="0.2">
      <c r="A24" s="278">
        <f>IF('Jun09'!M87=" ",0,ROUND('Jun09'!M87,0))</f>
        <v>0</v>
      </c>
      <c r="B24" s="278">
        <f t="shared" si="0"/>
        <v>412</v>
      </c>
      <c r="C24" s="279">
        <f t="shared" si="1"/>
        <v>0</v>
      </c>
      <c r="D24" s="279">
        <f t="shared" si="2"/>
        <v>0</v>
      </c>
      <c r="E24" s="285">
        <f t="shared" si="3"/>
        <v>0</v>
      </c>
      <c r="F24" s="285">
        <f t="shared" si="4"/>
        <v>0</v>
      </c>
      <c r="G24" s="285">
        <f t="shared" si="5"/>
        <v>0</v>
      </c>
      <c r="H24" s="285">
        <f t="shared" si="6"/>
        <v>0</v>
      </c>
      <c r="I24" s="279">
        <f t="shared" si="7"/>
        <v>0</v>
      </c>
      <c r="J24" s="279">
        <f t="shared" si="8"/>
        <v>0</v>
      </c>
    </row>
    <row r="25" spans="1:10" x14ac:dyDescent="0.2">
      <c r="A25" s="278">
        <f>IF('Jun09'!M88=" ",0,ROUND('Jun09'!M88,0))</f>
        <v>0</v>
      </c>
      <c r="B25" s="278">
        <f t="shared" si="0"/>
        <v>412</v>
      </c>
      <c r="C25" s="279">
        <f t="shared" si="1"/>
        <v>0</v>
      </c>
      <c r="D25" s="279">
        <f t="shared" si="2"/>
        <v>0</v>
      </c>
      <c r="E25" s="285">
        <f t="shared" si="3"/>
        <v>0</v>
      </c>
      <c r="F25" s="285">
        <f t="shared" si="4"/>
        <v>0</v>
      </c>
      <c r="G25" s="285">
        <f t="shared" si="5"/>
        <v>0</v>
      </c>
      <c r="H25" s="285">
        <f t="shared" si="6"/>
        <v>0</v>
      </c>
      <c r="I25" s="279">
        <f t="shared" si="7"/>
        <v>0</v>
      </c>
      <c r="J25" s="279">
        <f t="shared" si="8"/>
        <v>0</v>
      </c>
    </row>
    <row r="26" spans="1:10" x14ac:dyDescent="0.2">
      <c r="A26" s="278">
        <f>IF('Jun09'!M89=" ",0,ROUND('Jun09'!M89,0))</f>
        <v>0</v>
      </c>
      <c r="B26" s="278">
        <f t="shared" si="0"/>
        <v>412</v>
      </c>
      <c r="C26" s="279">
        <f t="shared" si="1"/>
        <v>0</v>
      </c>
      <c r="D26" s="279">
        <f t="shared" si="2"/>
        <v>0</v>
      </c>
      <c r="E26" s="285">
        <f t="shared" si="3"/>
        <v>0</v>
      </c>
      <c r="F26" s="285">
        <f t="shared" si="4"/>
        <v>0</v>
      </c>
      <c r="G26" s="285">
        <f t="shared" si="5"/>
        <v>0</v>
      </c>
      <c r="H26" s="285">
        <f t="shared" si="6"/>
        <v>0</v>
      </c>
      <c r="I26" s="279">
        <f t="shared" si="7"/>
        <v>0</v>
      </c>
      <c r="J26" s="279">
        <f t="shared" si="8"/>
        <v>0</v>
      </c>
    </row>
    <row r="27" spans="1:10" x14ac:dyDescent="0.2">
      <c r="A27" s="278">
        <f>IF('Jun09'!M90=" ",0,ROUND('Jun09'!M90,0))</f>
        <v>0</v>
      </c>
      <c r="B27" s="278">
        <f t="shared" si="0"/>
        <v>412</v>
      </c>
      <c r="C27" s="279">
        <f t="shared" si="1"/>
        <v>0</v>
      </c>
      <c r="D27" s="279">
        <f t="shared" si="2"/>
        <v>0</v>
      </c>
      <c r="E27" s="285">
        <f t="shared" si="3"/>
        <v>0</v>
      </c>
      <c r="F27" s="285">
        <f t="shared" si="4"/>
        <v>0</v>
      </c>
      <c r="G27" s="285">
        <f t="shared" si="5"/>
        <v>0</v>
      </c>
      <c r="H27" s="285">
        <f t="shared" si="6"/>
        <v>0</v>
      </c>
      <c r="I27" s="279">
        <f t="shared" si="7"/>
        <v>0</v>
      </c>
      <c r="J27" s="279">
        <f t="shared" si="8"/>
        <v>0</v>
      </c>
    </row>
    <row r="28" spans="1:10" x14ac:dyDescent="0.2">
      <c r="A28" s="278">
        <f>IF('Jun09'!M91=" ",0,ROUND('Jun09'!M91,0))</f>
        <v>0</v>
      </c>
      <c r="B28" s="278">
        <f t="shared" si="0"/>
        <v>412</v>
      </c>
      <c r="C28" s="279">
        <f t="shared" si="1"/>
        <v>0</v>
      </c>
      <c r="D28" s="279">
        <f t="shared" si="2"/>
        <v>0</v>
      </c>
      <c r="E28" s="285">
        <f t="shared" si="3"/>
        <v>0</v>
      </c>
      <c r="F28" s="285">
        <f t="shared" si="4"/>
        <v>0</v>
      </c>
      <c r="G28" s="285">
        <f t="shared" si="5"/>
        <v>0</v>
      </c>
      <c r="H28" s="285">
        <f t="shared" si="6"/>
        <v>0</v>
      </c>
      <c r="I28" s="279">
        <f t="shared" si="7"/>
        <v>0</v>
      </c>
      <c r="J28" s="279">
        <f t="shared" si="8"/>
        <v>0</v>
      </c>
    </row>
    <row r="29" spans="1:10" x14ac:dyDescent="0.2">
      <c r="A29" s="278">
        <f>IF('Jun09'!M92=" ",0,ROUND('Jun09'!M92,0))</f>
        <v>0</v>
      </c>
      <c r="B29" s="278">
        <f t="shared" si="0"/>
        <v>412</v>
      </c>
      <c r="C29" s="279">
        <f t="shared" si="1"/>
        <v>0</v>
      </c>
      <c r="D29" s="279">
        <f t="shared" si="2"/>
        <v>0</v>
      </c>
      <c r="E29" s="285">
        <f t="shared" si="3"/>
        <v>0</v>
      </c>
      <c r="F29" s="285">
        <f t="shared" si="4"/>
        <v>0</v>
      </c>
      <c r="G29" s="285">
        <f t="shared" si="5"/>
        <v>0</v>
      </c>
      <c r="H29" s="285">
        <f t="shared" si="6"/>
        <v>0</v>
      </c>
      <c r="I29" s="279">
        <f t="shared" si="7"/>
        <v>0</v>
      </c>
      <c r="J29" s="279">
        <f t="shared" si="8"/>
        <v>0</v>
      </c>
    </row>
    <row r="30" spans="1:10" x14ac:dyDescent="0.2">
      <c r="A30" s="278">
        <f>IF('Jun09'!M93=" ",0,ROUND('Jun09'!M93,0))</f>
        <v>0</v>
      </c>
      <c r="B30" s="278">
        <f t="shared" si="0"/>
        <v>412</v>
      </c>
      <c r="C30" s="279">
        <f t="shared" si="1"/>
        <v>0</v>
      </c>
      <c r="D30" s="279">
        <f t="shared" si="2"/>
        <v>0</v>
      </c>
      <c r="E30" s="285">
        <f t="shared" si="3"/>
        <v>0</v>
      </c>
      <c r="F30" s="285">
        <f t="shared" si="4"/>
        <v>0</v>
      </c>
      <c r="G30" s="285">
        <f t="shared" si="5"/>
        <v>0</v>
      </c>
      <c r="H30" s="285">
        <f t="shared" si="6"/>
        <v>0</v>
      </c>
      <c r="I30" s="279">
        <f t="shared" si="7"/>
        <v>0</v>
      </c>
      <c r="J30" s="279">
        <f t="shared" si="8"/>
        <v>0</v>
      </c>
    </row>
    <row r="31" spans="1:10" x14ac:dyDescent="0.2">
      <c r="A31" s="278">
        <f>IF('Jun09'!M94=" ",0,ROUND('Jun09'!M94,0))</f>
        <v>0</v>
      </c>
      <c r="B31" s="278">
        <f t="shared" si="0"/>
        <v>412</v>
      </c>
      <c r="C31" s="279">
        <f t="shared" si="1"/>
        <v>0</v>
      </c>
      <c r="D31" s="279">
        <f t="shared" si="2"/>
        <v>0</v>
      </c>
      <c r="E31" s="285">
        <f t="shared" si="3"/>
        <v>0</v>
      </c>
      <c r="F31" s="285">
        <f t="shared" si="4"/>
        <v>0</v>
      </c>
      <c r="G31" s="285">
        <f t="shared" si="5"/>
        <v>0</v>
      </c>
      <c r="H31" s="285">
        <f t="shared" si="6"/>
        <v>0</v>
      </c>
      <c r="I31" s="279">
        <f t="shared" si="7"/>
        <v>0</v>
      </c>
      <c r="J31" s="279">
        <f t="shared" si="8"/>
        <v>0</v>
      </c>
    </row>
    <row r="32" spans="1:10" x14ac:dyDescent="0.2">
      <c r="A32" s="278">
        <f>IF('Jun09'!M95=" ",0,ROUND('Jun09'!M95,0))</f>
        <v>0</v>
      </c>
      <c r="B32" s="278">
        <f t="shared" si="0"/>
        <v>412</v>
      </c>
      <c r="C32" s="279">
        <f t="shared" si="1"/>
        <v>0</v>
      </c>
      <c r="D32" s="279">
        <f t="shared" si="2"/>
        <v>0</v>
      </c>
      <c r="E32" s="285">
        <f t="shared" si="3"/>
        <v>0</v>
      </c>
      <c r="F32" s="285">
        <f t="shared" si="4"/>
        <v>0</v>
      </c>
      <c r="G32" s="285">
        <f t="shared" si="5"/>
        <v>0</v>
      </c>
      <c r="H32" s="285">
        <f t="shared" si="6"/>
        <v>0</v>
      </c>
      <c r="I32" s="279">
        <f t="shared" si="7"/>
        <v>0</v>
      </c>
      <c r="J32" s="279">
        <f t="shared" si="8"/>
        <v>0</v>
      </c>
    </row>
    <row r="33" spans="1:10" x14ac:dyDescent="0.2">
      <c r="A33" s="278">
        <f>IF('Jul09'!M71=" ",0,ROUND('Jul09'!M71,0))</f>
        <v>0</v>
      </c>
      <c r="B33" s="278">
        <f t="shared" si="0"/>
        <v>412</v>
      </c>
      <c r="C33" s="279">
        <f t="shared" si="1"/>
        <v>0</v>
      </c>
      <c r="D33" s="279">
        <f t="shared" si="2"/>
        <v>0</v>
      </c>
      <c r="E33" s="285">
        <f t="shared" si="3"/>
        <v>0</v>
      </c>
      <c r="F33" s="285">
        <f t="shared" si="4"/>
        <v>0</v>
      </c>
      <c r="G33" s="285">
        <f t="shared" si="5"/>
        <v>0</v>
      </c>
      <c r="H33" s="285">
        <f t="shared" si="6"/>
        <v>0</v>
      </c>
      <c r="I33" s="279">
        <f t="shared" si="7"/>
        <v>0</v>
      </c>
      <c r="J33" s="279">
        <f t="shared" si="8"/>
        <v>0</v>
      </c>
    </row>
    <row r="34" spans="1:10" x14ac:dyDescent="0.2">
      <c r="A34" s="278">
        <f>IF('Jul09'!M72=" ",0,ROUND('Jul09'!M72,0))</f>
        <v>0</v>
      </c>
      <c r="B34" s="278">
        <f t="shared" si="0"/>
        <v>412</v>
      </c>
      <c r="C34" s="279">
        <f t="shared" si="1"/>
        <v>0</v>
      </c>
      <c r="D34" s="279">
        <f t="shared" si="2"/>
        <v>0</v>
      </c>
      <c r="E34" s="285">
        <f t="shared" si="3"/>
        <v>0</v>
      </c>
      <c r="F34" s="285">
        <f t="shared" si="4"/>
        <v>0</v>
      </c>
      <c r="G34" s="285">
        <f t="shared" si="5"/>
        <v>0</v>
      </c>
      <c r="H34" s="285">
        <f t="shared" si="6"/>
        <v>0</v>
      </c>
      <c r="I34" s="279">
        <f t="shared" si="7"/>
        <v>0</v>
      </c>
      <c r="J34" s="279">
        <f t="shared" si="8"/>
        <v>0</v>
      </c>
    </row>
    <row r="35" spans="1:10" x14ac:dyDescent="0.2">
      <c r="A35" s="278">
        <f>IF('Jul09'!M73=" ",0,ROUND('Jul09'!M73,0))</f>
        <v>0</v>
      </c>
      <c r="B35" s="278">
        <f t="shared" si="0"/>
        <v>412</v>
      </c>
      <c r="C35" s="279">
        <f t="shared" si="1"/>
        <v>0</v>
      </c>
      <c r="D35" s="279">
        <f t="shared" si="2"/>
        <v>0</v>
      </c>
      <c r="E35" s="285">
        <f t="shared" si="3"/>
        <v>0</v>
      </c>
      <c r="F35" s="285">
        <f t="shared" si="4"/>
        <v>0</v>
      </c>
      <c r="G35" s="285">
        <f t="shared" si="5"/>
        <v>0</v>
      </c>
      <c r="H35" s="285">
        <f t="shared" si="6"/>
        <v>0</v>
      </c>
      <c r="I35" s="279">
        <f t="shared" si="7"/>
        <v>0</v>
      </c>
      <c r="J35" s="279">
        <f t="shared" si="8"/>
        <v>0</v>
      </c>
    </row>
    <row r="36" spans="1:10" x14ac:dyDescent="0.2">
      <c r="A36" s="278">
        <f>IF('Jul09'!M74=" ",0,ROUND('Jul09'!M74,0))</f>
        <v>0</v>
      </c>
      <c r="B36" s="278">
        <f t="shared" si="0"/>
        <v>412</v>
      </c>
      <c r="C36" s="279">
        <f t="shared" si="1"/>
        <v>0</v>
      </c>
      <c r="D36" s="279">
        <f t="shared" si="2"/>
        <v>0</v>
      </c>
      <c r="E36" s="285">
        <f t="shared" si="3"/>
        <v>0</v>
      </c>
      <c r="F36" s="285">
        <f t="shared" si="4"/>
        <v>0</v>
      </c>
      <c r="G36" s="285">
        <f t="shared" si="5"/>
        <v>0</v>
      </c>
      <c r="H36" s="285">
        <f t="shared" si="6"/>
        <v>0</v>
      </c>
      <c r="I36" s="279">
        <f t="shared" si="7"/>
        <v>0</v>
      </c>
      <c r="J36" s="279">
        <f t="shared" si="8"/>
        <v>0</v>
      </c>
    </row>
    <row r="37" spans="1:10" x14ac:dyDescent="0.2">
      <c r="A37" s="278">
        <f>IF('Jul09'!M75=" ",0,ROUND('Jul09'!M75,0))</f>
        <v>0</v>
      </c>
      <c r="B37" s="278">
        <f t="shared" si="0"/>
        <v>412</v>
      </c>
      <c r="C37" s="279">
        <f t="shared" si="1"/>
        <v>0</v>
      </c>
      <c r="D37" s="279">
        <f t="shared" si="2"/>
        <v>0</v>
      </c>
      <c r="E37" s="285">
        <f t="shared" si="3"/>
        <v>0</v>
      </c>
      <c r="F37" s="285">
        <f t="shared" si="4"/>
        <v>0</v>
      </c>
      <c r="G37" s="285">
        <f t="shared" si="5"/>
        <v>0</v>
      </c>
      <c r="H37" s="285">
        <f t="shared" si="6"/>
        <v>0</v>
      </c>
      <c r="I37" s="279">
        <f t="shared" si="7"/>
        <v>0</v>
      </c>
      <c r="J37" s="279">
        <f t="shared" si="8"/>
        <v>0</v>
      </c>
    </row>
    <row r="38" spans="1:10" x14ac:dyDescent="0.2">
      <c r="A38" s="278">
        <f>IF('Jul09'!M76=" ",0,ROUND('Jul09'!M76,0))</f>
        <v>0</v>
      </c>
      <c r="B38" s="278">
        <f t="shared" si="0"/>
        <v>412</v>
      </c>
      <c r="C38" s="279">
        <f t="shared" si="1"/>
        <v>0</v>
      </c>
      <c r="D38" s="279">
        <f t="shared" si="2"/>
        <v>0</v>
      </c>
      <c r="E38" s="285">
        <f t="shared" si="3"/>
        <v>0</v>
      </c>
      <c r="F38" s="285">
        <f t="shared" si="4"/>
        <v>0</v>
      </c>
      <c r="G38" s="285">
        <f t="shared" si="5"/>
        <v>0</v>
      </c>
      <c r="H38" s="285">
        <f t="shared" si="6"/>
        <v>0</v>
      </c>
      <c r="I38" s="279">
        <f t="shared" si="7"/>
        <v>0</v>
      </c>
      <c r="J38" s="279">
        <f t="shared" si="8"/>
        <v>0</v>
      </c>
    </row>
    <row r="39" spans="1:10" x14ac:dyDescent="0.2">
      <c r="A39" s="278">
        <f>IF('Jul09'!M77=" ",0,ROUND('Jul09'!M77,0))</f>
        <v>0</v>
      </c>
      <c r="B39" s="278">
        <f t="shared" si="0"/>
        <v>412</v>
      </c>
      <c r="C39" s="279">
        <f t="shared" si="1"/>
        <v>0</v>
      </c>
      <c r="D39" s="279">
        <f t="shared" si="2"/>
        <v>0</v>
      </c>
      <c r="E39" s="285">
        <f t="shared" si="3"/>
        <v>0</v>
      </c>
      <c r="F39" s="285">
        <f t="shared" si="4"/>
        <v>0</v>
      </c>
      <c r="G39" s="285">
        <f t="shared" si="5"/>
        <v>0</v>
      </c>
      <c r="H39" s="285">
        <f t="shared" si="6"/>
        <v>0</v>
      </c>
      <c r="I39" s="279">
        <f t="shared" si="7"/>
        <v>0</v>
      </c>
      <c r="J39" s="279">
        <f t="shared" si="8"/>
        <v>0</v>
      </c>
    </row>
    <row r="40" spans="1:10" x14ac:dyDescent="0.2">
      <c r="A40" s="278">
        <f>IF('Jul09'!M78=" ",0,ROUND('Jul09'!M78,0))</f>
        <v>0</v>
      </c>
      <c r="B40" s="278">
        <f t="shared" si="0"/>
        <v>412</v>
      </c>
      <c r="C40" s="279">
        <f t="shared" si="1"/>
        <v>0</v>
      </c>
      <c r="D40" s="279">
        <f t="shared" si="2"/>
        <v>0</v>
      </c>
      <c r="E40" s="285">
        <f t="shared" si="3"/>
        <v>0</v>
      </c>
      <c r="F40" s="285">
        <f t="shared" si="4"/>
        <v>0</v>
      </c>
      <c r="G40" s="285">
        <f t="shared" si="5"/>
        <v>0</v>
      </c>
      <c r="H40" s="285">
        <f t="shared" si="6"/>
        <v>0</v>
      </c>
      <c r="I40" s="279">
        <f t="shared" si="7"/>
        <v>0</v>
      </c>
      <c r="J40" s="279">
        <f t="shared" si="8"/>
        <v>0</v>
      </c>
    </row>
    <row r="41" spans="1:10" x14ac:dyDescent="0.2">
      <c r="A41" s="278">
        <f>IF('Jul09'!M79=" ",0,ROUND('Jul09'!M79,0))</f>
        <v>0</v>
      </c>
      <c r="B41" s="278">
        <f t="shared" si="0"/>
        <v>412</v>
      </c>
      <c r="C41" s="279">
        <f t="shared" si="1"/>
        <v>0</v>
      </c>
      <c r="D41" s="279">
        <f t="shared" si="2"/>
        <v>0</v>
      </c>
      <c r="E41" s="285">
        <f t="shared" si="3"/>
        <v>0</v>
      </c>
      <c r="F41" s="285">
        <f t="shared" si="4"/>
        <v>0</v>
      </c>
      <c r="G41" s="285">
        <f t="shared" si="5"/>
        <v>0</v>
      </c>
      <c r="H41" s="285">
        <f t="shared" si="6"/>
        <v>0</v>
      </c>
      <c r="I41" s="279">
        <f t="shared" si="7"/>
        <v>0</v>
      </c>
      <c r="J41" s="279">
        <f t="shared" si="8"/>
        <v>0</v>
      </c>
    </row>
    <row r="42" spans="1:10" x14ac:dyDescent="0.2">
      <c r="A42" s="278">
        <f>IF('Jul09'!M80=" ",0,ROUND('Jul09'!M80,0))</f>
        <v>0</v>
      </c>
      <c r="B42" s="278">
        <f t="shared" si="0"/>
        <v>412</v>
      </c>
      <c r="C42" s="279">
        <f t="shared" si="1"/>
        <v>0</v>
      </c>
      <c r="D42" s="279">
        <f t="shared" si="2"/>
        <v>0</v>
      </c>
      <c r="E42" s="285">
        <f t="shared" si="3"/>
        <v>0</v>
      </c>
      <c r="F42" s="285">
        <f t="shared" si="4"/>
        <v>0</v>
      </c>
      <c r="G42" s="285">
        <f t="shared" si="5"/>
        <v>0</v>
      </c>
      <c r="H42" s="285">
        <f t="shared" si="6"/>
        <v>0</v>
      </c>
      <c r="I42" s="279">
        <f t="shared" si="7"/>
        <v>0</v>
      </c>
      <c r="J42" s="279">
        <f t="shared" si="8"/>
        <v>0</v>
      </c>
    </row>
    <row r="43" spans="1:10" x14ac:dyDescent="0.2">
      <c r="A43" s="278">
        <f>IF('Aug09'!M71=" ",0,ROUND('Aug09'!M71,0))</f>
        <v>0</v>
      </c>
      <c r="B43" s="278">
        <f t="shared" si="0"/>
        <v>412</v>
      </c>
      <c r="C43" s="279">
        <f t="shared" si="1"/>
        <v>0</v>
      </c>
      <c r="D43" s="279">
        <f t="shared" si="2"/>
        <v>0</v>
      </c>
      <c r="E43" s="285">
        <f t="shared" si="3"/>
        <v>0</v>
      </c>
      <c r="F43" s="285">
        <f t="shared" si="4"/>
        <v>0</v>
      </c>
      <c r="G43" s="285">
        <f t="shared" si="5"/>
        <v>0</v>
      </c>
      <c r="H43" s="285">
        <f t="shared" si="6"/>
        <v>0</v>
      </c>
      <c r="I43" s="279">
        <f t="shared" si="7"/>
        <v>0</v>
      </c>
      <c r="J43" s="279">
        <f t="shared" si="8"/>
        <v>0</v>
      </c>
    </row>
    <row r="44" spans="1:10" x14ac:dyDescent="0.2">
      <c r="A44" s="278">
        <f>IF('Aug09'!M72=" ",0,ROUND('Aug09'!M72,0))</f>
        <v>0</v>
      </c>
      <c r="B44" s="278">
        <f t="shared" si="0"/>
        <v>412</v>
      </c>
      <c r="C44" s="279">
        <f t="shared" si="1"/>
        <v>0</v>
      </c>
      <c r="D44" s="279">
        <f t="shared" si="2"/>
        <v>0</v>
      </c>
      <c r="E44" s="285">
        <f t="shared" si="3"/>
        <v>0</v>
      </c>
      <c r="F44" s="285">
        <f t="shared" si="4"/>
        <v>0</v>
      </c>
      <c r="G44" s="285">
        <f t="shared" si="5"/>
        <v>0</v>
      </c>
      <c r="H44" s="285">
        <f t="shared" si="6"/>
        <v>0</v>
      </c>
      <c r="I44" s="279">
        <f t="shared" si="7"/>
        <v>0</v>
      </c>
      <c r="J44" s="279">
        <f t="shared" si="8"/>
        <v>0</v>
      </c>
    </row>
    <row r="45" spans="1:10" x14ac:dyDescent="0.2">
      <c r="A45" s="278">
        <f>IF('Aug09'!M73=" ",0,ROUND('Aug09'!M73,0))</f>
        <v>0</v>
      </c>
      <c r="B45" s="278">
        <f t="shared" si="0"/>
        <v>412</v>
      </c>
      <c r="C45" s="279">
        <f t="shared" si="1"/>
        <v>0</v>
      </c>
      <c r="D45" s="279">
        <f t="shared" si="2"/>
        <v>0</v>
      </c>
      <c r="E45" s="285">
        <f t="shared" si="3"/>
        <v>0</v>
      </c>
      <c r="F45" s="285">
        <f t="shared" si="4"/>
        <v>0</v>
      </c>
      <c r="G45" s="285">
        <f t="shared" si="5"/>
        <v>0</v>
      </c>
      <c r="H45" s="285">
        <f t="shared" si="6"/>
        <v>0</v>
      </c>
      <c r="I45" s="279">
        <f t="shared" si="7"/>
        <v>0</v>
      </c>
      <c r="J45" s="279">
        <f t="shared" si="8"/>
        <v>0</v>
      </c>
    </row>
    <row r="46" spans="1:10" x14ac:dyDescent="0.2">
      <c r="A46" s="278">
        <f>IF('Aug09'!M74=" ",0,ROUND('Aug09'!M74,0))</f>
        <v>0</v>
      </c>
      <c r="B46" s="278">
        <f t="shared" si="0"/>
        <v>412</v>
      </c>
      <c r="C46" s="279">
        <f t="shared" si="1"/>
        <v>0</v>
      </c>
      <c r="D46" s="279">
        <f t="shared" si="2"/>
        <v>0</v>
      </c>
      <c r="E46" s="285">
        <f t="shared" si="3"/>
        <v>0</v>
      </c>
      <c r="F46" s="285">
        <f t="shared" si="4"/>
        <v>0</v>
      </c>
      <c r="G46" s="285">
        <f t="shared" si="5"/>
        <v>0</v>
      </c>
      <c r="H46" s="285">
        <f t="shared" si="6"/>
        <v>0</v>
      </c>
      <c r="I46" s="279">
        <f t="shared" si="7"/>
        <v>0</v>
      </c>
      <c r="J46" s="279">
        <f t="shared" si="8"/>
        <v>0</v>
      </c>
    </row>
    <row r="47" spans="1:10" x14ac:dyDescent="0.2">
      <c r="A47" s="278">
        <f>IF('Aug09'!M75=" ",0,ROUND('Aug09'!M75,0))</f>
        <v>0</v>
      </c>
      <c r="B47" s="278">
        <f t="shared" si="0"/>
        <v>412</v>
      </c>
      <c r="C47" s="279">
        <f t="shared" si="1"/>
        <v>0</v>
      </c>
      <c r="D47" s="279">
        <f t="shared" si="2"/>
        <v>0</v>
      </c>
      <c r="E47" s="285">
        <f t="shared" si="3"/>
        <v>0</v>
      </c>
      <c r="F47" s="285">
        <f t="shared" si="4"/>
        <v>0</v>
      </c>
      <c r="G47" s="285">
        <f t="shared" si="5"/>
        <v>0</v>
      </c>
      <c r="H47" s="285">
        <f t="shared" si="6"/>
        <v>0</v>
      </c>
      <c r="I47" s="279">
        <f t="shared" si="7"/>
        <v>0</v>
      </c>
      <c r="J47" s="279">
        <f t="shared" si="8"/>
        <v>0</v>
      </c>
    </row>
    <row r="48" spans="1:10" x14ac:dyDescent="0.2">
      <c r="A48" s="278">
        <f>IF('Aug09'!M76=" ",0,ROUND('Aug09'!M76,0))</f>
        <v>0</v>
      </c>
      <c r="B48" s="278">
        <f t="shared" si="0"/>
        <v>412</v>
      </c>
      <c r="C48" s="279">
        <f t="shared" si="1"/>
        <v>0</v>
      </c>
      <c r="D48" s="279">
        <f t="shared" si="2"/>
        <v>0</v>
      </c>
      <c r="E48" s="285">
        <f t="shared" si="3"/>
        <v>0</v>
      </c>
      <c r="F48" s="285">
        <f t="shared" si="4"/>
        <v>0</v>
      </c>
      <c r="G48" s="285">
        <f t="shared" si="5"/>
        <v>0</v>
      </c>
      <c r="H48" s="285">
        <f t="shared" si="6"/>
        <v>0</v>
      </c>
      <c r="I48" s="279">
        <f t="shared" si="7"/>
        <v>0</v>
      </c>
      <c r="J48" s="279">
        <f t="shared" si="8"/>
        <v>0</v>
      </c>
    </row>
    <row r="49" spans="1:10" x14ac:dyDescent="0.2">
      <c r="A49" s="278">
        <f>IF('Aug09'!M77=" ",0,ROUND('Aug09'!M77,0))</f>
        <v>0</v>
      </c>
      <c r="B49" s="278">
        <f t="shared" si="0"/>
        <v>412</v>
      </c>
      <c r="C49" s="279">
        <f t="shared" si="1"/>
        <v>0</v>
      </c>
      <c r="D49" s="279">
        <f t="shared" si="2"/>
        <v>0</v>
      </c>
      <c r="E49" s="285">
        <f t="shared" si="3"/>
        <v>0</v>
      </c>
      <c r="F49" s="285">
        <f t="shared" si="4"/>
        <v>0</v>
      </c>
      <c r="G49" s="285">
        <f t="shared" si="5"/>
        <v>0</v>
      </c>
      <c r="H49" s="285">
        <f t="shared" si="6"/>
        <v>0</v>
      </c>
      <c r="I49" s="279">
        <f t="shared" si="7"/>
        <v>0</v>
      </c>
      <c r="J49" s="279">
        <f t="shared" si="8"/>
        <v>0</v>
      </c>
    </row>
    <row r="50" spans="1:10" x14ac:dyDescent="0.2">
      <c r="A50" s="278">
        <f>IF('Aug09'!M78=" ",0,ROUND('Aug09'!M78,0))</f>
        <v>0</v>
      </c>
      <c r="B50" s="278">
        <f t="shared" si="0"/>
        <v>412</v>
      </c>
      <c r="C50" s="279">
        <f t="shared" si="1"/>
        <v>0</v>
      </c>
      <c r="D50" s="279">
        <f t="shared" si="2"/>
        <v>0</v>
      </c>
      <c r="E50" s="285">
        <f t="shared" si="3"/>
        <v>0</v>
      </c>
      <c r="F50" s="285">
        <f t="shared" si="4"/>
        <v>0</v>
      </c>
      <c r="G50" s="285">
        <f t="shared" si="5"/>
        <v>0</v>
      </c>
      <c r="H50" s="285">
        <f t="shared" si="6"/>
        <v>0</v>
      </c>
      <c r="I50" s="279">
        <f t="shared" si="7"/>
        <v>0</v>
      </c>
      <c r="J50" s="279">
        <f t="shared" si="8"/>
        <v>0</v>
      </c>
    </row>
    <row r="51" spans="1:10" x14ac:dyDescent="0.2">
      <c r="A51" s="278">
        <f>IF('Aug09'!M79=" ",0,ROUND('Aug09'!M79,0))</f>
        <v>0</v>
      </c>
      <c r="B51" s="278">
        <f t="shared" si="0"/>
        <v>412</v>
      </c>
      <c r="C51" s="279">
        <f t="shared" si="1"/>
        <v>0</v>
      </c>
      <c r="D51" s="279">
        <f t="shared" si="2"/>
        <v>0</v>
      </c>
      <c r="E51" s="285">
        <f t="shared" si="3"/>
        <v>0</v>
      </c>
      <c r="F51" s="285">
        <f t="shared" si="4"/>
        <v>0</v>
      </c>
      <c r="G51" s="285">
        <f t="shared" si="5"/>
        <v>0</v>
      </c>
      <c r="H51" s="285">
        <f t="shared" si="6"/>
        <v>0</v>
      </c>
      <c r="I51" s="279">
        <f t="shared" si="7"/>
        <v>0</v>
      </c>
      <c r="J51" s="279">
        <f t="shared" si="8"/>
        <v>0</v>
      </c>
    </row>
    <row r="52" spans="1:10" x14ac:dyDescent="0.2">
      <c r="A52" s="278">
        <f>IF('Aug09'!M80=" ",0,ROUND('Aug09'!M80,0))</f>
        <v>0</v>
      </c>
      <c r="B52" s="278">
        <f t="shared" si="0"/>
        <v>412</v>
      </c>
      <c r="C52" s="279">
        <f t="shared" si="1"/>
        <v>0</v>
      </c>
      <c r="D52" s="279">
        <f t="shared" si="2"/>
        <v>0</v>
      </c>
      <c r="E52" s="285">
        <f t="shared" si="3"/>
        <v>0</v>
      </c>
      <c r="F52" s="285">
        <f t="shared" si="4"/>
        <v>0</v>
      </c>
      <c r="G52" s="285">
        <f t="shared" si="5"/>
        <v>0</v>
      </c>
      <c r="H52" s="285">
        <f t="shared" si="6"/>
        <v>0</v>
      </c>
      <c r="I52" s="279">
        <f t="shared" si="7"/>
        <v>0</v>
      </c>
      <c r="J52" s="279">
        <f t="shared" si="8"/>
        <v>0</v>
      </c>
    </row>
    <row r="53" spans="1:10" x14ac:dyDescent="0.2">
      <c r="A53" s="278">
        <f>IF('Sep09'!M86=" ",0,ROUND('Sep09'!M86,0))</f>
        <v>0</v>
      </c>
      <c r="B53" s="278">
        <f t="shared" si="0"/>
        <v>412</v>
      </c>
      <c r="C53" s="279">
        <f t="shared" si="1"/>
        <v>0</v>
      </c>
      <c r="D53" s="279">
        <f t="shared" si="2"/>
        <v>0</v>
      </c>
      <c r="E53" s="285">
        <f t="shared" si="3"/>
        <v>0</v>
      </c>
      <c r="F53" s="285">
        <f t="shared" si="4"/>
        <v>0</v>
      </c>
      <c r="G53" s="285">
        <f t="shared" si="5"/>
        <v>0</v>
      </c>
      <c r="H53" s="285">
        <f t="shared" si="6"/>
        <v>0</v>
      </c>
      <c r="I53" s="279">
        <f t="shared" si="7"/>
        <v>0</v>
      </c>
      <c r="J53" s="279">
        <f t="shared" si="8"/>
        <v>0</v>
      </c>
    </row>
    <row r="54" spans="1:10" x14ac:dyDescent="0.2">
      <c r="A54" s="278">
        <f>IF('Sep09'!M87=" ",0,ROUND('Sep09'!M87,0))</f>
        <v>0</v>
      </c>
      <c r="B54" s="278">
        <f t="shared" si="0"/>
        <v>412</v>
      </c>
      <c r="C54" s="279">
        <f t="shared" si="1"/>
        <v>0</v>
      </c>
      <c r="D54" s="279">
        <f t="shared" si="2"/>
        <v>0</v>
      </c>
      <c r="E54" s="285">
        <f t="shared" si="3"/>
        <v>0</v>
      </c>
      <c r="F54" s="285">
        <f t="shared" si="4"/>
        <v>0</v>
      </c>
      <c r="G54" s="285">
        <f t="shared" si="5"/>
        <v>0</v>
      </c>
      <c r="H54" s="285">
        <f t="shared" si="6"/>
        <v>0</v>
      </c>
      <c r="I54" s="279">
        <f t="shared" si="7"/>
        <v>0</v>
      </c>
      <c r="J54" s="279">
        <f t="shared" si="8"/>
        <v>0</v>
      </c>
    </row>
    <row r="55" spans="1:10" x14ac:dyDescent="0.2">
      <c r="A55" s="278">
        <f>IF('Sep09'!M88=" ",0,ROUND('Sep09'!M88,0))</f>
        <v>0</v>
      </c>
      <c r="B55" s="278">
        <f t="shared" si="0"/>
        <v>412</v>
      </c>
      <c r="C55" s="279">
        <f t="shared" si="1"/>
        <v>0</v>
      </c>
      <c r="D55" s="279">
        <f t="shared" si="2"/>
        <v>0</v>
      </c>
      <c r="E55" s="285">
        <f t="shared" si="3"/>
        <v>0</v>
      </c>
      <c r="F55" s="285">
        <f t="shared" si="4"/>
        <v>0</v>
      </c>
      <c r="G55" s="285">
        <f t="shared" si="5"/>
        <v>0</v>
      </c>
      <c r="H55" s="285">
        <f t="shared" si="6"/>
        <v>0</v>
      </c>
      <c r="I55" s="279">
        <f t="shared" si="7"/>
        <v>0</v>
      </c>
      <c r="J55" s="279">
        <f t="shared" si="8"/>
        <v>0</v>
      </c>
    </row>
    <row r="56" spans="1:10" x14ac:dyDescent="0.2">
      <c r="A56" s="278">
        <f>IF('Sep09'!M89=" ",0,ROUND('Sep09'!M89,0))</f>
        <v>0</v>
      </c>
      <c r="B56" s="278">
        <f t="shared" si="0"/>
        <v>412</v>
      </c>
      <c r="C56" s="279">
        <f t="shared" si="1"/>
        <v>0</v>
      </c>
      <c r="D56" s="279">
        <f t="shared" si="2"/>
        <v>0</v>
      </c>
      <c r="E56" s="285">
        <f t="shared" si="3"/>
        <v>0</v>
      </c>
      <c r="F56" s="285">
        <f t="shared" si="4"/>
        <v>0</v>
      </c>
      <c r="G56" s="285">
        <f t="shared" si="5"/>
        <v>0</v>
      </c>
      <c r="H56" s="285">
        <f t="shared" si="6"/>
        <v>0</v>
      </c>
      <c r="I56" s="279">
        <f t="shared" si="7"/>
        <v>0</v>
      </c>
      <c r="J56" s="279">
        <f t="shared" si="8"/>
        <v>0</v>
      </c>
    </row>
    <row r="57" spans="1:10" x14ac:dyDescent="0.2">
      <c r="A57" s="278">
        <f>IF('Sep09'!M90=" ",0,ROUND('Sep09'!M90,0))</f>
        <v>0</v>
      </c>
      <c r="B57" s="278">
        <f t="shared" si="0"/>
        <v>412</v>
      </c>
      <c r="C57" s="279">
        <f t="shared" si="1"/>
        <v>0</v>
      </c>
      <c r="D57" s="279">
        <f t="shared" si="2"/>
        <v>0</v>
      </c>
      <c r="E57" s="285">
        <f t="shared" si="3"/>
        <v>0</v>
      </c>
      <c r="F57" s="285">
        <f t="shared" si="4"/>
        <v>0</v>
      </c>
      <c r="G57" s="285">
        <f t="shared" si="5"/>
        <v>0</v>
      </c>
      <c r="H57" s="285">
        <f t="shared" si="6"/>
        <v>0</v>
      </c>
      <c r="I57" s="279">
        <f t="shared" si="7"/>
        <v>0</v>
      </c>
      <c r="J57" s="279">
        <f t="shared" si="8"/>
        <v>0</v>
      </c>
    </row>
    <row r="58" spans="1:10" x14ac:dyDescent="0.2">
      <c r="A58" s="278">
        <f>IF('Sep09'!M91=" ",0,ROUND('Sep09'!M91,0))</f>
        <v>0</v>
      </c>
      <c r="B58" s="278">
        <f t="shared" si="0"/>
        <v>412</v>
      </c>
      <c r="C58" s="279">
        <f t="shared" si="1"/>
        <v>0</v>
      </c>
      <c r="D58" s="279">
        <f t="shared" si="2"/>
        <v>0</v>
      </c>
      <c r="E58" s="285">
        <f t="shared" si="3"/>
        <v>0</v>
      </c>
      <c r="F58" s="285">
        <f t="shared" si="4"/>
        <v>0</v>
      </c>
      <c r="G58" s="285">
        <f t="shared" si="5"/>
        <v>0</v>
      </c>
      <c r="H58" s="285">
        <f t="shared" si="6"/>
        <v>0</v>
      </c>
      <c r="I58" s="279">
        <f t="shared" si="7"/>
        <v>0</v>
      </c>
      <c r="J58" s="279">
        <f t="shared" si="8"/>
        <v>0</v>
      </c>
    </row>
    <row r="59" spans="1:10" x14ac:dyDescent="0.2">
      <c r="A59" s="278">
        <f>IF('Sep09'!M92=" ",0,ROUND('Sep09'!M92,0))</f>
        <v>0</v>
      </c>
      <c r="B59" s="278">
        <f t="shared" si="0"/>
        <v>412</v>
      </c>
      <c r="C59" s="279">
        <f t="shared" si="1"/>
        <v>0</v>
      </c>
      <c r="D59" s="279">
        <f t="shared" si="2"/>
        <v>0</v>
      </c>
      <c r="E59" s="285">
        <f t="shared" si="3"/>
        <v>0</v>
      </c>
      <c r="F59" s="285">
        <f t="shared" si="4"/>
        <v>0</v>
      </c>
      <c r="G59" s="285">
        <f t="shared" si="5"/>
        <v>0</v>
      </c>
      <c r="H59" s="285">
        <f t="shared" si="6"/>
        <v>0</v>
      </c>
      <c r="I59" s="279">
        <f t="shared" si="7"/>
        <v>0</v>
      </c>
      <c r="J59" s="279">
        <f t="shared" si="8"/>
        <v>0</v>
      </c>
    </row>
    <row r="60" spans="1:10" x14ac:dyDescent="0.2">
      <c r="A60" s="278">
        <f>IF('Sep09'!M93=" ",0,ROUND('Sep09'!M93,0))</f>
        <v>0</v>
      </c>
      <c r="B60" s="278">
        <f t="shared" si="0"/>
        <v>412</v>
      </c>
      <c r="C60" s="279">
        <f t="shared" si="1"/>
        <v>0</v>
      </c>
      <c r="D60" s="279">
        <f t="shared" si="2"/>
        <v>0</v>
      </c>
      <c r="E60" s="285">
        <f t="shared" si="3"/>
        <v>0</v>
      </c>
      <c r="F60" s="285">
        <f t="shared" si="4"/>
        <v>0</v>
      </c>
      <c r="G60" s="285">
        <f t="shared" si="5"/>
        <v>0</v>
      </c>
      <c r="H60" s="285">
        <f t="shared" si="6"/>
        <v>0</v>
      </c>
      <c r="I60" s="279">
        <f t="shared" si="7"/>
        <v>0</v>
      </c>
      <c r="J60" s="279">
        <f t="shared" si="8"/>
        <v>0</v>
      </c>
    </row>
    <row r="61" spans="1:10" x14ac:dyDescent="0.2">
      <c r="A61" s="278">
        <f>IF('Sep09'!M94=" ",0,ROUND('Sep09'!M94,0))</f>
        <v>0</v>
      </c>
      <c r="B61" s="278">
        <f t="shared" si="0"/>
        <v>412</v>
      </c>
      <c r="C61" s="279">
        <f t="shared" si="1"/>
        <v>0</v>
      </c>
      <c r="D61" s="279">
        <f t="shared" si="2"/>
        <v>0</v>
      </c>
      <c r="E61" s="285">
        <f t="shared" si="3"/>
        <v>0</v>
      </c>
      <c r="F61" s="285">
        <f t="shared" si="4"/>
        <v>0</v>
      </c>
      <c r="G61" s="285">
        <f t="shared" si="5"/>
        <v>0</v>
      </c>
      <c r="H61" s="285">
        <f t="shared" si="6"/>
        <v>0</v>
      </c>
      <c r="I61" s="279">
        <f t="shared" si="7"/>
        <v>0</v>
      </c>
      <c r="J61" s="279">
        <f t="shared" si="8"/>
        <v>0</v>
      </c>
    </row>
    <row r="62" spans="1:10" x14ac:dyDescent="0.2">
      <c r="A62" s="278">
        <f>IF('Sep09'!M95=" ",0,ROUND('Sep09'!M95,0))</f>
        <v>0</v>
      </c>
      <c r="B62" s="278">
        <f t="shared" si="0"/>
        <v>412</v>
      </c>
      <c r="C62" s="279">
        <f t="shared" si="1"/>
        <v>0</v>
      </c>
      <c r="D62" s="279">
        <f t="shared" si="2"/>
        <v>0</v>
      </c>
      <c r="E62" s="285">
        <f t="shared" si="3"/>
        <v>0</v>
      </c>
      <c r="F62" s="285">
        <f t="shared" si="4"/>
        <v>0</v>
      </c>
      <c r="G62" s="285">
        <f t="shared" si="5"/>
        <v>0</v>
      </c>
      <c r="H62" s="285">
        <f t="shared" si="6"/>
        <v>0</v>
      </c>
      <c r="I62" s="279">
        <f t="shared" si="7"/>
        <v>0</v>
      </c>
      <c r="J62" s="279">
        <f t="shared" si="8"/>
        <v>0</v>
      </c>
    </row>
    <row r="63" spans="1:10" x14ac:dyDescent="0.2">
      <c r="A63" s="278">
        <f>IF('Oct09'!M71=" ",0,ROUND('Oct09'!M71,0))</f>
        <v>0</v>
      </c>
      <c r="B63" s="278">
        <f t="shared" si="0"/>
        <v>412</v>
      </c>
      <c r="C63" s="279">
        <f t="shared" si="1"/>
        <v>0</v>
      </c>
      <c r="D63" s="279">
        <f t="shared" si="2"/>
        <v>0</v>
      </c>
      <c r="E63" s="285">
        <f t="shared" si="3"/>
        <v>0</v>
      </c>
      <c r="F63" s="285">
        <f t="shared" si="4"/>
        <v>0</v>
      </c>
      <c r="G63" s="285">
        <f t="shared" si="5"/>
        <v>0</v>
      </c>
      <c r="H63" s="285">
        <f t="shared" si="6"/>
        <v>0</v>
      </c>
      <c r="I63" s="279">
        <f t="shared" si="7"/>
        <v>0</v>
      </c>
      <c r="J63" s="279">
        <f t="shared" si="8"/>
        <v>0</v>
      </c>
    </row>
    <row r="64" spans="1:10" x14ac:dyDescent="0.2">
      <c r="A64" s="278">
        <f>IF('Oct09'!M72=" ",0,ROUND('Oct09'!M72,0))</f>
        <v>0</v>
      </c>
      <c r="B64" s="278">
        <f t="shared" si="0"/>
        <v>412</v>
      </c>
      <c r="C64" s="279">
        <f t="shared" si="1"/>
        <v>0</v>
      </c>
      <c r="D64" s="279">
        <f t="shared" si="2"/>
        <v>0</v>
      </c>
      <c r="E64" s="285">
        <f t="shared" si="3"/>
        <v>0</v>
      </c>
      <c r="F64" s="285">
        <f t="shared" si="4"/>
        <v>0</v>
      </c>
      <c r="G64" s="285">
        <f t="shared" si="5"/>
        <v>0</v>
      </c>
      <c r="H64" s="285">
        <f t="shared" si="6"/>
        <v>0</v>
      </c>
      <c r="I64" s="279">
        <f t="shared" si="7"/>
        <v>0</v>
      </c>
      <c r="J64" s="279">
        <f t="shared" si="8"/>
        <v>0</v>
      </c>
    </row>
    <row r="65" spans="1:10" x14ac:dyDescent="0.2">
      <c r="A65" s="278">
        <f>IF('Oct09'!M73=" ",0,ROUND('Oct09'!M73,0))</f>
        <v>0</v>
      </c>
      <c r="B65" s="278">
        <f t="shared" si="0"/>
        <v>412</v>
      </c>
      <c r="C65" s="279">
        <f t="shared" si="1"/>
        <v>0</v>
      </c>
      <c r="D65" s="279">
        <f t="shared" si="2"/>
        <v>0</v>
      </c>
      <c r="E65" s="285">
        <f t="shared" si="3"/>
        <v>0</v>
      </c>
      <c r="F65" s="285">
        <f t="shared" si="4"/>
        <v>0</v>
      </c>
      <c r="G65" s="285">
        <f t="shared" si="5"/>
        <v>0</v>
      </c>
      <c r="H65" s="285">
        <f t="shared" si="6"/>
        <v>0</v>
      </c>
      <c r="I65" s="279">
        <f t="shared" si="7"/>
        <v>0</v>
      </c>
      <c r="J65" s="279">
        <f t="shared" si="8"/>
        <v>0</v>
      </c>
    </row>
    <row r="66" spans="1:10" x14ac:dyDescent="0.2">
      <c r="A66" s="278">
        <f>IF('Oct09'!M74=" ",0,ROUND('Oct09'!M74,0))</f>
        <v>0</v>
      </c>
      <c r="B66" s="278">
        <f t="shared" si="0"/>
        <v>412</v>
      </c>
      <c r="C66" s="279">
        <f t="shared" si="1"/>
        <v>0</v>
      </c>
      <c r="D66" s="279">
        <f t="shared" si="2"/>
        <v>0</v>
      </c>
      <c r="E66" s="285">
        <f t="shared" si="3"/>
        <v>0</v>
      </c>
      <c r="F66" s="285">
        <f t="shared" si="4"/>
        <v>0</v>
      </c>
      <c r="G66" s="285">
        <f t="shared" si="5"/>
        <v>0</v>
      </c>
      <c r="H66" s="285">
        <f t="shared" si="6"/>
        <v>0</v>
      </c>
      <c r="I66" s="279">
        <f t="shared" si="7"/>
        <v>0</v>
      </c>
      <c r="J66" s="279">
        <f t="shared" si="8"/>
        <v>0</v>
      </c>
    </row>
    <row r="67" spans="1:10" x14ac:dyDescent="0.2">
      <c r="A67" s="278">
        <f>IF('Oct09'!M75=" ",0,ROUND('Oct09'!M75,0))</f>
        <v>0</v>
      </c>
      <c r="B67" s="278">
        <f t="shared" si="0"/>
        <v>412</v>
      </c>
      <c r="C67" s="279">
        <f t="shared" si="1"/>
        <v>0</v>
      </c>
      <c r="D67" s="279">
        <f t="shared" si="2"/>
        <v>0</v>
      </c>
      <c r="E67" s="285">
        <f t="shared" si="3"/>
        <v>0</v>
      </c>
      <c r="F67" s="285">
        <f t="shared" si="4"/>
        <v>0</v>
      </c>
      <c r="G67" s="285">
        <f t="shared" si="5"/>
        <v>0</v>
      </c>
      <c r="H67" s="285">
        <f t="shared" si="6"/>
        <v>0</v>
      </c>
      <c r="I67" s="279">
        <f t="shared" si="7"/>
        <v>0</v>
      </c>
      <c r="J67" s="279">
        <f t="shared" si="8"/>
        <v>0</v>
      </c>
    </row>
    <row r="68" spans="1:10" x14ac:dyDescent="0.2">
      <c r="A68" s="278">
        <f>IF('Oct09'!M76=" ",0,ROUND('Oct09'!M76,0))</f>
        <v>0</v>
      </c>
      <c r="B68" s="278">
        <f t="shared" ref="B68:B122" si="9">B$1</f>
        <v>412</v>
      </c>
      <c r="C68" s="279">
        <f t="shared" ref="C68:C122" si="10">IF(A68&lt;B$1,0,IF(A68&lt;(B$1+C$1),A68-B68,C$1))</f>
        <v>0</v>
      </c>
      <c r="D68" s="279">
        <f t="shared" ref="D68:D122" si="11">IF(A68&gt;(B68+C68),A68-B68-C68,0)</f>
        <v>0</v>
      </c>
      <c r="E68" s="285">
        <f t="shared" ref="E68:E122" si="12">IF(A68&gt;D$1,(D$1-C$1-B$1)*E$1/100+(D68-D$1+C$1+B$1)*J$1/100,IF(D68&gt;0,D68*E$1/100,0))</f>
        <v>0</v>
      </c>
      <c r="F68" s="285">
        <f t="shared" ref="F68:F122" si="13">IF(A68&gt;D$1,(D$1-C$1-B$1)*F$1/100+(D68-D$1+C$1+B$1)*J$1/100,IF(D68&gt;0,D68*F$1/100,0))</f>
        <v>0</v>
      </c>
      <c r="G68" s="285">
        <f t="shared" ref="G68:G122" si="14">G$1</f>
        <v>0</v>
      </c>
      <c r="H68" s="285">
        <f t="shared" ref="H68:H122" si="15">IF(A68&gt;D$1,(D$1-C$1-B$1)*H$1/100+(D68-D$1+C$1+B$1)*J$1/100,IF(D68&gt;0,D68*H$1/100,0))</f>
        <v>0</v>
      </c>
      <c r="I68" s="279">
        <f t="shared" ref="I68:I122" si="16">IF(D68&gt;0,D68*I$1/100,0)</f>
        <v>0</v>
      </c>
      <c r="J68" s="279">
        <f t="shared" ref="J68:J122" si="17">E68+I68</f>
        <v>0</v>
      </c>
    </row>
    <row r="69" spans="1:10" x14ac:dyDescent="0.2">
      <c r="A69" s="278">
        <f>IF('Oct09'!M77=" ",0,ROUND('Oct09'!M77,0))</f>
        <v>0</v>
      </c>
      <c r="B69" s="278">
        <f t="shared" si="9"/>
        <v>412</v>
      </c>
      <c r="C69" s="279">
        <f t="shared" si="10"/>
        <v>0</v>
      </c>
      <c r="D69" s="279">
        <f t="shared" si="11"/>
        <v>0</v>
      </c>
      <c r="E69" s="285">
        <f t="shared" si="12"/>
        <v>0</v>
      </c>
      <c r="F69" s="285">
        <f t="shared" si="13"/>
        <v>0</v>
      </c>
      <c r="G69" s="285">
        <f t="shared" si="14"/>
        <v>0</v>
      </c>
      <c r="H69" s="285">
        <f t="shared" si="15"/>
        <v>0</v>
      </c>
      <c r="I69" s="279">
        <f t="shared" si="16"/>
        <v>0</v>
      </c>
      <c r="J69" s="279">
        <f t="shared" si="17"/>
        <v>0</v>
      </c>
    </row>
    <row r="70" spans="1:10" x14ac:dyDescent="0.2">
      <c r="A70" s="278">
        <f>IF('Oct09'!M78=" ",0,ROUND('Oct09'!M78,0))</f>
        <v>0</v>
      </c>
      <c r="B70" s="278">
        <f t="shared" si="9"/>
        <v>412</v>
      </c>
      <c r="C70" s="279">
        <f t="shared" si="10"/>
        <v>0</v>
      </c>
      <c r="D70" s="279">
        <f t="shared" si="11"/>
        <v>0</v>
      </c>
      <c r="E70" s="285">
        <f t="shared" si="12"/>
        <v>0</v>
      </c>
      <c r="F70" s="285">
        <f t="shared" si="13"/>
        <v>0</v>
      </c>
      <c r="G70" s="285">
        <f t="shared" si="14"/>
        <v>0</v>
      </c>
      <c r="H70" s="285">
        <f t="shared" si="15"/>
        <v>0</v>
      </c>
      <c r="I70" s="279">
        <f t="shared" si="16"/>
        <v>0</v>
      </c>
      <c r="J70" s="279">
        <f t="shared" si="17"/>
        <v>0</v>
      </c>
    </row>
    <row r="71" spans="1:10" x14ac:dyDescent="0.2">
      <c r="A71" s="278">
        <f>IF('Oct09'!M79=" ",0,ROUND('Oct09'!M79,0))</f>
        <v>0</v>
      </c>
      <c r="B71" s="278">
        <f t="shared" si="9"/>
        <v>412</v>
      </c>
      <c r="C71" s="279">
        <f t="shared" si="10"/>
        <v>0</v>
      </c>
      <c r="D71" s="279">
        <f t="shared" si="11"/>
        <v>0</v>
      </c>
      <c r="E71" s="285">
        <f t="shared" si="12"/>
        <v>0</v>
      </c>
      <c r="F71" s="285">
        <f t="shared" si="13"/>
        <v>0</v>
      </c>
      <c r="G71" s="285">
        <f t="shared" si="14"/>
        <v>0</v>
      </c>
      <c r="H71" s="285">
        <f t="shared" si="15"/>
        <v>0</v>
      </c>
      <c r="I71" s="279">
        <f t="shared" si="16"/>
        <v>0</v>
      </c>
      <c r="J71" s="279">
        <f t="shared" si="17"/>
        <v>0</v>
      </c>
    </row>
    <row r="72" spans="1:10" x14ac:dyDescent="0.2">
      <c r="A72" s="278">
        <f>IF('Oct09'!M80=" ",0,ROUND('Oct09'!M80,0))</f>
        <v>0</v>
      </c>
      <c r="B72" s="278">
        <f t="shared" si="9"/>
        <v>412</v>
      </c>
      <c r="C72" s="279">
        <f t="shared" si="10"/>
        <v>0</v>
      </c>
      <c r="D72" s="279">
        <f t="shared" si="11"/>
        <v>0</v>
      </c>
      <c r="E72" s="285">
        <f t="shared" si="12"/>
        <v>0</v>
      </c>
      <c r="F72" s="285">
        <f t="shared" si="13"/>
        <v>0</v>
      </c>
      <c r="G72" s="285">
        <f t="shared" si="14"/>
        <v>0</v>
      </c>
      <c r="H72" s="285">
        <f t="shared" si="15"/>
        <v>0</v>
      </c>
      <c r="I72" s="279">
        <f t="shared" si="16"/>
        <v>0</v>
      </c>
      <c r="J72" s="279">
        <f t="shared" si="17"/>
        <v>0</v>
      </c>
    </row>
    <row r="73" spans="1:10" x14ac:dyDescent="0.2">
      <c r="A73" s="278">
        <f>IF('Nov09'!M71=" ",0,ROUND('Nov09'!M71,0))</f>
        <v>0</v>
      </c>
      <c r="B73" s="278">
        <f t="shared" si="9"/>
        <v>412</v>
      </c>
      <c r="C73" s="279">
        <f t="shared" si="10"/>
        <v>0</v>
      </c>
      <c r="D73" s="279">
        <f t="shared" si="11"/>
        <v>0</v>
      </c>
      <c r="E73" s="285">
        <f t="shared" si="12"/>
        <v>0</v>
      </c>
      <c r="F73" s="285">
        <f t="shared" si="13"/>
        <v>0</v>
      </c>
      <c r="G73" s="285">
        <f t="shared" si="14"/>
        <v>0</v>
      </c>
      <c r="H73" s="285">
        <f t="shared" si="15"/>
        <v>0</v>
      </c>
      <c r="I73" s="279">
        <f t="shared" si="16"/>
        <v>0</v>
      </c>
      <c r="J73" s="279">
        <f t="shared" si="17"/>
        <v>0</v>
      </c>
    </row>
    <row r="74" spans="1:10" x14ac:dyDescent="0.2">
      <c r="A74" s="278">
        <f>IF('Nov09'!M72=" ",0,ROUND('Nov09'!M72,0))</f>
        <v>0</v>
      </c>
      <c r="B74" s="278">
        <f t="shared" si="9"/>
        <v>412</v>
      </c>
      <c r="C74" s="279">
        <f t="shared" si="10"/>
        <v>0</v>
      </c>
      <c r="D74" s="279">
        <f t="shared" si="11"/>
        <v>0</v>
      </c>
      <c r="E74" s="285">
        <f t="shared" si="12"/>
        <v>0</v>
      </c>
      <c r="F74" s="285">
        <f t="shared" si="13"/>
        <v>0</v>
      </c>
      <c r="G74" s="285">
        <f t="shared" si="14"/>
        <v>0</v>
      </c>
      <c r="H74" s="285">
        <f t="shared" si="15"/>
        <v>0</v>
      </c>
      <c r="I74" s="279">
        <f t="shared" si="16"/>
        <v>0</v>
      </c>
      <c r="J74" s="279">
        <f t="shared" si="17"/>
        <v>0</v>
      </c>
    </row>
    <row r="75" spans="1:10" x14ac:dyDescent="0.2">
      <c r="A75" s="278">
        <f>IF('Nov09'!M73=" ",0,ROUND('Nov09'!M73,0))</f>
        <v>0</v>
      </c>
      <c r="B75" s="278">
        <f t="shared" si="9"/>
        <v>412</v>
      </c>
      <c r="C75" s="279">
        <f t="shared" si="10"/>
        <v>0</v>
      </c>
      <c r="D75" s="279">
        <f t="shared" si="11"/>
        <v>0</v>
      </c>
      <c r="E75" s="285">
        <f t="shared" si="12"/>
        <v>0</v>
      </c>
      <c r="F75" s="285">
        <f t="shared" si="13"/>
        <v>0</v>
      </c>
      <c r="G75" s="285">
        <f t="shared" si="14"/>
        <v>0</v>
      </c>
      <c r="H75" s="285">
        <f t="shared" si="15"/>
        <v>0</v>
      </c>
      <c r="I75" s="279">
        <f t="shared" si="16"/>
        <v>0</v>
      </c>
      <c r="J75" s="279">
        <f t="shared" si="17"/>
        <v>0</v>
      </c>
    </row>
    <row r="76" spans="1:10" x14ac:dyDescent="0.2">
      <c r="A76" s="278">
        <f>IF('Nov09'!M74=" ",0,ROUND('Nov09'!M74,0))</f>
        <v>0</v>
      </c>
      <c r="B76" s="278">
        <f t="shared" si="9"/>
        <v>412</v>
      </c>
      <c r="C76" s="279">
        <f t="shared" si="10"/>
        <v>0</v>
      </c>
      <c r="D76" s="279">
        <f t="shared" si="11"/>
        <v>0</v>
      </c>
      <c r="E76" s="285">
        <f t="shared" si="12"/>
        <v>0</v>
      </c>
      <c r="F76" s="285">
        <f t="shared" si="13"/>
        <v>0</v>
      </c>
      <c r="G76" s="285">
        <f t="shared" si="14"/>
        <v>0</v>
      </c>
      <c r="H76" s="285">
        <f t="shared" si="15"/>
        <v>0</v>
      </c>
      <c r="I76" s="279">
        <f t="shared" si="16"/>
        <v>0</v>
      </c>
      <c r="J76" s="279">
        <f t="shared" si="17"/>
        <v>0</v>
      </c>
    </row>
    <row r="77" spans="1:10" x14ac:dyDescent="0.2">
      <c r="A77" s="278">
        <f>IF('Nov09'!M75=" ",0,ROUND('Nov09'!M75,0))</f>
        <v>0</v>
      </c>
      <c r="B77" s="278">
        <f t="shared" si="9"/>
        <v>412</v>
      </c>
      <c r="C77" s="279">
        <f t="shared" si="10"/>
        <v>0</v>
      </c>
      <c r="D77" s="279">
        <f t="shared" si="11"/>
        <v>0</v>
      </c>
      <c r="E77" s="285">
        <f t="shared" si="12"/>
        <v>0</v>
      </c>
      <c r="F77" s="285">
        <f t="shared" si="13"/>
        <v>0</v>
      </c>
      <c r="G77" s="285">
        <f t="shared" si="14"/>
        <v>0</v>
      </c>
      <c r="H77" s="285">
        <f t="shared" si="15"/>
        <v>0</v>
      </c>
      <c r="I77" s="279">
        <f t="shared" si="16"/>
        <v>0</v>
      </c>
      <c r="J77" s="279">
        <f t="shared" si="17"/>
        <v>0</v>
      </c>
    </row>
    <row r="78" spans="1:10" x14ac:dyDescent="0.2">
      <c r="A78" s="278">
        <f>IF('Nov09'!M76=" ",0,ROUND('Nov09'!M76,0))</f>
        <v>0</v>
      </c>
      <c r="B78" s="278">
        <f t="shared" si="9"/>
        <v>412</v>
      </c>
      <c r="C78" s="279">
        <f t="shared" si="10"/>
        <v>0</v>
      </c>
      <c r="D78" s="279">
        <f t="shared" si="11"/>
        <v>0</v>
      </c>
      <c r="E78" s="285">
        <f t="shared" si="12"/>
        <v>0</v>
      </c>
      <c r="F78" s="285">
        <f t="shared" si="13"/>
        <v>0</v>
      </c>
      <c r="G78" s="285">
        <f t="shared" si="14"/>
        <v>0</v>
      </c>
      <c r="H78" s="285">
        <f t="shared" si="15"/>
        <v>0</v>
      </c>
      <c r="I78" s="279">
        <f t="shared" si="16"/>
        <v>0</v>
      </c>
      <c r="J78" s="279">
        <f t="shared" si="17"/>
        <v>0</v>
      </c>
    </row>
    <row r="79" spans="1:10" x14ac:dyDescent="0.2">
      <c r="A79" s="278">
        <f>IF('Nov09'!M77=" ",0,ROUND('Nov09'!M77,0))</f>
        <v>0</v>
      </c>
      <c r="B79" s="278">
        <f t="shared" si="9"/>
        <v>412</v>
      </c>
      <c r="C79" s="279">
        <f t="shared" si="10"/>
        <v>0</v>
      </c>
      <c r="D79" s="279">
        <f t="shared" si="11"/>
        <v>0</v>
      </c>
      <c r="E79" s="285">
        <f t="shared" si="12"/>
        <v>0</v>
      </c>
      <c r="F79" s="285">
        <f t="shared" si="13"/>
        <v>0</v>
      </c>
      <c r="G79" s="285">
        <f t="shared" si="14"/>
        <v>0</v>
      </c>
      <c r="H79" s="285">
        <f t="shared" si="15"/>
        <v>0</v>
      </c>
      <c r="I79" s="279">
        <f t="shared" si="16"/>
        <v>0</v>
      </c>
      <c r="J79" s="279">
        <f t="shared" si="17"/>
        <v>0</v>
      </c>
    </row>
    <row r="80" spans="1:10" x14ac:dyDescent="0.2">
      <c r="A80" s="278">
        <f>IF('Nov09'!M78=" ",0,ROUND('Nov09'!M78,0))</f>
        <v>0</v>
      </c>
      <c r="B80" s="278">
        <f t="shared" si="9"/>
        <v>412</v>
      </c>
      <c r="C80" s="279">
        <f t="shared" si="10"/>
        <v>0</v>
      </c>
      <c r="D80" s="279">
        <f t="shared" si="11"/>
        <v>0</v>
      </c>
      <c r="E80" s="285">
        <f t="shared" si="12"/>
        <v>0</v>
      </c>
      <c r="F80" s="285">
        <f t="shared" si="13"/>
        <v>0</v>
      </c>
      <c r="G80" s="285">
        <f t="shared" si="14"/>
        <v>0</v>
      </c>
      <c r="H80" s="285">
        <f t="shared" si="15"/>
        <v>0</v>
      </c>
      <c r="I80" s="279">
        <f t="shared" si="16"/>
        <v>0</v>
      </c>
      <c r="J80" s="279">
        <f t="shared" si="17"/>
        <v>0</v>
      </c>
    </row>
    <row r="81" spans="1:10" x14ac:dyDescent="0.2">
      <c r="A81" s="278">
        <f>IF('Nov09'!M79=" ",0,ROUND('Nov09'!M79,0))</f>
        <v>0</v>
      </c>
      <c r="B81" s="278">
        <f t="shared" si="9"/>
        <v>412</v>
      </c>
      <c r="C81" s="279">
        <f t="shared" si="10"/>
        <v>0</v>
      </c>
      <c r="D81" s="279">
        <f t="shared" si="11"/>
        <v>0</v>
      </c>
      <c r="E81" s="285">
        <f t="shared" si="12"/>
        <v>0</v>
      </c>
      <c r="F81" s="285">
        <f t="shared" si="13"/>
        <v>0</v>
      </c>
      <c r="G81" s="285">
        <f t="shared" si="14"/>
        <v>0</v>
      </c>
      <c r="H81" s="285">
        <f t="shared" si="15"/>
        <v>0</v>
      </c>
      <c r="I81" s="279">
        <f t="shared" si="16"/>
        <v>0</v>
      </c>
      <c r="J81" s="279">
        <f t="shared" si="17"/>
        <v>0</v>
      </c>
    </row>
    <row r="82" spans="1:10" x14ac:dyDescent="0.2">
      <c r="A82" s="278">
        <f>IF('Nov09'!M80=" ",0,ROUND('Nov09'!M80,0))</f>
        <v>0</v>
      </c>
      <c r="B82" s="278">
        <f t="shared" si="9"/>
        <v>412</v>
      </c>
      <c r="C82" s="279">
        <f t="shared" si="10"/>
        <v>0</v>
      </c>
      <c r="D82" s="279">
        <f t="shared" si="11"/>
        <v>0</v>
      </c>
      <c r="E82" s="285">
        <f t="shared" si="12"/>
        <v>0</v>
      </c>
      <c r="F82" s="285">
        <f t="shared" si="13"/>
        <v>0</v>
      </c>
      <c r="G82" s="285">
        <f t="shared" si="14"/>
        <v>0</v>
      </c>
      <c r="H82" s="285">
        <f t="shared" si="15"/>
        <v>0</v>
      </c>
      <c r="I82" s="279">
        <f t="shared" si="16"/>
        <v>0</v>
      </c>
      <c r="J82" s="279">
        <f t="shared" si="17"/>
        <v>0</v>
      </c>
    </row>
    <row r="83" spans="1:10" x14ac:dyDescent="0.2">
      <c r="A83" s="278">
        <f>IF('Dec09'!M86=" ",0,ROUND('Dec09'!M86,0))</f>
        <v>0</v>
      </c>
      <c r="B83" s="278">
        <f t="shared" si="9"/>
        <v>412</v>
      </c>
      <c r="C83" s="279">
        <f t="shared" si="10"/>
        <v>0</v>
      </c>
      <c r="D83" s="279">
        <f t="shared" si="11"/>
        <v>0</v>
      </c>
      <c r="E83" s="285">
        <f t="shared" si="12"/>
        <v>0</v>
      </c>
      <c r="F83" s="285">
        <f t="shared" si="13"/>
        <v>0</v>
      </c>
      <c r="G83" s="285">
        <f t="shared" si="14"/>
        <v>0</v>
      </c>
      <c r="H83" s="285">
        <f t="shared" si="15"/>
        <v>0</v>
      </c>
      <c r="I83" s="279">
        <f t="shared" si="16"/>
        <v>0</v>
      </c>
      <c r="J83" s="279">
        <f t="shared" si="17"/>
        <v>0</v>
      </c>
    </row>
    <row r="84" spans="1:10" x14ac:dyDescent="0.2">
      <c r="A84" s="278">
        <f>IF('Dec09'!M87=" ",0,ROUND('Dec09'!M87,0))</f>
        <v>0</v>
      </c>
      <c r="B84" s="278">
        <f t="shared" si="9"/>
        <v>412</v>
      </c>
      <c r="C84" s="279">
        <f t="shared" si="10"/>
        <v>0</v>
      </c>
      <c r="D84" s="279">
        <f t="shared" si="11"/>
        <v>0</v>
      </c>
      <c r="E84" s="285">
        <f t="shared" si="12"/>
        <v>0</v>
      </c>
      <c r="F84" s="285">
        <f t="shared" si="13"/>
        <v>0</v>
      </c>
      <c r="G84" s="285">
        <f t="shared" si="14"/>
        <v>0</v>
      </c>
      <c r="H84" s="285">
        <f t="shared" si="15"/>
        <v>0</v>
      </c>
      <c r="I84" s="279">
        <f t="shared" si="16"/>
        <v>0</v>
      </c>
      <c r="J84" s="279">
        <f t="shared" si="17"/>
        <v>0</v>
      </c>
    </row>
    <row r="85" spans="1:10" x14ac:dyDescent="0.2">
      <c r="A85" s="278">
        <f>IF('Dec09'!M88=" ",0,ROUND('Dec09'!M88,0))</f>
        <v>0</v>
      </c>
      <c r="B85" s="278">
        <f t="shared" si="9"/>
        <v>412</v>
      </c>
      <c r="C85" s="279">
        <f t="shared" si="10"/>
        <v>0</v>
      </c>
      <c r="D85" s="279">
        <f t="shared" si="11"/>
        <v>0</v>
      </c>
      <c r="E85" s="285">
        <f t="shared" si="12"/>
        <v>0</v>
      </c>
      <c r="F85" s="285">
        <f t="shared" si="13"/>
        <v>0</v>
      </c>
      <c r="G85" s="285">
        <f t="shared" si="14"/>
        <v>0</v>
      </c>
      <c r="H85" s="285">
        <f t="shared" si="15"/>
        <v>0</v>
      </c>
      <c r="I85" s="279">
        <f t="shared" si="16"/>
        <v>0</v>
      </c>
      <c r="J85" s="279">
        <f t="shared" si="17"/>
        <v>0</v>
      </c>
    </row>
    <row r="86" spans="1:10" x14ac:dyDescent="0.2">
      <c r="A86" s="278">
        <f>IF('Dec09'!M89=" ",0,ROUND('Dec09'!M89,0))</f>
        <v>0</v>
      </c>
      <c r="B86" s="278">
        <f t="shared" si="9"/>
        <v>412</v>
      </c>
      <c r="C86" s="279">
        <f t="shared" si="10"/>
        <v>0</v>
      </c>
      <c r="D86" s="279">
        <f t="shared" si="11"/>
        <v>0</v>
      </c>
      <c r="E86" s="285">
        <f t="shared" si="12"/>
        <v>0</v>
      </c>
      <c r="F86" s="285">
        <f t="shared" si="13"/>
        <v>0</v>
      </c>
      <c r="G86" s="285">
        <f t="shared" si="14"/>
        <v>0</v>
      </c>
      <c r="H86" s="285">
        <f t="shared" si="15"/>
        <v>0</v>
      </c>
      <c r="I86" s="279">
        <f t="shared" si="16"/>
        <v>0</v>
      </c>
      <c r="J86" s="279">
        <f t="shared" si="17"/>
        <v>0</v>
      </c>
    </row>
    <row r="87" spans="1:10" x14ac:dyDescent="0.2">
      <c r="A87" s="278">
        <f>IF('Dec09'!M90=" ",0,ROUND('Dec09'!M90,0))</f>
        <v>0</v>
      </c>
      <c r="B87" s="278">
        <f t="shared" si="9"/>
        <v>412</v>
      </c>
      <c r="C87" s="279">
        <f t="shared" si="10"/>
        <v>0</v>
      </c>
      <c r="D87" s="279">
        <f t="shared" si="11"/>
        <v>0</v>
      </c>
      <c r="E87" s="285">
        <f t="shared" si="12"/>
        <v>0</v>
      </c>
      <c r="F87" s="285">
        <f t="shared" si="13"/>
        <v>0</v>
      </c>
      <c r="G87" s="285">
        <f t="shared" si="14"/>
        <v>0</v>
      </c>
      <c r="H87" s="285">
        <f t="shared" si="15"/>
        <v>0</v>
      </c>
      <c r="I87" s="279">
        <f t="shared" si="16"/>
        <v>0</v>
      </c>
      <c r="J87" s="279">
        <f t="shared" si="17"/>
        <v>0</v>
      </c>
    </row>
    <row r="88" spans="1:10" x14ac:dyDescent="0.2">
      <c r="A88" s="278">
        <f>IF('Dec09'!M91=" ",0,ROUND('Dec09'!M91,0))</f>
        <v>0</v>
      </c>
      <c r="B88" s="278">
        <f t="shared" si="9"/>
        <v>412</v>
      </c>
      <c r="C88" s="279">
        <f t="shared" si="10"/>
        <v>0</v>
      </c>
      <c r="D88" s="279">
        <f t="shared" si="11"/>
        <v>0</v>
      </c>
      <c r="E88" s="285">
        <f t="shared" si="12"/>
        <v>0</v>
      </c>
      <c r="F88" s="285">
        <f t="shared" si="13"/>
        <v>0</v>
      </c>
      <c r="G88" s="285">
        <f t="shared" si="14"/>
        <v>0</v>
      </c>
      <c r="H88" s="285">
        <f t="shared" si="15"/>
        <v>0</v>
      </c>
      <c r="I88" s="279">
        <f t="shared" si="16"/>
        <v>0</v>
      </c>
      <c r="J88" s="279">
        <f t="shared" si="17"/>
        <v>0</v>
      </c>
    </row>
    <row r="89" spans="1:10" x14ac:dyDescent="0.2">
      <c r="A89" s="278">
        <f>IF('Dec09'!M92=" ",0,ROUND('Dec09'!M92,0))</f>
        <v>0</v>
      </c>
      <c r="B89" s="278">
        <f t="shared" si="9"/>
        <v>412</v>
      </c>
      <c r="C89" s="279">
        <f t="shared" si="10"/>
        <v>0</v>
      </c>
      <c r="D89" s="279">
        <f t="shared" si="11"/>
        <v>0</v>
      </c>
      <c r="E89" s="285">
        <f t="shared" si="12"/>
        <v>0</v>
      </c>
      <c r="F89" s="285">
        <f t="shared" si="13"/>
        <v>0</v>
      </c>
      <c r="G89" s="285">
        <f t="shared" si="14"/>
        <v>0</v>
      </c>
      <c r="H89" s="285">
        <f t="shared" si="15"/>
        <v>0</v>
      </c>
      <c r="I89" s="279">
        <f t="shared" si="16"/>
        <v>0</v>
      </c>
      <c r="J89" s="279">
        <f t="shared" si="17"/>
        <v>0</v>
      </c>
    </row>
    <row r="90" spans="1:10" x14ac:dyDescent="0.2">
      <c r="A90" s="278">
        <f>IF('Dec09'!M93=" ",0,ROUND('Dec09'!M93,0))</f>
        <v>0</v>
      </c>
      <c r="B90" s="278">
        <f t="shared" si="9"/>
        <v>412</v>
      </c>
      <c r="C90" s="279">
        <f t="shared" si="10"/>
        <v>0</v>
      </c>
      <c r="D90" s="279">
        <f t="shared" si="11"/>
        <v>0</v>
      </c>
      <c r="E90" s="285">
        <f t="shared" si="12"/>
        <v>0</v>
      </c>
      <c r="F90" s="285">
        <f t="shared" si="13"/>
        <v>0</v>
      </c>
      <c r="G90" s="285">
        <f t="shared" si="14"/>
        <v>0</v>
      </c>
      <c r="H90" s="285">
        <f t="shared" si="15"/>
        <v>0</v>
      </c>
      <c r="I90" s="279">
        <f t="shared" si="16"/>
        <v>0</v>
      </c>
      <c r="J90" s="279">
        <f t="shared" si="17"/>
        <v>0</v>
      </c>
    </row>
    <row r="91" spans="1:10" x14ac:dyDescent="0.2">
      <c r="A91" s="278">
        <f>IF('Dec09'!M94=" ",0,ROUND('Dec09'!M94,0))</f>
        <v>0</v>
      </c>
      <c r="B91" s="278">
        <f t="shared" si="9"/>
        <v>412</v>
      </c>
      <c r="C91" s="279">
        <f t="shared" si="10"/>
        <v>0</v>
      </c>
      <c r="D91" s="279">
        <f t="shared" si="11"/>
        <v>0</v>
      </c>
      <c r="E91" s="285">
        <f t="shared" si="12"/>
        <v>0</v>
      </c>
      <c r="F91" s="285">
        <f t="shared" si="13"/>
        <v>0</v>
      </c>
      <c r="G91" s="285">
        <f t="shared" si="14"/>
        <v>0</v>
      </c>
      <c r="H91" s="285">
        <f t="shared" si="15"/>
        <v>0</v>
      </c>
      <c r="I91" s="279">
        <f t="shared" si="16"/>
        <v>0</v>
      </c>
      <c r="J91" s="279">
        <f t="shared" si="17"/>
        <v>0</v>
      </c>
    </row>
    <row r="92" spans="1:10" x14ac:dyDescent="0.2">
      <c r="A92" s="278">
        <f>IF('Dec09'!M95=" ",0,ROUND('Dec09'!M95,0))</f>
        <v>0</v>
      </c>
      <c r="B92" s="278">
        <f t="shared" si="9"/>
        <v>412</v>
      </c>
      <c r="C92" s="279">
        <f t="shared" si="10"/>
        <v>0</v>
      </c>
      <c r="D92" s="279">
        <f t="shared" si="11"/>
        <v>0</v>
      </c>
      <c r="E92" s="285">
        <f t="shared" si="12"/>
        <v>0</v>
      </c>
      <c r="F92" s="285">
        <f t="shared" si="13"/>
        <v>0</v>
      </c>
      <c r="G92" s="285">
        <f t="shared" si="14"/>
        <v>0</v>
      </c>
      <c r="H92" s="285">
        <f t="shared" si="15"/>
        <v>0</v>
      </c>
      <c r="I92" s="279">
        <f t="shared" si="16"/>
        <v>0</v>
      </c>
      <c r="J92" s="279">
        <f t="shared" si="17"/>
        <v>0</v>
      </c>
    </row>
    <row r="93" spans="1:10" x14ac:dyDescent="0.2">
      <c r="A93" s="278">
        <f>IF('Jan10'!M71=" ",0,ROUND('Jan10'!M71,0))</f>
        <v>0</v>
      </c>
      <c r="B93" s="278">
        <f t="shared" si="9"/>
        <v>412</v>
      </c>
      <c r="C93" s="279">
        <f t="shared" si="10"/>
        <v>0</v>
      </c>
      <c r="D93" s="279">
        <f t="shared" si="11"/>
        <v>0</v>
      </c>
      <c r="E93" s="285">
        <f t="shared" si="12"/>
        <v>0</v>
      </c>
      <c r="F93" s="285">
        <f t="shared" si="13"/>
        <v>0</v>
      </c>
      <c r="G93" s="285">
        <f t="shared" si="14"/>
        <v>0</v>
      </c>
      <c r="H93" s="285">
        <f t="shared" si="15"/>
        <v>0</v>
      </c>
      <c r="I93" s="279">
        <f t="shared" si="16"/>
        <v>0</v>
      </c>
      <c r="J93" s="279">
        <f t="shared" si="17"/>
        <v>0</v>
      </c>
    </row>
    <row r="94" spans="1:10" x14ac:dyDescent="0.2">
      <c r="A94" s="278">
        <f>IF('Jan10'!M72=" ",0,ROUND('Jan10'!M72,0))</f>
        <v>0</v>
      </c>
      <c r="B94" s="278">
        <f t="shared" si="9"/>
        <v>412</v>
      </c>
      <c r="C94" s="279">
        <f t="shared" si="10"/>
        <v>0</v>
      </c>
      <c r="D94" s="279">
        <f t="shared" si="11"/>
        <v>0</v>
      </c>
      <c r="E94" s="285">
        <f t="shared" si="12"/>
        <v>0</v>
      </c>
      <c r="F94" s="285">
        <f t="shared" si="13"/>
        <v>0</v>
      </c>
      <c r="G94" s="285">
        <f t="shared" si="14"/>
        <v>0</v>
      </c>
      <c r="H94" s="285">
        <f t="shared" si="15"/>
        <v>0</v>
      </c>
      <c r="I94" s="279">
        <f t="shared" si="16"/>
        <v>0</v>
      </c>
      <c r="J94" s="279">
        <f t="shared" si="17"/>
        <v>0</v>
      </c>
    </row>
    <row r="95" spans="1:10" x14ac:dyDescent="0.2">
      <c r="A95" s="278">
        <f>IF('Jan10'!M73=" ",0,ROUND('Jan10'!M73,0))</f>
        <v>0</v>
      </c>
      <c r="B95" s="278">
        <f t="shared" si="9"/>
        <v>412</v>
      </c>
      <c r="C95" s="279">
        <f t="shared" si="10"/>
        <v>0</v>
      </c>
      <c r="D95" s="279">
        <f t="shared" si="11"/>
        <v>0</v>
      </c>
      <c r="E95" s="285">
        <f t="shared" si="12"/>
        <v>0</v>
      </c>
      <c r="F95" s="285">
        <f t="shared" si="13"/>
        <v>0</v>
      </c>
      <c r="G95" s="285">
        <f t="shared" si="14"/>
        <v>0</v>
      </c>
      <c r="H95" s="285">
        <f t="shared" si="15"/>
        <v>0</v>
      </c>
      <c r="I95" s="279">
        <f t="shared" si="16"/>
        <v>0</v>
      </c>
      <c r="J95" s="279">
        <f t="shared" si="17"/>
        <v>0</v>
      </c>
    </row>
    <row r="96" spans="1:10" x14ac:dyDescent="0.2">
      <c r="A96" s="278">
        <f>IF('Jan10'!M74=" ",0,ROUND('Jan10'!M74,0))</f>
        <v>0</v>
      </c>
      <c r="B96" s="278">
        <f t="shared" si="9"/>
        <v>412</v>
      </c>
      <c r="C96" s="279">
        <f t="shared" si="10"/>
        <v>0</v>
      </c>
      <c r="D96" s="279">
        <f t="shared" si="11"/>
        <v>0</v>
      </c>
      <c r="E96" s="285">
        <f t="shared" si="12"/>
        <v>0</v>
      </c>
      <c r="F96" s="285">
        <f t="shared" si="13"/>
        <v>0</v>
      </c>
      <c r="G96" s="285">
        <f t="shared" si="14"/>
        <v>0</v>
      </c>
      <c r="H96" s="285">
        <f t="shared" si="15"/>
        <v>0</v>
      </c>
      <c r="I96" s="279">
        <f t="shared" si="16"/>
        <v>0</v>
      </c>
      <c r="J96" s="279">
        <f t="shared" si="17"/>
        <v>0</v>
      </c>
    </row>
    <row r="97" spans="1:10" x14ac:dyDescent="0.2">
      <c r="A97" s="278">
        <f>IF('Jan10'!M75=" ",0,ROUND('Jan10'!M75,0))</f>
        <v>0</v>
      </c>
      <c r="B97" s="278">
        <f t="shared" si="9"/>
        <v>412</v>
      </c>
      <c r="C97" s="279">
        <f t="shared" si="10"/>
        <v>0</v>
      </c>
      <c r="D97" s="279">
        <f t="shared" si="11"/>
        <v>0</v>
      </c>
      <c r="E97" s="285">
        <f t="shared" si="12"/>
        <v>0</v>
      </c>
      <c r="F97" s="285">
        <f t="shared" si="13"/>
        <v>0</v>
      </c>
      <c r="G97" s="285">
        <f t="shared" si="14"/>
        <v>0</v>
      </c>
      <c r="H97" s="285">
        <f t="shared" si="15"/>
        <v>0</v>
      </c>
      <c r="I97" s="279">
        <f t="shared" si="16"/>
        <v>0</v>
      </c>
      <c r="J97" s="279">
        <f t="shared" si="17"/>
        <v>0</v>
      </c>
    </row>
    <row r="98" spans="1:10" x14ac:dyDescent="0.2">
      <c r="A98" s="278">
        <f>IF('Jan10'!M76=" ",0,ROUND('Jan10'!M76,0))</f>
        <v>0</v>
      </c>
      <c r="B98" s="278">
        <f t="shared" si="9"/>
        <v>412</v>
      </c>
      <c r="C98" s="279">
        <f t="shared" si="10"/>
        <v>0</v>
      </c>
      <c r="D98" s="279">
        <f t="shared" si="11"/>
        <v>0</v>
      </c>
      <c r="E98" s="285">
        <f t="shared" si="12"/>
        <v>0</v>
      </c>
      <c r="F98" s="285">
        <f t="shared" si="13"/>
        <v>0</v>
      </c>
      <c r="G98" s="285">
        <f t="shared" si="14"/>
        <v>0</v>
      </c>
      <c r="H98" s="285">
        <f t="shared" si="15"/>
        <v>0</v>
      </c>
      <c r="I98" s="279">
        <f t="shared" si="16"/>
        <v>0</v>
      </c>
      <c r="J98" s="279">
        <f t="shared" si="17"/>
        <v>0</v>
      </c>
    </row>
    <row r="99" spans="1:10" x14ac:dyDescent="0.2">
      <c r="A99" s="278">
        <f>IF('Jan10'!M77=" ",0,ROUND('Jan10'!M77,0))</f>
        <v>0</v>
      </c>
      <c r="B99" s="278">
        <f t="shared" si="9"/>
        <v>412</v>
      </c>
      <c r="C99" s="279">
        <f t="shared" si="10"/>
        <v>0</v>
      </c>
      <c r="D99" s="279">
        <f t="shared" si="11"/>
        <v>0</v>
      </c>
      <c r="E99" s="285">
        <f t="shared" si="12"/>
        <v>0</v>
      </c>
      <c r="F99" s="285">
        <f t="shared" si="13"/>
        <v>0</v>
      </c>
      <c r="G99" s="285">
        <f t="shared" si="14"/>
        <v>0</v>
      </c>
      <c r="H99" s="285">
        <f t="shared" si="15"/>
        <v>0</v>
      </c>
      <c r="I99" s="279">
        <f t="shared" si="16"/>
        <v>0</v>
      </c>
      <c r="J99" s="279">
        <f t="shared" si="17"/>
        <v>0</v>
      </c>
    </row>
    <row r="100" spans="1:10" x14ac:dyDescent="0.2">
      <c r="A100" s="278">
        <f>IF('Jan10'!M78=" ",0,ROUND('Jan10'!M78,0))</f>
        <v>0</v>
      </c>
      <c r="B100" s="278">
        <f t="shared" si="9"/>
        <v>412</v>
      </c>
      <c r="C100" s="279">
        <f t="shared" si="10"/>
        <v>0</v>
      </c>
      <c r="D100" s="279">
        <f t="shared" si="11"/>
        <v>0</v>
      </c>
      <c r="E100" s="285">
        <f t="shared" si="12"/>
        <v>0</v>
      </c>
      <c r="F100" s="285">
        <f t="shared" si="13"/>
        <v>0</v>
      </c>
      <c r="G100" s="285">
        <f t="shared" si="14"/>
        <v>0</v>
      </c>
      <c r="H100" s="285">
        <f t="shared" si="15"/>
        <v>0</v>
      </c>
      <c r="I100" s="279">
        <f t="shared" si="16"/>
        <v>0</v>
      </c>
      <c r="J100" s="279">
        <f t="shared" si="17"/>
        <v>0</v>
      </c>
    </row>
    <row r="101" spans="1:10" x14ac:dyDescent="0.2">
      <c r="A101" s="278">
        <f>IF('Jan10'!M79=" ",0,ROUND('Jan10'!M79,0))</f>
        <v>0</v>
      </c>
      <c r="B101" s="278">
        <f t="shared" si="9"/>
        <v>412</v>
      </c>
      <c r="C101" s="279">
        <f t="shared" si="10"/>
        <v>0</v>
      </c>
      <c r="D101" s="279">
        <f t="shared" si="11"/>
        <v>0</v>
      </c>
      <c r="E101" s="285">
        <f t="shared" si="12"/>
        <v>0</v>
      </c>
      <c r="F101" s="285">
        <f t="shared" si="13"/>
        <v>0</v>
      </c>
      <c r="G101" s="285">
        <f t="shared" si="14"/>
        <v>0</v>
      </c>
      <c r="H101" s="285">
        <f t="shared" si="15"/>
        <v>0</v>
      </c>
      <c r="I101" s="279">
        <f t="shared" si="16"/>
        <v>0</v>
      </c>
      <c r="J101" s="279">
        <f t="shared" si="17"/>
        <v>0</v>
      </c>
    </row>
    <row r="102" spans="1:10" x14ac:dyDescent="0.2">
      <c r="A102" s="278">
        <f>IF('Jan10'!M80=" ",0,ROUND('Jan10'!M80,0))</f>
        <v>0</v>
      </c>
      <c r="B102" s="278">
        <f t="shared" si="9"/>
        <v>412</v>
      </c>
      <c r="C102" s="279">
        <f t="shared" si="10"/>
        <v>0</v>
      </c>
      <c r="D102" s="279">
        <f t="shared" si="11"/>
        <v>0</v>
      </c>
      <c r="E102" s="285">
        <f t="shared" si="12"/>
        <v>0</v>
      </c>
      <c r="F102" s="285">
        <f t="shared" si="13"/>
        <v>0</v>
      </c>
      <c r="G102" s="285">
        <f t="shared" si="14"/>
        <v>0</v>
      </c>
      <c r="H102" s="285">
        <f t="shared" si="15"/>
        <v>0</v>
      </c>
      <c r="I102" s="279">
        <f t="shared" si="16"/>
        <v>0</v>
      </c>
      <c r="J102" s="279">
        <f t="shared" si="17"/>
        <v>0</v>
      </c>
    </row>
    <row r="103" spans="1:10" x14ac:dyDescent="0.2">
      <c r="A103" s="278">
        <f>IF('Feb10'!M71=" ",0,ROUND('Feb10'!M71,0))</f>
        <v>0</v>
      </c>
      <c r="B103" s="278">
        <f t="shared" si="9"/>
        <v>412</v>
      </c>
      <c r="C103" s="279">
        <f t="shared" si="10"/>
        <v>0</v>
      </c>
      <c r="D103" s="279">
        <f t="shared" si="11"/>
        <v>0</v>
      </c>
      <c r="E103" s="285">
        <f t="shared" si="12"/>
        <v>0</v>
      </c>
      <c r="F103" s="285">
        <f t="shared" si="13"/>
        <v>0</v>
      </c>
      <c r="G103" s="285">
        <f t="shared" si="14"/>
        <v>0</v>
      </c>
      <c r="H103" s="285">
        <f t="shared" si="15"/>
        <v>0</v>
      </c>
      <c r="I103" s="279">
        <f t="shared" si="16"/>
        <v>0</v>
      </c>
      <c r="J103" s="279">
        <f t="shared" si="17"/>
        <v>0</v>
      </c>
    </row>
    <row r="104" spans="1:10" x14ac:dyDescent="0.2">
      <c r="A104" s="278">
        <f>IF('Feb10'!M72=" ",0,ROUND('Feb10'!M72,0))</f>
        <v>0</v>
      </c>
      <c r="B104" s="278">
        <f t="shared" si="9"/>
        <v>412</v>
      </c>
      <c r="C104" s="279">
        <f t="shared" si="10"/>
        <v>0</v>
      </c>
      <c r="D104" s="279">
        <f t="shared" si="11"/>
        <v>0</v>
      </c>
      <c r="E104" s="285">
        <f t="shared" si="12"/>
        <v>0</v>
      </c>
      <c r="F104" s="285">
        <f t="shared" si="13"/>
        <v>0</v>
      </c>
      <c r="G104" s="285">
        <f t="shared" si="14"/>
        <v>0</v>
      </c>
      <c r="H104" s="285">
        <f t="shared" si="15"/>
        <v>0</v>
      </c>
      <c r="I104" s="279">
        <f t="shared" si="16"/>
        <v>0</v>
      </c>
      <c r="J104" s="279">
        <f t="shared" si="17"/>
        <v>0</v>
      </c>
    </row>
    <row r="105" spans="1:10" x14ac:dyDescent="0.2">
      <c r="A105" s="278">
        <f>IF('Feb10'!M73=" ",0,ROUND('Feb10'!M73,0))</f>
        <v>0</v>
      </c>
      <c r="B105" s="278">
        <f t="shared" si="9"/>
        <v>412</v>
      </c>
      <c r="C105" s="279">
        <f t="shared" si="10"/>
        <v>0</v>
      </c>
      <c r="D105" s="279">
        <f t="shared" si="11"/>
        <v>0</v>
      </c>
      <c r="E105" s="285">
        <f t="shared" si="12"/>
        <v>0</v>
      </c>
      <c r="F105" s="285">
        <f t="shared" si="13"/>
        <v>0</v>
      </c>
      <c r="G105" s="285">
        <f t="shared" si="14"/>
        <v>0</v>
      </c>
      <c r="H105" s="285">
        <f t="shared" si="15"/>
        <v>0</v>
      </c>
      <c r="I105" s="279">
        <f t="shared" si="16"/>
        <v>0</v>
      </c>
      <c r="J105" s="279">
        <f t="shared" si="17"/>
        <v>0</v>
      </c>
    </row>
    <row r="106" spans="1:10" x14ac:dyDescent="0.2">
      <c r="A106" s="278">
        <f>IF('Feb10'!M74=" ",0,ROUND('Feb10'!M74,0))</f>
        <v>0</v>
      </c>
      <c r="B106" s="278">
        <f t="shared" si="9"/>
        <v>412</v>
      </c>
      <c r="C106" s="279">
        <f t="shared" si="10"/>
        <v>0</v>
      </c>
      <c r="D106" s="279">
        <f t="shared" si="11"/>
        <v>0</v>
      </c>
      <c r="E106" s="285">
        <f t="shared" si="12"/>
        <v>0</v>
      </c>
      <c r="F106" s="285">
        <f t="shared" si="13"/>
        <v>0</v>
      </c>
      <c r="G106" s="285">
        <f t="shared" si="14"/>
        <v>0</v>
      </c>
      <c r="H106" s="285">
        <f t="shared" si="15"/>
        <v>0</v>
      </c>
      <c r="I106" s="279">
        <f t="shared" si="16"/>
        <v>0</v>
      </c>
      <c r="J106" s="279">
        <f t="shared" si="17"/>
        <v>0</v>
      </c>
    </row>
    <row r="107" spans="1:10" x14ac:dyDescent="0.2">
      <c r="A107" s="278">
        <f>IF('Feb10'!M75=" ",0,ROUND('Feb10'!M75,0))</f>
        <v>0</v>
      </c>
      <c r="B107" s="278">
        <f t="shared" si="9"/>
        <v>412</v>
      </c>
      <c r="C107" s="279">
        <f t="shared" si="10"/>
        <v>0</v>
      </c>
      <c r="D107" s="279">
        <f t="shared" si="11"/>
        <v>0</v>
      </c>
      <c r="E107" s="285">
        <f t="shared" si="12"/>
        <v>0</v>
      </c>
      <c r="F107" s="285">
        <f t="shared" si="13"/>
        <v>0</v>
      </c>
      <c r="G107" s="285">
        <f t="shared" si="14"/>
        <v>0</v>
      </c>
      <c r="H107" s="285">
        <f t="shared" si="15"/>
        <v>0</v>
      </c>
      <c r="I107" s="279">
        <f t="shared" si="16"/>
        <v>0</v>
      </c>
      <c r="J107" s="279">
        <f t="shared" si="17"/>
        <v>0</v>
      </c>
    </row>
    <row r="108" spans="1:10" x14ac:dyDescent="0.2">
      <c r="A108" s="278">
        <f>IF('Feb10'!M76=" ",0,ROUND('Feb10'!M76,0))</f>
        <v>0</v>
      </c>
      <c r="B108" s="278">
        <f t="shared" si="9"/>
        <v>412</v>
      </c>
      <c r="C108" s="279">
        <f t="shared" si="10"/>
        <v>0</v>
      </c>
      <c r="D108" s="279">
        <f t="shared" si="11"/>
        <v>0</v>
      </c>
      <c r="E108" s="285">
        <f t="shared" si="12"/>
        <v>0</v>
      </c>
      <c r="F108" s="285">
        <f t="shared" si="13"/>
        <v>0</v>
      </c>
      <c r="G108" s="285">
        <f t="shared" si="14"/>
        <v>0</v>
      </c>
      <c r="H108" s="285">
        <f t="shared" si="15"/>
        <v>0</v>
      </c>
      <c r="I108" s="279">
        <f t="shared" si="16"/>
        <v>0</v>
      </c>
      <c r="J108" s="279">
        <f t="shared" si="17"/>
        <v>0</v>
      </c>
    </row>
    <row r="109" spans="1:10" x14ac:dyDescent="0.2">
      <c r="A109" s="278">
        <f>IF('Feb10'!M77=" ",0,ROUND('Feb10'!M77,0))</f>
        <v>0</v>
      </c>
      <c r="B109" s="278">
        <f t="shared" si="9"/>
        <v>412</v>
      </c>
      <c r="C109" s="279">
        <f t="shared" si="10"/>
        <v>0</v>
      </c>
      <c r="D109" s="279">
        <f t="shared" si="11"/>
        <v>0</v>
      </c>
      <c r="E109" s="285">
        <f t="shared" si="12"/>
        <v>0</v>
      </c>
      <c r="F109" s="285">
        <f t="shared" si="13"/>
        <v>0</v>
      </c>
      <c r="G109" s="285">
        <f t="shared" si="14"/>
        <v>0</v>
      </c>
      <c r="H109" s="285">
        <f t="shared" si="15"/>
        <v>0</v>
      </c>
      <c r="I109" s="279">
        <f t="shared" si="16"/>
        <v>0</v>
      </c>
      <c r="J109" s="279">
        <f t="shared" si="17"/>
        <v>0</v>
      </c>
    </row>
    <row r="110" spans="1:10" x14ac:dyDescent="0.2">
      <c r="A110" s="278">
        <f>IF('Feb10'!M78=" ",0,ROUND('Feb10'!M78,0))</f>
        <v>0</v>
      </c>
      <c r="B110" s="278">
        <f t="shared" si="9"/>
        <v>412</v>
      </c>
      <c r="C110" s="279">
        <f t="shared" si="10"/>
        <v>0</v>
      </c>
      <c r="D110" s="279">
        <f t="shared" si="11"/>
        <v>0</v>
      </c>
      <c r="E110" s="285">
        <f t="shared" si="12"/>
        <v>0</v>
      </c>
      <c r="F110" s="285">
        <f t="shared" si="13"/>
        <v>0</v>
      </c>
      <c r="G110" s="285">
        <f t="shared" si="14"/>
        <v>0</v>
      </c>
      <c r="H110" s="285">
        <f t="shared" si="15"/>
        <v>0</v>
      </c>
      <c r="I110" s="279">
        <f t="shared" si="16"/>
        <v>0</v>
      </c>
      <c r="J110" s="279">
        <f t="shared" si="17"/>
        <v>0</v>
      </c>
    </row>
    <row r="111" spans="1:10" x14ac:dyDescent="0.2">
      <c r="A111" s="278">
        <f>IF('Feb10'!M79=" ",0,ROUND('Feb10'!M79,0))</f>
        <v>0</v>
      </c>
      <c r="B111" s="278">
        <f t="shared" si="9"/>
        <v>412</v>
      </c>
      <c r="C111" s="279">
        <f t="shared" si="10"/>
        <v>0</v>
      </c>
      <c r="D111" s="279">
        <f t="shared" si="11"/>
        <v>0</v>
      </c>
      <c r="E111" s="285">
        <f t="shared" si="12"/>
        <v>0</v>
      </c>
      <c r="F111" s="285">
        <f t="shared" si="13"/>
        <v>0</v>
      </c>
      <c r="G111" s="285">
        <f t="shared" si="14"/>
        <v>0</v>
      </c>
      <c r="H111" s="285">
        <f t="shared" si="15"/>
        <v>0</v>
      </c>
      <c r="I111" s="279">
        <f t="shared" si="16"/>
        <v>0</v>
      </c>
      <c r="J111" s="279">
        <f t="shared" si="17"/>
        <v>0</v>
      </c>
    </row>
    <row r="112" spans="1:10" x14ac:dyDescent="0.2">
      <c r="A112" s="278">
        <f>IF('Feb10'!M80=" ",0,ROUND('Feb10'!M80,0))</f>
        <v>0</v>
      </c>
      <c r="B112" s="278">
        <f t="shared" si="9"/>
        <v>412</v>
      </c>
      <c r="C112" s="279">
        <f t="shared" si="10"/>
        <v>0</v>
      </c>
      <c r="D112" s="279">
        <f t="shared" si="11"/>
        <v>0</v>
      </c>
      <c r="E112" s="285">
        <f t="shared" si="12"/>
        <v>0</v>
      </c>
      <c r="F112" s="285">
        <f t="shared" si="13"/>
        <v>0</v>
      </c>
      <c r="G112" s="285">
        <f t="shared" si="14"/>
        <v>0</v>
      </c>
      <c r="H112" s="285">
        <f t="shared" si="15"/>
        <v>0</v>
      </c>
      <c r="I112" s="279">
        <f t="shared" si="16"/>
        <v>0</v>
      </c>
      <c r="J112" s="279">
        <f t="shared" si="17"/>
        <v>0</v>
      </c>
    </row>
    <row r="113" spans="1:10" x14ac:dyDescent="0.2">
      <c r="A113" s="278">
        <f>IF('Mar10'!M101=" ",0,ROUND('Mar10'!M101,0))</f>
        <v>0</v>
      </c>
      <c r="B113" s="278">
        <f t="shared" si="9"/>
        <v>412</v>
      </c>
      <c r="C113" s="279">
        <f t="shared" si="10"/>
        <v>0</v>
      </c>
      <c r="D113" s="279">
        <f t="shared" si="11"/>
        <v>0</v>
      </c>
      <c r="E113" s="285">
        <f t="shared" si="12"/>
        <v>0</v>
      </c>
      <c r="F113" s="285">
        <f t="shared" si="13"/>
        <v>0</v>
      </c>
      <c r="G113" s="285">
        <f t="shared" si="14"/>
        <v>0</v>
      </c>
      <c r="H113" s="285">
        <f t="shared" si="15"/>
        <v>0</v>
      </c>
      <c r="I113" s="279">
        <f t="shared" si="16"/>
        <v>0</v>
      </c>
      <c r="J113" s="279">
        <f t="shared" si="17"/>
        <v>0</v>
      </c>
    </row>
    <row r="114" spans="1:10" x14ac:dyDescent="0.2">
      <c r="A114" s="278">
        <f>IF('Mar10'!M102=" ",0,ROUND('Mar10'!M102,0))</f>
        <v>0</v>
      </c>
      <c r="B114" s="278">
        <f t="shared" si="9"/>
        <v>412</v>
      </c>
      <c r="C114" s="279">
        <f t="shared" si="10"/>
        <v>0</v>
      </c>
      <c r="D114" s="279">
        <f t="shared" si="11"/>
        <v>0</v>
      </c>
      <c r="E114" s="285">
        <f t="shared" si="12"/>
        <v>0</v>
      </c>
      <c r="F114" s="285">
        <f t="shared" si="13"/>
        <v>0</v>
      </c>
      <c r="G114" s="285">
        <f t="shared" si="14"/>
        <v>0</v>
      </c>
      <c r="H114" s="285">
        <f t="shared" si="15"/>
        <v>0</v>
      </c>
      <c r="I114" s="279">
        <f t="shared" si="16"/>
        <v>0</v>
      </c>
      <c r="J114" s="279">
        <f t="shared" si="17"/>
        <v>0</v>
      </c>
    </row>
    <row r="115" spans="1:10" x14ac:dyDescent="0.2">
      <c r="A115" s="278">
        <f>IF('Mar10'!M103=" ",0,ROUND('Mar10'!M103,0))</f>
        <v>0</v>
      </c>
      <c r="B115" s="278">
        <f t="shared" si="9"/>
        <v>412</v>
      </c>
      <c r="C115" s="279">
        <f t="shared" si="10"/>
        <v>0</v>
      </c>
      <c r="D115" s="279">
        <f t="shared" si="11"/>
        <v>0</v>
      </c>
      <c r="E115" s="285">
        <f t="shared" si="12"/>
        <v>0</v>
      </c>
      <c r="F115" s="285">
        <f t="shared" si="13"/>
        <v>0</v>
      </c>
      <c r="G115" s="285">
        <f t="shared" si="14"/>
        <v>0</v>
      </c>
      <c r="H115" s="285">
        <f t="shared" si="15"/>
        <v>0</v>
      </c>
      <c r="I115" s="279">
        <f t="shared" si="16"/>
        <v>0</v>
      </c>
      <c r="J115" s="279">
        <f t="shared" si="17"/>
        <v>0</v>
      </c>
    </row>
    <row r="116" spans="1:10" x14ac:dyDescent="0.2">
      <c r="A116" s="278">
        <f>IF('Mar10'!M104=" ",0,ROUND('Mar10'!M104,0))</f>
        <v>0</v>
      </c>
      <c r="B116" s="278">
        <f t="shared" si="9"/>
        <v>412</v>
      </c>
      <c r="C116" s="279">
        <f t="shared" si="10"/>
        <v>0</v>
      </c>
      <c r="D116" s="279">
        <f t="shared" si="11"/>
        <v>0</v>
      </c>
      <c r="E116" s="285">
        <f t="shared" si="12"/>
        <v>0</v>
      </c>
      <c r="F116" s="285">
        <f t="shared" si="13"/>
        <v>0</v>
      </c>
      <c r="G116" s="285">
        <f t="shared" si="14"/>
        <v>0</v>
      </c>
      <c r="H116" s="285">
        <f t="shared" si="15"/>
        <v>0</v>
      </c>
      <c r="I116" s="279">
        <f t="shared" si="16"/>
        <v>0</v>
      </c>
      <c r="J116" s="279">
        <f t="shared" si="17"/>
        <v>0</v>
      </c>
    </row>
    <row r="117" spans="1:10" x14ac:dyDescent="0.2">
      <c r="A117" s="278">
        <f>IF('Mar10'!M105=" ",0,ROUND('Mar10'!M105,0))</f>
        <v>0</v>
      </c>
      <c r="B117" s="278">
        <f t="shared" si="9"/>
        <v>412</v>
      </c>
      <c r="C117" s="279">
        <f t="shared" si="10"/>
        <v>0</v>
      </c>
      <c r="D117" s="279">
        <f t="shared" si="11"/>
        <v>0</v>
      </c>
      <c r="E117" s="285">
        <f t="shared" si="12"/>
        <v>0</v>
      </c>
      <c r="F117" s="285">
        <f t="shared" si="13"/>
        <v>0</v>
      </c>
      <c r="G117" s="285">
        <f t="shared" si="14"/>
        <v>0</v>
      </c>
      <c r="H117" s="285">
        <f t="shared" si="15"/>
        <v>0</v>
      </c>
      <c r="I117" s="279">
        <f t="shared" si="16"/>
        <v>0</v>
      </c>
      <c r="J117" s="279">
        <f t="shared" si="17"/>
        <v>0</v>
      </c>
    </row>
    <row r="118" spans="1:10" x14ac:dyDescent="0.2">
      <c r="A118" s="278">
        <f>IF('Mar10'!M106=" ",0,ROUND('Mar10'!M106,0))</f>
        <v>0</v>
      </c>
      <c r="B118" s="278">
        <f t="shared" si="9"/>
        <v>412</v>
      </c>
      <c r="C118" s="279">
        <f t="shared" si="10"/>
        <v>0</v>
      </c>
      <c r="D118" s="279">
        <f t="shared" si="11"/>
        <v>0</v>
      </c>
      <c r="E118" s="285">
        <f t="shared" si="12"/>
        <v>0</v>
      </c>
      <c r="F118" s="285">
        <f t="shared" si="13"/>
        <v>0</v>
      </c>
      <c r="G118" s="285">
        <f t="shared" si="14"/>
        <v>0</v>
      </c>
      <c r="H118" s="285">
        <f t="shared" si="15"/>
        <v>0</v>
      </c>
      <c r="I118" s="279">
        <f t="shared" si="16"/>
        <v>0</v>
      </c>
      <c r="J118" s="279">
        <f t="shared" si="17"/>
        <v>0</v>
      </c>
    </row>
    <row r="119" spans="1:10" x14ac:dyDescent="0.2">
      <c r="A119" s="278">
        <f>IF('Mar10'!M107=" ",0,ROUND('Mar10'!M107,0))</f>
        <v>0</v>
      </c>
      <c r="B119" s="278">
        <f t="shared" si="9"/>
        <v>412</v>
      </c>
      <c r="C119" s="279">
        <f t="shared" si="10"/>
        <v>0</v>
      </c>
      <c r="D119" s="279">
        <f t="shared" si="11"/>
        <v>0</v>
      </c>
      <c r="E119" s="285">
        <f t="shared" si="12"/>
        <v>0</v>
      </c>
      <c r="F119" s="285">
        <f t="shared" si="13"/>
        <v>0</v>
      </c>
      <c r="G119" s="285">
        <f t="shared" si="14"/>
        <v>0</v>
      </c>
      <c r="H119" s="285">
        <f t="shared" si="15"/>
        <v>0</v>
      </c>
      <c r="I119" s="279">
        <f t="shared" si="16"/>
        <v>0</v>
      </c>
      <c r="J119" s="279">
        <f t="shared" si="17"/>
        <v>0</v>
      </c>
    </row>
    <row r="120" spans="1:10" x14ac:dyDescent="0.2">
      <c r="A120" s="278">
        <f>IF('Mar10'!M108=" ",0,ROUND('Mar10'!M108,0))</f>
        <v>0</v>
      </c>
      <c r="B120" s="278">
        <f t="shared" si="9"/>
        <v>412</v>
      </c>
      <c r="C120" s="279">
        <f t="shared" si="10"/>
        <v>0</v>
      </c>
      <c r="D120" s="279">
        <f t="shared" si="11"/>
        <v>0</v>
      </c>
      <c r="E120" s="285">
        <f t="shared" si="12"/>
        <v>0</v>
      </c>
      <c r="F120" s="285">
        <f t="shared" si="13"/>
        <v>0</v>
      </c>
      <c r="G120" s="285">
        <f t="shared" si="14"/>
        <v>0</v>
      </c>
      <c r="H120" s="285">
        <f t="shared" si="15"/>
        <v>0</v>
      </c>
      <c r="I120" s="279">
        <f t="shared" si="16"/>
        <v>0</v>
      </c>
      <c r="J120" s="279">
        <f t="shared" si="17"/>
        <v>0</v>
      </c>
    </row>
    <row r="121" spans="1:10" x14ac:dyDescent="0.2">
      <c r="A121" s="278">
        <f>IF('Mar10'!M109=" ",0,ROUND('Mar10'!M109,0))</f>
        <v>0</v>
      </c>
      <c r="B121" s="278">
        <f t="shared" si="9"/>
        <v>412</v>
      </c>
      <c r="C121" s="279">
        <f t="shared" si="10"/>
        <v>0</v>
      </c>
      <c r="D121" s="279">
        <f t="shared" si="11"/>
        <v>0</v>
      </c>
      <c r="E121" s="285">
        <f t="shared" si="12"/>
        <v>0</v>
      </c>
      <c r="F121" s="285">
        <f t="shared" si="13"/>
        <v>0</v>
      </c>
      <c r="G121" s="285">
        <f t="shared" si="14"/>
        <v>0</v>
      </c>
      <c r="H121" s="285">
        <f t="shared" si="15"/>
        <v>0</v>
      </c>
      <c r="I121" s="279">
        <f t="shared" si="16"/>
        <v>0</v>
      </c>
      <c r="J121" s="279">
        <f t="shared" si="17"/>
        <v>0</v>
      </c>
    </row>
    <row r="122" spans="1:10" x14ac:dyDescent="0.2">
      <c r="A122" s="278">
        <f>IF('Mar10'!M110=" ",0,ROUND('Mar10'!M110,0))</f>
        <v>0</v>
      </c>
      <c r="B122" s="278">
        <f t="shared" si="9"/>
        <v>412</v>
      </c>
      <c r="C122" s="279">
        <f t="shared" si="10"/>
        <v>0</v>
      </c>
      <c r="D122" s="279">
        <f t="shared" si="11"/>
        <v>0</v>
      </c>
      <c r="E122" s="285">
        <f t="shared" si="12"/>
        <v>0</v>
      </c>
      <c r="F122" s="285">
        <f t="shared" si="13"/>
        <v>0</v>
      </c>
      <c r="G122" s="285">
        <f t="shared" si="14"/>
        <v>0</v>
      </c>
      <c r="H122" s="285">
        <f t="shared" si="15"/>
        <v>0</v>
      </c>
      <c r="I122" s="279">
        <f t="shared" si="16"/>
        <v>0</v>
      </c>
      <c r="J122" s="279">
        <f t="shared" si="17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.140625" style="250" bestFit="1" customWidth="1"/>
    <col min="2" max="3" width="8.5703125" style="250" customWidth="1"/>
    <col min="4" max="4" width="1.140625" style="248" customWidth="1"/>
    <col min="5" max="6" width="8.7109375" style="250" customWidth="1"/>
    <col min="7" max="7" width="0.85546875" style="248" customWidth="1"/>
    <col min="8" max="9" width="8.7109375" style="250" customWidth="1"/>
    <col min="10" max="10" width="0.85546875" style="248" customWidth="1"/>
    <col min="11" max="12" width="8.7109375" style="250" customWidth="1"/>
    <col min="13" max="13" width="0.85546875" style="248" customWidth="1"/>
    <col min="14" max="15" width="8.7109375" style="250" customWidth="1"/>
    <col min="16" max="16" width="0.85546875" style="248" customWidth="1"/>
    <col min="17" max="18" width="8.7109375" style="250" customWidth="1"/>
    <col min="19" max="19" width="0.85546875" style="248" customWidth="1"/>
    <col min="20" max="21" width="8.7109375" style="250" customWidth="1"/>
    <col min="22" max="22" width="1" style="248" customWidth="1"/>
    <col min="23" max="24" width="8.7109375" style="250" customWidth="1"/>
    <col min="25" max="25" width="0.85546875" style="248" customWidth="1"/>
    <col min="26" max="27" width="8.7109375" style="250" customWidth="1"/>
    <col min="28" max="28" width="0.85546875" style="248" customWidth="1"/>
    <col min="29" max="30" width="8.7109375" style="250" customWidth="1"/>
    <col min="31" max="31" width="0.85546875" style="248" customWidth="1"/>
    <col min="32" max="16384" width="9.140625" style="248"/>
  </cols>
  <sheetData>
    <row r="1" spans="1:30" s="249" customFormat="1" ht="39" customHeight="1" x14ac:dyDescent="0.2">
      <c r="A1" s="247" t="s">
        <v>9</v>
      </c>
      <c r="B1" s="247" t="s">
        <v>122</v>
      </c>
      <c r="C1" s="247" t="s">
        <v>123</v>
      </c>
      <c r="E1" s="247" t="s">
        <v>124</v>
      </c>
      <c r="F1" s="247" t="s">
        <v>125</v>
      </c>
      <c r="H1" s="247" t="s">
        <v>126</v>
      </c>
      <c r="I1" s="247" t="s">
        <v>127</v>
      </c>
      <c r="K1" s="247" t="s">
        <v>128</v>
      </c>
      <c r="L1" s="247" t="s">
        <v>129</v>
      </c>
      <c r="N1" s="247" t="s">
        <v>130</v>
      </c>
      <c r="O1" s="247" t="s">
        <v>131</v>
      </c>
      <c r="Q1" s="247" t="s">
        <v>139</v>
      </c>
      <c r="R1" s="247" t="s">
        <v>138</v>
      </c>
      <c r="T1" s="247" t="s">
        <v>137</v>
      </c>
      <c r="U1" s="247" t="s">
        <v>136</v>
      </c>
      <c r="W1" s="247" t="s">
        <v>135</v>
      </c>
      <c r="X1" s="247" t="s">
        <v>134</v>
      </c>
      <c r="Z1" s="247" t="s">
        <v>133</v>
      </c>
      <c r="AA1" s="247" t="s">
        <v>132</v>
      </c>
      <c r="AC1" s="247" t="s">
        <v>190</v>
      </c>
      <c r="AD1" s="247" t="s">
        <v>191</v>
      </c>
    </row>
    <row r="2" spans="1:30" x14ac:dyDescent="0.2">
      <c r="A2" s="250">
        <v>1</v>
      </c>
      <c r="B2" s="250">
        <f>IF(Employee!F$24&gt;A2,0,IF(Employee!F$26&lt;A2,0,IF(Employee!$S$17&lt;=A2,"C",IF(Employee!S$18&lt;=A2,"J",IF(Employee!S$19&lt;=A2,"B","A")))))</f>
        <v>0</v>
      </c>
      <c r="C2" s="250">
        <f>IF(Employee!F$24&gt;A2,0,IF(Employee!F$26&lt;A2,0,IF(Employee!$S$17&lt;=A2,"C",IF(Employee!S$18&lt;=A2,"J",IF(Employee!S$19&lt;=A2,"B","A")))))</f>
        <v>0</v>
      </c>
      <c r="E2" s="250">
        <f>IF(Employee!F$50&gt;A2,0,IF(Employee!F$52&lt;A2,0,IF(Employee!$S$43&lt;=A2,"C",IF(Employee!S$44&lt;=A2,"J",IF(Employee!S$45&lt;=A2,"B","A")))))</f>
        <v>0</v>
      </c>
      <c r="F2" s="250">
        <f>IF(Employee!F$50&gt;A2,0,IF(Employee!F$52&lt;A2,0,IF(Employee!$S$43&lt;=A2,"C",IF(Employee!S$44&lt;=A2,"J",IF(Employee!S$45&lt;=A2,"B","A")))))</f>
        <v>0</v>
      </c>
      <c r="H2" s="250">
        <f>IF(Employee!F$76&gt;A2,0,IF(Employee!F$78&lt;A2,0,IF(Employee!$S$69&lt;=A2,"C",IF(Employee!S$70&lt;=A2,"J",IF(Employee!S$71&lt;=A2,"B","A")))))</f>
        <v>0</v>
      </c>
      <c r="I2" s="250">
        <f>IF(Employee!F$76&gt;A2,0,IF(Employee!F$78&lt;A2,0,IF(Employee!$S$69&lt;=A2,"C",IF(Employee!S$70&lt;=A2,"J",IF(Employee!S$71&lt;=A2,"B","A")))))</f>
        <v>0</v>
      </c>
      <c r="K2" s="250">
        <f>IF(Employee!F$102&gt;A2,0,IF(Employee!F$104&lt;A2,0,IF(Employee!$S$95&lt;=A2,"C",IF(Employee!S$96&lt;=A2,"J",IF(Employee!S$97&lt;=A2,"B","A")))))</f>
        <v>0</v>
      </c>
      <c r="L2" s="250">
        <f>IF(Employee!F$102&gt;A2,0,IF(Employee!F$104&lt;A2,0,IF(Employee!$S$95&lt;=A2,"C",IF(Employee!S$96&lt;=A2,"J",IF(Employee!S$97&lt;=A2,"B","A")))))</f>
        <v>0</v>
      </c>
      <c r="N2" s="250">
        <f>IF(Employee!F$128&gt;A2,0,IF(Employee!F$130&lt;A2,0,IF(Employee!$S$121&lt;=A2,"C",IF(Employee!S$122&lt;=A2,"J",IF(Employee!S$123&lt;=A2,"B","A")))))</f>
        <v>0</v>
      </c>
      <c r="O2" s="250">
        <f>IF(Employee!F$128&gt;A2,0,IF(Employee!F$130&lt;A2,0,IF(Employee!$S$121&lt;=A2,"C",IF(Employee!S$122&lt;=A2,"J",IF(Employee!S$123&lt;=A2,"B","A")))))</f>
        <v>0</v>
      </c>
      <c r="Q2" s="250">
        <f>IF(Employee!F$154&gt;A2,0,IF(Employee!F$156&lt;A2,0,IF(Employee!$S$147&lt;=A2,"C",IF(Employee!S$148&lt;=A2,"J",IF(Employee!S$149&lt;=A2,"B","A")))))</f>
        <v>0</v>
      </c>
      <c r="R2" s="250">
        <f>IF(Employee!F$154&gt;A2,0,IF(Employee!F$156&lt;A2,0,IF(Employee!$S$147&lt;=A2,"C",IF(Employee!S$148&lt;=A2,"J",IF(Employee!S$149&lt;=A2,"B","A")))))</f>
        <v>0</v>
      </c>
      <c r="T2" s="250">
        <f>IF(Employee!F$180&gt;A2,0,IF(Employee!F$182&lt;A2,0,IF(Employee!$S$173&lt;=A2,"C",IF(Employee!S$174&lt;=A2,"J",IF(Employee!S$175&lt;=A2,"B","A")))))</f>
        <v>0</v>
      </c>
      <c r="U2" s="250">
        <f>IF(Employee!F$180&gt;A2,0,IF(Employee!F$182&lt;A2,0,IF(Employee!$S$173&lt;=A2,"C",IF(Employee!S$174&lt;=A2,"J",IF(Employee!S$175&lt;=A2,"B","A")))))</f>
        <v>0</v>
      </c>
      <c r="W2" s="250">
        <f>IF(Employee!F$206&gt;A2,0,IF(Employee!F$208&lt;A2,0,IF(Employee!$S$199&lt;=A2,"C",IF(Employee!S$200&lt;=A2,"J",IF(Employee!S$201&lt;=A2,"B","A")))))</f>
        <v>0</v>
      </c>
      <c r="X2" s="250">
        <f>IF(Employee!F$206&gt;A2,0,IF(Employee!F$208&lt;A2,0,IF(Employee!$S$199&lt;=A2,"C",IF(Employee!S$200&lt;=A2,"J",IF(Employee!S$201&lt;=A2,"B","A")))))</f>
        <v>0</v>
      </c>
      <c r="Z2" s="250">
        <f>IF(Employee!F$232&gt;A2,0,IF(Employee!F$234&lt;A2,0,IF(Employee!$S$225&lt;=A2,"C",IF(Employee!S$226&lt;=A2,"J",IF(Employee!S$227&lt;=A2,"B","A")))))</f>
        <v>0</v>
      </c>
      <c r="AA2" s="250">
        <f>IF(Employee!F$232&gt;A2,0,IF(Employee!F$234&lt;A2,0,IF(Employee!$S$225&lt;=A2,"C",IF(Employee!S$226&lt;=A2,"J",IF(Employee!S$227&lt;=A2,"B","A")))))</f>
        <v>0</v>
      </c>
      <c r="AC2" s="250">
        <f>IF(Employee!F$258&gt;A2,0,IF(Employee!F$260&lt;A2,0,IF(Employee!$S$251&lt;=A2,"C",IF(Employee!S$252&lt;=A2,"J",IF(Employee!S$253&lt;=A2,"B","A")))))</f>
        <v>0</v>
      </c>
      <c r="AD2" s="250">
        <f>IF(Employee!F$258&gt;A2,0,IF(Employee!F$260&lt;A2,0,IF(Employee!$S$251&lt;=A2,"C",IF(Employee!S$252&lt;=A2,"J",IF(Employee!S$253&lt;=A2,"B","A")))))</f>
        <v>0</v>
      </c>
    </row>
    <row r="3" spans="1:30" x14ac:dyDescent="0.2">
      <c r="A3" s="250">
        <f>A2+1</f>
        <v>2</v>
      </c>
      <c r="B3" s="250">
        <f>IF(Employee!F$24&gt;A3,0,IF(Employee!F$26&lt;A3,0,IF(Employee!$S$17&lt;=A3,"C",IF(Employee!S$18&lt;=A3,"J",IF(Employee!S$19&lt;=A3,"B","A")))))</f>
        <v>0</v>
      </c>
      <c r="C3" s="250">
        <f>IF(Employee!F$24&gt;A3,0,IF(Employee!F$26&lt;A3,0,IF(Employee!$S$17&lt;=A3,"C",IF(Employee!S$18&lt;=A3,"J",IF(Employee!S$19&lt;=A3,"B","A")))))</f>
        <v>0</v>
      </c>
      <c r="E3" s="250">
        <f>IF(Employee!F$50&gt;A3,0,IF(Employee!F$52&lt;A3,0,IF(Employee!$S$43&lt;=A3,"C",IF(Employee!S$44&lt;=A3,"J",IF(Employee!S$45&lt;=A3,"B","A")))))</f>
        <v>0</v>
      </c>
      <c r="F3" s="250">
        <f>IF(Employee!F$50&gt;A3,0,IF(Employee!F$52&lt;A3,0,IF(Employee!$S$43&lt;=A3,"C",IF(Employee!S$44&lt;=A3,"J",IF(Employee!S$45&lt;=A3,"B","A")))))</f>
        <v>0</v>
      </c>
      <c r="H3" s="250">
        <f>IF(Employee!F$76&gt;A3,0,IF(Employee!F$78&lt;A3,0,IF(Employee!$S$69&lt;=A3,"C",IF(Employee!S$70&lt;=A3,"J",IF(Employee!S$71&lt;=A3,"B","A")))))</f>
        <v>0</v>
      </c>
      <c r="I3" s="250">
        <f>IF(Employee!F$76&gt;A3,0,IF(Employee!F$78&lt;A3,0,IF(Employee!$S$69&lt;=A3,"C",IF(Employee!S$70&lt;=A3,"J",IF(Employee!S$71&lt;=A3,"B","A")))))</f>
        <v>0</v>
      </c>
      <c r="K3" s="250">
        <f>IF(Employee!F$102&gt;A3,0,IF(Employee!F$104&lt;A3,0,IF(Employee!$S$95&lt;=A3,"C",IF(Employee!S$96&lt;=A3,"J",IF(Employee!S$97&lt;=A3,"B","A")))))</f>
        <v>0</v>
      </c>
      <c r="L3" s="250">
        <f>IF(Employee!F$102&gt;A3,0,IF(Employee!F$104&lt;A3,0,IF(Employee!$S$95&lt;=A3,"C",IF(Employee!S$96&lt;=A3,"J",IF(Employee!S$97&lt;=A3,"B","A")))))</f>
        <v>0</v>
      </c>
      <c r="N3" s="250">
        <f>IF(Employee!F$128&gt;A3,0,IF(Employee!F$130&lt;A3,0,IF(Employee!$S$121&lt;=A3,"C",IF(Employee!S$122&lt;=A3,"J",IF(Employee!S$123&lt;=A3,"B","A")))))</f>
        <v>0</v>
      </c>
      <c r="O3" s="250">
        <f>IF(Employee!F$128&gt;A3,0,IF(Employee!F$130&lt;A3,0,IF(Employee!$S$121&lt;=A3,"C",IF(Employee!S$122&lt;=A3,"J",IF(Employee!S$123&lt;=A3,"B","A")))))</f>
        <v>0</v>
      </c>
      <c r="Q3" s="250">
        <f>IF(Employee!F$154&gt;A3,0,IF(Employee!F$156&lt;A3,0,IF(Employee!$S$147&lt;=A3,"C",IF(Employee!S$148&lt;=A3,"J",IF(Employee!S$149&lt;=A3,"B","A")))))</f>
        <v>0</v>
      </c>
      <c r="R3" s="250">
        <f>IF(Employee!F$154&gt;A3,0,IF(Employee!F$156&lt;A3,0,IF(Employee!$S$147&lt;=A3,"C",IF(Employee!S$148&lt;=A3,"J",IF(Employee!S$149&lt;=A3,"B","A")))))</f>
        <v>0</v>
      </c>
      <c r="T3" s="250">
        <f>IF(Employee!F$180&gt;A3,0,IF(Employee!F$182&lt;A3,0,IF(Employee!$S$173&lt;=A3,"C",IF(Employee!S$174&lt;=A3,"J",IF(Employee!S$175&lt;=A3,"B","A")))))</f>
        <v>0</v>
      </c>
      <c r="U3" s="250">
        <f>IF(Employee!F$180&gt;A3,0,IF(Employee!F$182&lt;A3,0,IF(Employee!$S$173&lt;=A3,"C",IF(Employee!S$174&lt;=A3,"J",IF(Employee!S$175&lt;=A3,"B","A")))))</f>
        <v>0</v>
      </c>
      <c r="W3" s="250">
        <f>IF(Employee!F$206&gt;A3,0,IF(Employee!F$208&lt;A3,0,IF(Employee!$S$199&lt;=A3,"C",IF(Employee!S$200&lt;=A3,"J",IF(Employee!S$201&lt;=A3,"B","A")))))</f>
        <v>0</v>
      </c>
      <c r="X3" s="250">
        <f>IF(Employee!F$206&gt;A3,0,IF(Employee!F$208&lt;A3,0,IF(Employee!$S$199&lt;=A3,"C",IF(Employee!S$200&lt;=A3,"J",IF(Employee!S$201&lt;=A3,"B","A")))))</f>
        <v>0</v>
      </c>
      <c r="Z3" s="250">
        <f>IF(Employee!F$232&gt;A3,0,IF(Employee!F$234&lt;A3,0,IF(Employee!$S$225&lt;=A3,"C",IF(Employee!S$226&lt;=A3,"J",IF(Employee!S$227&lt;=A3,"B","A")))))</f>
        <v>0</v>
      </c>
      <c r="AA3" s="250">
        <f>IF(Employee!F$232&gt;A3,0,IF(Employee!F$234&lt;A3,0,IF(Employee!$S$225&lt;=A3,"C",IF(Employee!S$226&lt;=A3,"J",IF(Employee!S$227&lt;=A3,"B","A")))))</f>
        <v>0</v>
      </c>
      <c r="AC3" s="250">
        <f>IF(Employee!F$258&gt;A3,0,IF(Employee!F$260&lt;A3,0,IF(Employee!$S$251&lt;=A3,"C",IF(Employee!S$252&lt;=A3,"J",IF(Employee!S$253&lt;=A3,"B","A")))))</f>
        <v>0</v>
      </c>
      <c r="AD3" s="250">
        <f>IF(Employee!F$258&gt;A3,0,IF(Employee!F$260&lt;A3,0,IF(Employee!$S$251&lt;=A3,"C",IF(Employee!S$252&lt;=A3,"J",IF(Employee!S$253&lt;=A3,"B","A")))))</f>
        <v>0</v>
      </c>
    </row>
    <row r="4" spans="1:30" x14ac:dyDescent="0.2">
      <c r="A4" s="250">
        <f t="shared" ref="A4:A54" si="0">A3+1</f>
        <v>3</v>
      </c>
      <c r="B4" s="250">
        <f>IF(Employee!F$24&gt;A4,0,IF(Employee!F$26&lt;A4,0,IF(Employee!$S$17&lt;=A4,"C",IF(Employee!S$18&lt;=A4,"J",IF(Employee!S$19&lt;=A4,"B","A")))))</f>
        <v>0</v>
      </c>
      <c r="C4" s="250">
        <f>IF(Employee!F$24&gt;A4,0,IF(Employee!F$26&lt;A4,0,IF(Employee!$S$17&lt;=A4,"C",IF(Employee!S$18&lt;=A4,"J",IF(Employee!S$19&lt;=A4,"B","A")))))</f>
        <v>0</v>
      </c>
      <c r="E4" s="250">
        <f>IF(Employee!F$50&gt;A4,0,IF(Employee!F$52&lt;A4,0,IF(Employee!$S$43&lt;=A4,"C",IF(Employee!S$44&lt;=A4,"J",IF(Employee!S$45&lt;=A4,"B","A")))))</f>
        <v>0</v>
      </c>
      <c r="F4" s="250">
        <f>IF(Employee!F$50&gt;A4,0,IF(Employee!F$52&lt;A4,0,IF(Employee!$S$43&lt;=A4,"C",IF(Employee!S$44&lt;=A4,"J",IF(Employee!S$45&lt;=A4,"B","A")))))</f>
        <v>0</v>
      </c>
      <c r="H4" s="250">
        <f>IF(Employee!F$76&gt;A4,0,IF(Employee!F$78&lt;A4,0,IF(Employee!$S$69&lt;=A4,"C",IF(Employee!S$70&lt;=A4,"J",IF(Employee!S$71&lt;=A4,"B","A")))))</f>
        <v>0</v>
      </c>
      <c r="I4" s="250">
        <f>IF(Employee!F$76&gt;A4,0,IF(Employee!F$78&lt;A4,0,IF(Employee!$S$69&lt;=A4,"C",IF(Employee!S$70&lt;=A4,"J",IF(Employee!S$71&lt;=A4,"B","A")))))</f>
        <v>0</v>
      </c>
      <c r="K4" s="250">
        <f>IF(Employee!F$102&gt;A4,0,IF(Employee!F$104&lt;A4,0,IF(Employee!$S$95&lt;=A4,"C",IF(Employee!S$96&lt;=A4,"J",IF(Employee!S$97&lt;=A4,"B","A")))))</f>
        <v>0</v>
      </c>
      <c r="L4" s="250">
        <f>IF(Employee!F$102&gt;A4,0,IF(Employee!F$104&lt;A4,0,IF(Employee!$S$95&lt;=A4,"C",IF(Employee!S$96&lt;=A4,"J",IF(Employee!S$97&lt;=A4,"B","A")))))</f>
        <v>0</v>
      </c>
      <c r="N4" s="250">
        <f>IF(Employee!F$128&gt;A4,0,IF(Employee!F$130&lt;A4,0,IF(Employee!$S$121&lt;=A4,"C",IF(Employee!S$122&lt;=A4,"J",IF(Employee!S$123&lt;=A4,"B","A")))))</f>
        <v>0</v>
      </c>
      <c r="O4" s="250">
        <f>IF(Employee!F$128&gt;A4,0,IF(Employee!F$130&lt;A4,0,IF(Employee!$S$121&lt;=A4,"C",IF(Employee!S$122&lt;=A4,"J",IF(Employee!S$123&lt;=A4,"B","A")))))</f>
        <v>0</v>
      </c>
      <c r="Q4" s="250">
        <f>IF(Employee!F$154&gt;A4,0,IF(Employee!F$156&lt;A4,0,IF(Employee!$S$147&lt;=A4,"C",IF(Employee!S$148&lt;=A4,"J",IF(Employee!S$149&lt;=A4,"B","A")))))</f>
        <v>0</v>
      </c>
      <c r="R4" s="250">
        <f>IF(Employee!F$154&gt;A4,0,IF(Employee!F$156&lt;A4,0,IF(Employee!$S$147&lt;=A4,"C",IF(Employee!S$148&lt;=A4,"J",IF(Employee!S$149&lt;=A4,"B","A")))))</f>
        <v>0</v>
      </c>
      <c r="T4" s="250">
        <f>IF(Employee!F$180&gt;A4,0,IF(Employee!F$182&lt;A4,0,IF(Employee!$S$173&lt;=A4,"C",IF(Employee!S$174&lt;=A4,"J",IF(Employee!S$175&lt;=A4,"B","A")))))</f>
        <v>0</v>
      </c>
      <c r="U4" s="250">
        <f>IF(Employee!F$180&gt;A4,0,IF(Employee!F$182&lt;A4,0,IF(Employee!$S$173&lt;=A4,"C",IF(Employee!S$174&lt;=A4,"J",IF(Employee!S$175&lt;=A4,"B","A")))))</f>
        <v>0</v>
      </c>
      <c r="W4" s="250">
        <f>IF(Employee!F$206&gt;A4,0,IF(Employee!F$208&lt;A4,0,IF(Employee!$S$199&lt;=A4,"C",IF(Employee!S$200&lt;=A4,"J",IF(Employee!S$201&lt;=A4,"B","A")))))</f>
        <v>0</v>
      </c>
      <c r="X4" s="250">
        <f>IF(Employee!F$206&gt;A4,0,IF(Employee!F$208&lt;A4,0,IF(Employee!$S$199&lt;=A4,"C",IF(Employee!S$200&lt;=A4,"J",IF(Employee!S$201&lt;=A4,"B","A")))))</f>
        <v>0</v>
      </c>
      <c r="Z4" s="250">
        <f>IF(Employee!F$232&gt;A4,0,IF(Employee!F$234&lt;A4,0,IF(Employee!$S$225&lt;=A4,"C",IF(Employee!S$226&lt;=A4,"J",IF(Employee!S$227&lt;=A4,"B","A")))))</f>
        <v>0</v>
      </c>
      <c r="AA4" s="250">
        <f>IF(Employee!F$232&gt;A4,0,IF(Employee!F$234&lt;A4,0,IF(Employee!$S$225&lt;=A4,"C",IF(Employee!S$226&lt;=A4,"J",IF(Employee!S$227&lt;=A4,"B","A")))))</f>
        <v>0</v>
      </c>
      <c r="AC4" s="250">
        <f>IF(Employee!F$258&gt;A4,0,IF(Employee!F$260&lt;A4,0,IF(Employee!$S$251&lt;=A4,"C",IF(Employee!S$252&lt;=A4,"J",IF(Employee!S$253&lt;=A4,"B","A")))))</f>
        <v>0</v>
      </c>
      <c r="AD4" s="250">
        <f>IF(Employee!F$258&gt;A4,0,IF(Employee!F$260&lt;A4,0,IF(Employee!$S$251&lt;=A4,"C",IF(Employee!S$252&lt;=A4,"J",IF(Employee!S$253&lt;=A4,"B","A")))))</f>
        <v>0</v>
      </c>
    </row>
    <row r="5" spans="1:30" x14ac:dyDescent="0.2">
      <c r="A5" s="250">
        <f t="shared" si="0"/>
        <v>4</v>
      </c>
      <c r="B5" s="250">
        <f>IF(Employee!F$24&gt;A5,0,IF(Employee!F$26&lt;A5,0,IF(Employee!$S$17&lt;=A5,"C",IF(Employee!S$18&lt;=A5,"J",IF(Employee!S$19&lt;=A5,"B","A")))))</f>
        <v>0</v>
      </c>
      <c r="C5" s="250">
        <f>IF(Employee!F$24&gt;A5,0,IF(Employee!F$26&lt;A5,0,IF(Employee!$S$17&lt;=A5,"C",IF(Employee!S$18&lt;=A5,"J",IF(Employee!S$19&lt;=A5,"B","A")))))</f>
        <v>0</v>
      </c>
      <c r="E5" s="250">
        <f>IF(Employee!F$50&gt;A5,0,IF(Employee!F$52&lt;A5,0,IF(Employee!$S$43&lt;=A5,"C",IF(Employee!S$44&lt;=A5,"J",IF(Employee!S$45&lt;=A5,"B","A")))))</f>
        <v>0</v>
      </c>
      <c r="F5" s="250">
        <f>IF(Employee!F$50&gt;A5,0,IF(Employee!F$52&lt;A5,0,IF(Employee!$S$43&lt;=A5,"C",IF(Employee!S$44&lt;=A5,"J",IF(Employee!S$45&lt;=A5,"B","A")))))</f>
        <v>0</v>
      </c>
      <c r="H5" s="250">
        <f>IF(Employee!F$76&gt;A5,0,IF(Employee!F$78&lt;A5,0,IF(Employee!$S$69&lt;=A5,"C",IF(Employee!S$70&lt;=A5,"J",IF(Employee!S$71&lt;=A5,"B","A")))))</f>
        <v>0</v>
      </c>
      <c r="I5" s="250">
        <f>IF(Employee!F$76&gt;A5,0,IF(Employee!F$78&lt;A5,0,IF(Employee!$S$69&lt;=A5,"C",IF(Employee!S$70&lt;=A5,"J",IF(Employee!S$71&lt;=A5,"B","A")))))</f>
        <v>0</v>
      </c>
      <c r="K5" s="250">
        <f>IF(Employee!F$102&gt;A5,0,IF(Employee!F$104&lt;A5,0,IF(Employee!$S$95&lt;=A5,"C",IF(Employee!S$96&lt;=A5,"J",IF(Employee!S$97&lt;=A5,"B","A")))))</f>
        <v>0</v>
      </c>
      <c r="L5" s="250">
        <f>IF(Employee!F$102&gt;A5,0,IF(Employee!F$104&lt;A5,0,IF(Employee!$S$95&lt;=A5,"C",IF(Employee!S$96&lt;=A5,"J",IF(Employee!S$97&lt;=A5,"B","A")))))</f>
        <v>0</v>
      </c>
      <c r="N5" s="250">
        <f>IF(Employee!F$128&gt;A5,0,IF(Employee!F$130&lt;A5,0,IF(Employee!$S$121&lt;=A5,"C",IF(Employee!S$122&lt;=A5,"J",IF(Employee!S$123&lt;=A5,"B","A")))))</f>
        <v>0</v>
      </c>
      <c r="O5" s="250">
        <f>IF(Employee!F$128&gt;A5,0,IF(Employee!F$130&lt;A5,0,IF(Employee!$S$121&lt;=A5,"C",IF(Employee!S$122&lt;=A5,"J",IF(Employee!S$123&lt;=A5,"B","A")))))</f>
        <v>0</v>
      </c>
      <c r="Q5" s="250">
        <f>IF(Employee!F$154&gt;A5,0,IF(Employee!F$156&lt;A5,0,IF(Employee!$S$147&lt;=A5,"C",IF(Employee!S$148&lt;=A5,"J",IF(Employee!S$149&lt;=A5,"B","A")))))</f>
        <v>0</v>
      </c>
      <c r="R5" s="250">
        <f>IF(Employee!F$154&gt;A5,0,IF(Employee!F$156&lt;A5,0,IF(Employee!$S$147&lt;=A5,"C",IF(Employee!S$148&lt;=A5,"J",IF(Employee!S$149&lt;=A5,"B","A")))))</f>
        <v>0</v>
      </c>
      <c r="T5" s="250">
        <f>IF(Employee!F$180&gt;A5,0,IF(Employee!F$182&lt;A5,0,IF(Employee!$S$173&lt;=A5,"C",IF(Employee!S$174&lt;=A5,"J",IF(Employee!S$175&lt;=A5,"B","A")))))</f>
        <v>0</v>
      </c>
      <c r="U5" s="250">
        <f>IF(Employee!F$180&gt;A5,0,IF(Employee!F$182&lt;A5,0,IF(Employee!$S$173&lt;=A5,"C",IF(Employee!S$174&lt;=A5,"J",IF(Employee!S$175&lt;=A5,"B","A")))))</f>
        <v>0</v>
      </c>
      <c r="W5" s="250">
        <f>IF(Employee!F$206&gt;A5,0,IF(Employee!F$208&lt;A5,0,IF(Employee!$S$199&lt;=A5,"C",IF(Employee!S$200&lt;=A5,"J",IF(Employee!S$201&lt;=A5,"B","A")))))</f>
        <v>0</v>
      </c>
      <c r="X5" s="250">
        <f>IF(Employee!F$206&gt;A5,0,IF(Employee!F$208&lt;A5,0,IF(Employee!$S$199&lt;=A5,"C",IF(Employee!S$200&lt;=A5,"J",IF(Employee!S$201&lt;=A5,"B","A")))))</f>
        <v>0</v>
      </c>
      <c r="Z5" s="250">
        <f>IF(Employee!F$232&gt;A5,0,IF(Employee!F$234&lt;A5,0,IF(Employee!$S$225&lt;=A5,"C",IF(Employee!S$226&lt;=A5,"J",IF(Employee!S$227&lt;=A5,"B","A")))))</f>
        <v>0</v>
      </c>
      <c r="AA5" s="250">
        <f>IF(Employee!F$232&gt;A5,0,IF(Employee!F$234&lt;A5,0,IF(Employee!$S$225&lt;=A5,"C",IF(Employee!S$226&lt;=A5,"J",IF(Employee!S$227&lt;=A5,"B","A")))))</f>
        <v>0</v>
      </c>
      <c r="AC5" s="250">
        <f>IF(Employee!F$258&gt;A5,0,IF(Employee!F$260&lt;A5,0,IF(Employee!$S$251&lt;=A5,"C",IF(Employee!S$252&lt;=A5,"J",IF(Employee!S$253&lt;=A5,"B","A")))))</f>
        <v>0</v>
      </c>
      <c r="AD5" s="250">
        <f>IF(Employee!F$258&gt;A5,0,IF(Employee!F$260&lt;A5,0,IF(Employee!$S$251&lt;=A5,"C",IF(Employee!S$252&lt;=A5,"J",IF(Employee!S$253&lt;=A5,"B","A")))))</f>
        <v>0</v>
      </c>
    </row>
    <row r="6" spans="1:30" x14ac:dyDescent="0.2">
      <c r="A6" s="250">
        <f t="shared" si="0"/>
        <v>5</v>
      </c>
      <c r="B6" s="250">
        <f>IF(Employee!F$24&gt;A6,0,IF(Employee!F$26&lt;A6,0,IF(Employee!$S$17&lt;=A6,"C",IF(Employee!S$18&lt;=A6,"J",IF(Employee!S$19&lt;=A6,"B","A")))))</f>
        <v>0</v>
      </c>
      <c r="C6" s="250">
        <f>IF(Employee!F$24&gt;A6,0,IF(Employee!F$26&lt;A6,0,IF(Employee!$S$17&lt;=A6,"C",IF(Employee!S$18&lt;=A6,"J",IF(Employee!S$19&lt;=A6,"B","A")))))</f>
        <v>0</v>
      </c>
      <c r="E6" s="250">
        <f>IF(Employee!F$50&gt;A6,0,IF(Employee!F$52&lt;A6,0,IF(Employee!$S$43&lt;=A6,"C",IF(Employee!S$44&lt;=A6,"J",IF(Employee!S$45&lt;=A6,"B","A")))))</f>
        <v>0</v>
      </c>
      <c r="F6" s="250">
        <f>IF(Employee!F$50&gt;A6,0,IF(Employee!F$52&lt;A6,0,IF(Employee!$S$43&lt;=A6,"C",IF(Employee!S$44&lt;=A6,"J",IF(Employee!S$45&lt;=A6,"B","A")))))</f>
        <v>0</v>
      </c>
      <c r="H6" s="250">
        <f>IF(Employee!F$76&gt;A6,0,IF(Employee!F$78&lt;A6,0,IF(Employee!$S$69&lt;=A6,"C",IF(Employee!S$70&lt;=A6,"J",IF(Employee!S$71&lt;=A6,"B","A")))))</f>
        <v>0</v>
      </c>
      <c r="I6" s="250">
        <f>IF(Employee!F$76&gt;A6,0,IF(Employee!F$78&lt;A6,0,IF(Employee!$S$69&lt;=A6,"C",IF(Employee!S$70&lt;=A6,"J",IF(Employee!S$71&lt;=A6,"B","A")))))</f>
        <v>0</v>
      </c>
      <c r="K6" s="250">
        <f>IF(Employee!F$102&gt;A6,0,IF(Employee!F$104&lt;A6,0,IF(Employee!$S$95&lt;=A6,"C",IF(Employee!S$96&lt;=A6,"J",IF(Employee!S$97&lt;=A6,"B","A")))))</f>
        <v>0</v>
      </c>
      <c r="L6" s="250">
        <f>IF(Employee!F$102&gt;A6,0,IF(Employee!F$104&lt;A6,0,IF(Employee!$S$95&lt;=A6,"C",IF(Employee!S$96&lt;=A6,"J",IF(Employee!S$97&lt;=A6,"B","A")))))</f>
        <v>0</v>
      </c>
      <c r="N6" s="250">
        <f>IF(Employee!F$128&gt;A6,0,IF(Employee!F$130&lt;A6,0,IF(Employee!$S$121&lt;=A6,"C",IF(Employee!S$122&lt;=A6,"J",IF(Employee!S$123&lt;=A6,"B","A")))))</f>
        <v>0</v>
      </c>
      <c r="O6" s="250">
        <f>IF(Employee!F$128&gt;A6,0,IF(Employee!F$130&lt;A6,0,IF(Employee!$S$121&lt;=A6,"C",IF(Employee!S$122&lt;=A6,"J",IF(Employee!S$123&lt;=A6,"B","A")))))</f>
        <v>0</v>
      </c>
      <c r="Q6" s="250">
        <f>IF(Employee!F$154&gt;A6,0,IF(Employee!F$156&lt;A6,0,IF(Employee!$S$147&lt;=A6,"C",IF(Employee!S$148&lt;=A6,"J",IF(Employee!S$149&lt;=A6,"B","A")))))</f>
        <v>0</v>
      </c>
      <c r="R6" s="250">
        <f>IF(Employee!F$154&gt;A6,0,IF(Employee!F$156&lt;A6,0,IF(Employee!$S$147&lt;=A6,"C",IF(Employee!S$148&lt;=A6,"J",IF(Employee!S$149&lt;=A6,"B","A")))))</f>
        <v>0</v>
      </c>
      <c r="T6" s="250">
        <f>IF(Employee!F$180&gt;A6,0,IF(Employee!F$182&lt;A6,0,IF(Employee!$S$173&lt;=A6,"C",IF(Employee!S$174&lt;=A6,"J",IF(Employee!S$175&lt;=A6,"B","A")))))</f>
        <v>0</v>
      </c>
      <c r="U6" s="250">
        <f>IF(Employee!F$180&gt;A6,0,IF(Employee!F$182&lt;A6,0,IF(Employee!$S$173&lt;=A6,"C",IF(Employee!S$174&lt;=A6,"J",IF(Employee!S$175&lt;=A6,"B","A")))))</f>
        <v>0</v>
      </c>
      <c r="W6" s="250">
        <f>IF(Employee!F$206&gt;A6,0,IF(Employee!F$208&lt;A6,0,IF(Employee!$S$199&lt;=A6,"C",IF(Employee!S$200&lt;=A6,"J",IF(Employee!S$201&lt;=A6,"B","A")))))</f>
        <v>0</v>
      </c>
      <c r="X6" s="250">
        <f>IF(Employee!F$206&gt;A6,0,IF(Employee!F$208&lt;A6,0,IF(Employee!$S$199&lt;=A6,"C",IF(Employee!S$200&lt;=A6,"J",IF(Employee!S$201&lt;=A6,"B","A")))))</f>
        <v>0</v>
      </c>
      <c r="Z6" s="250">
        <f>IF(Employee!F$232&gt;A6,0,IF(Employee!F$234&lt;A6,0,IF(Employee!$S$225&lt;=A6,"C",IF(Employee!S$226&lt;=A6,"J",IF(Employee!S$227&lt;=A6,"B","A")))))</f>
        <v>0</v>
      </c>
      <c r="AA6" s="250">
        <f>IF(Employee!F$232&gt;A6,0,IF(Employee!F$234&lt;A6,0,IF(Employee!$S$225&lt;=A6,"C",IF(Employee!S$226&lt;=A6,"J",IF(Employee!S$227&lt;=A6,"B","A")))))</f>
        <v>0</v>
      </c>
      <c r="AC6" s="250">
        <f>IF(Employee!F$258&gt;A6,0,IF(Employee!F$260&lt;A6,0,IF(Employee!$S$251&lt;=A6,"C",IF(Employee!S$252&lt;=A6,"J",IF(Employee!S$253&lt;=A6,"B","A")))))</f>
        <v>0</v>
      </c>
      <c r="AD6" s="250">
        <f>IF(Employee!F$258&gt;A6,0,IF(Employee!F$260&lt;A6,0,IF(Employee!$S$251&lt;=A6,"C",IF(Employee!S$252&lt;=A6,"J",IF(Employee!S$253&lt;=A6,"B","A")))))</f>
        <v>0</v>
      </c>
    </row>
    <row r="7" spans="1:30" x14ac:dyDescent="0.2">
      <c r="A7" s="250">
        <f t="shared" si="0"/>
        <v>6</v>
      </c>
      <c r="B7" s="250">
        <f>IF(Employee!F$24&gt;A7,0,IF(Employee!F$26&lt;A7,0,IF(Employee!$S$17&lt;=A7,"C",IF(Employee!S$18&lt;=A7,"J",IF(Employee!S$19&lt;=A7,"B","A")))))</f>
        <v>0</v>
      </c>
      <c r="C7" s="250">
        <f>IF(Employee!F$24&gt;A7,0,IF(Employee!F$26&lt;A7,0,IF(Employee!$S$17&lt;=A7,"C",IF(Employee!S$18&lt;=A7,"J",IF(Employee!S$19&lt;=A7,"B","A")))))</f>
        <v>0</v>
      </c>
      <c r="E7" s="250">
        <f>IF(Employee!F$50&gt;A7,0,IF(Employee!F$52&lt;A7,0,IF(Employee!$S$43&lt;=A7,"C",IF(Employee!S$44&lt;=A7,"J",IF(Employee!S$45&lt;=A7,"B","A")))))</f>
        <v>0</v>
      </c>
      <c r="F7" s="250">
        <f>IF(Employee!F$50&gt;A7,0,IF(Employee!F$52&lt;A7,0,IF(Employee!$S$43&lt;=A7,"C",IF(Employee!S$44&lt;=A7,"J",IF(Employee!S$45&lt;=A7,"B","A")))))</f>
        <v>0</v>
      </c>
      <c r="H7" s="250">
        <f>IF(Employee!F$76&gt;A7,0,IF(Employee!F$78&lt;A7,0,IF(Employee!$S$69&lt;=A7,"C",IF(Employee!S$70&lt;=A7,"J",IF(Employee!S$71&lt;=A7,"B","A")))))</f>
        <v>0</v>
      </c>
      <c r="I7" s="250">
        <f>IF(Employee!F$76&gt;A7,0,IF(Employee!F$78&lt;A7,0,IF(Employee!$S$69&lt;=A7,"C",IF(Employee!S$70&lt;=A7,"J",IF(Employee!S$71&lt;=A7,"B","A")))))</f>
        <v>0</v>
      </c>
      <c r="K7" s="250">
        <f>IF(Employee!F$102&gt;A7,0,IF(Employee!F$104&lt;A7,0,IF(Employee!$S$95&lt;=A7,"C",IF(Employee!S$96&lt;=A7,"J",IF(Employee!S$97&lt;=A7,"B","A")))))</f>
        <v>0</v>
      </c>
      <c r="L7" s="250">
        <f>IF(Employee!F$102&gt;A7,0,IF(Employee!F$104&lt;A7,0,IF(Employee!$S$95&lt;=A7,"C",IF(Employee!S$96&lt;=A7,"J",IF(Employee!S$97&lt;=A7,"B","A")))))</f>
        <v>0</v>
      </c>
      <c r="N7" s="250">
        <f>IF(Employee!F$128&gt;A7,0,IF(Employee!F$130&lt;A7,0,IF(Employee!$S$121&lt;=A7,"C",IF(Employee!S$122&lt;=A7,"J",IF(Employee!S$123&lt;=A7,"B","A")))))</f>
        <v>0</v>
      </c>
      <c r="O7" s="250">
        <f>IF(Employee!F$128&gt;A7,0,IF(Employee!F$130&lt;A7,0,IF(Employee!$S$121&lt;=A7,"C",IF(Employee!S$122&lt;=A7,"J",IF(Employee!S$123&lt;=A7,"B","A")))))</f>
        <v>0</v>
      </c>
      <c r="Q7" s="250">
        <f>IF(Employee!F$154&gt;A7,0,IF(Employee!F$156&lt;A7,0,IF(Employee!$S$147&lt;=A7,"C",IF(Employee!S$148&lt;=A7,"J",IF(Employee!S$149&lt;=A7,"B","A")))))</f>
        <v>0</v>
      </c>
      <c r="R7" s="250">
        <f>IF(Employee!F$154&gt;A7,0,IF(Employee!F$156&lt;A7,0,IF(Employee!$S$147&lt;=A7,"C",IF(Employee!S$148&lt;=A7,"J",IF(Employee!S$149&lt;=A7,"B","A")))))</f>
        <v>0</v>
      </c>
      <c r="T7" s="250">
        <f>IF(Employee!F$180&gt;A7,0,IF(Employee!F$182&lt;A7,0,IF(Employee!$S$173&lt;=A7,"C",IF(Employee!S$174&lt;=A7,"J",IF(Employee!S$175&lt;=A7,"B","A")))))</f>
        <v>0</v>
      </c>
      <c r="U7" s="250">
        <f>IF(Employee!F$180&gt;A7,0,IF(Employee!F$182&lt;A7,0,IF(Employee!$S$173&lt;=A7,"C",IF(Employee!S$174&lt;=A7,"J",IF(Employee!S$175&lt;=A7,"B","A")))))</f>
        <v>0</v>
      </c>
      <c r="W7" s="250">
        <f>IF(Employee!F$206&gt;A7,0,IF(Employee!F$208&lt;A7,0,IF(Employee!$S$199&lt;=A7,"C",IF(Employee!S$200&lt;=A7,"J",IF(Employee!S$201&lt;=A7,"B","A")))))</f>
        <v>0</v>
      </c>
      <c r="X7" s="250">
        <f>IF(Employee!F$206&gt;A7,0,IF(Employee!F$208&lt;A7,0,IF(Employee!$S$199&lt;=A7,"C",IF(Employee!S$200&lt;=A7,"J",IF(Employee!S$201&lt;=A7,"B","A")))))</f>
        <v>0</v>
      </c>
      <c r="Z7" s="250">
        <f>IF(Employee!F$232&gt;A7,0,IF(Employee!F$234&lt;A7,0,IF(Employee!$S$225&lt;=A7,"C",IF(Employee!S$226&lt;=A7,"J",IF(Employee!S$227&lt;=A7,"B","A")))))</f>
        <v>0</v>
      </c>
      <c r="AA7" s="250">
        <f>IF(Employee!F$232&gt;A7,0,IF(Employee!F$234&lt;A7,0,IF(Employee!$S$225&lt;=A7,"C",IF(Employee!S$226&lt;=A7,"J",IF(Employee!S$227&lt;=A7,"B","A")))))</f>
        <v>0</v>
      </c>
      <c r="AC7" s="250">
        <f>IF(Employee!F$258&gt;A7,0,IF(Employee!F$260&lt;A7,0,IF(Employee!$S$251&lt;=A7,"C",IF(Employee!S$252&lt;=A7,"J",IF(Employee!S$253&lt;=A7,"B","A")))))</f>
        <v>0</v>
      </c>
      <c r="AD7" s="250">
        <f>IF(Employee!F$258&gt;A7,0,IF(Employee!F$260&lt;A7,0,IF(Employee!$S$251&lt;=A7,"C",IF(Employee!S$252&lt;=A7,"J",IF(Employee!S$253&lt;=A7,"B","A")))))</f>
        <v>0</v>
      </c>
    </row>
    <row r="8" spans="1:30" x14ac:dyDescent="0.2">
      <c r="A8" s="250">
        <f t="shared" si="0"/>
        <v>7</v>
      </c>
      <c r="B8" s="250">
        <f>IF(Employee!F$24&gt;A8,0,IF(Employee!F$26&lt;A8,0,IF(Employee!$S$17&lt;=A8,"C",IF(Employee!S$18&lt;=A8,"J",IF(Employee!S$19&lt;=A8,"B","A")))))</f>
        <v>0</v>
      </c>
      <c r="C8" s="250">
        <f>IF(Employee!F$24&gt;A8,0,IF(Employee!F$26&lt;A8,0,IF(Employee!$S$17&lt;=A8,"C",IF(Employee!S$18&lt;=A8,"J",IF(Employee!S$19&lt;=A8,"B","A")))))</f>
        <v>0</v>
      </c>
      <c r="E8" s="250">
        <f>IF(Employee!F$50&gt;A8,0,IF(Employee!F$52&lt;A8,0,IF(Employee!$S$43&lt;=A8,"C",IF(Employee!S$44&lt;=A8,"J",IF(Employee!S$45&lt;=A8,"B","A")))))</f>
        <v>0</v>
      </c>
      <c r="F8" s="250">
        <f>IF(Employee!F$50&gt;A8,0,IF(Employee!F$52&lt;A8,0,IF(Employee!$S$43&lt;=A8,"C",IF(Employee!S$44&lt;=A8,"J",IF(Employee!S$45&lt;=A8,"B","A")))))</f>
        <v>0</v>
      </c>
      <c r="H8" s="250">
        <f>IF(Employee!F$76&gt;A8,0,IF(Employee!F$78&lt;A8,0,IF(Employee!$S$69&lt;=A8,"C",IF(Employee!S$70&lt;=A8,"J",IF(Employee!S$71&lt;=A8,"B","A")))))</f>
        <v>0</v>
      </c>
      <c r="I8" s="250">
        <f>IF(Employee!F$76&gt;A8,0,IF(Employee!F$78&lt;A8,0,IF(Employee!$S$69&lt;=A8,"C",IF(Employee!S$70&lt;=A8,"J",IF(Employee!S$71&lt;=A8,"B","A")))))</f>
        <v>0</v>
      </c>
      <c r="K8" s="250">
        <f>IF(Employee!F$102&gt;A8,0,IF(Employee!F$104&lt;A8,0,IF(Employee!$S$95&lt;=A8,"C",IF(Employee!S$96&lt;=A8,"J",IF(Employee!S$97&lt;=A8,"B","A")))))</f>
        <v>0</v>
      </c>
      <c r="L8" s="250">
        <f>IF(Employee!F$102&gt;A8,0,IF(Employee!F$104&lt;A8,0,IF(Employee!$S$95&lt;=A8,"C",IF(Employee!S$96&lt;=A8,"J",IF(Employee!S$97&lt;=A8,"B","A")))))</f>
        <v>0</v>
      </c>
      <c r="N8" s="250">
        <f>IF(Employee!F$128&gt;A8,0,IF(Employee!F$130&lt;A8,0,IF(Employee!$S$121&lt;=A8,"C",IF(Employee!S$122&lt;=A8,"J",IF(Employee!S$123&lt;=A8,"B","A")))))</f>
        <v>0</v>
      </c>
      <c r="O8" s="250">
        <f>IF(Employee!F$128&gt;A8,0,IF(Employee!F$130&lt;A8,0,IF(Employee!$S$121&lt;=A8,"C",IF(Employee!S$122&lt;=A8,"J",IF(Employee!S$123&lt;=A8,"B","A")))))</f>
        <v>0</v>
      </c>
      <c r="Q8" s="250">
        <f>IF(Employee!F$154&gt;A8,0,IF(Employee!F$156&lt;A8,0,IF(Employee!$S$147&lt;=A8,"C",IF(Employee!S$148&lt;=A8,"J",IF(Employee!S$149&lt;=A8,"B","A")))))</f>
        <v>0</v>
      </c>
      <c r="R8" s="250">
        <f>IF(Employee!F$154&gt;A8,0,IF(Employee!F$156&lt;A8,0,IF(Employee!$S$147&lt;=A8,"C",IF(Employee!S$148&lt;=A8,"J",IF(Employee!S$149&lt;=A8,"B","A")))))</f>
        <v>0</v>
      </c>
      <c r="T8" s="250">
        <f>IF(Employee!F$180&gt;A8,0,IF(Employee!F$182&lt;A8,0,IF(Employee!$S$173&lt;=A8,"C",IF(Employee!S$174&lt;=A8,"J",IF(Employee!S$175&lt;=A8,"B","A")))))</f>
        <v>0</v>
      </c>
      <c r="U8" s="250">
        <f>IF(Employee!F$180&gt;A8,0,IF(Employee!F$182&lt;A8,0,IF(Employee!$S$173&lt;=A8,"C",IF(Employee!S$174&lt;=A8,"J",IF(Employee!S$175&lt;=A8,"B","A")))))</f>
        <v>0</v>
      </c>
      <c r="W8" s="250">
        <f>IF(Employee!F$206&gt;A8,0,IF(Employee!F$208&lt;A8,0,IF(Employee!$S$199&lt;=A8,"C",IF(Employee!S$200&lt;=A8,"J",IF(Employee!S$201&lt;=A8,"B","A")))))</f>
        <v>0</v>
      </c>
      <c r="X8" s="250">
        <f>IF(Employee!F$206&gt;A8,0,IF(Employee!F$208&lt;A8,0,IF(Employee!$S$199&lt;=A8,"C",IF(Employee!S$200&lt;=A8,"J",IF(Employee!S$201&lt;=A8,"B","A")))))</f>
        <v>0</v>
      </c>
      <c r="Z8" s="250">
        <f>IF(Employee!F$232&gt;A8,0,IF(Employee!F$234&lt;A8,0,IF(Employee!$S$225&lt;=A8,"C",IF(Employee!S$226&lt;=A8,"J",IF(Employee!S$227&lt;=A8,"B","A")))))</f>
        <v>0</v>
      </c>
      <c r="AA8" s="250">
        <f>IF(Employee!F$232&gt;A8,0,IF(Employee!F$234&lt;A8,0,IF(Employee!$S$225&lt;=A8,"C",IF(Employee!S$226&lt;=A8,"J",IF(Employee!S$227&lt;=A8,"B","A")))))</f>
        <v>0</v>
      </c>
      <c r="AC8" s="250">
        <f>IF(Employee!F$258&gt;A8,0,IF(Employee!F$260&lt;A8,0,IF(Employee!$S$251&lt;=A8,"C",IF(Employee!S$252&lt;=A8,"J",IF(Employee!S$253&lt;=A8,"B","A")))))</f>
        <v>0</v>
      </c>
      <c r="AD8" s="250">
        <f>IF(Employee!F$258&gt;A8,0,IF(Employee!F$260&lt;A8,0,IF(Employee!$S$251&lt;=A8,"C",IF(Employee!S$252&lt;=A8,"J",IF(Employee!S$253&lt;=A8,"B","A")))))</f>
        <v>0</v>
      </c>
    </row>
    <row r="9" spans="1:30" x14ac:dyDescent="0.2">
      <c r="A9" s="250">
        <f t="shared" si="0"/>
        <v>8</v>
      </c>
      <c r="B9" s="250">
        <f>IF(Employee!F$24&gt;A9,0,IF(Employee!F$26&lt;A9,0,IF(Employee!$S$17&lt;=A9,"C",IF(Employee!S$18&lt;=A9,"J",IF(Employee!S$19&lt;=A9,"B","A")))))</f>
        <v>0</v>
      </c>
      <c r="C9" s="250">
        <f>IF(Employee!F$24&gt;A9,0,IF(Employee!F$26&lt;A9,0,IF(Employee!$S$17&lt;=A9,"C",IF(Employee!S$18&lt;=A9,"J",IF(Employee!S$19&lt;=A9,"B","A")))))</f>
        <v>0</v>
      </c>
      <c r="E9" s="250">
        <f>IF(Employee!F$50&gt;A9,0,IF(Employee!F$52&lt;A9,0,IF(Employee!$S$43&lt;=A9,"C",IF(Employee!S$44&lt;=A9,"J",IF(Employee!S$45&lt;=A9,"B","A")))))</f>
        <v>0</v>
      </c>
      <c r="F9" s="250">
        <f>IF(Employee!F$50&gt;A9,0,IF(Employee!F$52&lt;A9,0,IF(Employee!$S$43&lt;=A9,"C",IF(Employee!S$44&lt;=A9,"J",IF(Employee!S$45&lt;=A9,"B","A")))))</f>
        <v>0</v>
      </c>
      <c r="H9" s="250">
        <f>IF(Employee!F$76&gt;A9,0,IF(Employee!F$78&lt;A9,0,IF(Employee!$S$69&lt;=A9,"C",IF(Employee!S$70&lt;=A9,"J",IF(Employee!S$71&lt;=A9,"B","A")))))</f>
        <v>0</v>
      </c>
      <c r="I9" s="250">
        <f>IF(Employee!F$76&gt;A9,0,IF(Employee!F$78&lt;A9,0,IF(Employee!$S$69&lt;=A9,"C",IF(Employee!S$70&lt;=A9,"J",IF(Employee!S$71&lt;=A9,"B","A")))))</f>
        <v>0</v>
      </c>
      <c r="K9" s="250">
        <f>IF(Employee!F$102&gt;A9,0,IF(Employee!F$104&lt;A9,0,IF(Employee!$S$95&lt;=A9,"C",IF(Employee!S$96&lt;=A9,"J",IF(Employee!S$97&lt;=A9,"B","A")))))</f>
        <v>0</v>
      </c>
      <c r="L9" s="250">
        <f>IF(Employee!F$102&gt;A9,0,IF(Employee!F$104&lt;A9,0,IF(Employee!$S$95&lt;=A9,"C",IF(Employee!S$96&lt;=A9,"J",IF(Employee!S$97&lt;=A9,"B","A")))))</f>
        <v>0</v>
      </c>
      <c r="N9" s="250">
        <f>IF(Employee!F$128&gt;A9,0,IF(Employee!F$130&lt;A9,0,IF(Employee!$S$121&lt;=A9,"C",IF(Employee!S$122&lt;=A9,"J",IF(Employee!S$123&lt;=A9,"B","A")))))</f>
        <v>0</v>
      </c>
      <c r="O9" s="250">
        <f>IF(Employee!F$128&gt;A9,0,IF(Employee!F$130&lt;A9,0,IF(Employee!$S$121&lt;=A9,"C",IF(Employee!S$122&lt;=A9,"J",IF(Employee!S$123&lt;=A9,"B","A")))))</f>
        <v>0</v>
      </c>
      <c r="Q9" s="250">
        <f>IF(Employee!F$154&gt;A9,0,IF(Employee!F$156&lt;A9,0,IF(Employee!$S$147&lt;=A9,"C",IF(Employee!S$148&lt;=A9,"J",IF(Employee!S$149&lt;=A9,"B","A")))))</f>
        <v>0</v>
      </c>
      <c r="R9" s="250">
        <f>IF(Employee!F$154&gt;A9,0,IF(Employee!F$156&lt;A9,0,IF(Employee!$S$147&lt;=A9,"C",IF(Employee!S$148&lt;=A9,"J",IF(Employee!S$149&lt;=A9,"B","A")))))</f>
        <v>0</v>
      </c>
      <c r="T9" s="250">
        <f>IF(Employee!F$180&gt;A9,0,IF(Employee!F$182&lt;A9,0,IF(Employee!$S$173&lt;=A9,"C",IF(Employee!S$174&lt;=A9,"J",IF(Employee!S$175&lt;=A9,"B","A")))))</f>
        <v>0</v>
      </c>
      <c r="U9" s="250">
        <f>IF(Employee!F$180&gt;A9,0,IF(Employee!F$182&lt;A9,0,IF(Employee!$S$173&lt;=A9,"C",IF(Employee!S$174&lt;=A9,"J",IF(Employee!S$175&lt;=A9,"B","A")))))</f>
        <v>0</v>
      </c>
      <c r="W9" s="250">
        <f>IF(Employee!F$206&gt;A9,0,IF(Employee!F$208&lt;A9,0,IF(Employee!$S$199&lt;=A9,"C",IF(Employee!S$200&lt;=A9,"J",IF(Employee!S$201&lt;=A9,"B","A")))))</f>
        <v>0</v>
      </c>
      <c r="X9" s="250">
        <f>IF(Employee!F$206&gt;A9,0,IF(Employee!F$208&lt;A9,0,IF(Employee!$S$199&lt;=A9,"C",IF(Employee!S$200&lt;=A9,"J",IF(Employee!S$201&lt;=A9,"B","A")))))</f>
        <v>0</v>
      </c>
      <c r="Z9" s="250">
        <f>IF(Employee!F$232&gt;A9,0,IF(Employee!F$234&lt;A9,0,IF(Employee!$S$225&lt;=A9,"C",IF(Employee!S$226&lt;=A9,"J",IF(Employee!S$227&lt;=A9,"B","A")))))</f>
        <v>0</v>
      </c>
      <c r="AA9" s="250">
        <f>IF(Employee!F$232&gt;A9,0,IF(Employee!F$234&lt;A9,0,IF(Employee!$S$225&lt;=A9,"C",IF(Employee!S$226&lt;=A9,"J",IF(Employee!S$227&lt;=A9,"B","A")))))</f>
        <v>0</v>
      </c>
      <c r="AC9" s="250">
        <f>IF(Employee!F$258&gt;A9,0,IF(Employee!F$260&lt;A9,0,IF(Employee!$S$251&lt;=A9,"C",IF(Employee!S$252&lt;=A9,"J",IF(Employee!S$253&lt;=A9,"B","A")))))</f>
        <v>0</v>
      </c>
      <c r="AD9" s="250">
        <f>IF(Employee!F$258&gt;A9,0,IF(Employee!F$260&lt;A9,0,IF(Employee!$S$251&lt;=A9,"C",IF(Employee!S$252&lt;=A9,"J",IF(Employee!S$253&lt;=A9,"B","A")))))</f>
        <v>0</v>
      </c>
    </row>
    <row r="10" spans="1:30" x14ac:dyDescent="0.2">
      <c r="A10" s="250">
        <f t="shared" si="0"/>
        <v>9</v>
      </c>
      <c r="B10" s="250">
        <f>IF(Employee!F$24&gt;A10,0,IF(Employee!F$26&lt;A10,0,IF(Employee!$S$17&lt;=A10,"C",IF(Employee!S$18&lt;=A10,"J",IF(Employee!S$19&lt;=A10,"B","A")))))</f>
        <v>0</v>
      </c>
      <c r="C10" s="250">
        <f>IF(Employee!F$24&gt;A10,0,IF(Employee!F$26&lt;A10,0,IF(Employee!$S$17&lt;=A10,"C",IF(Employee!S$18&lt;=A10,"J",IF(Employee!S$19&lt;=A10,"B","A")))))</f>
        <v>0</v>
      </c>
      <c r="E10" s="250">
        <f>IF(Employee!F$50&gt;A10,0,IF(Employee!F$52&lt;A10,0,IF(Employee!$S$43&lt;=A10,"C",IF(Employee!S$44&lt;=A10,"J",IF(Employee!S$45&lt;=A10,"B","A")))))</f>
        <v>0</v>
      </c>
      <c r="F10" s="250">
        <f>IF(Employee!F$50&gt;A10,0,IF(Employee!F$52&lt;A10,0,IF(Employee!$S$43&lt;=A10,"C",IF(Employee!S$44&lt;=A10,"J",IF(Employee!S$45&lt;=A10,"B","A")))))</f>
        <v>0</v>
      </c>
      <c r="H10" s="250">
        <f>IF(Employee!F$76&gt;A10,0,IF(Employee!F$78&lt;A10,0,IF(Employee!$S$69&lt;=A10,"C",IF(Employee!S$70&lt;=A10,"J",IF(Employee!S$71&lt;=A10,"B","A")))))</f>
        <v>0</v>
      </c>
      <c r="I10" s="250">
        <f>IF(Employee!F$76&gt;A10,0,IF(Employee!F$78&lt;A10,0,IF(Employee!$S$69&lt;=A10,"C",IF(Employee!S$70&lt;=A10,"J",IF(Employee!S$71&lt;=A10,"B","A")))))</f>
        <v>0</v>
      </c>
      <c r="K10" s="250">
        <f>IF(Employee!F$102&gt;A10,0,IF(Employee!F$104&lt;A10,0,IF(Employee!$S$95&lt;=A10,"C",IF(Employee!S$96&lt;=A10,"J",IF(Employee!S$97&lt;=A10,"B","A")))))</f>
        <v>0</v>
      </c>
      <c r="L10" s="250">
        <f>IF(Employee!F$102&gt;A10,0,IF(Employee!F$104&lt;A10,0,IF(Employee!$S$95&lt;=A10,"C",IF(Employee!S$96&lt;=A10,"J",IF(Employee!S$97&lt;=A10,"B","A")))))</f>
        <v>0</v>
      </c>
      <c r="N10" s="250">
        <f>IF(Employee!F$128&gt;A10,0,IF(Employee!F$130&lt;A10,0,IF(Employee!$S$121&lt;=A10,"C",IF(Employee!S$122&lt;=A10,"J",IF(Employee!S$123&lt;=A10,"B","A")))))</f>
        <v>0</v>
      </c>
      <c r="O10" s="250">
        <f>IF(Employee!F$128&gt;A10,0,IF(Employee!F$130&lt;A10,0,IF(Employee!$S$121&lt;=A10,"C",IF(Employee!S$122&lt;=A10,"J",IF(Employee!S$123&lt;=A10,"B","A")))))</f>
        <v>0</v>
      </c>
      <c r="Q10" s="250">
        <f>IF(Employee!F$154&gt;A10,0,IF(Employee!F$156&lt;A10,0,IF(Employee!$S$147&lt;=A10,"C",IF(Employee!S$148&lt;=A10,"J",IF(Employee!S$149&lt;=A10,"B","A")))))</f>
        <v>0</v>
      </c>
      <c r="R10" s="250">
        <f>IF(Employee!F$154&gt;A10,0,IF(Employee!F$156&lt;A10,0,IF(Employee!$S$147&lt;=A10,"C",IF(Employee!S$148&lt;=A10,"J",IF(Employee!S$149&lt;=A10,"B","A")))))</f>
        <v>0</v>
      </c>
      <c r="T10" s="250">
        <f>IF(Employee!F$180&gt;A10,0,IF(Employee!F$182&lt;A10,0,IF(Employee!$S$173&lt;=A10,"C",IF(Employee!S$174&lt;=A10,"J",IF(Employee!S$175&lt;=A10,"B","A")))))</f>
        <v>0</v>
      </c>
      <c r="U10" s="250">
        <f>IF(Employee!F$180&gt;A10,0,IF(Employee!F$182&lt;A10,0,IF(Employee!$S$173&lt;=A10,"C",IF(Employee!S$174&lt;=A10,"J",IF(Employee!S$175&lt;=A10,"B","A")))))</f>
        <v>0</v>
      </c>
      <c r="W10" s="250">
        <f>IF(Employee!F$206&gt;A10,0,IF(Employee!F$208&lt;A10,0,IF(Employee!$S$199&lt;=A10,"C",IF(Employee!S$200&lt;=A10,"J",IF(Employee!S$201&lt;=A10,"B","A")))))</f>
        <v>0</v>
      </c>
      <c r="X10" s="250">
        <f>IF(Employee!F$206&gt;A10,0,IF(Employee!F$208&lt;A10,0,IF(Employee!$S$199&lt;=A10,"C",IF(Employee!S$200&lt;=A10,"J",IF(Employee!S$201&lt;=A10,"B","A")))))</f>
        <v>0</v>
      </c>
      <c r="Z10" s="250">
        <f>IF(Employee!F$232&gt;A10,0,IF(Employee!F$234&lt;A10,0,IF(Employee!$S$225&lt;=A10,"C",IF(Employee!S$226&lt;=A10,"J",IF(Employee!S$227&lt;=A10,"B","A")))))</f>
        <v>0</v>
      </c>
      <c r="AA10" s="250">
        <f>IF(Employee!F$232&gt;A10,0,IF(Employee!F$234&lt;A10,0,IF(Employee!$S$225&lt;=A10,"C",IF(Employee!S$226&lt;=A10,"J",IF(Employee!S$227&lt;=A10,"B","A")))))</f>
        <v>0</v>
      </c>
      <c r="AC10" s="250">
        <f>IF(Employee!F$258&gt;A10,0,IF(Employee!F$260&lt;A10,0,IF(Employee!$S$251&lt;=A10,"C",IF(Employee!S$252&lt;=A10,"J",IF(Employee!S$253&lt;=A10,"B","A")))))</f>
        <v>0</v>
      </c>
      <c r="AD10" s="250">
        <f>IF(Employee!F$258&gt;A10,0,IF(Employee!F$260&lt;A10,0,IF(Employee!$S$251&lt;=A10,"C",IF(Employee!S$252&lt;=A10,"J",IF(Employee!S$253&lt;=A10,"B","A")))))</f>
        <v>0</v>
      </c>
    </row>
    <row r="11" spans="1:30" x14ac:dyDescent="0.2">
      <c r="A11" s="250">
        <f t="shared" si="0"/>
        <v>10</v>
      </c>
      <c r="B11" s="250">
        <f>IF(Employee!F$24&gt;A11,0,IF(Employee!F$26&lt;A11,0,IF(Employee!$S$17&lt;=A11,"C",IF(Employee!S$18&lt;=A11,"J",IF(Employee!S$19&lt;=A11,"B","A")))))</f>
        <v>0</v>
      </c>
      <c r="C11" s="250">
        <f>IF(Employee!F$24&gt;A11,0,IF(Employee!F$26&lt;A11,0,IF(Employee!$S$17&lt;=A11,"C",IF(Employee!S$18&lt;=A11,"J",IF(Employee!S$19&lt;=A11,"B","A")))))</f>
        <v>0</v>
      </c>
      <c r="E11" s="250">
        <f>IF(Employee!F$50&gt;A11,0,IF(Employee!F$52&lt;A11,0,IF(Employee!$S$43&lt;=A11,"C",IF(Employee!S$44&lt;=A11,"J",IF(Employee!S$45&lt;=A11,"B","A")))))</f>
        <v>0</v>
      </c>
      <c r="F11" s="250">
        <f>IF(Employee!F$50&gt;A11,0,IF(Employee!F$52&lt;A11,0,IF(Employee!$S$43&lt;=A11,"C",IF(Employee!S$44&lt;=A11,"J",IF(Employee!S$45&lt;=A11,"B","A")))))</f>
        <v>0</v>
      </c>
      <c r="H11" s="250">
        <f>IF(Employee!F$76&gt;A11,0,IF(Employee!F$78&lt;A11,0,IF(Employee!$S$69&lt;=A11,"C",IF(Employee!S$70&lt;=A11,"J",IF(Employee!S$71&lt;=A11,"B","A")))))</f>
        <v>0</v>
      </c>
      <c r="I11" s="250">
        <f>IF(Employee!F$76&gt;A11,0,IF(Employee!F$78&lt;A11,0,IF(Employee!$S$69&lt;=A11,"C",IF(Employee!S$70&lt;=A11,"J",IF(Employee!S$71&lt;=A11,"B","A")))))</f>
        <v>0</v>
      </c>
      <c r="K11" s="250">
        <f>IF(Employee!F$102&gt;A11,0,IF(Employee!F$104&lt;A11,0,IF(Employee!$S$95&lt;=A11,"C",IF(Employee!S$96&lt;=A11,"J",IF(Employee!S$97&lt;=A11,"B","A")))))</f>
        <v>0</v>
      </c>
      <c r="L11" s="250">
        <f>IF(Employee!F$102&gt;A11,0,IF(Employee!F$104&lt;A11,0,IF(Employee!$S$95&lt;=A11,"C",IF(Employee!S$96&lt;=A11,"J",IF(Employee!S$97&lt;=A11,"B","A")))))</f>
        <v>0</v>
      </c>
      <c r="N11" s="250">
        <f>IF(Employee!F$128&gt;A11,0,IF(Employee!F$130&lt;A11,0,IF(Employee!$S$121&lt;=A11,"C",IF(Employee!S$122&lt;=A11,"J",IF(Employee!S$123&lt;=A11,"B","A")))))</f>
        <v>0</v>
      </c>
      <c r="O11" s="250">
        <f>IF(Employee!F$128&gt;A11,0,IF(Employee!F$130&lt;A11,0,IF(Employee!$S$121&lt;=A11,"C",IF(Employee!S$122&lt;=A11,"J",IF(Employee!S$123&lt;=A11,"B","A")))))</f>
        <v>0</v>
      </c>
      <c r="Q11" s="250">
        <f>IF(Employee!F$154&gt;A11,0,IF(Employee!F$156&lt;A11,0,IF(Employee!$S$147&lt;=A11,"C",IF(Employee!S$148&lt;=A11,"J",IF(Employee!S$149&lt;=A11,"B","A")))))</f>
        <v>0</v>
      </c>
      <c r="R11" s="250">
        <f>IF(Employee!F$154&gt;A11,0,IF(Employee!F$156&lt;A11,0,IF(Employee!$S$147&lt;=A11,"C",IF(Employee!S$148&lt;=A11,"J",IF(Employee!S$149&lt;=A11,"B","A")))))</f>
        <v>0</v>
      </c>
      <c r="T11" s="250">
        <f>IF(Employee!F$180&gt;A11,0,IF(Employee!F$182&lt;A11,0,IF(Employee!$S$173&lt;=A11,"C",IF(Employee!S$174&lt;=A11,"J",IF(Employee!S$175&lt;=A11,"B","A")))))</f>
        <v>0</v>
      </c>
      <c r="U11" s="250">
        <f>IF(Employee!F$180&gt;A11,0,IF(Employee!F$182&lt;A11,0,IF(Employee!$S$173&lt;=A11,"C",IF(Employee!S$174&lt;=A11,"J",IF(Employee!S$175&lt;=A11,"B","A")))))</f>
        <v>0</v>
      </c>
      <c r="W11" s="250">
        <f>IF(Employee!F$206&gt;A11,0,IF(Employee!F$208&lt;A11,0,IF(Employee!$S$199&lt;=A11,"C",IF(Employee!S$200&lt;=A11,"J",IF(Employee!S$201&lt;=A11,"B","A")))))</f>
        <v>0</v>
      </c>
      <c r="X11" s="250">
        <f>IF(Employee!F$206&gt;A11,0,IF(Employee!F$208&lt;A11,0,IF(Employee!$S$199&lt;=A11,"C",IF(Employee!S$200&lt;=A11,"J",IF(Employee!S$201&lt;=A11,"B","A")))))</f>
        <v>0</v>
      </c>
      <c r="Z11" s="250">
        <f>IF(Employee!F$232&gt;A11,0,IF(Employee!F$234&lt;A11,0,IF(Employee!$S$225&lt;=A11,"C",IF(Employee!S$226&lt;=A11,"J",IF(Employee!S$227&lt;=A11,"B","A")))))</f>
        <v>0</v>
      </c>
      <c r="AA11" s="250">
        <f>IF(Employee!F$232&gt;A11,0,IF(Employee!F$234&lt;A11,0,IF(Employee!$S$225&lt;=A11,"C",IF(Employee!S$226&lt;=A11,"J",IF(Employee!S$227&lt;=A11,"B","A")))))</f>
        <v>0</v>
      </c>
      <c r="AC11" s="250">
        <f>IF(Employee!F$258&gt;A11,0,IF(Employee!F$260&lt;A11,0,IF(Employee!$S$251&lt;=A11,"C",IF(Employee!S$252&lt;=A11,"J",IF(Employee!S$253&lt;=A11,"B","A")))))</f>
        <v>0</v>
      </c>
      <c r="AD11" s="250">
        <f>IF(Employee!F$258&gt;A11,0,IF(Employee!F$260&lt;A11,0,IF(Employee!$S$251&lt;=A11,"C",IF(Employee!S$252&lt;=A11,"J",IF(Employee!S$253&lt;=A11,"B","A")))))</f>
        <v>0</v>
      </c>
    </row>
    <row r="12" spans="1:30" x14ac:dyDescent="0.2">
      <c r="A12" s="250">
        <f t="shared" si="0"/>
        <v>11</v>
      </c>
      <c r="B12" s="250">
        <f>IF(Employee!F$24&gt;A12,0,IF(Employee!F$26&lt;A12,0,IF(Employee!$S$17&lt;=A12,"C",IF(Employee!S$18&lt;=A12,"J",IF(Employee!S$19&lt;=A12,"B","A")))))</f>
        <v>0</v>
      </c>
      <c r="C12" s="250">
        <f>IF(Employee!F$24&gt;A12,0,IF(Employee!F$26&lt;A12,0,IF(Employee!$S$17&lt;=A12,"C",IF(Employee!S$18&lt;=A12,"J",IF(Employee!S$19&lt;=A12,"B","A")))))</f>
        <v>0</v>
      </c>
      <c r="E12" s="250">
        <f>IF(Employee!F$50&gt;A12,0,IF(Employee!F$52&lt;A12,0,IF(Employee!$S$43&lt;=A12,"C",IF(Employee!S$44&lt;=A12,"J",IF(Employee!S$45&lt;=A12,"B","A")))))</f>
        <v>0</v>
      </c>
      <c r="F12" s="250">
        <f>IF(Employee!F$50&gt;A12,0,IF(Employee!F$52&lt;A12,0,IF(Employee!$S$43&lt;=A12,"C",IF(Employee!S$44&lt;=A12,"J",IF(Employee!S$45&lt;=A12,"B","A")))))</f>
        <v>0</v>
      </c>
      <c r="H12" s="250">
        <f>IF(Employee!F$76&gt;A12,0,IF(Employee!F$78&lt;A12,0,IF(Employee!$S$69&lt;=A12,"C",IF(Employee!S$70&lt;=A12,"J",IF(Employee!S$71&lt;=A12,"B","A")))))</f>
        <v>0</v>
      </c>
      <c r="I12" s="250">
        <f>IF(Employee!F$76&gt;A12,0,IF(Employee!F$78&lt;A12,0,IF(Employee!$S$69&lt;=A12,"C",IF(Employee!S$70&lt;=A12,"J",IF(Employee!S$71&lt;=A12,"B","A")))))</f>
        <v>0</v>
      </c>
      <c r="K12" s="250">
        <f>IF(Employee!F$102&gt;A12,0,IF(Employee!F$104&lt;A12,0,IF(Employee!$S$95&lt;=A12,"C",IF(Employee!S$96&lt;=A12,"J",IF(Employee!S$97&lt;=A12,"B","A")))))</f>
        <v>0</v>
      </c>
      <c r="L12" s="250">
        <f>IF(Employee!F$102&gt;A12,0,IF(Employee!F$104&lt;A12,0,IF(Employee!$S$95&lt;=A12,"C",IF(Employee!S$96&lt;=A12,"J",IF(Employee!S$97&lt;=A12,"B","A")))))</f>
        <v>0</v>
      </c>
      <c r="N12" s="250">
        <f>IF(Employee!F$128&gt;A12,0,IF(Employee!F$130&lt;A12,0,IF(Employee!$S$121&lt;=A12,"C",IF(Employee!S$122&lt;=A12,"J",IF(Employee!S$123&lt;=A12,"B","A")))))</f>
        <v>0</v>
      </c>
      <c r="O12" s="250">
        <f>IF(Employee!F$128&gt;A12,0,IF(Employee!F$130&lt;A12,0,IF(Employee!$S$121&lt;=A12,"C",IF(Employee!S$122&lt;=A12,"J",IF(Employee!S$123&lt;=A12,"B","A")))))</f>
        <v>0</v>
      </c>
      <c r="Q12" s="250">
        <f>IF(Employee!F$154&gt;A12,0,IF(Employee!F$156&lt;A12,0,IF(Employee!$S$147&lt;=A12,"C",IF(Employee!S$148&lt;=A12,"J",IF(Employee!S$149&lt;=A12,"B","A")))))</f>
        <v>0</v>
      </c>
      <c r="R12" s="250">
        <f>IF(Employee!F$154&gt;A12,0,IF(Employee!F$156&lt;A12,0,IF(Employee!$S$147&lt;=A12,"C",IF(Employee!S$148&lt;=A12,"J",IF(Employee!S$149&lt;=A12,"B","A")))))</f>
        <v>0</v>
      </c>
      <c r="T12" s="250">
        <f>IF(Employee!F$180&gt;A12,0,IF(Employee!F$182&lt;A12,0,IF(Employee!$S$173&lt;=A12,"C",IF(Employee!S$174&lt;=A12,"J",IF(Employee!S$175&lt;=A12,"B","A")))))</f>
        <v>0</v>
      </c>
      <c r="U12" s="250">
        <f>IF(Employee!F$180&gt;A12,0,IF(Employee!F$182&lt;A12,0,IF(Employee!$S$173&lt;=A12,"C",IF(Employee!S$174&lt;=A12,"J",IF(Employee!S$175&lt;=A12,"B","A")))))</f>
        <v>0</v>
      </c>
      <c r="W12" s="250">
        <f>IF(Employee!F$206&gt;A12,0,IF(Employee!F$208&lt;A12,0,IF(Employee!$S$199&lt;=A12,"C",IF(Employee!S$200&lt;=A12,"J",IF(Employee!S$201&lt;=A12,"B","A")))))</f>
        <v>0</v>
      </c>
      <c r="X12" s="250">
        <f>IF(Employee!F$206&gt;A12,0,IF(Employee!F$208&lt;A12,0,IF(Employee!$S$199&lt;=A12,"C",IF(Employee!S$200&lt;=A12,"J",IF(Employee!S$201&lt;=A12,"B","A")))))</f>
        <v>0</v>
      </c>
      <c r="Z12" s="250">
        <f>IF(Employee!F$232&gt;A12,0,IF(Employee!F$234&lt;A12,0,IF(Employee!$S$225&lt;=A12,"C",IF(Employee!S$226&lt;=A12,"J",IF(Employee!S$227&lt;=A12,"B","A")))))</f>
        <v>0</v>
      </c>
      <c r="AA12" s="250">
        <f>IF(Employee!F$232&gt;A12,0,IF(Employee!F$234&lt;A12,0,IF(Employee!$S$225&lt;=A12,"C",IF(Employee!S$226&lt;=A12,"J",IF(Employee!S$227&lt;=A12,"B","A")))))</f>
        <v>0</v>
      </c>
      <c r="AC12" s="250">
        <f>IF(Employee!F$258&gt;A12,0,IF(Employee!F$260&lt;A12,0,IF(Employee!$S$251&lt;=A12,"C",IF(Employee!S$252&lt;=A12,"J",IF(Employee!S$253&lt;=A12,"B","A")))))</f>
        <v>0</v>
      </c>
      <c r="AD12" s="250">
        <f>IF(Employee!F$258&gt;A12,0,IF(Employee!F$260&lt;A12,0,IF(Employee!$S$251&lt;=A12,"C",IF(Employee!S$252&lt;=A12,"J",IF(Employee!S$253&lt;=A12,"B","A")))))</f>
        <v>0</v>
      </c>
    </row>
    <row r="13" spans="1:30" x14ac:dyDescent="0.2">
      <c r="A13" s="250">
        <f t="shared" si="0"/>
        <v>12</v>
      </c>
      <c r="B13" s="250">
        <f>IF(Employee!F$24&gt;A13,0,IF(Employee!F$26&lt;A13,0,IF(Employee!$S$17&lt;=A13,"C",IF(Employee!S$18&lt;=A13,"J",IF(Employee!S$19&lt;=A13,"B","A")))))</f>
        <v>0</v>
      </c>
      <c r="C13" s="250">
        <f>IF(Employee!F$24&gt;A13,0,IF(Employee!F$26&lt;A13,0,IF(Employee!$S$17&lt;=A13,"C",IF(Employee!S$18&lt;=A13,"J",IF(Employee!S$19&lt;=A13,"B","A")))))</f>
        <v>0</v>
      </c>
      <c r="E13" s="250">
        <f>IF(Employee!F$50&gt;A13,0,IF(Employee!F$52&lt;A13,0,IF(Employee!$S$43&lt;=A13,"C",IF(Employee!S$44&lt;=A13,"J",IF(Employee!S$45&lt;=A13,"B","A")))))</f>
        <v>0</v>
      </c>
      <c r="F13" s="250">
        <f>IF(Employee!F$50&gt;A13,0,IF(Employee!F$52&lt;A13,0,IF(Employee!$S$43&lt;=A13,"C",IF(Employee!S$44&lt;=A13,"J",IF(Employee!S$45&lt;=A13,"B","A")))))</f>
        <v>0</v>
      </c>
      <c r="H13" s="250">
        <f>IF(Employee!F$76&gt;A13,0,IF(Employee!F$78&lt;A13,0,IF(Employee!$S$69&lt;=A13,"C",IF(Employee!S$70&lt;=A13,"J",IF(Employee!S$71&lt;=A13,"B","A")))))</f>
        <v>0</v>
      </c>
      <c r="I13" s="250">
        <f>IF(Employee!F$76&gt;A13,0,IF(Employee!F$78&lt;A13,0,IF(Employee!$S$69&lt;=A13,"C",IF(Employee!S$70&lt;=A13,"J",IF(Employee!S$71&lt;=A13,"B","A")))))</f>
        <v>0</v>
      </c>
      <c r="K13" s="250">
        <f>IF(Employee!F$102&gt;A13,0,IF(Employee!F$104&lt;A13,0,IF(Employee!$S$95&lt;=A13,"C",IF(Employee!S$96&lt;=A13,"J",IF(Employee!S$97&lt;=A13,"B","A")))))</f>
        <v>0</v>
      </c>
      <c r="L13" s="250">
        <f>IF(Employee!F$102&gt;A13,0,IF(Employee!F$104&lt;A13,0,IF(Employee!$S$95&lt;=A13,"C",IF(Employee!S$96&lt;=A13,"J",IF(Employee!S$97&lt;=A13,"B","A")))))</f>
        <v>0</v>
      </c>
      <c r="N13" s="250">
        <f>IF(Employee!F$128&gt;A13,0,IF(Employee!F$130&lt;A13,0,IF(Employee!$S$121&lt;=A13,"C",IF(Employee!S$122&lt;=A13,"J",IF(Employee!S$123&lt;=A13,"B","A")))))</f>
        <v>0</v>
      </c>
      <c r="O13" s="250">
        <f>IF(Employee!F$128&gt;A13,0,IF(Employee!F$130&lt;A13,0,IF(Employee!$S$121&lt;=A13,"C",IF(Employee!S$122&lt;=A13,"J",IF(Employee!S$123&lt;=A13,"B","A")))))</f>
        <v>0</v>
      </c>
      <c r="Q13" s="250">
        <f>IF(Employee!F$154&gt;A13,0,IF(Employee!F$156&lt;A13,0,IF(Employee!$S$147&lt;=A13,"C",IF(Employee!S$148&lt;=A13,"J",IF(Employee!S$149&lt;=A13,"B","A")))))</f>
        <v>0</v>
      </c>
      <c r="R13" s="250">
        <f>IF(Employee!F$154&gt;A13,0,IF(Employee!F$156&lt;A13,0,IF(Employee!$S$147&lt;=A13,"C",IF(Employee!S$148&lt;=A13,"J",IF(Employee!S$149&lt;=A13,"B","A")))))</f>
        <v>0</v>
      </c>
      <c r="T13" s="250">
        <f>IF(Employee!F$180&gt;A13,0,IF(Employee!F$182&lt;A13,0,IF(Employee!$S$173&lt;=A13,"C",IF(Employee!S$174&lt;=A13,"J",IF(Employee!S$175&lt;=A13,"B","A")))))</f>
        <v>0</v>
      </c>
      <c r="U13" s="250">
        <f>IF(Employee!F$180&gt;A13,0,IF(Employee!F$182&lt;A13,0,IF(Employee!$S$173&lt;=A13,"C",IF(Employee!S$174&lt;=A13,"J",IF(Employee!S$175&lt;=A13,"B","A")))))</f>
        <v>0</v>
      </c>
      <c r="W13" s="250">
        <f>IF(Employee!F$206&gt;A13,0,IF(Employee!F$208&lt;A13,0,IF(Employee!$S$199&lt;=A13,"C",IF(Employee!S$200&lt;=A13,"J",IF(Employee!S$201&lt;=A13,"B","A")))))</f>
        <v>0</v>
      </c>
      <c r="X13" s="250">
        <f>IF(Employee!F$206&gt;A13,0,IF(Employee!F$208&lt;A13,0,IF(Employee!$S$199&lt;=A13,"C",IF(Employee!S$200&lt;=A13,"J",IF(Employee!S$201&lt;=A13,"B","A")))))</f>
        <v>0</v>
      </c>
      <c r="Z13" s="250">
        <f>IF(Employee!F$232&gt;A13,0,IF(Employee!F$234&lt;A13,0,IF(Employee!$S$225&lt;=A13,"C",IF(Employee!S$226&lt;=A13,"J",IF(Employee!S$227&lt;=A13,"B","A")))))</f>
        <v>0</v>
      </c>
      <c r="AA13" s="250">
        <f>IF(Employee!F$232&gt;A13,0,IF(Employee!F$234&lt;A13,0,IF(Employee!$S$225&lt;=A13,"C",IF(Employee!S$226&lt;=A13,"J",IF(Employee!S$227&lt;=A13,"B","A")))))</f>
        <v>0</v>
      </c>
      <c r="AC13" s="250">
        <f>IF(Employee!F$258&gt;A13,0,IF(Employee!F$260&lt;A13,0,IF(Employee!$S$251&lt;=A13,"C",IF(Employee!S$252&lt;=A13,"J",IF(Employee!S$253&lt;=A13,"B","A")))))</f>
        <v>0</v>
      </c>
      <c r="AD13" s="250">
        <f>IF(Employee!F$258&gt;A13,0,IF(Employee!F$260&lt;A13,0,IF(Employee!$S$251&lt;=A13,"C",IF(Employee!S$252&lt;=A13,"J",IF(Employee!S$253&lt;=A13,"B","A")))))</f>
        <v>0</v>
      </c>
    </row>
    <row r="14" spans="1:30" x14ac:dyDescent="0.2">
      <c r="A14" s="250">
        <f t="shared" si="0"/>
        <v>13</v>
      </c>
      <c r="B14" s="250">
        <f>IF(Employee!F$24&gt;A14,0,IF(Employee!F$26&lt;A14,0,IF(Employee!$S$17&lt;=A14,"C",IF(Employee!S$18&lt;=A14,"J",IF(Employee!S$19&lt;=A14,"B","A")))))</f>
        <v>0</v>
      </c>
      <c r="E14" s="250">
        <f>IF(Employee!F$50&gt;A14,0,IF(Employee!F$52&lt;A14,0,IF(Employee!$S$43&lt;=A14,"C",IF(Employee!S$44&lt;=A14,"J",IF(Employee!S$45&lt;=A14,"B","A")))))</f>
        <v>0</v>
      </c>
      <c r="H14" s="250">
        <f>IF(Employee!F$76&gt;A14,0,IF(Employee!F$78&lt;A14,0,IF(Employee!$S$69&lt;=A14,"C",IF(Employee!S$70&lt;=A14,"J",IF(Employee!S$71&lt;=A14,"B","A")))))</f>
        <v>0</v>
      </c>
      <c r="K14" s="250">
        <f>IF(Employee!F$102&gt;A14,0,IF(Employee!F$104&lt;A14,0,IF(Employee!$S$95&lt;=A14,"C",IF(Employee!S$96&lt;=A14,"J",IF(Employee!S$97&lt;=A14,"B","A")))))</f>
        <v>0</v>
      </c>
      <c r="N14" s="250">
        <f>IF(Employee!F$128&gt;A14,0,IF(Employee!F$130&lt;A14,0,IF(Employee!$S$121&lt;=A14,"C",IF(Employee!S$122&lt;=A14,"J",IF(Employee!S$123&lt;=A14,"B","A")))))</f>
        <v>0</v>
      </c>
      <c r="Q14" s="250">
        <f>IF(Employee!F$154&gt;A14,0,IF(Employee!F$156&lt;A14,0,IF(Employee!$S$147&lt;=A14,"C",IF(Employee!S$148&lt;=A14,"J",IF(Employee!S$149&lt;=A14,"B","A")))))</f>
        <v>0</v>
      </c>
      <c r="T14" s="250">
        <f>IF(Employee!F$180&gt;A14,0,IF(Employee!F$182&lt;A14,0,IF(Employee!$S$173&lt;=A14,"C",IF(Employee!S$174&lt;=A14,"J",IF(Employee!S$175&lt;=A14,"B","A")))))</f>
        <v>0</v>
      </c>
      <c r="W14" s="250">
        <f>IF(Employee!F$206&gt;A14,0,IF(Employee!F$208&lt;A14,0,IF(Employee!$S$199&lt;=A14,"C",IF(Employee!S$200&lt;=A14,"J",IF(Employee!S$201&lt;=A14,"B","A")))))</f>
        <v>0</v>
      </c>
      <c r="Z14" s="250">
        <f>IF(Employee!F$232&gt;A14,0,IF(Employee!F$234&lt;A14,0,IF(Employee!$S$225&lt;=A14,"C",IF(Employee!S$226&lt;=A14,"J",IF(Employee!S$227&lt;=A14,"B","A")))))</f>
        <v>0</v>
      </c>
      <c r="AC14" s="250">
        <f>IF(Employee!F$258&gt;A14,0,IF(Employee!F$260&lt;A14,0,IF(Employee!$S$251&lt;=A14,"C",IF(Employee!S$252&lt;=A14,"J",IF(Employee!S$253&lt;=A14,"B","A")))))</f>
        <v>0</v>
      </c>
    </row>
    <row r="15" spans="1:30" x14ac:dyDescent="0.2">
      <c r="A15" s="250">
        <f t="shared" si="0"/>
        <v>14</v>
      </c>
      <c r="B15" s="250">
        <f>IF(Employee!F$24&gt;A15,0,IF(Employee!F$26&lt;A15,0,IF(Employee!$S$17&lt;=A15,"C",IF(Employee!S$18&lt;=A15,"J",IF(Employee!S$19&lt;=A15,"B","A")))))</f>
        <v>0</v>
      </c>
      <c r="E15" s="250">
        <f>IF(Employee!F$50&gt;A15,0,IF(Employee!F$52&lt;A15,0,IF(Employee!$S$43&lt;=A15,"C",IF(Employee!S$44&lt;=A15,"J",IF(Employee!S$45&lt;=A15,"B","A")))))</f>
        <v>0</v>
      </c>
      <c r="H15" s="250">
        <f>IF(Employee!F$76&gt;A15,0,IF(Employee!F$78&lt;A15,0,IF(Employee!$S$69&lt;=A15,"C",IF(Employee!S$70&lt;=A15,"J",IF(Employee!S$71&lt;=A15,"B","A")))))</f>
        <v>0</v>
      </c>
      <c r="K15" s="250">
        <f>IF(Employee!F$102&gt;A15,0,IF(Employee!F$104&lt;A15,0,IF(Employee!$S$95&lt;=A15,"C",IF(Employee!S$96&lt;=A15,"J",IF(Employee!S$97&lt;=A15,"B","A")))))</f>
        <v>0</v>
      </c>
      <c r="N15" s="250">
        <f>IF(Employee!F$128&gt;A15,0,IF(Employee!F$130&lt;A15,0,IF(Employee!$S$121&lt;=A15,"C",IF(Employee!S$122&lt;=A15,"J",IF(Employee!S$123&lt;=A15,"B","A")))))</f>
        <v>0</v>
      </c>
      <c r="Q15" s="250">
        <f>IF(Employee!F$154&gt;A15,0,IF(Employee!F$156&lt;A15,0,IF(Employee!$S$147&lt;=A15,"C",IF(Employee!S$148&lt;=A15,"J",IF(Employee!S$149&lt;=A15,"B","A")))))</f>
        <v>0</v>
      </c>
      <c r="T15" s="250">
        <f>IF(Employee!F$180&gt;A15,0,IF(Employee!F$182&lt;A15,0,IF(Employee!$S$173&lt;=A15,"C",IF(Employee!S$174&lt;=A15,"J",IF(Employee!S$175&lt;=A15,"B","A")))))</f>
        <v>0</v>
      </c>
      <c r="W15" s="250">
        <f>IF(Employee!F$206&gt;A15,0,IF(Employee!F$208&lt;A15,0,IF(Employee!$S$199&lt;=A15,"C",IF(Employee!S$200&lt;=A15,"J",IF(Employee!S$201&lt;=A15,"B","A")))))</f>
        <v>0</v>
      </c>
      <c r="Z15" s="250">
        <f>IF(Employee!F$232&gt;A15,0,IF(Employee!F$234&lt;A15,0,IF(Employee!$S$225&lt;=A15,"C",IF(Employee!S$226&lt;=A15,"J",IF(Employee!S$227&lt;=A15,"B","A")))))</f>
        <v>0</v>
      </c>
      <c r="AC15" s="250">
        <f>IF(Employee!F$258&gt;A15,0,IF(Employee!F$260&lt;A15,0,IF(Employee!$S$251&lt;=A15,"C",IF(Employee!S$252&lt;=A15,"J",IF(Employee!S$253&lt;=A15,"B","A")))))</f>
        <v>0</v>
      </c>
    </row>
    <row r="16" spans="1:30" x14ac:dyDescent="0.2">
      <c r="A16" s="250">
        <f t="shared" si="0"/>
        <v>15</v>
      </c>
      <c r="B16" s="250">
        <f>IF(Employee!F$24&gt;A16,0,IF(Employee!F$26&lt;A16,0,IF(Employee!$S$17&lt;=A16,"C",IF(Employee!S$18&lt;=A16,"J",IF(Employee!S$19&lt;=A16,"B","A")))))</f>
        <v>0</v>
      </c>
      <c r="E16" s="250">
        <f>IF(Employee!F$50&gt;A16,0,IF(Employee!F$52&lt;A16,0,IF(Employee!$S$43&lt;=A16,"C",IF(Employee!S$44&lt;=A16,"J",IF(Employee!S$45&lt;=A16,"B","A")))))</f>
        <v>0</v>
      </c>
      <c r="H16" s="250">
        <f>IF(Employee!F$76&gt;A16,0,IF(Employee!F$78&lt;A16,0,IF(Employee!$S$69&lt;=A16,"C",IF(Employee!S$70&lt;=A16,"J",IF(Employee!S$71&lt;=A16,"B","A")))))</f>
        <v>0</v>
      </c>
      <c r="K16" s="250">
        <f>IF(Employee!F$102&gt;A16,0,IF(Employee!F$104&lt;A16,0,IF(Employee!$S$95&lt;=A16,"C",IF(Employee!S$96&lt;=A16,"J",IF(Employee!S$97&lt;=A16,"B","A")))))</f>
        <v>0</v>
      </c>
      <c r="N16" s="250">
        <f>IF(Employee!F$128&gt;A16,0,IF(Employee!F$130&lt;A16,0,IF(Employee!$S$121&lt;=A16,"C",IF(Employee!S$122&lt;=A16,"J",IF(Employee!S$123&lt;=A16,"B","A")))))</f>
        <v>0</v>
      </c>
      <c r="Q16" s="250">
        <f>IF(Employee!F$154&gt;A16,0,IF(Employee!F$156&lt;A16,0,IF(Employee!$S$147&lt;=A16,"C",IF(Employee!S$148&lt;=A16,"J",IF(Employee!S$149&lt;=A16,"B","A")))))</f>
        <v>0</v>
      </c>
      <c r="T16" s="250">
        <f>IF(Employee!F$180&gt;A16,0,IF(Employee!F$182&lt;A16,0,IF(Employee!$S$173&lt;=A16,"C",IF(Employee!S$174&lt;=A16,"J",IF(Employee!S$175&lt;=A16,"B","A")))))</f>
        <v>0</v>
      </c>
      <c r="W16" s="250">
        <f>IF(Employee!F$206&gt;A16,0,IF(Employee!F$208&lt;A16,0,IF(Employee!$S$199&lt;=A16,"C",IF(Employee!S$200&lt;=A16,"J",IF(Employee!S$201&lt;=A16,"B","A")))))</f>
        <v>0</v>
      </c>
      <c r="Z16" s="250">
        <f>IF(Employee!F$232&gt;A16,0,IF(Employee!F$234&lt;A16,0,IF(Employee!$S$225&lt;=A16,"C",IF(Employee!S$226&lt;=A16,"J",IF(Employee!S$227&lt;=A16,"B","A")))))</f>
        <v>0</v>
      </c>
      <c r="AC16" s="250">
        <f>IF(Employee!F$258&gt;A16,0,IF(Employee!F$260&lt;A16,0,IF(Employee!$S$251&lt;=A16,"C",IF(Employee!S$252&lt;=A16,"J",IF(Employee!S$253&lt;=A16,"B","A")))))</f>
        <v>0</v>
      </c>
    </row>
    <row r="17" spans="1:29" x14ac:dyDescent="0.2">
      <c r="A17" s="250">
        <f t="shared" si="0"/>
        <v>16</v>
      </c>
      <c r="B17" s="250">
        <f>IF(Employee!F$24&gt;A17,0,IF(Employee!F$26&lt;A17,0,IF(Employee!$S$17&lt;=A17,"C",IF(Employee!S$18&lt;=A17,"J",IF(Employee!S$19&lt;=A17,"B","A")))))</f>
        <v>0</v>
      </c>
      <c r="E17" s="250">
        <f>IF(Employee!F$50&gt;A17,0,IF(Employee!F$52&lt;A17,0,IF(Employee!$S$43&lt;=A17,"C",IF(Employee!S$44&lt;=A17,"J",IF(Employee!S$45&lt;=A17,"B","A")))))</f>
        <v>0</v>
      </c>
      <c r="H17" s="250">
        <f>IF(Employee!F$76&gt;A17,0,IF(Employee!F$78&lt;A17,0,IF(Employee!$S$69&lt;=A17,"C",IF(Employee!S$70&lt;=A17,"J",IF(Employee!S$71&lt;=A17,"B","A")))))</f>
        <v>0</v>
      </c>
      <c r="K17" s="250">
        <f>IF(Employee!F$102&gt;A17,0,IF(Employee!F$104&lt;A17,0,IF(Employee!$S$95&lt;=A17,"C",IF(Employee!S$96&lt;=A17,"J",IF(Employee!S$97&lt;=A17,"B","A")))))</f>
        <v>0</v>
      </c>
      <c r="N17" s="250">
        <f>IF(Employee!F$128&gt;A17,0,IF(Employee!F$130&lt;A17,0,IF(Employee!$S$121&lt;=A17,"C",IF(Employee!S$122&lt;=A17,"J",IF(Employee!S$123&lt;=A17,"B","A")))))</f>
        <v>0</v>
      </c>
      <c r="Q17" s="250">
        <f>IF(Employee!F$154&gt;A17,0,IF(Employee!F$156&lt;A17,0,IF(Employee!$S$147&lt;=A17,"C",IF(Employee!S$148&lt;=A17,"J",IF(Employee!S$149&lt;=A17,"B","A")))))</f>
        <v>0</v>
      </c>
      <c r="T17" s="250">
        <f>IF(Employee!F$180&gt;A17,0,IF(Employee!F$182&lt;A17,0,IF(Employee!$S$173&lt;=A17,"C",IF(Employee!S$174&lt;=A17,"J",IF(Employee!S$175&lt;=A17,"B","A")))))</f>
        <v>0</v>
      </c>
      <c r="W17" s="250">
        <f>IF(Employee!F$206&gt;A17,0,IF(Employee!F$208&lt;A17,0,IF(Employee!$S$199&lt;=A17,"C",IF(Employee!S$200&lt;=A17,"J",IF(Employee!S$201&lt;=A17,"B","A")))))</f>
        <v>0</v>
      </c>
      <c r="Z17" s="250">
        <f>IF(Employee!F$232&gt;A17,0,IF(Employee!F$234&lt;A17,0,IF(Employee!$S$225&lt;=A17,"C",IF(Employee!S$226&lt;=A17,"J",IF(Employee!S$227&lt;=A17,"B","A")))))</f>
        <v>0</v>
      </c>
      <c r="AC17" s="250">
        <f>IF(Employee!F$258&gt;A17,0,IF(Employee!F$260&lt;A17,0,IF(Employee!$S$251&lt;=A17,"C",IF(Employee!S$252&lt;=A17,"J",IF(Employee!S$253&lt;=A17,"B","A")))))</f>
        <v>0</v>
      </c>
    </row>
    <row r="18" spans="1:29" x14ac:dyDescent="0.2">
      <c r="A18" s="250">
        <f t="shared" si="0"/>
        <v>17</v>
      </c>
      <c r="B18" s="250">
        <f>IF(Employee!F$24&gt;A18,0,IF(Employee!F$26&lt;A18,0,IF(Employee!$S$17&lt;=A18,"C",IF(Employee!S$18&lt;=A18,"J",IF(Employee!S$19&lt;=A18,"B","A")))))</f>
        <v>0</v>
      </c>
      <c r="E18" s="250">
        <f>IF(Employee!F$50&gt;A18,0,IF(Employee!F$52&lt;A18,0,IF(Employee!$S$43&lt;=A18,"C",IF(Employee!S$44&lt;=A18,"J",IF(Employee!S$45&lt;=A18,"B","A")))))</f>
        <v>0</v>
      </c>
      <c r="H18" s="250">
        <f>IF(Employee!F$76&gt;A18,0,IF(Employee!F$78&lt;A18,0,IF(Employee!$S$69&lt;=A18,"C",IF(Employee!S$70&lt;=A18,"J",IF(Employee!S$71&lt;=A18,"B","A")))))</f>
        <v>0</v>
      </c>
      <c r="K18" s="250">
        <f>IF(Employee!F$102&gt;A18,0,IF(Employee!F$104&lt;A18,0,IF(Employee!$S$95&lt;=A18,"C",IF(Employee!S$96&lt;=A18,"J",IF(Employee!S$97&lt;=A18,"B","A")))))</f>
        <v>0</v>
      </c>
      <c r="N18" s="250">
        <f>IF(Employee!F$128&gt;A18,0,IF(Employee!F$130&lt;A18,0,IF(Employee!$S$121&lt;=A18,"C",IF(Employee!S$122&lt;=A18,"J",IF(Employee!S$123&lt;=A18,"B","A")))))</f>
        <v>0</v>
      </c>
      <c r="Q18" s="250">
        <f>IF(Employee!F$154&gt;A18,0,IF(Employee!F$156&lt;A18,0,IF(Employee!$S$147&lt;=A18,"C",IF(Employee!S$148&lt;=A18,"J",IF(Employee!S$149&lt;=A18,"B","A")))))</f>
        <v>0</v>
      </c>
      <c r="T18" s="250">
        <f>IF(Employee!F$180&gt;A18,0,IF(Employee!F$182&lt;A18,0,IF(Employee!$S$173&lt;=A18,"C",IF(Employee!S$174&lt;=A18,"J",IF(Employee!S$175&lt;=A18,"B","A")))))</f>
        <v>0</v>
      </c>
      <c r="W18" s="250">
        <f>IF(Employee!F$206&gt;A18,0,IF(Employee!F$208&lt;A18,0,IF(Employee!$S$199&lt;=A18,"C",IF(Employee!S$200&lt;=A18,"J",IF(Employee!S$201&lt;=A18,"B","A")))))</f>
        <v>0</v>
      </c>
      <c r="Z18" s="250">
        <f>IF(Employee!F$232&gt;A18,0,IF(Employee!F$234&lt;A18,0,IF(Employee!$S$225&lt;=A18,"C",IF(Employee!S$226&lt;=A18,"J",IF(Employee!S$227&lt;=A18,"B","A")))))</f>
        <v>0</v>
      </c>
      <c r="AC18" s="250">
        <f>IF(Employee!F$258&gt;A18,0,IF(Employee!F$260&lt;A18,0,IF(Employee!$S$251&lt;=A18,"C",IF(Employee!S$252&lt;=A18,"J",IF(Employee!S$253&lt;=A18,"B","A")))))</f>
        <v>0</v>
      </c>
    </row>
    <row r="19" spans="1:29" x14ac:dyDescent="0.2">
      <c r="A19" s="250">
        <f t="shared" si="0"/>
        <v>18</v>
      </c>
      <c r="B19" s="250">
        <f>IF(Employee!F$24&gt;A19,0,IF(Employee!F$26&lt;A19,0,IF(Employee!$S$17&lt;=A19,"C",IF(Employee!S$18&lt;=A19,"J",IF(Employee!S$19&lt;=A19,"B","A")))))</f>
        <v>0</v>
      </c>
      <c r="E19" s="250">
        <f>IF(Employee!F$50&gt;A19,0,IF(Employee!F$52&lt;A19,0,IF(Employee!$S$43&lt;=A19,"C",IF(Employee!S$44&lt;=A19,"J",IF(Employee!S$45&lt;=A19,"B","A")))))</f>
        <v>0</v>
      </c>
      <c r="H19" s="250">
        <f>IF(Employee!F$76&gt;A19,0,IF(Employee!F$78&lt;A19,0,IF(Employee!$S$69&lt;=A19,"C",IF(Employee!S$70&lt;=A19,"J",IF(Employee!S$71&lt;=A19,"B","A")))))</f>
        <v>0</v>
      </c>
      <c r="K19" s="250">
        <f>IF(Employee!F$102&gt;A19,0,IF(Employee!F$104&lt;A19,0,IF(Employee!$S$95&lt;=A19,"C",IF(Employee!S$96&lt;=A19,"J",IF(Employee!S$97&lt;=A19,"B","A")))))</f>
        <v>0</v>
      </c>
      <c r="N19" s="250">
        <f>IF(Employee!F$128&gt;A19,0,IF(Employee!F$130&lt;A19,0,IF(Employee!$S$121&lt;=A19,"C",IF(Employee!S$122&lt;=A19,"J",IF(Employee!S$123&lt;=A19,"B","A")))))</f>
        <v>0</v>
      </c>
      <c r="Q19" s="250">
        <f>IF(Employee!F$154&gt;A19,0,IF(Employee!F$156&lt;A19,0,IF(Employee!$S$147&lt;=A19,"C",IF(Employee!S$148&lt;=A19,"J",IF(Employee!S$149&lt;=A19,"B","A")))))</f>
        <v>0</v>
      </c>
      <c r="T19" s="250">
        <f>IF(Employee!F$180&gt;A19,0,IF(Employee!F$182&lt;A19,0,IF(Employee!$S$173&lt;=A19,"C",IF(Employee!S$174&lt;=A19,"J",IF(Employee!S$175&lt;=A19,"B","A")))))</f>
        <v>0</v>
      </c>
      <c r="W19" s="250">
        <f>IF(Employee!F$206&gt;A19,0,IF(Employee!F$208&lt;A19,0,IF(Employee!$S$199&lt;=A19,"C",IF(Employee!S$200&lt;=A19,"J",IF(Employee!S$201&lt;=A19,"B","A")))))</f>
        <v>0</v>
      </c>
      <c r="Z19" s="250">
        <f>IF(Employee!F$232&gt;A19,0,IF(Employee!F$234&lt;A19,0,IF(Employee!$S$225&lt;=A19,"C",IF(Employee!S$226&lt;=A19,"J",IF(Employee!S$227&lt;=A19,"B","A")))))</f>
        <v>0</v>
      </c>
      <c r="AC19" s="250">
        <f>IF(Employee!F$258&gt;A19,0,IF(Employee!F$260&lt;A19,0,IF(Employee!$S$251&lt;=A19,"C",IF(Employee!S$252&lt;=A19,"J",IF(Employee!S$253&lt;=A19,"B","A")))))</f>
        <v>0</v>
      </c>
    </row>
    <row r="20" spans="1:29" x14ac:dyDescent="0.2">
      <c r="A20" s="250">
        <f t="shared" si="0"/>
        <v>19</v>
      </c>
      <c r="B20" s="250">
        <f>IF(Employee!F$24&gt;A20,0,IF(Employee!F$26&lt;A20,0,IF(Employee!$S$17&lt;=A20,"C",IF(Employee!S$18&lt;=A20,"J",IF(Employee!S$19&lt;=A20,"B","A")))))</f>
        <v>0</v>
      </c>
      <c r="E20" s="250">
        <f>IF(Employee!F$50&gt;A20,0,IF(Employee!F$52&lt;A20,0,IF(Employee!$S$43&lt;=A20,"C",IF(Employee!S$44&lt;=A20,"J",IF(Employee!S$45&lt;=A20,"B","A")))))</f>
        <v>0</v>
      </c>
      <c r="H20" s="250">
        <f>IF(Employee!F$76&gt;A20,0,IF(Employee!F$78&lt;A20,0,IF(Employee!$S$69&lt;=A20,"C",IF(Employee!S$70&lt;=A20,"J",IF(Employee!S$71&lt;=A20,"B","A")))))</f>
        <v>0</v>
      </c>
      <c r="K20" s="250">
        <f>IF(Employee!F$102&gt;A20,0,IF(Employee!F$104&lt;A20,0,IF(Employee!$S$95&lt;=A20,"C",IF(Employee!S$96&lt;=A20,"J",IF(Employee!S$97&lt;=A20,"B","A")))))</f>
        <v>0</v>
      </c>
      <c r="N20" s="250">
        <f>IF(Employee!F$128&gt;A20,0,IF(Employee!F$130&lt;A20,0,IF(Employee!$S$121&lt;=A20,"C",IF(Employee!S$122&lt;=A20,"J",IF(Employee!S$123&lt;=A20,"B","A")))))</f>
        <v>0</v>
      </c>
      <c r="Q20" s="250">
        <f>IF(Employee!F$154&gt;A20,0,IF(Employee!F$156&lt;A20,0,IF(Employee!$S$147&lt;=A20,"C",IF(Employee!S$148&lt;=A20,"J",IF(Employee!S$149&lt;=A20,"B","A")))))</f>
        <v>0</v>
      </c>
      <c r="T20" s="250">
        <f>IF(Employee!F$180&gt;A20,0,IF(Employee!F$182&lt;A20,0,IF(Employee!$S$173&lt;=A20,"C",IF(Employee!S$174&lt;=A20,"J",IF(Employee!S$175&lt;=A20,"B","A")))))</f>
        <v>0</v>
      </c>
      <c r="W20" s="250">
        <f>IF(Employee!F$206&gt;A20,0,IF(Employee!F$208&lt;A20,0,IF(Employee!$S$199&lt;=A20,"C",IF(Employee!S$200&lt;=A20,"J",IF(Employee!S$201&lt;=A20,"B","A")))))</f>
        <v>0</v>
      </c>
      <c r="Z20" s="250">
        <f>IF(Employee!F$232&gt;A20,0,IF(Employee!F$234&lt;A20,0,IF(Employee!$S$225&lt;=A20,"C",IF(Employee!S$226&lt;=A20,"J",IF(Employee!S$227&lt;=A20,"B","A")))))</f>
        <v>0</v>
      </c>
      <c r="AC20" s="250">
        <f>IF(Employee!F$258&gt;A20,0,IF(Employee!F$260&lt;A20,0,IF(Employee!$S$251&lt;=A20,"C",IF(Employee!S$252&lt;=A20,"J",IF(Employee!S$253&lt;=A20,"B","A")))))</f>
        <v>0</v>
      </c>
    </row>
    <row r="21" spans="1:29" x14ac:dyDescent="0.2">
      <c r="A21" s="250">
        <f t="shared" si="0"/>
        <v>20</v>
      </c>
      <c r="B21" s="250">
        <f>IF(Employee!F$24&gt;A21,0,IF(Employee!F$26&lt;A21,0,IF(Employee!$S$17&lt;=A21,"C",IF(Employee!S$18&lt;=A21,"J",IF(Employee!S$19&lt;=A21,"B","A")))))</f>
        <v>0</v>
      </c>
      <c r="E21" s="250">
        <f>IF(Employee!F$50&gt;A21,0,IF(Employee!F$52&lt;A21,0,IF(Employee!$S$43&lt;=A21,"C",IF(Employee!S$44&lt;=A21,"J",IF(Employee!S$45&lt;=A21,"B","A")))))</f>
        <v>0</v>
      </c>
      <c r="H21" s="250">
        <f>IF(Employee!F$76&gt;A21,0,IF(Employee!F$78&lt;A21,0,IF(Employee!$S$69&lt;=A21,"C",IF(Employee!S$70&lt;=A21,"J",IF(Employee!S$71&lt;=A21,"B","A")))))</f>
        <v>0</v>
      </c>
      <c r="K21" s="250">
        <f>IF(Employee!F$102&gt;A21,0,IF(Employee!F$104&lt;A21,0,IF(Employee!$S$95&lt;=A21,"C",IF(Employee!S$96&lt;=A21,"J",IF(Employee!S$97&lt;=A21,"B","A")))))</f>
        <v>0</v>
      </c>
      <c r="N21" s="250">
        <f>IF(Employee!F$128&gt;A21,0,IF(Employee!F$130&lt;A21,0,IF(Employee!$S$121&lt;=A21,"C",IF(Employee!S$122&lt;=A21,"J",IF(Employee!S$123&lt;=A21,"B","A")))))</f>
        <v>0</v>
      </c>
      <c r="Q21" s="250">
        <f>IF(Employee!F$154&gt;A21,0,IF(Employee!F$156&lt;A21,0,IF(Employee!$S$147&lt;=A21,"C",IF(Employee!S$148&lt;=A21,"J",IF(Employee!S$149&lt;=A21,"B","A")))))</f>
        <v>0</v>
      </c>
      <c r="T21" s="250">
        <f>IF(Employee!F$180&gt;A21,0,IF(Employee!F$182&lt;A21,0,IF(Employee!$S$173&lt;=A21,"C",IF(Employee!S$174&lt;=A21,"J",IF(Employee!S$175&lt;=A21,"B","A")))))</f>
        <v>0</v>
      </c>
      <c r="W21" s="250">
        <f>IF(Employee!F$206&gt;A21,0,IF(Employee!F$208&lt;A21,0,IF(Employee!$S$199&lt;=A21,"C",IF(Employee!S$200&lt;=A21,"J",IF(Employee!S$201&lt;=A21,"B","A")))))</f>
        <v>0</v>
      </c>
      <c r="Z21" s="250">
        <f>IF(Employee!F$232&gt;A21,0,IF(Employee!F$234&lt;A21,0,IF(Employee!$S$225&lt;=A21,"C",IF(Employee!S$226&lt;=A21,"J",IF(Employee!S$227&lt;=A21,"B","A")))))</f>
        <v>0</v>
      </c>
      <c r="AC21" s="250">
        <f>IF(Employee!F$258&gt;A21,0,IF(Employee!F$260&lt;A21,0,IF(Employee!$S$251&lt;=A21,"C",IF(Employee!S$252&lt;=A21,"J",IF(Employee!S$253&lt;=A21,"B","A")))))</f>
        <v>0</v>
      </c>
    </row>
    <row r="22" spans="1:29" x14ac:dyDescent="0.2">
      <c r="A22" s="250">
        <f t="shared" si="0"/>
        <v>21</v>
      </c>
      <c r="B22" s="250">
        <f>IF(Employee!F$24&gt;A22,0,IF(Employee!F$26&lt;A22,0,IF(Employee!$S$17&lt;=A22,"C",IF(Employee!S$18&lt;=A22,"J",IF(Employee!S$19&lt;=A22,"B","A")))))</f>
        <v>0</v>
      </c>
      <c r="E22" s="250">
        <f>IF(Employee!F$50&gt;A22,0,IF(Employee!F$52&lt;A22,0,IF(Employee!$S$43&lt;=A22,"C",IF(Employee!S$44&lt;=A22,"J",IF(Employee!S$45&lt;=A22,"B","A")))))</f>
        <v>0</v>
      </c>
      <c r="H22" s="250">
        <f>IF(Employee!F$76&gt;A22,0,IF(Employee!F$78&lt;A22,0,IF(Employee!$S$69&lt;=A22,"C",IF(Employee!S$70&lt;=A22,"J",IF(Employee!S$71&lt;=A22,"B","A")))))</f>
        <v>0</v>
      </c>
      <c r="K22" s="250">
        <f>IF(Employee!F$102&gt;A22,0,IF(Employee!F$104&lt;A22,0,IF(Employee!$S$95&lt;=A22,"C",IF(Employee!S$96&lt;=A22,"J",IF(Employee!S$97&lt;=A22,"B","A")))))</f>
        <v>0</v>
      </c>
      <c r="N22" s="250">
        <f>IF(Employee!F$128&gt;A22,0,IF(Employee!F$130&lt;A22,0,IF(Employee!$S$121&lt;=A22,"C",IF(Employee!S$122&lt;=A22,"J",IF(Employee!S$123&lt;=A22,"B","A")))))</f>
        <v>0</v>
      </c>
      <c r="Q22" s="250">
        <f>IF(Employee!F$154&gt;A22,0,IF(Employee!F$156&lt;A22,0,IF(Employee!$S$147&lt;=A22,"C",IF(Employee!S$148&lt;=A22,"J",IF(Employee!S$149&lt;=A22,"B","A")))))</f>
        <v>0</v>
      </c>
      <c r="T22" s="250">
        <f>IF(Employee!F$180&gt;A22,0,IF(Employee!F$182&lt;A22,0,IF(Employee!$S$173&lt;=A22,"C",IF(Employee!S$174&lt;=A22,"J",IF(Employee!S$175&lt;=A22,"B","A")))))</f>
        <v>0</v>
      </c>
      <c r="W22" s="250">
        <f>IF(Employee!F$206&gt;A22,0,IF(Employee!F$208&lt;A22,0,IF(Employee!$S$199&lt;=A22,"C",IF(Employee!S$200&lt;=A22,"J",IF(Employee!S$201&lt;=A22,"B","A")))))</f>
        <v>0</v>
      </c>
      <c r="Z22" s="250">
        <f>IF(Employee!F$232&gt;A22,0,IF(Employee!F$234&lt;A22,0,IF(Employee!$S$225&lt;=A22,"C",IF(Employee!S$226&lt;=A22,"J",IF(Employee!S$227&lt;=A22,"B","A")))))</f>
        <v>0</v>
      </c>
      <c r="AC22" s="250">
        <f>IF(Employee!F$258&gt;A22,0,IF(Employee!F$260&lt;A22,0,IF(Employee!$S$251&lt;=A22,"C",IF(Employee!S$252&lt;=A22,"J",IF(Employee!S$253&lt;=A22,"B","A")))))</f>
        <v>0</v>
      </c>
    </row>
    <row r="23" spans="1:29" x14ac:dyDescent="0.2">
      <c r="A23" s="250">
        <f t="shared" si="0"/>
        <v>22</v>
      </c>
      <c r="B23" s="250">
        <f>IF(Employee!F$24&gt;A23,0,IF(Employee!F$26&lt;A23,0,IF(Employee!$S$17&lt;=A23,"C",IF(Employee!S$18&lt;=A23,"J",IF(Employee!S$19&lt;=A23,"B","A")))))</f>
        <v>0</v>
      </c>
      <c r="E23" s="250">
        <f>IF(Employee!F$50&gt;A23,0,IF(Employee!F$52&lt;A23,0,IF(Employee!$S$43&lt;=A23,"C",IF(Employee!S$44&lt;=A23,"J",IF(Employee!S$45&lt;=A23,"B","A")))))</f>
        <v>0</v>
      </c>
      <c r="H23" s="250">
        <f>IF(Employee!F$76&gt;A23,0,IF(Employee!F$78&lt;A23,0,IF(Employee!$S$69&lt;=A23,"C",IF(Employee!S$70&lt;=A23,"J",IF(Employee!S$71&lt;=A23,"B","A")))))</f>
        <v>0</v>
      </c>
      <c r="K23" s="250">
        <f>IF(Employee!F$102&gt;A23,0,IF(Employee!F$104&lt;A23,0,IF(Employee!$S$95&lt;=A23,"C",IF(Employee!S$96&lt;=A23,"J",IF(Employee!S$97&lt;=A23,"B","A")))))</f>
        <v>0</v>
      </c>
      <c r="N23" s="250">
        <f>IF(Employee!F$128&gt;A23,0,IF(Employee!F$130&lt;A23,0,IF(Employee!$S$121&lt;=A23,"C",IF(Employee!S$122&lt;=A23,"J",IF(Employee!S$123&lt;=A23,"B","A")))))</f>
        <v>0</v>
      </c>
      <c r="Q23" s="250">
        <f>IF(Employee!F$154&gt;A23,0,IF(Employee!F$156&lt;A23,0,IF(Employee!$S$147&lt;=A23,"C",IF(Employee!S$148&lt;=A23,"J",IF(Employee!S$149&lt;=A23,"B","A")))))</f>
        <v>0</v>
      </c>
      <c r="T23" s="250">
        <f>IF(Employee!F$180&gt;A23,0,IF(Employee!F$182&lt;A23,0,IF(Employee!$S$173&lt;=A23,"C",IF(Employee!S$174&lt;=A23,"J",IF(Employee!S$175&lt;=A23,"B","A")))))</f>
        <v>0</v>
      </c>
      <c r="W23" s="250">
        <f>IF(Employee!F$206&gt;A23,0,IF(Employee!F$208&lt;A23,0,IF(Employee!$S$199&lt;=A23,"C",IF(Employee!S$200&lt;=A23,"J",IF(Employee!S$201&lt;=A23,"B","A")))))</f>
        <v>0</v>
      </c>
      <c r="Z23" s="250">
        <f>IF(Employee!F$232&gt;A23,0,IF(Employee!F$234&lt;A23,0,IF(Employee!$S$225&lt;=A23,"C",IF(Employee!S$226&lt;=A23,"J",IF(Employee!S$227&lt;=A23,"B","A")))))</f>
        <v>0</v>
      </c>
      <c r="AC23" s="250">
        <f>IF(Employee!F$258&gt;A23,0,IF(Employee!F$260&lt;A23,0,IF(Employee!$S$251&lt;=A23,"C",IF(Employee!S$252&lt;=A23,"J",IF(Employee!S$253&lt;=A23,"B","A")))))</f>
        <v>0</v>
      </c>
    </row>
    <row r="24" spans="1:29" x14ac:dyDescent="0.2">
      <c r="A24" s="250">
        <f t="shared" si="0"/>
        <v>23</v>
      </c>
      <c r="B24" s="250">
        <f>IF(Employee!F$24&gt;A24,0,IF(Employee!F$26&lt;A24,0,IF(Employee!$S$17&lt;=A24,"C",IF(Employee!S$18&lt;=A24,"J",IF(Employee!S$19&lt;=A24,"B","A")))))</f>
        <v>0</v>
      </c>
      <c r="E24" s="250">
        <f>IF(Employee!F$50&gt;A24,0,IF(Employee!F$52&lt;A24,0,IF(Employee!$S$43&lt;=A24,"C",IF(Employee!S$44&lt;=A24,"J",IF(Employee!S$45&lt;=A24,"B","A")))))</f>
        <v>0</v>
      </c>
      <c r="H24" s="250">
        <f>IF(Employee!F$76&gt;A24,0,IF(Employee!F$78&lt;A24,0,IF(Employee!$S$69&lt;=A24,"C",IF(Employee!S$70&lt;=A24,"J",IF(Employee!S$71&lt;=A24,"B","A")))))</f>
        <v>0</v>
      </c>
      <c r="K24" s="250">
        <f>IF(Employee!F$102&gt;A24,0,IF(Employee!F$104&lt;A24,0,IF(Employee!$S$95&lt;=A24,"C",IF(Employee!S$96&lt;=A24,"J",IF(Employee!S$97&lt;=A24,"B","A")))))</f>
        <v>0</v>
      </c>
      <c r="N24" s="250">
        <f>IF(Employee!F$128&gt;A24,0,IF(Employee!F$130&lt;A24,0,IF(Employee!$S$121&lt;=A24,"C",IF(Employee!S$122&lt;=A24,"J",IF(Employee!S$123&lt;=A24,"B","A")))))</f>
        <v>0</v>
      </c>
      <c r="Q24" s="250">
        <f>IF(Employee!F$154&gt;A24,0,IF(Employee!F$156&lt;A24,0,IF(Employee!$S$147&lt;=A24,"C",IF(Employee!S$148&lt;=A24,"J",IF(Employee!S$149&lt;=A24,"B","A")))))</f>
        <v>0</v>
      </c>
      <c r="T24" s="250">
        <f>IF(Employee!F$180&gt;A24,0,IF(Employee!F$182&lt;A24,0,IF(Employee!$S$173&lt;=A24,"C",IF(Employee!S$174&lt;=A24,"J",IF(Employee!S$175&lt;=A24,"B","A")))))</f>
        <v>0</v>
      </c>
      <c r="W24" s="250">
        <f>IF(Employee!F$206&gt;A24,0,IF(Employee!F$208&lt;A24,0,IF(Employee!$S$199&lt;=A24,"C",IF(Employee!S$200&lt;=A24,"J",IF(Employee!S$201&lt;=A24,"B","A")))))</f>
        <v>0</v>
      </c>
      <c r="Z24" s="250">
        <f>IF(Employee!F$232&gt;A24,0,IF(Employee!F$234&lt;A24,0,IF(Employee!$S$225&lt;=A24,"C",IF(Employee!S$226&lt;=A24,"J",IF(Employee!S$227&lt;=A24,"B","A")))))</f>
        <v>0</v>
      </c>
      <c r="AC24" s="250">
        <f>IF(Employee!F$258&gt;A24,0,IF(Employee!F$260&lt;A24,0,IF(Employee!$S$251&lt;=A24,"C",IF(Employee!S$252&lt;=A24,"J",IF(Employee!S$253&lt;=A24,"B","A")))))</f>
        <v>0</v>
      </c>
    </row>
    <row r="25" spans="1:29" x14ac:dyDescent="0.2">
      <c r="A25" s="250">
        <f t="shared" si="0"/>
        <v>24</v>
      </c>
      <c r="B25" s="250">
        <f>IF(Employee!F$24&gt;A25,0,IF(Employee!F$26&lt;A25,0,IF(Employee!$S$17&lt;=A25,"C",IF(Employee!S$18&lt;=A25,"J",IF(Employee!S$19&lt;=A25,"B","A")))))</f>
        <v>0</v>
      </c>
      <c r="E25" s="250">
        <f>IF(Employee!F$50&gt;A25,0,IF(Employee!F$52&lt;A25,0,IF(Employee!$S$43&lt;=A25,"C",IF(Employee!S$44&lt;=A25,"J",IF(Employee!S$45&lt;=A25,"B","A")))))</f>
        <v>0</v>
      </c>
      <c r="H25" s="250">
        <f>IF(Employee!F$76&gt;A25,0,IF(Employee!F$78&lt;A25,0,IF(Employee!$S$69&lt;=A25,"C",IF(Employee!S$70&lt;=A25,"J",IF(Employee!S$71&lt;=A25,"B","A")))))</f>
        <v>0</v>
      </c>
      <c r="K25" s="250">
        <f>IF(Employee!F$102&gt;A25,0,IF(Employee!F$104&lt;A25,0,IF(Employee!$S$95&lt;=A25,"C",IF(Employee!S$96&lt;=A25,"J",IF(Employee!S$97&lt;=A25,"B","A")))))</f>
        <v>0</v>
      </c>
      <c r="N25" s="250">
        <f>IF(Employee!F$128&gt;A25,0,IF(Employee!F$130&lt;A25,0,IF(Employee!$S$121&lt;=A25,"C",IF(Employee!S$122&lt;=A25,"J",IF(Employee!S$123&lt;=A25,"B","A")))))</f>
        <v>0</v>
      </c>
      <c r="Q25" s="250">
        <f>IF(Employee!F$154&gt;A25,0,IF(Employee!F$156&lt;A25,0,IF(Employee!$S$147&lt;=A25,"C",IF(Employee!S$148&lt;=A25,"J",IF(Employee!S$149&lt;=A25,"B","A")))))</f>
        <v>0</v>
      </c>
      <c r="T25" s="250">
        <f>IF(Employee!F$180&gt;A25,0,IF(Employee!F$182&lt;A25,0,IF(Employee!$S$173&lt;=A25,"C",IF(Employee!S$174&lt;=A25,"J",IF(Employee!S$175&lt;=A25,"B","A")))))</f>
        <v>0</v>
      </c>
      <c r="W25" s="250">
        <f>IF(Employee!F$206&gt;A25,0,IF(Employee!F$208&lt;A25,0,IF(Employee!$S$199&lt;=A25,"C",IF(Employee!S$200&lt;=A25,"J",IF(Employee!S$201&lt;=A25,"B","A")))))</f>
        <v>0</v>
      </c>
      <c r="Z25" s="250">
        <f>IF(Employee!F$232&gt;A25,0,IF(Employee!F$234&lt;A25,0,IF(Employee!$S$225&lt;=A25,"C",IF(Employee!S$226&lt;=A25,"J",IF(Employee!S$227&lt;=A25,"B","A")))))</f>
        <v>0</v>
      </c>
      <c r="AC25" s="250">
        <f>IF(Employee!F$258&gt;A25,0,IF(Employee!F$260&lt;A25,0,IF(Employee!$S$251&lt;=A25,"C",IF(Employee!S$252&lt;=A25,"J",IF(Employee!S$253&lt;=A25,"B","A")))))</f>
        <v>0</v>
      </c>
    </row>
    <row r="26" spans="1:29" x14ac:dyDescent="0.2">
      <c r="A26" s="250">
        <f t="shared" si="0"/>
        <v>25</v>
      </c>
      <c r="B26" s="250">
        <f>IF(Employee!F$24&gt;A26,0,IF(Employee!F$26&lt;A26,0,IF(Employee!$S$17&lt;=A26,"C",IF(Employee!S$18&lt;=A26,"J",IF(Employee!S$19&lt;=A26,"B","A")))))</f>
        <v>0</v>
      </c>
      <c r="E26" s="250">
        <f>IF(Employee!F$50&gt;A26,0,IF(Employee!F$52&lt;A26,0,IF(Employee!$S$43&lt;=A26,"C",IF(Employee!S$44&lt;=A26,"J",IF(Employee!S$45&lt;=A26,"B","A")))))</f>
        <v>0</v>
      </c>
      <c r="H26" s="250">
        <f>IF(Employee!F$76&gt;A26,0,IF(Employee!F$78&lt;A26,0,IF(Employee!$S$69&lt;=A26,"C",IF(Employee!S$70&lt;=A26,"J",IF(Employee!S$71&lt;=A26,"B","A")))))</f>
        <v>0</v>
      </c>
      <c r="K26" s="250">
        <f>IF(Employee!F$102&gt;A26,0,IF(Employee!F$104&lt;A26,0,IF(Employee!$S$95&lt;=A26,"C",IF(Employee!S$96&lt;=A26,"J",IF(Employee!S$97&lt;=A26,"B","A")))))</f>
        <v>0</v>
      </c>
      <c r="N26" s="250">
        <f>IF(Employee!F$128&gt;A26,0,IF(Employee!F$130&lt;A26,0,IF(Employee!$S$121&lt;=A26,"C",IF(Employee!S$122&lt;=A26,"J",IF(Employee!S$123&lt;=A26,"B","A")))))</f>
        <v>0</v>
      </c>
      <c r="Q26" s="250">
        <f>IF(Employee!F$154&gt;A26,0,IF(Employee!F$156&lt;A26,0,IF(Employee!$S$147&lt;=A26,"C",IF(Employee!S$148&lt;=A26,"J",IF(Employee!S$149&lt;=A26,"B","A")))))</f>
        <v>0</v>
      </c>
      <c r="T26" s="250">
        <f>IF(Employee!F$180&gt;A26,0,IF(Employee!F$182&lt;A26,0,IF(Employee!$S$173&lt;=A26,"C",IF(Employee!S$174&lt;=A26,"J",IF(Employee!S$175&lt;=A26,"B","A")))))</f>
        <v>0</v>
      </c>
      <c r="W26" s="250">
        <f>IF(Employee!F$206&gt;A26,0,IF(Employee!F$208&lt;A26,0,IF(Employee!$S$199&lt;=A26,"C",IF(Employee!S$200&lt;=A26,"J",IF(Employee!S$201&lt;=A26,"B","A")))))</f>
        <v>0</v>
      </c>
      <c r="Z26" s="250">
        <f>IF(Employee!F$232&gt;A26,0,IF(Employee!F$234&lt;A26,0,IF(Employee!$S$225&lt;=A26,"C",IF(Employee!S$226&lt;=A26,"J",IF(Employee!S$227&lt;=A26,"B","A")))))</f>
        <v>0</v>
      </c>
      <c r="AC26" s="250">
        <f>IF(Employee!F$258&gt;A26,0,IF(Employee!F$260&lt;A26,0,IF(Employee!$S$251&lt;=A26,"C",IF(Employee!S$252&lt;=A26,"J",IF(Employee!S$253&lt;=A26,"B","A")))))</f>
        <v>0</v>
      </c>
    </row>
    <row r="27" spans="1:29" x14ac:dyDescent="0.2">
      <c r="A27" s="250">
        <f t="shared" si="0"/>
        <v>26</v>
      </c>
      <c r="B27" s="250">
        <f>IF(Employee!F$24&gt;A27,0,IF(Employee!F$26&lt;A27,0,IF(Employee!$S$17&lt;=A27,"C",IF(Employee!S$18&lt;=A27,"J",IF(Employee!S$19&lt;=A27,"B","A")))))</f>
        <v>0</v>
      </c>
      <c r="E27" s="250">
        <f>IF(Employee!F$50&gt;A27,0,IF(Employee!F$52&lt;A27,0,IF(Employee!$S$43&lt;=A27,"C",IF(Employee!S$44&lt;=A27,"J",IF(Employee!S$45&lt;=A27,"B","A")))))</f>
        <v>0</v>
      </c>
      <c r="H27" s="250">
        <f>IF(Employee!F$76&gt;A27,0,IF(Employee!F$78&lt;A27,0,IF(Employee!$S$69&lt;=A27,"C",IF(Employee!S$70&lt;=A27,"J",IF(Employee!S$71&lt;=A27,"B","A")))))</f>
        <v>0</v>
      </c>
      <c r="K27" s="250">
        <f>IF(Employee!F$102&gt;A27,0,IF(Employee!F$104&lt;A27,0,IF(Employee!$S$95&lt;=A27,"C",IF(Employee!S$96&lt;=A27,"J",IF(Employee!S$97&lt;=A27,"B","A")))))</f>
        <v>0</v>
      </c>
      <c r="N27" s="250">
        <f>IF(Employee!F$128&gt;A27,0,IF(Employee!F$130&lt;A27,0,IF(Employee!$S$121&lt;=A27,"C",IF(Employee!S$122&lt;=A27,"J",IF(Employee!S$123&lt;=A27,"B","A")))))</f>
        <v>0</v>
      </c>
      <c r="Q27" s="250">
        <f>IF(Employee!F$154&gt;A27,0,IF(Employee!F$156&lt;A27,0,IF(Employee!$S$147&lt;=A27,"C",IF(Employee!S$148&lt;=A27,"J",IF(Employee!S$149&lt;=A27,"B","A")))))</f>
        <v>0</v>
      </c>
      <c r="T27" s="250">
        <f>IF(Employee!F$180&gt;A27,0,IF(Employee!F$182&lt;A27,0,IF(Employee!$S$173&lt;=A27,"C",IF(Employee!S$174&lt;=A27,"J",IF(Employee!S$175&lt;=A27,"B","A")))))</f>
        <v>0</v>
      </c>
      <c r="W27" s="250">
        <f>IF(Employee!F$206&gt;A27,0,IF(Employee!F$208&lt;A27,0,IF(Employee!$S$199&lt;=A27,"C",IF(Employee!S$200&lt;=A27,"J",IF(Employee!S$201&lt;=A27,"B","A")))))</f>
        <v>0</v>
      </c>
      <c r="Z27" s="250">
        <f>IF(Employee!F$232&gt;A27,0,IF(Employee!F$234&lt;A27,0,IF(Employee!$S$225&lt;=A27,"C",IF(Employee!S$226&lt;=A27,"J",IF(Employee!S$227&lt;=A27,"B","A")))))</f>
        <v>0</v>
      </c>
      <c r="AC27" s="250">
        <f>IF(Employee!F$258&gt;A27,0,IF(Employee!F$260&lt;A27,0,IF(Employee!$S$251&lt;=A27,"C",IF(Employee!S$252&lt;=A27,"J",IF(Employee!S$253&lt;=A27,"B","A")))))</f>
        <v>0</v>
      </c>
    </row>
    <row r="28" spans="1:29" x14ac:dyDescent="0.2">
      <c r="A28" s="250">
        <f t="shared" si="0"/>
        <v>27</v>
      </c>
      <c r="B28" s="250">
        <f>IF(Employee!F$24&gt;A28,0,IF(Employee!F$26&lt;A28,0,IF(Employee!$S$17&lt;=A28,"C",IF(Employee!S$18&lt;=A28,"J",IF(Employee!S$19&lt;=A28,"B","A")))))</f>
        <v>0</v>
      </c>
      <c r="E28" s="250">
        <f>IF(Employee!F$50&gt;A28,0,IF(Employee!F$52&lt;A28,0,IF(Employee!$S$43&lt;=A28,"C",IF(Employee!S$44&lt;=A28,"J",IF(Employee!S$45&lt;=A28,"B","A")))))</f>
        <v>0</v>
      </c>
      <c r="H28" s="250">
        <f>IF(Employee!F$76&gt;A28,0,IF(Employee!F$78&lt;A28,0,IF(Employee!$S$69&lt;=A28,"C",IF(Employee!S$70&lt;=A28,"J",IF(Employee!S$71&lt;=A28,"B","A")))))</f>
        <v>0</v>
      </c>
      <c r="K28" s="250">
        <f>IF(Employee!F$102&gt;A28,0,IF(Employee!F$104&lt;A28,0,IF(Employee!$S$95&lt;=A28,"C",IF(Employee!S$96&lt;=A28,"J",IF(Employee!S$97&lt;=A28,"B","A")))))</f>
        <v>0</v>
      </c>
      <c r="N28" s="250">
        <f>IF(Employee!F$128&gt;A28,0,IF(Employee!F$130&lt;A28,0,IF(Employee!$S$121&lt;=A28,"C",IF(Employee!S$122&lt;=A28,"J",IF(Employee!S$123&lt;=A28,"B","A")))))</f>
        <v>0</v>
      </c>
      <c r="Q28" s="250">
        <f>IF(Employee!F$154&gt;A28,0,IF(Employee!F$156&lt;A28,0,IF(Employee!$S$147&lt;=A28,"C",IF(Employee!S$148&lt;=A28,"J",IF(Employee!S$149&lt;=A28,"B","A")))))</f>
        <v>0</v>
      </c>
      <c r="T28" s="250">
        <f>IF(Employee!F$180&gt;A28,0,IF(Employee!F$182&lt;A28,0,IF(Employee!$S$173&lt;=A28,"C",IF(Employee!S$174&lt;=A28,"J",IF(Employee!S$175&lt;=A28,"B","A")))))</f>
        <v>0</v>
      </c>
      <c r="W28" s="250">
        <f>IF(Employee!F$206&gt;A28,0,IF(Employee!F$208&lt;A28,0,IF(Employee!$S$199&lt;=A28,"C",IF(Employee!S$200&lt;=A28,"J",IF(Employee!S$201&lt;=A28,"B","A")))))</f>
        <v>0</v>
      </c>
      <c r="Z28" s="250">
        <f>IF(Employee!F$232&gt;A28,0,IF(Employee!F$234&lt;A28,0,IF(Employee!$S$225&lt;=A28,"C",IF(Employee!S$226&lt;=A28,"J",IF(Employee!S$227&lt;=A28,"B","A")))))</f>
        <v>0</v>
      </c>
      <c r="AC28" s="250">
        <f>IF(Employee!F$258&gt;A28,0,IF(Employee!F$260&lt;A28,0,IF(Employee!$S$251&lt;=A28,"C",IF(Employee!S$252&lt;=A28,"J",IF(Employee!S$253&lt;=A28,"B","A")))))</f>
        <v>0</v>
      </c>
    </row>
    <row r="29" spans="1:29" x14ac:dyDescent="0.2">
      <c r="A29" s="250">
        <f t="shared" si="0"/>
        <v>28</v>
      </c>
      <c r="B29" s="250">
        <f>IF(Employee!F$24&gt;A29,0,IF(Employee!F$26&lt;A29,0,IF(Employee!$S$17&lt;=A29,"C",IF(Employee!S$18&lt;=A29,"J",IF(Employee!S$19&lt;=A29,"B","A")))))</f>
        <v>0</v>
      </c>
      <c r="E29" s="250">
        <f>IF(Employee!F$50&gt;A29,0,IF(Employee!F$52&lt;A29,0,IF(Employee!$S$43&lt;=A29,"C",IF(Employee!S$44&lt;=A29,"J",IF(Employee!S$45&lt;=A29,"B","A")))))</f>
        <v>0</v>
      </c>
      <c r="H29" s="250">
        <f>IF(Employee!F$76&gt;A29,0,IF(Employee!F$78&lt;A29,0,IF(Employee!$S$69&lt;=A29,"C",IF(Employee!S$70&lt;=A29,"J",IF(Employee!S$71&lt;=A29,"B","A")))))</f>
        <v>0</v>
      </c>
      <c r="K29" s="250">
        <f>IF(Employee!F$102&gt;A29,0,IF(Employee!F$104&lt;A29,0,IF(Employee!$S$95&lt;=A29,"C",IF(Employee!S$96&lt;=A29,"J",IF(Employee!S$97&lt;=A29,"B","A")))))</f>
        <v>0</v>
      </c>
      <c r="N29" s="250">
        <f>IF(Employee!F$128&gt;A29,0,IF(Employee!F$130&lt;A29,0,IF(Employee!$S$121&lt;=A29,"C",IF(Employee!S$122&lt;=A29,"J",IF(Employee!S$123&lt;=A29,"B","A")))))</f>
        <v>0</v>
      </c>
      <c r="Q29" s="250">
        <f>IF(Employee!F$154&gt;A29,0,IF(Employee!F$156&lt;A29,0,IF(Employee!$S$147&lt;=A29,"C",IF(Employee!S$148&lt;=A29,"J",IF(Employee!S$149&lt;=A29,"B","A")))))</f>
        <v>0</v>
      </c>
      <c r="T29" s="250">
        <f>IF(Employee!F$180&gt;A29,0,IF(Employee!F$182&lt;A29,0,IF(Employee!$S$173&lt;=A29,"C",IF(Employee!S$174&lt;=A29,"J",IF(Employee!S$175&lt;=A29,"B","A")))))</f>
        <v>0</v>
      </c>
      <c r="W29" s="250">
        <f>IF(Employee!F$206&gt;A29,0,IF(Employee!F$208&lt;A29,0,IF(Employee!$S$199&lt;=A29,"C",IF(Employee!S$200&lt;=A29,"J",IF(Employee!S$201&lt;=A29,"B","A")))))</f>
        <v>0</v>
      </c>
      <c r="Z29" s="250">
        <f>IF(Employee!F$232&gt;A29,0,IF(Employee!F$234&lt;A29,0,IF(Employee!$S$225&lt;=A29,"C",IF(Employee!S$226&lt;=A29,"J",IF(Employee!S$227&lt;=A29,"B","A")))))</f>
        <v>0</v>
      </c>
      <c r="AC29" s="250">
        <f>IF(Employee!F$258&gt;A29,0,IF(Employee!F$260&lt;A29,0,IF(Employee!$S$251&lt;=A29,"C",IF(Employee!S$252&lt;=A29,"J",IF(Employee!S$253&lt;=A29,"B","A")))))</f>
        <v>0</v>
      </c>
    </row>
    <row r="30" spans="1:29" x14ac:dyDescent="0.2">
      <c r="A30" s="250">
        <f t="shared" si="0"/>
        <v>29</v>
      </c>
      <c r="B30" s="250">
        <f>IF(Employee!F$24&gt;A30,0,IF(Employee!F$26&lt;A30,0,IF(Employee!$S$17&lt;=A30,"C",IF(Employee!S$18&lt;=A30,"J",IF(Employee!S$19&lt;=A30,"B","A")))))</f>
        <v>0</v>
      </c>
      <c r="E30" s="250">
        <f>IF(Employee!F$50&gt;A30,0,IF(Employee!F$52&lt;A30,0,IF(Employee!$S$43&lt;=A30,"C",IF(Employee!S$44&lt;=A30,"J",IF(Employee!S$45&lt;=A30,"B","A")))))</f>
        <v>0</v>
      </c>
      <c r="H30" s="250">
        <f>IF(Employee!F$76&gt;A30,0,IF(Employee!F$78&lt;A30,0,IF(Employee!$S$69&lt;=A30,"C",IF(Employee!S$70&lt;=A30,"J",IF(Employee!S$71&lt;=A30,"B","A")))))</f>
        <v>0</v>
      </c>
      <c r="K30" s="250">
        <f>IF(Employee!F$102&gt;A30,0,IF(Employee!F$104&lt;A30,0,IF(Employee!$S$95&lt;=A30,"C",IF(Employee!S$96&lt;=A30,"J",IF(Employee!S$97&lt;=A30,"B","A")))))</f>
        <v>0</v>
      </c>
      <c r="N30" s="250">
        <f>IF(Employee!F$128&gt;A30,0,IF(Employee!F$130&lt;A30,0,IF(Employee!$S$121&lt;=A30,"C",IF(Employee!S$122&lt;=A30,"J",IF(Employee!S$123&lt;=A30,"B","A")))))</f>
        <v>0</v>
      </c>
      <c r="Q30" s="250">
        <f>IF(Employee!F$154&gt;A30,0,IF(Employee!F$156&lt;A30,0,IF(Employee!$S$147&lt;=A30,"C",IF(Employee!S$148&lt;=A30,"J",IF(Employee!S$149&lt;=A30,"B","A")))))</f>
        <v>0</v>
      </c>
      <c r="T30" s="250">
        <f>IF(Employee!F$180&gt;A30,0,IF(Employee!F$182&lt;A30,0,IF(Employee!$S$173&lt;=A30,"C",IF(Employee!S$174&lt;=A30,"J",IF(Employee!S$175&lt;=A30,"B","A")))))</f>
        <v>0</v>
      </c>
      <c r="W30" s="250">
        <f>IF(Employee!F$206&gt;A30,0,IF(Employee!F$208&lt;A30,0,IF(Employee!$S$199&lt;=A30,"C",IF(Employee!S$200&lt;=A30,"J",IF(Employee!S$201&lt;=A30,"B","A")))))</f>
        <v>0</v>
      </c>
      <c r="Z30" s="250">
        <f>IF(Employee!F$232&gt;A30,0,IF(Employee!F$234&lt;A30,0,IF(Employee!$S$225&lt;=A30,"C",IF(Employee!S$226&lt;=A30,"J",IF(Employee!S$227&lt;=A30,"B","A")))))</f>
        <v>0</v>
      </c>
      <c r="AC30" s="250">
        <f>IF(Employee!F$258&gt;A30,0,IF(Employee!F$260&lt;A30,0,IF(Employee!$S$251&lt;=A30,"C",IF(Employee!S$252&lt;=A30,"J",IF(Employee!S$253&lt;=A30,"B","A")))))</f>
        <v>0</v>
      </c>
    </row>
    <row r="31" spans="1:29" x14ac:dyDescent="0.2">
      <c r="A31" s="250">
        <f t="shared" si="0"/>
        <v>30</v>
      </c>
      <c r="B31" s="250">
        <f>IF(Employee!F$24&gt;A31,0,IF(Employee!F$26&lt;A31,0,IF(Employee!$S$17&lt;=A31,"C",IF(Employee!S$18&lt;=A31,"J",IF(Employee!S$19&lt;=A31,"B","A")))))</f>
        <v>0</v>
      </c>
      <c r="E31" s="250">
        <f>IF(Employee!F$50&gt;A31,0,IF(Employee!F$52&lt;A31,0,IF(Employee!$S$43&lt;=A31,"C",IF(Employee!S$44&lt;=A31,"J",IF(Employee!S$45&lt;=A31,"B","A")))))</f>
        <v>0</v>
      </c>
      <c r="H31" s="250">
        <f>IF(Employee!F$76&gt;A31,0,IF(Employee!F$78&lt;A31,0,IF(Employee!$S$69&lt;=A31,"C",IF(Employee!S$70&lt;=A31,"J",IF(Employee!S$71&lt;=A31,"B","A")))))</f>
        <v>0</v>
      </c>
      <c r="K31" s="250">
        <f>IF(Employee!F$102&gt;A31,0,IF(Employee!F$104&lt;A31,0,IF(Employee!$S$95&lt;=A31,"C",IF(Employee!S$96&lt;=A31,"J",IF(Employee!S$97&lt;=A31,"B","A")))))</f>
        <v>0</v>
      </c>
      <c r="N31" s="250">
        <f>IF(Employee!F$128&gt;A31,0,IF(Employee!F$130&lt;A31,0,IF(Employee!$S$121&lt;=A31,"C",IF(Employee!S$122&lt;=A31,"J",IF(Employee!S$123&lt;=A31,"B","A")))))</f>
        <v>0</v>
      </c>
      <c r="Q31" s="250">
        <f>IF(Employee!F$154&gt;A31,0,IF(Employee!F$156&lt;A31,0,IF(Employee!$S$147&lt;=A31,"C",IF(Employee!S$148&lt;=A31,"J",IF(Employee!S$149&lt;=A31,"B","A")))))</f>
        <v>0</v>
      </c>
      <c r="T31" s="250">
        <f>IF(Employee!F$180&gt;A31,0,IF(Employee!F$182&lt;A31,0,IF(Employee!$S$173&lt;=A31,"C",IF(Employee!S$174&lt;=A31,"J",IF(Employee!S$175&lt;=A31,"B","A")))))</f>
        <v>0</v>
      </c>
      <c r="W31" s="250">
        <f>IF(Employee!F$206&gt;A31,0,IF(Employee!F$208&lt;A31,0,IF(Employee!$S$199&lt;=A31,"C",IF(Employee!S$200&lt;=A31,"J",IF(Employee!S$201&lt;=A31,"B","A")))))</f>
        <v>0</v>
      </c>
      <c r="Z31" s="250">
        <f>IF(Employee!F$232&gt;A31,0,IF(Employee!F$234&lt;A31,0,IF(Employee!$S$225&lt;=A31,"C",IF(Employee!S$226&lt;=A31,"J",IF(Employee!S$227&lt;=A31,"B","A")))))</f>
        <v>0</v>
      </c>
      <c r="AC31" s="250">
        <f>IF(Employee!F$258&gt;A31,0,IF(Employee!F$260&lt;A31,0,IF(Employee!$S$251&lt;=A31,"C",IF(Employee!S$252&lt;=A31,"J",IF(Employee!S$253&lt;=A31,"B","A")))))</f>
        <v>0</v>
      </c>
    </row>
    <row r="32" spans="1:29" x14ac:dyDescent="0.2">
      <c r="A32" s="250">
        <f t="shared" si="0"/>
        <v>31</v>
      </c>
      <c r="B32" s="250">
        <f>IF(Employee!F$24&gt;A32,0,IF(Employee!F$26&lt;A32,0,IF(Employee!$S$17&lt;=A32,"C",IF(Employee!S$18&lt;=A32,"J",IF(Employee!S$19&lt;=A32,"B","A")))))</f>
        <v>0</v>
      </c>
      <c r="E32" s="250">
        <f>IF(Employee!F$50&gt;A32,0,IF(Employee!F$52&lt;A32,0,IF(Employee!$S$43&lt;=A32,"C",IF(Employee!S$44&lt;=A32,"J",IF(Employee!S$45&lt;=A32,"B","A")))))</f>
        <v>0</v>
      </c>
      <c r="H32" s="250">
        <f>IF(Employee!F$76&gt;A32,0,IF(Employee!F$78&lt;A32,0,IF(Employee!$S$69&lt;=A32,"C",IF(Employee!S$70&lt;=A32,"J",IF(Employee!S$71&lt;=A32,"B","A")))))</f>
        <v>0</v>
      </c>
      <c r="K32" s="250">
        <f>IF(Employee!F$102&gt;A32,0,IF(Employee!F$104&lt;A32,0,IF(Employee!$S$95&lt;=A32,"C",IF(Employee!S$96&lt;=A32,"J",IF(Employee!S$97&lt;=A32,"B","A")))))</f>
        <v>0</v>
      </c>
      <c r="N32" s="250">
        <f>IF(Employee!F$128&gt;A32,0,IF(Employee!F$130&lt;A32,0,IF(Employee!$S$121&lt;=A32,"C",IF(Employee!S$122&lt;=A32,"J",IF(Employee!S$123&lt;=A32,"B","A")))))</f>
        <v>0</v>
      </c>
      <c r="Q32" s="250">
        <f>IF(Employee!F$154&gt;A32,0,IF(Employee!F$156&lt;A32,0,IF(Employee!$S$147&lt;=A32,"C",IF(Employee!S$148&lt;=A32,"J",IF(Employee!S$149&lt;=A32,"B","A")))))</f>
        <v>0</v>
      </c>
      <c r="T32" s="250">
        <f>IF(Employee!F$180&gt;A32,0,IF(Employee!F$182&lt;A32,0,IF(Employee!$S$173&lt;=A32,"C",IF(Employee!S$174&lt;=A32,"J",IF(Employee!S$175&lt;=A32,"B","A")))))</f>
        <v>0</v>
      </c>
      <c r="W32" s="250">
        <f>IF(Employee!F$206&gt;A32,0,IF(Employee!F$208&lt;A32,0,IF(Employee!$S$199&lt;=A32,"C",IF(Employee!S$200&lt;=A32,"J",IF(Employee!S$201&lt;=A32,"B","A")))))</f>
        <v>0</v>
      </c>
      <c r="Z32" s="250">
        <f>IF(Employee!F$232&gt;A32,0,IF(Employee!F$234&lt;A32,0,IF(Employee!$S$225&lt;=A32,"C",IF(Employee!S$226&lt;=A32,"J",IF(Employee!S$227&lt;=A32,"B","A")))))</f>
        <v>0</v>
      </c>
      <c r="AC32" s="250">
        <f>IF(Employee!F$258&gt;A32,0,IF(Employee!F$260&lt;A32,0,IF(Employee!$S$251&lt;=A32,"C",IF(Employee!S$252&lt;=A32,"J",IF(Employee!S$253&lt;=A32,"B","A")))))</f>
        <v>0</v>
      </c>
    </row>
    <row r="33" spans="1:29" x14ac:dyDescent="0.2">
      <c r="A33" s="250">
        <f t="shared" si="0"/>
        <v>32</v>
      </c>
      <c r="B33" s="250">
        <f>IF(Employee!F$24&gt;A33,0,IF(Employee!F$26&lt;A33,0,IF(Employee!$S$17&lt;=A33,"C",IF(Employee!S$18&lt;=A33,"J",IF(Employee!S$19&lt;=A33,"B","A")))))</f>
        <v>0</v>
      </c>
      <c r="E33" s="250">
        <f>IF(Employee!F$50&gt;A33,0,IF(Employee!F$52&lt;A33,0,IF(Employee!$S$43&lt;=A33,"C",IF(Employee!S$44&lt;=A33,"J",IF(Employee!S$45&lt;=A33,"B","A")))))</f>
        <v>0</v>
      </c>
      <c r="H33" s="250">
        <f>IF(Employee!F$76&gt;A33,0,IF(Employee!F$78&lt;A33,0,IF(Employee!$S$69&lt;=A33,"C",IF(Employee!S$70&lt;=A33,"J",IF(Employee!S$71&lt;=A33,"B","A")))))</f>
        <v>0</v>
      </c>
      <c r="K33" s="250">
        <f>IF(Employee!F$102&gt;A33,0,IF(Employee!F$104&lt;A33,0,IF(Employee!$S$95&lt;=A33,"C",IF(Employee!S$96&lt;=A33,"J",IF(Employee!S$97&lt;=A33,"B","A")))))</f>
        <v>0</v>
      </c>
      <c r="N33" s="250">
        <f>IF(Employee!F$128&gt;A33,0,IF(Employee!F$130&lt;A33,0,IF(Employee!$S$121&lt;=A33,"C",IF(Employee!S$122&lt;=A33,"J",IF(Employee!S$123&lt;=A33,"B","A")))))</f>
        <v>0</v>
      </c>
      <c r="Q33" s="250">
        <f>IF(Employee!F$154&gt;A33,0,IF(Employee!F$156&lt;A33,0,IF(Employee!$S$147&lt;=A33,"C",IF(Employee!S$148&lt;=A33,"J",IF(Employee!S$149&lt;=A33,"B","A")))))</f>
        <v>0</v>
      </c>
      <c r="T33" s="250">
        <f>IF(Employee!F$180&gt;A33,0,IF(Employee!F$182&lt;A33,0,IF(Employee!$S$173&lt;=A33,"C",IF(Employee!S$174&lt;=A33,"J",IF(Employee!S$175&lt;=A33,"B","A")))))</f>
        <v>0</v>
      </c>
      <c r="W33" s="250">
        <f>IF(Employee!F$206&gt;A33,0,IF(Employee!F$208&lt;A33,0,IF(Employee!$S$199&lt;=A33,"C",IF(Employee!S$200&lt;=A33,"J",IF(Employee!S$201&lt;=A33,"B","A")))))</f>
        <v>0</v>
      </c>
      <c r="Z33" s="250">
        <f>IF(Employee!F$232&gt;A33,0,IF(Employee!F$234&lt;A33,0,IF(Employee!$S$225&lt;=A33,"C",IF(Employee!S$226&lt;=A33,"J",IF(Employee!S$227&lt;=A33,"B","A")))))</f>
        <v>0</v>
      </c>
      <c r="AC33" s="250">
        <f>IF(Employee!F$258&gt;A33,0,IF(Employee!F$260&lt;A33,0,IF(Employee!$S$251&lt;=A33,"C",IF(Employee!S$252&lt;=A33,"J",IF(Employee!S$253&lt;=A33,"B","A")))))</f>
        <v>0</v>
      </c>
    </row>
    <row r="34" spans="1:29" x14ac:dyDescent="0.2">
      <c r="A34" s="250">
        <f t="shared" si="0"/>
        <v>33</v>
      </c>
      <c r="B34" s="250">
        <f>IF(Employee!F$24&gt;A34,0,IF(Employee!F$26&lt;A34,0,IF(Employee!$S$17&lt;=A34,"C",IF(Employee!S$18&lt;=A34,"J",IF(Employee!S$19&lt;=A34,"B","A")))))</f>
        <v>0</v>
      </c>
      <c r="E34" s="250">
        <f>IF(Employee!F$50&gt;A34,0,IF(Employee!F$52&lt;A34,0,IF(Employee!$S$43&lt;=A34,"C",IF(Employee!S$44&lt;=A34,"J",IF(Employee!S$45&lt;=A34,"B","A")))))</f>
        <v>0</v>
      </c>
      <c r="H34" s="250">
        <f>IF(Employee!F$76&gt;A34,0,IF(Employee!F$78&lt;A34,0,IF(Employee!$S$69&lt;=A34,"C",IF(Employee!S$70&lt;=A34,"J",IF(Employee!S$71&lt;=A34,"B","A")))))</f>
        <v>0</v>
      </c>
      <c r="K34" s="250">
        <f>IF(Employee!F$102&gt;A34,0,IF(Employee!F$104&lt;A34,0,IF(Employee!$S$95&lt;=A34,"C",IF(Employee!S$96&lt;=A34,"J",IF(Employee!S$97&lt;=A34,"B","A")))))</f>
        <v>0</v>
      </c>
      <c r="N34" s="250">
        <f>IF(Employee!F$128&gt;A34,0,IF(Employee!F$130&lt;A34,0,IF(Employee!$S$121&lt;=A34,"C",IF(Employee!S$122&lt;=A34,"J",IF(Employee!S$123&lt;=A34,"B","A")))))</f>
        <v>0</v>
      </c>
      <c r="Q34" s="250">
        <f>IF(Employee!F$154&gt;A34,0,IF(Employee!F$156&lt;A34,0,IF(Employee!$S$147&lt;=A34,"C",IF(Employee!S$148&lt;=A34,"J",IF(Employee!S$149&lt;=A34,"B","A")))))</f>
        <v>0</v>
      </c>
      <c r="T34" s="250">
        <f>IF(Employee!F$180&gt;A34,0,IF(Employee!F$182&lt;A34,0,IF(Employee!$S$173&lt;=A34,"C",IF(Employee!S$174&lt;=A34,"J",IF(Employee!S$175&lt;=A34,"B","A")))))</f>
        <v>0</v>
      </c>
      <c r="W34" s="250">
        <f>IF(Employee!F$206&gt;A34,0,IF(Employee!F$208&lt;A34,0,IF(Employee!$S$199&lt;=A34,"C",IF(Employee!S$200&lt;=A34,"J",IF(Employee!S$201&lt;=A34,"B","A")))))</f>
        <v>0</v>
      </c>
      <c r="Z34" s="250">
        <f>IF(Employee!F$232&gt;A34,0,IF(Employee!F$234&lt;A34,0,IF(Employee!$S$225&lt;=A34,"C",IF(Employee!S$226&lt;=A34,"J",IF(Employee!S$227&lt;=A34,"B","A")))))</f>
        <v>0</v>
      </c>
      <c r="AC34" s="250">
        <f>IF(Employee!F$258&gt;A34,0,IF(Employee!F$260&lt;A34,0,IF(Employee!$S$251&lt;=A34,"C",IF(Employee!S$252&lt;=A34,"J",IF(Employee!S$253&lt;=A34,"B","A")))))</f>
        <v>0</v>
      </c>
    </row>
    <row r="35" spans="1:29" x14ac:dyDescent="0.2">
      <c r="A35" s="250">
        <f t="shared" si="0"/>
        <v>34</v>
      </c>
      <c r="B35" s="250">
        <f>IF(Employee!F$24&gt;A35,0,IF(Employee!F$26&lt;A35,0,IF(Employee!$S$17&lt;=A35,"C",IF(Employee!S$18&lt;=A35,"J",IF(Employee!S$19&lt;=A35,"B","A")))))</f>
        <v>0</v>
      </c>
      <c r="E35" s="250">
        <f>IF(Employee!F$50&gt;A35,0,IF(Employee!F$52&lt;A35,0,IF(Employee!$S$43&lt;=A35,"C",IF(Employee!S$44&lt;=A35,"J",IF(Employee!S$45&lt;=A35,"B","A")))))</f>
        <v>0</v>
      </c>
      <c r="H35" s="250">
        <f>IF(Employee!F$76&gt;A35,0,IF(Employee!F$78&lt;A35,0,IF(Employee!$S$69&lt;=A35,"C",IF(Employee!S$70&lt;=A35,"J",IF(Employee!S$71&lt;=A35,"B","A")))))</f>
        <v>0</v>
      </c>
      <c r="K35" s="250">
        <f>IF(Employee!F$102&gt;A35,0,IF(Employee!F$104&lt;A35,0,IF(Employee!$S$95&lt;=A35,"C",IF(Employee!S$96&lt;=A35,"J",IF(Employee!S$97&lt;=A35,"B","A")))))</f>
        <v>0</v>
      </c>
      <c r="N35" s="250">
        <f>IF(Employee!F$128&gt;A35,0,IF(Employee!F$130&lt;A35,0,IF(Employee!$S$121&lt;=A35,"C",IF(Employee!S$122&lt;=A35,"J",IF(Employee!S$123&lt;=A35,"B","A")))))</f>
        <v>0</v>
      </c>
      <c r="Q35" s="250">
        <f>IF(Employee!F$154&gt;A35,0,IF(Employee!F$156&lt;A35,0,IF(Employee!$S$147&lt;=A35,"C",IF(Employee!S$148&lt;=A35,"J",IF(Employee!S$149&lt;=A35,"B","A")))))</f>
        <v>0</v>
      </c>
      <c r="T35" s="250">
        <f>IF(Employee!F$180&gt;A35,0,IF(Employee!F$182&lt;A35,0,IF(Employee!$S$173&lt;=A35,"C",IF(Employee!S$174&lt;=A35,"J",IF(Employee!S$175&lt;=A35,"B","A")))))</f>
        <v>0</v>
      </c>
      <c r="W35" s="250">
        <f>IF(Employee!F$206&gt;A35,0,IF(Employee!F$208&lt;A35,0,IF(Employee!$S$199&lt;=A35,"C",IF(Employee!S$200&lt;=A35,"J",IF(Employee!S$201&lt;=A35,"B","A")))))</f>
        <v>0</v>
      </c>
      <c r="Z35" s="250">
        <f>IF(Employee!F$232&gt;A35,0,IF(Employee!F$234&lt;A35,0,IF(Employee!$S$225&lt;=A35,"C",IF(Employee!S$226&lt;=A35,"J",IF(Employee!S$227&lt;=A35,"B","A")))))</f>
        <v>0</v>
      </c>
      <c r="AC35" s="250">
        <f>IF(Employee!F$258&gt;A35,0,IF(Employee!F$260&lt;A35,0,IF(Employee!$S$251&lt;=A35,"C",IF(Employee!S$252&lt;=A35,"J",IF(Employee!S$253&lt;=A35,"B","A")))))</f>
        <v>0</v>
      </c>
    </row>
    <row r="36" spans="1:29" x14ac:dyDescent="0.2">
      <c r="A36" s="250">
        <f t="shared" si="0"/>
        <v>35</v>
      </c>
      <c r="B36" s="250">
        <f>IF(Employee!F$24&gt;A36,0,IF(Employee!F$26&lt;A36,0,IF(Employee!$S$17&lt;=A36,"C",IF(Employee!S$18&lt;=A36,"J",IF(Employee!S$19&lt;=A36,"B","A")))))</f>
        <v>0</v>
      </c>
      <c r="E36" s="250">
        <f>IF(Employee!F$50&gt;A36,0,IF(Employee!F$52&lt;A36,0,IF(Employee!$S$43&lt;=A36,"C",IF(Employee!S$44&lt;=A36,"J",IF(Employee!S$45&lt;=A36,"B","A")))))</f>
        <v>0</v>
      </c>
      <c r="H36" s="250">
        <f>IF(Employee!F$76&gt;A36,0,IF(Employee!F$78&lt;A36,0,IF(Employee!$S$69&lt;=A36,"C",IF(Employee!S$70&lt;=A36,"J",IF(Employee!S$71&lt;=A36,"B","A")))))</f>
        <v>0</v>
      </c>
      <c r="K36" s="250">
        <f>IF(Employee!F$102&gt;A36,0,IF(Employee!F$104&lt;A36,0,IF(Employee!$S$95&lt;=A36,"C",IF(Employee!S$96&lt;=A36,"J",IF(Employee!S$97&lt;=A36,"B","A")))))</f>
        <v>0</v>
      </c>
      <c r="N36" s="250">
        <f>IF(Employee!F$128&gt;A36,0,IF(Employee!F$130&lt;A36,0,IF(Employee!$S$121&lt;=A36,"C",IF(Employee!S$122&lt;=A36,"J",IF(Employee!S$123&lt;=A36,"B","A")))))</f>
        <v>0</v>
      </c>
      <c r="Q36" s="250">
        <f>IF(Employee!F$154&gt;A36,0,IF(Employee!F$156&lt;A36,0,IF(Employee!$S$147&lt;=A36,"C",IF(Employee!S$148&lt;=A36,"J",IF(Employee!S$149&lt;=A36,"B","A")))))</f>
        <v>0</v>
      </c>
      <c r="T36" s="250">
        <f>IF(Employee!F$180&gt;A36,0,IF(Employee!F$182&lt;A36,0,IF(Employee!$S$173&lt;=A36,"C",IF(Employee!S$174&lt;=A36,"J",IF(Employee!S$175&lt;=A36,"B","A")))))</f>
        <v>0</v>
      </c>
      <c r="W36" s="250">
        <f>IF(Employee!F$206&gt;A36,0,IF(Employee!F$208&lt;A36,0,IF(Employee!$S$199&lt;=A36,"C",IF(Employee!S$200&lt;=A36,"J",IF(Employee!S$201&lt;=A36,"B","A")))))</f>
        <v>0</v>
      </c>
      <c r="Z36" s="250">
        <f>IF(Employee!F$232&gt;A36,0,IF(Employee!F$234&lt;A36,0,IF(Employee!$S$225&lt;=A36,"C",IF(Employee!S$226&lt;=A36,"J",IF(Employee!S$227&lt;=A36,"B","A")))))</f>
        <v>0</v>
      </c>
      <c r="AC36" s="250">
        <f>IF(Employee!F$258&gt;A36,0,IF(Employee!F$260&lt;A36,0,IF(Employee!$S$251&lt;=A36,"C",IF(Employee!S$252&lt;=A36,"J",IF(Employee!S$253&lt;=A36,"B","A")))))</f>
        <v>0</v>
      </c>
    </row>
    <row r="37" spans="1:29" x14ac:dyDescent="0.2">
      <c r="A37" s="250">
        <f t="shared" si="0"/>
        <v>36</v>
      </c>
      <c r="B37" s="250">
        <f>IF(Employee!F$24&gt;A37,0,IF(Employee!F$26&lt;A37,0,IF(Employee!$S$17&lt;=A37,"C",IF(Employee!S$18&lt;=A37,"J",IF(Employee!S$19&lt;=A37,"B","A")))))</f>
        <v>0</v>
      </c>
      <c r="E37" s="250">
        <f>IF(Employee!F$50&gt;A37,0,IF(Employee!F$52&lt;A37,0,IF(Employee!$S$43&lt;=A37,"C",IF(Employee!S$44&lt;=A37,"J",IF(Employee!S$45&lt;=A37,"B","A")))))</f>
        <v>0</v>
      </c>
      <c r="H37" s="250">
        <f>IF(Employee!F$76&gt;A37,0,IF(Employee!F$78&lt;A37,0,IF(Employee!$S$69&lt;=A37,"C",IF(Employee!S$70&lt;=A37,"J",IF(Employee!S$71&lt;=A37,"B","A")))))</f>
        <v>0</v>
      </c>
      <c r="K37" s="250">
        <f>IF(Employee!F$102&gt;A37,0,IF(Employee!F$104&lt;A37,0,IF(Employee!$S$95&lt;=A37,"C",IF(Employee!S$96&lt;=A37,"J",IF(Employee!S$97&lt;=A37,"B","A")))))</f>
        <v>0</v>
      </c>
      <c r="N37" s="250">
        <f>IF(Employee!F$128&gt;A37,0,IF(Employee!F$130&lt;A37,0,IF(Employee!$S$121&lt;=A37,"C",IF(Employee!S$122&lt;=A37,"J",IF(Employee!S$123&lt;=A37,"B","A")))))</f>
        <v>0</v>
      </c>
      <c r="Q37" s="250">
        <f>IF(Employee!F$154&gt;A37,0,IF(Employee!F$156&lt;A37,0,IF(Employee!$S$147&lt;=A37,"C",IF(Employee!S$148&lt;=A37,"J",IF(Employee!S$149&lt;=A37,"B","A")))))</f>
        <v>0</v>
      </c>
      <c r="T37" s="250">
        <f>IF(Employee!F$180&gt;A37,0,IF(Employee!F$182&lt;A37,0,IF(Employee!$S$173&lt;=A37,"C",IF(Employee!S$174&lt;=A37,"J",IF(Employee!S$175&lt;=A37,"B","A")))))</f>
        <v>0</v>
      </c>
      <c r="W37" s="250">
        <f>IF(Employee!F$206&gt;A37,0,IF(Employee!F$208&lt;A37,0,IF(Employee!$S$199&lt;=A37,"C",IF(Employee!S$200&lt;=A37,"J",IF(Employee!S$201&lt;=A37,"B","A")))))</f>
        <v>0</v>
      </c>
      <c r="Z37" s="250">
        <f>IF(Employee!F$232&gt;A37,0,IF(Employee!F$234&lt;A37,0,IF(Employee!$S$225&lt;=A37,"C",IF(Employee!S$226&lt;=A37,"J",IF(Employee!S$227&lt;=A37,"B","A")))))</f>
        <v>0</v>
      </c>
      <c r="AC37" s="250">
        <f>IF(Employee!F$258&gt;A37,0,IF(Employee!F$260&lt;A37,0,IF(Employee!$S$251&lt;=A37,"C",IF(Employee!S$252&lt;=A37,"J",IF(Employee!S$253&lt;=A37,"B","A")))))</f>
        <v>0</v>
      </c>
    </row>
    <row r="38" spans="1:29" x14ac:dyDescent="0.2">
      <c r="A38" s="250">
        <f t="shared" si="0"/>
        <v>37</v>
      </c>
      <c r="B38" s="250">
        <f>IF(Employee!F$24&gt;A38,0,IF(Employee!F$26&lt;A38,0,IF(Employee!$S$17&lt;=A38,"C",IF(Employee!S$18&lt;=A38,"J",IF(Employee!S$19&lt;=A38,"B","A")))))</f>
        <v>0</v>
      </c>
      <c r="E38" s="250">
        <f>IF(Employee!F$50&gt;A38,0,IF(Employee!F$52&lt;A38,0,IF(Employee!$S$43&lt;=A38,"C",IF(Employee!S$44&lt;=A38,"J",IF(Employee!S$45&lt;=A38,"B","A")))))</f>
        <v>0</v>
      </c>
      <c r="H38" s="250">
        <f>IF(Employee!F$76&gt;A38,0,IF(Employee!F$78&lt;A38,0,IF(Employee!$S$69&lt;=A38,"C",IF(Employee!S$70&lt;=A38,"J",IF(Employee!S$71&lt;=A38,"B","A")))))</f>
        <v>0</v>
      </c>
      <c r="K38" s="250">
        <f>IF(Employee!F$102&gt;A38,0,IF(Employee!F$104&lt;A38,0,IF(Employee!$S$95&lt;=A38,"C",IF(Employee!S$96&lt;=A38,"J",IF(Employee!S$97&lt;=A38,"B","A")))))</f>
        <v>0</v>
      </c>
      <c r="N38" s="250">
        <f>IF(Employee!F$128&gt;A38,0,IF(Employee!F$130&lt;A38,0,IF(Employee!$S$121&lt;=A38,"C",IF(Employee!S$122&lt;=A38,"J",IF(Employee!S$123&lt;=A38,"B","A")))))</f>
        <v>0</v>
      </c>
      <c r="Q38" s="250">
        <f>IF(Employee!F$154&gt;A38,0,IF(Employee!F$156&lt;A38,0,IF(Employee!$S$147&lt;=A38,"C",IF(Employee!S$148&lt;=A38,"J",IF(Employee!S$149&lt;=A38,"B","A")))))</f>
        <v>0</v>
      </c>
      <c r="T38" s="250">
        <f>IF(Employee!F$180&gt;A38,0,IF(Employee!F$182&lt;A38,0,IF(Employee!$S$173&lt;=A38,"C",IF(Employee!S$174&lt;=A38,"J",IF(Employee!S$175&lt;=A38,"B","A")))))</f>
        <v>0</v>
      </c>
      <c r="W38" s="250">
        <f>IF(Employee!F$206&gt;A38,0,IF(Employee!F$208&lt;A38,0,IF(Employee!$S$199&lt;=A38,"C",IF(Employee!S$200&lt;=A38,"J",IF(Employee!S$201&lt;=A38,"B","A")))))</f>
        <v>0</v>
      </c>
      <c r="Z38" s="250">
        <f>IF(Employee!F$232&gt;A38,0,IF(Employee!F$234&lt;A38,0,IF(Employee!$S$225&lt;=A38,"C",IF(Employee!S$226&lt;=A38,"J",IF(Employee!S$227&lt;=A38,"B","A")))))</f>
        <v>0</v>
      </c>
      <c r="AC38" s="250">
        <f>IF(Employee!F$258&gt;A38,0,IF(Employee!F$260&lt;A38,0,IF(Employee!$S$251&lt;=A38,"C",IF(Employee!S$252&lt;=A38,"J",IF(Employee!S$253&lt;=A38,"B","A")))))</f>
        <v>0</v>
      </c>
    </row>
    <row r="39" spans="1:29" x14ac:dyDescent="0.2">
      <c r="A39" s="250">
        <f t="shared" si="0"/>
        <v>38</v>
      </c>
      <c r="B39" s="250">
        <f>IF(Employee!F$24&gt;A39,0,IF(Employee!F$26&lt;A39,0,IF(Employee!$S$17&lt;=A39,"C",IF(Employee!S$18&lt;=A39,"J",IF(Employee!S$19&lt;=A39,"B","A")))))</f>
        <v>0</v>
      </c>
      <c r="E39" s="250">
        <f>IF(Employee!F$50&gt;A39,0,IF(Employee!F$52&lt;A39,0,IF(Employee!$S$43&lt;=A39,"C",IF(Employee!S$44&lt;=A39,"J",IF(Employee!S$45&lt;=A39,"B","A")))))</f>
        <v>0</v>
      </c>
      <c r="H39" s="250">
        <f>IF(Employee!F$76&gt;A39,0,IF(Employee!F$78&lt;A39,0,IF(Employee!$S$69&lt;=A39,"C",IF(Employee!S$70&lt;=A39,"J",IF(Employee!S$71&lt;=A39,"B","A")))))</f>
        <v>0</v>
      </c>
      <c r="K39" s="250">
        <f>IF(Employee!F$102&gt;A39,0,IF(Employee!F$104&lt;A39,0,IF(Employee!$S$95&lt;=A39,"C",IF(Employee!S$96&lt;=A39,"J",IF(Employee!S$97&lt;=A39,"B","A")))))</f>
        <v>0</v>
      </c>
      <c r="N39" s="250">
        <f>IF(Employee!F$128&gt;A39,0,IF(Employee!F$130&lt;A39,0,IF(Employee!$S$121&lt;=A39,"C",IF(Employee!S$122&lt;=A39,"J",IF(Employee!S$123&lt;=A39,"B","A")))))</f>
        <v>0</v>
      </c>
      <c r="Q39" s="250">
        <f>IF(Employee!F$154&gt;A39,0,IF(Employee!F$156&lt;A39,0,IF(Employee!$S$147&lt;=A39,"C",IF(Employee!S$148&lt;=A39,"J",IF(Employee!S$149&lt;=A39,"B","A")))))</f>
        <v>0</v>
      </c>
      <c r="T39" s="250">
        <f>IF(Employee!F$180&gt;A39,0,IF(Employee!F$182&lt;A39,0,IF(Employee!$S$173&lt;=A39,"C",IF(Employee!S$174&lt;=A39,"J",IF(Employee!S$175&lt;=A39,"B","A")))))</f>
        <v>0</v>
      </c>
      <c r="W39" s="250">
        <f>IF(Employee!F$206&gt;A39,0,IF(Employee!F$208&lt;A39,0,IF(Employee!$S$199&lt;=A39,"C",IF(Employee!S$200&lt;=A39,"J",IF(Employee!S$201&lt;=A39,"B","A")))))</f>
        <v>0</v>
      </c>
      <c r="Z39" s="250">
        <f>IF(Employee!F$232&gt;A39,0,IF(Employee!F$234&lt;A39,0,IF(Employee!$S$225&lt;=A39,"C",IF(Employee!S$226&lt;=A39,"J",IF(Employee!S$227&lt;=A39,"B","A")))))</f>
        <v>0</v>
      </c>
      <c r="AC39" s="250">
        <f>IF(Employee!F$258&gt;A39,0,IF(Employee!F$260&lt;A39,0,IF(Employee!$S$251&lt;=A39,"C",IF(Employee!S$252&lt;=A39,"J",IF(Employee!S$253&lt;=A39,"B","A")))))</f>
        <v>0</v>
      </c>
    </row>
    <row r="40" spans="1:29" x14ac:dyDescent="0.2">
      <c r="A40" s="250">
        <f t="shared" si="0"/>
        <v>39</v>
      </c>
      <c r="B40" s="250">
        <f>IF(Employee!F$24&gt;A40,0,IF(Employee!F$26&lt;A40,0,IF(Employee!$S$17&lt;=A40,"C",IF(Employee!S$18&lt;=A40,"J",IF(Employee!S$19&lt;=A40,"B","A")))))</f>
        <v>0</v>
      </c>
      <c r="E40" s="250">
        <f>IF(Employee!F$50&gt;A40,0,IF(Employee!F$52&lt;A40,0,IF(Employee!$S$43&lt;=A40,"C",IF(Employee!S$44&lt;=A40,"J",IF(Employee!S$45&lt;=A40,"B","A")))))</f>
        <v>0</v>
      </c>
      <c r="H40" s="250">
        <f>IF(Employee!F$76&gt;A40,0,IF(Employee!F$78&lt;A40,0,IF(Employee!$S$69&lt;=A40,"C",IF(Employee!S$70&lt;=A40,"J",IF(Employee!S$71&lt;=A40,"B","A")))))</f>
        <v>0</v>
      </c>
      <c r="K40" s="250">
        <f>IF(Employee!F$102&gt;A40,0,IF(Employee!F$104&lt;A40,0,IF(Employee!$S$95&lt;=A40,"C",IF(Employee!S$96&lt;=A40,"J",IF(Employee!S$97&lt;=A40,"B","A")))))</f>
        <v>0</v>
      </c>
      <c r="N40" s="250">
        <f>IF(Employee!F$128&gt;A40,0,IF(Employee!F$130&lt;A40,0,IF(Employee!$S$121&lt;=A40,"C",IF(Employee!S$122&lt;=A40,"J",IF(Employee!S$123&lt;=A40,"B","A")))))</f>
        <v>0</v>
      </c>
      <c r="Q40" s="250">
        <f>IF(Employee!F$154&gt;A40,0,IF(Employee!F$156&lt;A40,0,IF(Employee!$S$147&lt;=A40,"C",IF(Employee!S$148&lt;=A40,"J",IF(Employee!S$149&lt;=A40,"B","A")))))</f>
        <v>0</v>
      </c>
      <c r="T40" s="250">
        <f>IF(Employee!F$180&gt;A40,0,IF(Employee!F$182&lt;A40,0,IF(Employee!$S$173&lt;=A40,"C",IF(Employee!S$174&lt;=A40,"J",IF(Employee!S$175&lt;=A40,"B","A")))))</f>
        <v>0</v>
      </c>
      <c r="W40" s="250">
        <f>IF(Employee!F$206&gt;A40,0,IF(Employee!F$208&lt;A40,0,IF(Employee!$S$199&lt;=A40,"C",IF(Employee!S$200&lt;=A40,"J",IF(Employee!S$201&lt;=A40,"B","A")))))</f>
        <v>0</v>
      </c>
      <c r="Z40" s="250">
        <f>IF(Employee!F$232&gt;A40,0,IF(Employee!F$234&lt;A40,0,IF(Employee!$S$225&lt;=A40,"C",IF(Employee!S$226&lt;=A40,"J",IF(Employee!S$227&lt;=A40,"B","A")))))</f>
        <v>0</v>
      </c>
      <c r="AC40" s="250">
        <f>IF(Employee!F$258&gt;A40,0,IF(Employee!F$260&lt;A40,0,IF(Employee!$S$251&lt;=A40,"C",IF(Employee!S$252&lt;=A40,"J",IF(Employee!S$253&lt;=A40,"B","A")))))</f>
        <v>0</v>
      </c>
    </row>
    <row r="41" spans="1:29" x14ac:dyDescent="0.2">
      <c r="A41" s="250">
        <f t="shared" si="0"/>
        <v>40</v>
      </c>
      <c r="B41" s="250">
        <f>IF(Employee!F$24&gt;A41,0,IF(Employee!F$26&lt;A41,0,IF(Employee!$S$17&lt;=A41,"C",IF(Employee!S$18&lt;=A41,"J",IF(Employee!S$19&lt;=A41,"B","A")))))</f>
        <v>0</v>
      </c>
      <c r="E41" s="250">
        <f>IF(Employee!F$50&gt;A41,0,IF(Employee!F$52&lt;A41,0,IF(Employee!$S$43&lt;=A41,"C",IF(Employee!S$44&lt;=A41,"J",IF(Employee!S$45&lt;=A41,"B","A")))))</f>
        <v>0</v>
      </c>
      <c r="H41" s="250">
        <f>IF(Employee!F$76&gt;A41,0,IF(Employee!F$78&lt;A41,0,IF(Employee!$S$69&lt;=A41,"C",IF(Employee!S$70&lt;=A41,"J",IF(Employee!S$71&lt;=A41,"B","A")))))</f>
        <v>0</v>
      </c>
      <c r="K41" s="250">
        <f>IF(Employee!F$102&gt;A41,0,IF(Employee!F$104&lt;A41,0,IF(Employee!$S$95&lt;=A41,"C",IF(Employee!S$96&lt;=A41,"J",IF(Employee!S$97&lt;=A41,"B","A")))))</f>
        <v>0</v>
      </c>
      <c r="N41" s="250">
        <f>IF(Employee!F$128&gt;A41,0,IF(Employee!F$130&lt;A41,0,IF(Employee!$S$121&lt;=A41,"C",IF(Employee!S$122&lt;=A41,"J",IF(Employee!S$123&lt;=A41,"B","A")))))</f>
        <v>0</v>
      </c>
      <c r="Q41" s="250">
        <f>IF(Employee!F$154&gt;A41,0,IF(Employee!F$156&lt;A41,0,IF(Employee!$S$147&lt;=A41,"C",IF(Employee!S$148&lt;=A41,"J",IF(Employee!S$149&lt;=A41,"B","A")))))</f>
        <v>0</v>
      </c>
      <c r="T41" s="250">
        <f>IF(Employee!F$180&gt;A41,0,IF(Employee!F$182&lt;A41,0,IF(Employee!$S$173&lt;=A41,"C",IF(Employee!S$174&lt;=A41,"J",IF(Employee!S$175&lt;=A41,"B","A")))))</f>
        <v>0</v>
      </c>
      <c r="W41" s="250">
        <f>IF(Employee!F$206&gt;A41,0,IF(Employee!F$208&lt;A41,0,IF(Employee!$S$199&lt;=A41,"C",IF(Employee!S$200&lt;=A41,"J",IF(Employee!S$201&lt;=A41,"B","A")))))</f>
        <v>0</v>
      </c>
      <c r="Z41" s="250">
        <f>IF(Employee!F$232&gt;A41,0,IF(Employee!F$234&lt;A41,0,IF(Employee!$S$225&lt;=A41,"C",IF(Employee!S$226&lt;=A41,"J",IF(Employee!S$227&lt;=A41,"B","A")))))</f>
        <v>0</v>
      </c>
      <c r="AC41" s="250">
        <f>IF(Employee!F$258&gt;A41,0,IF(Employee!F$260&lt;A41,0,IF(Employee!$S$251&lt;=A41,"C",IF(Employee!S$252&lt;=A41,"J",IF(Employee!S$253&lt;=A41,"B","A")))))</f>
        <v>0</v>
      </c>
    </row>
    <row r="42" spans="1:29" x14ac:dyDescent="0.2">
      <c r="A42" s="250">
        <f t="shared" si="0"/>
        <v>41</v>
      </c>
      <c r="B42" s="250">
        <f>IF(Employee!F$24&gt;A42,0,IF(Employee!F$26&lt;A42,0,IF(Employee!$S$17&lt;=A42,"C",IF(Employee!S$18&lt;=A42,"J",IF(Employee!S$19&lt;=A42,"B","A")))))</f>
        <v>0</v>
      </c>
      <c r="E42" s="250">
        <f>IF(Employee!F$50&gt;A42,0,IF(Employee!F$52&lt;A42,0,IF(Employee!$S$43&lt;=A42,"C",IF(Employee!S$44&lt;=A42,"J",IF(Employee!S$45&lt;=A42,"B","A")))))</f>
        <v>0</v>
      </c>
      <c r="H42" s="250">
        <f>IF(Employee!F$76&gt;A42,0,IF(Employee!F$78&lt;A42,0,IF(Employee!$S$69&lt;=A42,"C",IF(Employee!S$70&lt;=A42,"J",IF(Employee!S$71&lt;=A42,"B","A")))))</f>
        <v>0</v>
      </c>
      <c r="K42" s="250">
        <f>IF(Employee!F$102&gt;A42,0,IF(Employee!F$104&lt;A42,0,IF(Employee!$S$95&lt;=A42,"C",IF(Employee!S$96&lt;=A42,"J",IF(Employee!S$97&lt;=A42,"B","A")))))</f>
        <v>0</v>
      </c>
      <c r="N42" s="250">
        <f>IF(Employee!F$128&gt;A42,0,IF(Employee!F$130&lt;A42,0,IF(Employee!$S$121&lt;=A42,"C",IF(Employee!S$122&lt;=A42,"J",IF(Employee!S$123&lt;=A42,"B","A")))))</f>
        <v>0</v>
      </c>
      <c r="Q42" s="250">
        <f>IF(Employee!F$154&gt;A42,0,IF(Employee!F$156&lt;A42,0,IF(Employee!$S$147&lt;=A42,"C",IF(Employee!S$148&lt;=A42,"J",IF(Employee!S$149&lt;=A42,"B","A")))))</f>
        <v>0</v>
      </c>
      <c r="T42" s="250">
        <f>IF(Employee!F$180&gt;A42,0,IF(Employee!F$182&lt;A42,0,IF(Employee!$S$173&lt;=A42,"C",IF(Employee!S$174&lt;=A42,"J",IF(Employee!S$175&lt;=A42,"B","A")))))</f>
        <v>0</v>
      </c>
      <c r="W42" s="250">
        <f>IF(Employee!F$206&gt;A42,0,IF(Employee!F$208&lt;A42,0,IF(Employee!$S$199&lt;=A42,"C",IF(Employee!S$200&lt;=A42,"J",IF(Employee!S$201&lt;=A42,"B","A")))))</f>
        <v>0</v>
      </c>
      <c r="Z42" s="250">
        <f>IF(Employee!F$232&gt;A42,0,IF(Employee!F$234&lt;A42,0,IF(Employee!$S$225&lt;=A42,"C",IF(Employee!S$226&lt;=A42,"J",IF(Employee!S$227&lt;=A42,"B","A")))))</f>
        <v>0</v>
      </c>
      <c r="AC42" s="250">
        <f>IF(Employee!F$258&gt;A42,0,IF(Employee!F$260&lt;A42,0,IF(Employee!$S$251&lt;=A42,"C",IF(Employee!S$252&lt;=A42,"J",IF(Employee!S$253&lt;=A42,"B","A")))))</f>
        <v>0</v>
      </c>
    </row>
    <row r="43" spans="1:29" x14ac:dyDescent="0.2">
      <c r="A43" s="250">
        <f t="shared" si="0"/>
        <v>42</v>
      </c>
      <c r="B43" s="250">
        <f>IF(Employee!F$24&gt;A43,0,IF(Employee!F$26&lt;A43,0,IF(Employee!$S$17&lt;=A43,"C",IF(Employee!S$18&lt;=A43,"J",IF(Employee!S$19&lt;=A43,"B","A")))))</f>
        <v>0</v>
      </c>
      <c r="E43" s="250">
        <f>IF(Employee!F$50&gt;A43,0,IF(Employee!F$52&lt;A43,0,IF(Employee!$S$43&lt;=A43,"C",IF(Employee!S$44&lt;=A43,"J",IF(Employee!S$45&lt;=A43,"B","A")))))</f>
        <v>0</v>
      </c>
      <c r="H43" s="250">
        <f>IF(Employee!F$76&gt;A43,0,IF(Employee!F$78&lt;A43,0,IF(Employee!$S$69&lt;=A43,"C",IF(Employee!S$70&lt;=A43,"J",IF(Employee!S$71&lt;=A43,"B","A")))))</f>
        <v>0</v>
      </c>
      <c r="K43" s="250">
        <f>IF(Employee!F$102&gt;A43,0,IF(Employee!F$104&lt;A43,0,IF(Employee!$S$95&lt;=A43,"C",IF(Employee!S$96&lt;=A43,"J",IF(Employee!S$97&lt;=A43,"B","A")))))</f>
        <v>0</v>
      </c>
      <c r="N43" s="250">
        <f>IF(Employee!F$128&gt;A43,0,IF(Employee!F$130&lt;A43,0,IF(Employee!$S$121&lt;=A43,"C",IF(Employee!S$122&lt;=A43,"J",IF(Employee!S$123&lt;=A43,"B","A")))))</f>
        <v>0</v>
      </c>
      <c r="Q43" s="250">
        <f>IF(Employee!F$154&gt;A43,0,IF(Employee!F$156&lt;A43,0,IF(Employee!$S$147&lt;=A43,"C",IF(Employee!S$148&lt;=A43,"J",IF(Employee!S$149&lt;=A43,"B","A")))))</f>
        <v>0</v>
      </c>
      <c r="T43" s="250">
        <f>IF(Employee!F$180&gt;A43,0,IF(Employee!F$182&lt;A43,0,IF(Employee!$S$173&lt;=A43,"C",IF(Employee!S$174&lt;=A43,"J",IF(Employee!S$175&lt;=A43,"B","A")))))</f>
        <v>0</v>
      </c>
      <c r="W43" s="250">
        <f>IF(Employee!F$206&gt;A43,0,IF(Employee!F$208&lt;A43,0,IF(Employee!$S$199&lt;=A43,"C",IF(Employee!S$200&lt;=A43,"J",IF(Employee!S$201&lt;=A43,"B","A")))))</f>
        <v>0</v>
      </c>
      <c r="Z43" s="250">
        <f>IF(Employee!F$232&gt;A43,0,IF(Employee!F$234&lt;A43,0,IF(Employee!$S$225&lt;=A43,"C",IF(Employee!S$226&lt;=A43,"J",IF(Employee!S$227&lt;=A43,"B","A")))))</f>
        <v>0</v>
      </c>
      <c r="AC43" s="250">
        <f>IF(Employee!F$258&gt;A43,0,IF(Employee!F$260&lt;A43,0,IF(Employee!$S$251&lt;=A43,"C",IF(Employee!S$252&lt;=A43,"J",IF(Employee!S$253&lt;=A43,"B","A")))))</f>
        <v>0</v>
      </c>
    </row>
    <row r="44" spans="1:29" x14ac:dyDescent="0.2">
      <c r="A44" s="250">
        <f t="shared" si="0"/>
        <v>43</v>
      </c>
      <c r="B44" s="250">
        <f>IF(Employee!F$24&gt;A44,0,IF(Employee!F$26&lt;A44,0,IF(Employee!$S$17&lt;=A44,"C",IF(Employee!S$18&lt;=A44,"J",IF(Employee!S$19&lt;=A44,"B","A")))))</f>
        <v>0</v>
      </c>
      <c r="E44" s="250">
        <f>IF(Employee!F$50&gt;A44,0,IF(Employee!F$52&lt;A44,0,IF(Employee!$S$43&lt;=A44,"C",IF(Employee!S$44&lt;=A44,"J",IF(Employee!S$45&lt;=A44,"B","A")))))</f>
        <v>0</v>
      </c>
      <c r="H44" s="250">
        <f>IF(Employee!F$76&gt;A44,0,IF(Employee!F$78&lt;A44,0,IF(Employee!$S$69&lt;=A44,"C",IF(Employee!S$70&lt;=A44,"J",IF(Employee!S$71&lt;=A44,"B","A")))))</f>
        <v>0</v>
      </c>
      <c r="K44" s="250">
        <f>IF(Employee!F$102&gt;A44,0,IF(Employee!F$104&lt;A44,0,IF(Employee!$S$95&lt;=A44,"C",IF(Employee!S$96&lt;=A44,"J",IF(Employee!S$97&lt;=A44,"B","A")))))</f>
        <v>0</v>
      </c>
      <c r="N44" s="250">
        <f>IF(Employee!F$128&gt;A44,0,IF(Employee!F$130&lt;A44,0,IF(Employee!$S$121&lt;=A44,"C",IF(Employee!S$122&lt;=A44,"J",IF(Employee!S$123&lt;=A44,"B","A")))))</f>
        <v>0</v>
      </c>
      <c r="Q44" s="250">
        <f>IF(Employee!F$154&gt;A44,0,IF(Employee!F$156&lt;A44,0,IF(Employee!$S$147&lt;=A44,"C",IF(Employee!S$148&lt;=A44,"J",IF(Employee!S$149&lt;=A44,"B","A")))))</f>
        <v>0</v>
      </c>
      <c r="T44" s="250">
        <f>IF(Employee!F$180&gt;A44,0,IF(Employee!F$182&lt;A44,0,IF(Employee!$S$173&lt;=A44,"C",IF(Employee!S$174&lt;=A44,"J",IF(Employee!S$175&lt;=A44,"B","A")))))</f>
        <v>0</v>
      </c>
      <c r="W44" s="250">
        <f>IF(Employee!F$206&gt;A44,0,IF(Employee!F$208&lt;A44,0,IF(Employee!$S$199&lt;=A44,"C",IF(Employee!S$200&lt;=A44,"J",IF(Employee!S$201&lt;=A44,"B","A")))))</f>
        <v>0</v>
      </c>
      <c r="Z44" s="250">
        <f>IF(Employee!F$232&gt;A44,0,IF(Employee!F$234&lt;A44,0,IF(Employee!$S$225&lt;=A44,"C",IF(Employee!S$226&lt;=A44,"J",IF(Employee!S$227&lt;=A44,"B","A")))))</f>
        <v>0</v>
      </c>
      <c r="AC44" s="250">
        <f>IF(Employee!F$258&gt;A44,0,IF(Employee!F$260&lt;A44,0,IF(Employee!$S$251&lt;=A44,"C",IF(Employee!S$252&lt;=A44,"J",IF(Employee!S$253&lt;=A44,"B","A")))))</f>
        <v>0</v>
      </c>
    </row>
    <row r="45" spans="1:29" x14ac:dyDescent="0.2">
      <c r="A45" s="250">
        <f t="shared" si="0"/>
        <v>44</v>
      </c>
      <c r="B45" s="250">
        <f>IF(Employee!F$24&gt;A45,0,IF(Employee!F$26&lt;A45,0,IF(Employee!$S$17&lt;=A45,"C",IF(Employee!S$18&lt;=A45,"J",IF(Employee!S$19&lt;=A45,"B","A")))))</f>
        <v>0</v>
      </c>
      <c r="E45" s="250">
        <f>IF(Employee!F$50&gt;A45,0,IF(Employee!F$52&lt;A45,0,IF(Employee!$S$43&lt;=A45,"C",IF(Employee!S$44&lt;=A45,"J",IF(Employee!S$45&lt;=A45,"B","A")))))</f>
        <v>0</v>
      </c>
      <c r="H45" s="250">
        <f>IF(Employee!F$76&gt;A45,0,IF(Employee!F$78&lt;A45,0,IF(Employee!$S$69&lt;=A45,"C",IF(Employee!S$70&lt;=A45,"J",IF(Employee!S$71&lt;=A45,"B","A")))))</f>
        <v>0</v>
      </c>
      <c r="K45" s="250">
        <f>IF(Employee!F$102&gt;A45,0,IF(Employee!F$104&lt;A45,0,IF(Employee!$S$95&lt;=A45,"C",IF(Employee!S$96&lt;=A45,"J",IF(Employee!S$97&lt;=A45,"B","A")))))</f>
        <v>0</v>
      </c>
      <c r="N45" s="250">
        <f>IF(Employee!F$128&gt;A45,0,IF(Employee!F$130&lt;A45,0,IF(Employee!$S$121&lt;=A45,"C",IF(Employee!S$122&lt;=A45,"J",IF(Employee!S$123&lt;=A45,"B","A")))))</f>
        <v>0</v>
      </c>
      <c r="Q45" s="250">
        <f>IF(Employee!F$154&gt;A45,0,IF(Employee!F$156&lt;A45,0,IF(Employee!$S$147&lt;=A45,"C",IF(Employee!S$148&lt;=A45,"J",IF(Employee!S$149&lt;=A45,"B","A")))))</f>
        <v>0</v>
      </c>
      <c r="T45" s="250">
        <f>IF(Employee!F$180&gt;A45,0,IF(Employee!F$182&lt;A45,0,IF(Employee!$S$173&lt;=A45,"C",IF(Employee!S$174&lt;=A45,"J",IF(Employee!S$175&lt;=A45,"B","A")))))</f>
        <v>0</v>
      </c>
      <c r="W45" s="250">
        <f>IF(Employee!F$206&gt;A45,0,IF(Employee!F$208&lt;A45,0,IF(Employee!$S$199&lt;=A45,"C",IF(Employee!S$200&lt;=A45,"J",IF(Employee!S$201&lt;=A45,"B","A")))))</f>
        <v>0</v>
      </c>
      <c r="Z45" s="250">
        <f>IF(Employee!F$232&gt;A45,0,IF(Employee!F$234&lt;A45,0,IF(Employee!$S$225&lt;=A45,"C",IF(Employee!S$226&lt;=A45,"J",IF(Employee!S$227&lt;=A45,"B","A")))))</f>
        <v>0</v>
      </c>
      <c r="AC45" s="250">
        <f>IF(Employee!F$258&gt;A45,0,IF(Employee!F$260&lt;A45,0,IF(Employee!$S$251&lt;=A45,"C",IF(Employee!S$252&lt;=A45,"J",IF(Employee!S$253&lt;=A45,"B","A")))))</f>
        <v>0</v>
      </c>
    </row>
    <row r="46" spans="1:29" x14ac:dyDescent="0.2">
      <c r="A46" s="250">
        <f t="shared" si="0"/>
        <v>45</v>
      </c>
      <c r="B46" s="250">
        <f>IF(Employee!F$24&gt;A46,0,IF(Employee!F$26&lt;A46,0,IF(Employee!$S$17&lt;=A46,"C",IF(Employee!S$18&lt;=A46,"J",IF(Employee!S$19&lt;=A46,"B","A")))))</f>
        <v>0</v>
      </c>
      <c r="E46" s="250">
        <f>IF(Employee!F$50&gt;A46,0,IF(Employee!F$52&lt;A46,0,IF(Employee!$S$43&lt;=A46,"C",IF(Employee!S$44&lt;=A46,"J",IF(Employee!S$45&lt;=A46,"B","A")))))</f>
        <v>0</v>
      </c>
      <c r="H46" s="250">
        <f>IF(Employee!F$76&gt;A46,0,IF(Employee!F$78&lt;A46,0,IF(Employee!$S$69&lt;=A46,"C",IF(Employee!S$70&lt;=A46,"J",IF(Employee!S$71&lt;=A46,"B","A")))))</f>
        <v>0</v>
      </c>
      <c r="K46" s="250">
        <f>IF(Employee!F$102&gt;A46,0,IF(Employee!F$104&lt;A46,0,IF(Employee!$S$95&lt;=A46,"C",IF(Employee!S$96&lt;=A46,"J",IF(Employee!S$97&lt;=A46,"B","A")))))</f>
        <v>0</v>
      </c>
      <c r="N46" s="250">
        <f>IF(Employee!F$128&gt;A46,0,IF(Employee!F$130&lt;A46,0,IF(Employee!$S$121&lt;=A46,"C",IF(Employee!S$122&lt;=A46,"J",IF(Employee!S$123&lt;=A46,"B","A")))))</f>
        <v>0</v>
      </c>
      <c r="Q46" s="250">
        <f>IF(Employee!F$154&gt;A46,0,IF(Employee!F$156&lt;A46,0,IF(Employee!$S$147&lt;=A46,"C",IF(Employee!S$148&lt;=A46,"J",IF(Employee!S$149&lt;=A46,"B","A")))))</f>
        <v>0</v>
      </c>
      <c r="T46" s="250">
        <f>IF(Employee!F$180&gt;A46,0,IF(Employee!F$182&lt;A46,0,IF(Employee!$S$173&lt;=A46,"C",IF(Employee!S$174&lt;=A46,"J",IF(Employee!S$175&lt;=A46,"B","A")))))</f>
        <v>0</v>
      </c>
      <c r="W46" s="250">
        <f>IF(Employee!F$206&gt;A46,0,IF(Employee!F$208&lt;A46,0,IF(Employee!$S$199&lt;=A46,"C",IF(Employee!S$200&lt;=A46,"J",IF(Employee!S$201&lt;=A46,"B","A")))))</f>
        <v>0</v>
      </c>
      <c r="Z46" s="250">
        <f>IF(Employee!F$232&gt;A46,0,IF(Employee!F$234&lt;A46,0,IF(Employee!$S$225&lt;=A46,"C",IF(Employee!S$226&lt;=A46,"J",IF(Employee!S$227&lt;=A46,"B","A")))))</f>
        <v>0</v>
      </c>
      <c r="AC46" s="250">
        <f>IF(Employee!F$258&gt;A46,0,IF(Employee!F$260&lt;A46,0,IF(Employee!$S$251&lt;=A46,"C",IF(Employee!S$252&lt;=A46,"J",IF(Employee!S$253&lt;=A46,"B","A")))))</f>
        <v>0</v>
      </c>
    </row>
    <row r="47" spans="1:29" x14ac:dyDescent="0.2">
      <c r="A47" s="250">
        <f t="shared" si="0"/>
        <v>46</v>
      </c>
      <c r="B47" s="250">
        <f>IF(Employee!F$24&gt;A47,0,IF(Employee!F$26&lt;A47,0,IF(Employee!$S$17&lt;=A47,"C",IF(Employee!S$18&lt;=A47,"J",IF(Employee!S$19&lt;=A47,"B","A")))))</f>
        <v>0</v>
      </c>
      <c r="E47" s="250">
        <f>IF(Employee!F$50&gt;A47,0,IF(Employee!F$52&lt;A47,0,IF(Employee!$S$43&lt;=A47,"C",IF(Employee!S$44&lt;=A47,"J",IF(Employee!S$45&lt;=A47,"B","A")))))</f>
        <v>0</v>
      </c>
      <c r="H47" s="250">
        <f>IF(Employee!F$76&gt;A47,0,IF(Employee!F$78&lt;A47,0,IF(Employee!$S$69&lt;=A47,"C",IF(Employee!S$70&lt;=A47,"J",IF(Employee!S$71&lt;=A47,"B","A")))))</f>
        <v>0</v>
      </c>
      <c r="K47" s="250">
        <f>IF(Employee!F$102&gt;A47,0,IF(Employee!F$104&lt;A47,0,IF(Employee!$S$95&lt;=A47,"C",IF(Employee!S$96&lt;=A47,"J",IF(Employee!S$97&lt;=A47,"B","A")))))</f>
        <v>0</v>
      </c>
      <c r="N47" s="250">
        <f>IF(Employee!F$128&gt;A47,0,IF(Employee!F$130&lt;A47,0,IF(Employee!$S$121&lt;=A47,"C",IF(Employee!S$122&lt;=A47,"J",IF(Employee!S$123&lt;=A47,"B","A")))))</f>
        <v>0</v>
      </c>
      <c r="Q47" s="250">
        <f>IF(Employee!F$154&gt;A47,0,IF(Employee!F$156&lt;A47,0,IF(Employee!$S$147&lt;=A47,"C",IF(Employee!S$148&lt;=A47,"J",IF(Employee!S$149&lt;=A47,"B","A")))))</f>
        <v>0</v>
      </c>
      <c r="T47" s="250">
        <f>IF(Employee!F$180&gt;A47,0,IF(Employee!F$182&lt;A47,0,IF(Employee!$S$173&lt;=A47,"C",IF(Employee!S$174&lt;=A47,"J",IF(Employee!S$175&lt;=A47,"B","A")))))</f>
        <v>0</v>
      </c>
      <c r="W47" s="250">
        <f>IF(Employee!F$206&gt;A47,0,IF(Employee!F$208&lt;A47,0,IF(Employee!$S$199&lt;=A47,"C",IF(Employee!S$200&lt;=A47,"J",IF(Employee!S$201&lt;=A47,"B","A")))))</f>
        <v>0</v>
      </c>
      <c r="Z47" s="250">
        <f>IF(Employee!F$232&gt;A47,0,IF(Employee!F$234&lt;A47,0,IF(Employee!$S$225&lt;=A47,"C",IF(Employee!S$226&lt;=A47,"J",IF(Employee!S$227&lt;=A47,"B","A")))))</f>
        <v>0</v>
      </c>
      <c r="AC47" s="250">
        <f>IF(Employee!F$258&gt;A47,0,IF(Employee!F$260&lt;A47,0,IF(Employee!$S$251&lt;=A47,"C",IF(Employee!S$252&lt;=A47,"J",IF(Employee!S$253&lt;=A47,"B","A")))))</f>
        <v>0</v>
      </c>
    </row>
    <row r="48" spans="1:29" x14ac:dyDescent="0.2">
      <c r="A48" s="250">
        <f t="shared" si="0"/>
        <v>47</v>
      </c>
      <c r="B48" s="250">
        <f>IF(Employee!F$24&gt;A48,0,IF(Employee!F$26&lt;A48,0,IF(Employee!$S$17&lt;=A48,"C",IF(Employee!S$18&lt;=A48,"J",IF(Employee!S$19&lt;=A48,"B","A")))))</f>
        <v>0</v>
      </c>
      <c r="E48" s="250">
        <f>IF(Employee!F$50&gt;A48,0,IF(Employee!F$52&lt;A48,0,IF(Employee!$S$43&lt;=A48,"C",IF(Employee!S$44&lt;=A48,"J",IF(Employee!S$45&lt;=A48,"B","A")))))</f>
        <v>0</v>
      </c>
      <c r="H48" s="250">
        <f>IF(Employee!F$76&gt;A48,0,IF(Employee!F$78&lt;A48,0,IF(Employee!$S$69&lt;=A48,"C",IF(Employee!S$70&lt;=A48,"J",IF(Employee!S$71&lt;=A48,"B","A")))))</f>
        <v>0</v>
      </c>
      <c r="K48" s="250">
        <f>IF(Employee!F$102&gt;A48,0,IF(Employee!F$104&lt;A48,0,IF(Employee!$S$95&lt;=A48,"C",IF(Employee!S$96&lt;=A48,"J",IF(Employee!S$97&lt;=A48,"B","A")))))</f>
        <v>0</v>
      </c>
      <c r="N48" s="250">
        <f>IF(Employee!F$128&gt;A48,0,IF(Employee!F$130&lt;A48,0,IF(Employee!$S$121&lt;=A48,"C",IF(Employee!S$122&lt;=A48,"J",IF(Employee!S$123&lt;=A48,"B","A")))))</f>
        <v>0</v>
      </c>
      <c r="Q48" s="250">
        <f>IF(Employee!F$154&gt;A48,0,IF(Employee!F$156&lt;A48,0,IF(Employee!$S$147&lt;=A48,"C",IF(Employee!S$148&lt;=A48,"J",IF(Employee!S$149&lt;=A48,"B","A")))))</f>
        <v>0</v>
      </c>
      <c r="T48" s="250">
        <f>IF(Employee!F$180&gt;A48,0,IF(Employee!F$182&lt;A48,0,IF(Employee!$S$173&lt;=A48,"C",IF(Employee!S$174&lt;=A48,"J",IF(Employee!S$175&lt;=A48,"B","A")))))</f>
        <v>0</v>
      </c>
      <c r="W48" s="250">
        <f>IF(Employee!F$206&gt;A48,0,IF(Employee!F$208&lt;A48,0,IF(Employee!$S$199&lt;=A48,"C",IF(Employee!S$200&lt;=A48,"J",IF(Employee!S$201&lt;=A48,"B","A")))))</f>
        <v>0</v>
      </c>
      <c r="Z48" s="250">
        <f>IF(Employee!F$232&gt;A48,0,IF(Employee!F$234&lt;A48,0,IF(Employee!$S$225&lt;=A48,"C",IF(Employee!S$226&lt;=A48,"J",IF(Employee!S$227&lt;=A48,"B","A")))))</f>
        <v>0</v>
      </c>
      <c r="AC48" s="250">
        <f>IF(Employee!F$258&gt;A48,0,IF(Employee!F$260&lt;A48,0,IF(Employee!$S$251&lt;=A48,"C",IF(Employee!S$252&lt;=A48,"J",IF(Employee!S$253&lt;=A48,"B","A")))))</f>
        <v>0</v>
      </c>
    </row>
    <row r="49" spans="1:29" x14ac:dyDescent="0.2">
      <c r="A49" s="250">
        <f t="shared" si="0"/>
        <v>48</v>
      </c>
      <c r="B49" s="250">
        <f>IF(Employee!F$24&gt;A49,0,IF(Employee!F$26&lt;A49,0,IF(Employee!$S$17&lt;=A49,"C",IF(Employee!S$18&lt;=A49,"J",IF(Employee!S$19&lt;=A49,"B","A")))))</f>
        <v>0</v>
      </c>
      <c r="E49" s="250">
        <f>IF(Employee!F$50&gt;A49,0,IF(Employee!F$52&lt;A49,0,IF(Employee!$S$43&lt;=A49,"C",IF(Employee!S$44&lt;=A49,"J",IF(Employee!S$45&lt;=A49,"B","A")))))</f>
        <v>0</v>
      </c>
      <c r="H49" s="250">
        <f>IF(Employee!F$76&gt;A49,0,IF(Employee!F$78&lt;A49,0,IF(Employee!$S$69&lt;=A49,"C",IF(Employee!S$70&lt;=A49,"J",IF(Employee!S$71&lt;=A49,"B","A")))))</f>
        <v>0</v>
      </c>
      <c r="K49" s="250">
        <f>IF(Employee!F$102&gt;A49,0,IF(Employee!F$104&lt;A49,0,IF(Employee!$S$95&lt;=A49,"C",IF(Employee!S$96&lt;=A49,"J",IF(Employee!S$97&lt;=A49,"B","A")))))</f>
        <v>0</v>
      </c>
      <c r="N49" s="250">
        <f>IF(Employee!F$128&gt;A49,0,IF(Employee!F$130&lt;A49,0,IF(Employee!$S$121&lt;=A49,"C",IF(Employee!S$122&lt;=A49,"J",IF(Employee!S$123&lt;=A49,"B","A")))))</f>
        <v>0</v>
      </c>
      <c r="Q49" s="250">
        <f>IF(Employee!F$154&gt;A49,0,IF(Employee!F$156&lt;A49,0,IF(Employee!$S$147&lt;=A49,"C",IF(Employee!S$148&lt;=A49,"J",IF(Employee!S$149&lt;=A49,"B","A")))))</f>
        <v>0</v>
      </c>
      <c r="T49" s="250">
        <f>IF(Employee!F$180&gt;A49,0,IF(Employee!F$182&lt;A49,0,IF(Employee!$S$173&lt;=A49,"C",IF(Employee!S$174&lt;=A49,"J",IF(Employee!S$175&lt;=A49,"B","A")))))</f>
        <v>0</v>
      </c>
      <c r="W49" s="250">
        <f>IF(Employee!F$206&gt;A49,0,IF(Employee!F$208&lt;A49,0,IF(Employee!$S$199&lt;=A49,"C",IF(Employee!S$200&lt;=A49,"J",IF(Employee!S$201&lt;=A49,"B","A")))))</f>
        <v>0</v>
      </c>
      <c r="Z49" s="250">
        <f>IF(Employee!F$232&gt;A49,0,IF(Employee!F$234&lt;A49,0,IF(Employee!$S$225&lt;=A49,"C",IF(Employee!S$226&lt;=A49,"J",IF(Employee!S$227&lt;=A49,"B","A")))))</f>
        <v>0</v>
      </c>
      <c r="AC49" s="250">
        <f>IF(Employee!F$258&gt;A49,0,IF(Employee!F$260&lt;A49,0,IF(Employee!$S$251&lt;=A49,"C",IF(Employee!S$252&lt;=A49,"J",IF(Employee!S$253&lt;=A49,"B","A")))))</f>
        <v>0</v>
      </c>
    </row>
    <row r="50" spans="1:29" x14ac:dyDescent="0.2">
      <c r="A50" s="250">
        <f t="shared" si="0"/>
        <v>49</v>
      </c>
      <c r="B50" s="250">
        <f>IF(Employee!F$24&gt;A50,0,IF(Employee!F$26&lt;A50,0,IF(Employee!$S$17&lt;=A50,"C",IF(Employee!S$18&lt;=A50,"J",IF(Employee!S$19&lt;=A50,"B","A")))))</f>
        <v>0</v>
      </c>
      <c r="E50" s="250">
        <f>IF(Employee!F$50&gt;A50,0,IF(Employee!F$52&lt;A50,0,IF(Employee!$S$43&lt;=A50,"C",IF(Employee!S$44&lt;=A50,"J",IF(Employee!S$45&lt;=A50,"B","A")))))</f>
        <v>0</v>
      </c>
      <c r="H50" s="250">
        <f>IF(Employee!F$76&gt;A50,0,IF(Employee!F$78&lt;A50,0,IF(Employee!$S$69&lt;=A50,"C",IF(Employee!S$70&lt;=A50,"J",IF(Employee!S$71&lt;=A50,"B","A")))))</f>
        <v>0</v>
      </c>
      <c r="K50" s="250">
        <f>IF(Employee!F$102&gt;A50,0,IF(Employee!F$104&lt;A50,0,IF(Employee!$S$95&lt;=A50,"C",IF(Employee!S$96&lt;=A50,"J",IF(Employee!S$97&lt;=A50,"B","A")))))</f>
        <v>0</v>
      </c>
      <c r="N50" s="250">
        <f>IF(Employee!F$128&gt;A50,0,IF(Employee!F$130&lt;A50,0,IF(Employee!$S$121&lt;=A50,"C",IF(Employee!S$122&lt;=A50,"J",IF(Employee!S$123&lt;=A50,"B","A")))))</f>
        <v>0</v>
      </c>
      <c r="Q50" s="250">
        <f>IF(Employee!F$154&gt;A50,0,IF(Employee!F$156&lt;A50,0,IF(Employee!$S$147&lt;=A50,"C",IF(Employee!S$148&lt;=A50,"J",IF(Employee!S$149&lt;=A50,"B","A")))))</f>
        <v>0</v>
      </c>
      <c r="T50" s="250">
        <f>IF(Employee!F$180&gt;A50,0,IF(Employee!F$182&lt;A50,0,IF(Employee!$S$173&lt;=A50,"C",IF(Employee!S$174&lt;=A50,"J",IF(Employee!S$175&lt;=A50,"B","A")))))</f>
        <v>0</v>
      </c>
      <c r="W50" s="250">
        <f>IF(Employee!F$206&gt;A50,0,IF(Employee!F$208&lt;A50,0,IF(Employee!$S$199&lt;=A50,"C",IF(Employee!S$200&lt;=A50,"J",IF(Employee!S$201&lt;=A50,"B","A")))))</f>
        <v>0</v>
      </c>
      <c r="Z50" s="250">
        <f>IF(Employee!F$232&gt;A50,0,IF(Employee!F$234&lt;A50,0,IF(Employee!$S$225&lt;=A50,"C",IF(Employee!S$226&lt;=A50,"J",IF(Employee!S$227&lt;=A50,"B","A")))))</f>
        <v>0</v>
      </c>
      <c r="AC50" s="250">
        <f>IF(Employee!F$258&gt;A50,0,IF(Employee!F$260&lt;A50,0,IF(Employee!$S$251&lt;=A50,"C",IF(Employee!S$252&lt;=A50,"J",IF(Employee!S$253&lt;=A50,"B","A")))))</f>
        <v>0</v>
      </c>
    </row>
    <row r="51" spans="1:29" x14ac:dyDescent="0.2">
      <c r="A51" s="250">
        <f t="shared" si="0"/>
        <v>50</v>
      </c>
      <c r="B51" s="250">
        <f>IF(Employee!F$24&gt;A51,0,IF(Employee!F$26&lt;A51,0,IF(Employee!$S$17&lt;=A51,"C",IF(Employee!S$18&lt;=A51,"J",IF(Employee!S$19&lt;=A51,"B","A")))))</f>
        <v>0</v>
      </c>
      <c r="E51" s="250">
        <f>IF(Employee!F$50&gt;A51,0,IF(Employee!F$52&lt;A51,0,IF(Employee!$S$43&lt;=A51,"C",IF(Employee!S$44&lt;=A51,"J",IF(Employee!S$45&lt;=A51,"B","A")))))</f>
        <v>0</v>
      </c>
      <c r="H51" s="250">
        <f>IF(Employee!F$76&gt;A51,0,IF(Employee!F$78&lt;A51,0,IF(Employee!$S$69&lt;=A51,"C",IF(Employee!S$70&lt;=A51,"J",IF(Employee!S$71&lt;=A51,"B","A")))))</f>
        <v>0</v>
      </c>
      <c r="K51" s="250">
        <f>IF(Employee!F$102&gt;A51,0,IF(Employee!F$104&lt;A51,0,IF(Employee!$S$95&lt;=A51,"C",IF(Employee!S$96&lt;=A51,"J",IF(Employee!S$97&lt;=A51,"B","A")))))</f>
        <v>0</v>
      </c>
      <c r="N51" s="250">
        <f>IF(Employee!F$128&gt;A51,0,IF(Employee!F$130&lt;A51,0,IF(Employee!$S$121&lt;=A51,"C",IF(Employee!S$122&lt;=A51,"J",IF(Employee!S$123&lt;=A51,"B","A")))))</f>
        <v>0</v>
      </c>
      <c r="Q51" s="250">
        <f>IF(Employee!F$154&gt;A51,0,IF(Employee!F$156&lt;A51,0,IF(Employee!$S$147&lt;=A51,"C",IF(Employee!S$148&lt;=A51,"J",IF(Employee!S$149&lt;=A51,"B","A")))))</f>
        <v>0</v>
      </c>
      <c r="T51" s="250">
        <f>IF(Employee!F$180&gt;A51,0,IF(Employee!F$182&lt;A51,0,IF(Employee!$S$173&lt;=A51,"C",IF(Employee!S$174&lt;=A51,"J",IF(Employee!S$175&lt;=A51,"B","A")))))</f>
        <v>0</v>
      </c>
      <c r="W51" s="250">
        <f>IF(Employee!F$206&gt;A51,0,IF(Employee!F$208&lt;A51,0,IF(Employee!$S$199&lt;=A51,"C",IF(Employee!S$200&lt;=A51,"J",IF(Employee!S$201&lt;=A51,"B","A")))))</f>
        <v>0</v>
      </c>
      <c r="Z51" s="250">
        <f>IF(Employee!F$232&gt;A51,0,IF(Employee!F$234&lt;A51,0,IF(Employee!$S$225&lt;=A51,"C",IF(Employee!S$226&lt;=A51,"J",IF(Employee!S$227&lt;=A51,"B","A")))))</f>
        <v>0</v>
      </c>
      <c r="AC51" s="250">
        <f>IF(Employee!F$258&gt;A51,0,IF(Employee!F$260&lt;A51,0,IF(Employee!$S$251&lt;=A51,"C",IF(Employee!S$252&lt;=A51,"J",IF(Employee!S$253&lt;=A51,"B","A")))))</f>
        <v>0</v>
      </c>
    </row>
    <row r="52" spans="1:29" x14ac:dyDescent="0.2">
      <c r="A52" s="250">
        <f t="shared" si="0"/>
        <v>51</v>
      </c>
      <c r="B52" s="250">
        <f>IF(Employee!F$24&gt;A52,0,IF(Employee!F$26&lt;A52,0,IF(Employee!$S$17&lt;=A52,"C",IF(Employee!S$18&lt;=A52,"J",IF(Employee!S$19&lt;=A52,"B","A")))))</f>
        <v>0</v>
      </c>
      <c r="E52" s="250">
        <f>IF(Employee!F$50&gt;A52,0,IF(Employee!F$52&lt;A52,0,IF(Employee!$S$43&lt;=A52,"C",IF(Employee!S$44&lt;=A52,"J",IF(Employee!S$45&lt;=A52,"B","A")))))</f>
        <v>0</v>
      </c>
      <c r="H52" s="250">
        <f>IF(Employee!F$76&gt;A52,0,IF(Employee!F$78&lt;A52,0,IF(Employee!$S$69&lt;=A52,"C",IF(Employee!S$70&lt;=A52,"J",IF(Employee!S$71&lt;=A52,"B","A")))))</f>
        <v>0</v>
      </c>
      <c r="K52" s="250">
        <f>IF(Employee!F$102&gt;A52,0,IF(Employee!F$104&lt;A52,0,IF(Employee!$S$95&lt;=A52,"C",IF(Employee!S$96&lt;=A52,"J",IF(Employee!S$97&lt;=A52,"B","A")))))</f>
        <v>0</v>
      </c>
      <c r="N52" s="250">
        <f>IF(Employee!F$128&gt;A52,0,IF(Employee!F$130&lt;A52,0,IF(Employee!$S$121&lt;=A52,"C",IF(Employee!S$122&lt;=A52,"J",IF(Employee!S$123&lt;=A52,"B","A")))))</f>
        <v>0</v>
      </c>
      <c r="Q52" s="250">
        <f>IF(Employee!F$154&gt;A52,0,IF(Employee!F$156&lt;A52,0,IF(Employee!$S$147&lt;=A52,"C",IF(Employee!S$148&lt;=A52,"J",IF(Employee!S$149&lt;=A52,"B","A")))))</f>
        <v>0</v>
      </c>
      <c r="T52" s="250">
        <f>IF(Employee!F$180&gt;A52,0,IF(Employee!F$182&lt;A52,0,IF(Employee!$S$173&lt;=A52,"C",IF(Employee!S$174&lt;=A52,"J",IF(Employee!S$175&lt;=A52,"B","A")))))</f>
        <v>0</v>
      </c>
      <c r="W52" s="250">
        <f>IF(Employee!F$206&gt;A52,0,IF(Employee!F$208&lt;A52,0,IF(Employee!$S$199&lt;=A52,"C",IF(Employee!S$200&lt;=A52,"J",IF(Employee!S$201&lt;=A52,"B","A")))))</f>
        <v>0</v>
      </c>
      <c r="Z52" s="250">
        <f>IF(Employee!F$232&gt;A52,0,IF(Employee!F$234&lt;A52,0,IF(Employee!$S$225&lt;=A52,"C",IF(Employee!S$226&lt;=A52,"J",IF(Employee!S$227&lt;=A52,"B","A")))))</f>
        <v>0</v>
      </c>
      <c r="AC52" s="250">
        <f>IF(Employee!F$258&gt;A52,0,IF(Employee!F$260&lt;A52,0,IF(Employee!$S$251&lt;=A52,"C",IF(Employee!S$252&lt;=A52,"J",IF(Employee!S$253&lt;=A52,"B","A")))))</f>
        <v>0</v>
      </c>
    </row>
    <row r="53" spans="1:29" x14ac:dyDescent="0.2">
      <c r="A53" s="250">
        <f t="shared" si="0"/>
        <v>52</v>
      </c>
      <c r="B53" s="250">
        <f>IF(Employee!F$24&gt;A53,0,IF(Employee!F$26&lt;A53,0,IF(Employee!$S$17&lt;=A53,"C",IF(Employee!S$18&lt;=A53,"J",IF(Employee!S$19&lt;=A53,"B","A")))))</f>
        <v>0</v>
      </c>
      <c r="E53" s="250">
        <f>IF(Employee!F$50&gt;A53,0,IF(Employee!F$52&lt;A53,0,IF(Employee!$S$43&lt;=A53,"C",IF(Employee!S$44&lt;=A53,"J",IF(Employee!S$45&lt;=A53,"B","A")))))</f>
        <v>0</v>
      </c>
      <c r="H53" s="250">
        <f>IF(Employee!F$76&gt;A53,0,IF(Employee!F$78&lt;A53,0,IF(Employee!$S$69&lt;=A53,"C",IF(Employee!S$70&lt;=A53,"J",IF(Employee!S$71&lt;=A53,"B","A")))))</f>
        <v>0</v>
      </c>
      <c r="K53" s="250">
        <f>IF(Employee!F$102&gt;A53,0,IF(Employee!F$104&lt;A53,0,IF(Employee!$S$95&lt;=A53,"C",IF(Employee!S$96&lt;=A53,"J",IF(Employee!S$97&lt;=A53,"B","A")))))</f>
        <v>0</v>
      </c>
      <c r="N53" s="250">
        <f>IF(Employee!F$128&gt;A53,0,IF(Employee!F$130&lt;A53,0,IF(Employee!$S$121&lt;=A53,"C",IF(Employee!S$122&lt;=A53,"J",IF(Employee!S$123&lt;=A53,"B","A")))))</f>
        <v>0</v>
      </c>
      <c r="Q53" s="250">
        <f>IF(Employee!F$154&gt;A53,0,IF(Employee!F$156&lt;A53,0,IF(Employee!$S$147&lt;=A53,"C",IF(Employee!S$148&lt;=A53,"J",IF(Employee!S$149&lt;=A53,"B","A")))))</f>
        <v>0</v>
      </c>
      <c r="T53" s="250">
        <f>IF(Employee!F$180&gt;A53,0,IF(Employee!F$182&lt;A53,0,IF(Employee!$S$173&lt;=A53,"C",IF(Employee!S$174&lt;=A53,"J",IF(Employee!S$175&lt;=A53,"B","A")))))</f>
        <v>0</v>
      </c>
      <c r="W53" s="250">
        <f>IF(Employee!F$206&gt;A53,0,IF(Employee!F$208&lt;A53,0,IF(Employee!$S$199&lt;=A53,"C",IF(Employee!S$200&lt;=A53,"J",IF(Employee!S$201&lt;=A53,"B","A")))))</f>
        <v>0</v>
      </c>
      <c r="Z53" s="250">
        <f>IF(Employee!F$232&gt;A53,0,IF(Employee!F$234&lt;A53,0,IF(Employee!$S$225&lt;=A53,"C",IF(Employee!S$226&lt;=A53,"J",IF(Employee!S$227&lt;=A53,"B","A")))))</f>
        <v>0</v>
      </c>
      <c r="AC53" s="250">
        <f>IF(Employee!F$258&gt;A53,0,IF(Employee!F$260&lt;A53,0,IF(Employee!$S$251&lt;=A53,"C",IF(Employee!S$252&lt;=A53,"J",IF(Employee!S$253&lt;=A53,"B","A")))))</f>
        <v>0</v>
      </c>
    </row>
    <row r="54" spans="1:29" x14ac:dyDescent="0.2">
      <c r="A54" s="250">
        <f t="shared" si="0"/>
        <v>53</v>
      </c>
      <c r="B54" s="250">
        <f>IF(Employee!F$24&gt;A54,0,IF(Employee!F$26&lt;A54,0,IF(Employee!$S$17&lt;=A54,"C",IF(Employee!S$18&lt;=A54,"J",IF(Employee!S$19&lt;=A54,"B","A")))))</f>
        <v>0</v>
      </c>
      <c r="E54" s="250">
        <f>IF(Employee!F$50&gt;A54,0,IF(Employee!F$52&lt;A54,0,IF(Employee!$S$43&lt;=A54,"C",IF(Employee!S$44&lt;=A54,"J",IF(Employee!S$45&lt;=A54,"B","A")))))</f>
        <v>0</v>
      </c>
      <c r="H54" s="250">
        <f>IF(Employee!F$76&gt;A54,0,IF(Employee!F$78&lt;A54,0,IF(Employee!$S$69&lt;=A54,"C",IF(Employee!S$70&lt;=A54,"J",IF(Employee!S$71&lt;=A54,"B","A")))))</f>
        <v>0</v>
      </c>
      <c r="K54" s="250">
        <f>IF(Employee!F$102&gt;A54,0,IF(Employee!F$104&lt;A54,0,IF(Employee!$S$95&lt;=A54,"C",IF(Employee!S$96&lt;=A54,"J",IF(Employee!S$97&lt;=A54,"B","A")))))</f>
        <v>0</v>
      </c>
      <c r="N54" s="250">
        <f>IF(Employee!F$128&gt;A54,0,IF(Employee!F$130&lt;A54,0,IF(Employee!$S$121&lt;=A54,"C",IF(Employee!S$122&lt;=A54,"J",IF(Employee!S$123&lt;=A54,"B","A")))))</f>
        <v>0</v>
      </c>
      <c r="Q54" s="250">
        <f>IF(Employee!F$154&gt;A54,0,IF(Employee!F$156&lt;A54,0,IF(Employee!$S$147&lt;=A54,"C",IF(Employee!S$148&lt;=A54,"J",IF(Employee!S$149&lt;=A54,"B","A")))))</f>
        <v>0</v>
      </c>
      <c r="T54" s="250">
        <f>IF(Employee!F$180&gt;A54,0,IF(Employee!F$182&lt;A54,0,IF(Employee!$S$173&lt;=A54,"C",IF(Employee!S$174&lt;=A54,"J",IF(Employee!S$175&lt;=A54,"B","A")))))</f>
        <v>0</v>
      </c>
      <c r="W54" s="250">
        <f>IF(Employee!F$206&gt;A54,0,IF(Employee!F$208&lt;A54,0,IF(Employee!$S$199&lt;=A54,"C",IF(Employee!S$200&lt;=A54,"J",IF(Employee!S$201&lt;=A54,"B","A")))))</f>
        <v>0</v>
      </c>
      <c r="Z54" s="250">
        <f>IF(Employee!F$232&gt;A54,0,IF(Employee!F$234&lt;A54,0,IF(Employee!$S$225&lt;=A54,"C",IF(Employee!S$226&lt;=A54,"J",IF(Employee!S$227&lt;=A54,"B","A")))))</f>
        <v>0</v>
      </c>
      <c r="AC54" s="250">
        <f>IF(Employee!F$258&gt;A54,0,IF(Employee!F$260&lt;A54,0,IF(Employee!$S$251&lt;=A54,"C",IF(Employee!S$252&lt;=A54,"J",IF(Employee!S$253&lt;=A54,"B","A")))))</f>
        <v>0</v>
      </c>
    </row>
  </sheetData>
  <sheetProtection password="CC41" sheet="1" objects="1" scenarios="1"/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7" topLeftCell="A8" activePane="bottomLeft" state="frozen"/>
      <selection pane="bottomLeft" activeCell="R8" sqref="R8:T8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5"/>
      <c r="B1" s="429" t="s">
        <v>120</v>
      </c>
      <c r="C1" s="430"/>
      <c r="D1" s="430"/>
      <c r="E1" s="430"/>
      <c r="F1" s="431"/>
      <c r="G1" s="373">
        <f>SUM(AQ85:AT85)+SUM(AR87:AT87)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35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1</v>
      </c>
      <c r="F9" s="63"/>
      <c r="G9" s="63"/>
      <c r="H9" s="421" t="s">
        <v>105</v>
      </c>
      <c r="I9" s="410"/>
      <c r="J9" s="411"/>
      <c r="K9" s="324">
        <f>Admin!B2</f>
        <v>39909</v>
      </c>
      <c r="L9" s="325" t="s">
        <v>256</v>
      </c>
      <c r="M9" s="326">
        <f>Admin!B8</f>
        <v>39915</v>
      </c>
      <c r="N9" s="28"/>
      <c r="O9" s="422" t="s">
        <v>92</v>
      </c>
      <c r="P9" s="423"/>
      <c r="Q9" s="423"/>
      <c r="R9" s="424"/>
      <c r="S9" s="46"/>
      <c r="T9" s="128" t="s">
        <v>59</v>
      </c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3"/>
      <c r="H11" s="126">
        <v>0</v>
      </c>
      <c r="I11" s="117">
        <v>0</v>
      </c>
      <c r="J11" s="117">
        <v>0</v>
      </c>
      <c r="K11" s="118">
        <f t="shared" ref="K11:K20" si="2">I11*J11</f>
        <v>0</v>
      </c>
      <c r="L11" s="165">
        <v>0</v>
      </c>
      <c r="M11" s="130" t="str">
        <f t="shared" ref="M11:M20" si="3">IF(E11=" "," ",IF((H11+K11+L11)&gt;0,H11+K11+L11," "))</f>
        <v xml:space="preserve"> </v>
      </c>
      <c r="N11" s="119" t="str">
        <f>IF(M11=" "," ",IF(M11=0," ",IF(Employee!O$24="W1",AN11,AI11-0)))</f>
        <v xml:space="preserve"> </v>
      </c>
      <c r="O11" s="131" t="str">
        <f>IF(M11=" "," ",IF(M11=0," ",IF(Employee!P$17&gt;E$9,0,IF(C11="A",WNI!E3,IF(C11="B",WNI!F3,IF(C11="C",WNI!G3,IF(C11="J",WNI!H3," ")))))))</f>
        <v xml:space="preserve"> </v>
      </c>
      <c r="P11" s="119"/>
      <c r="Q11" s="119"/>
      <c r="R11" s="137" t="str">
        <f t="shared" ref="R11:R20" si="4">IF(M11=" "," ",IF(M11=0," ",M11-SUM(N11:Q11)))</f>
        <v xml:space="preserve"> </v>
      </c>
      <c r="S11" s="123"/>
      <c r="T11" s="120" t="str">
        <f>IF(M11=" "," ",IF(M11=0," ",WNI!I3))</f>
        <v xml:space="preserve"> </v>
      </c>
      <c r="U11" s="50"/>
      <c r="V11" s="61">
        <f>IF(Employee!H$34=E$9,Employee!D$34+SUM(M11)+0,SUM(M11)+0)</f>
        <v>0</v>
      </c>
      <c r="W11" s="61">
        <f>IF(Employee!H$34=E$9,Employee!D$35+SUM(N11)+0,SUM(N11)+0)</f>
        <v>0</v>
      </c>
      <c r="X11" s="61">
        <f t="shared" ref="X11:Y13" si="5">IF(O11=" ",0,O11)</f>
        <v>0</v>
      </c>
      <c r="Y11" s="61">
        <f t="shared" si="5"/>
        <v>0</v>
      </c>
      <c r="Z11" s="61">
        <f t="shared" ref="Z11:Z20" si="6">IF(Q11=" ",0,Q11)</f>
        <v>0</v>
      </c>
      <c r="AA11" s="61">
        <f t="shared" ref="AA11:AC20" si="7">IF(R11=" ",0,R11)</f>
        <v>0</v>
      </c>
      <c r="AB11" s="62"/>
      <c r="AC11" s="61">
        <f t="shared" si="7"/>
        <v>0</v>
      </c>
      <c r="AD11" s="99"/>
      <c r="AE11" s="114">
        <f>IF(E11=" ",0,IF(D11="BR",0,IF(D11="D",0,IF(D11="NT",V11,LOOKUP(D11,Free!A:A,Free!B:B)*E$9/52))))</f>
        <v>0</v>
      </c>
      <c r="AF11" s="95">
        <f t="shared" ref="AF11:AF20" si="8">IF(E11=" ",0,V11-AE11)</f>
        <v>0</v>
      </c>
      <c r="AG11" s="95">
        <f t="shared" ref="AG11:AG20" si="9">AF11*AG$7</f>
        <v>0</v>
      </c>
      <c r="AH11" s="95">
        <f>IF(D11="D",AF11*AH$7,IF(AF11&gt;LOOKUP(E$9,HR!A:A,HR!B:B),(AF11-LOOKUP(E$9,HR!A:A,HR!B:B))*AH$7,0))</f>
        <v>0</v>
      </c>
      <c r="AI11" s="95">
        <f t="shared" ref="AI11:AI20" si="10">IF(AF11&lt;1,0,AG11+AH11)</f>
        <v>0</v>
      </c>
      <c r="AJ11" s="95">
        <f>IF(E11=" ",0,IF(D11="BR",0,IF(D11="D",0,IF(D11="NT",M11,LOOKUP(D11,Free!A:A,Free!B:B)*1/52))))</f>
        <v>0</v>
      </c>
      <c r="AK11" s="95">
        <f t="shared" ref="AK11:AK20" si="11">IF(E11=" ",0,SUM(M11)-AJ11)</f>
        <v>0</v>
      </c>
      <c r="AL11" s="95">
        <f t="shared" ref="AL11:AL20" si="12">AK11*AL$7</f>
        <v>0</v>
      </c>
      <c r="AM11" s="95">
        <f>IF(D11="D",AK11*AM$7,IF(AK11&gt;LOOKUP(1,HR!A:A,HR!B:B),(AK11-LOOKUP(1,HR!A:A,HR!B:B))*AH$7,0))</f>
        <v>0</v>
      </c>
      <c r="AN11" s="95">
        <f t="shared" ref="AN11:AN20" si="13"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3"/>
      <c r="H12" s="127">
        <v>0</v>
      </c>
      <c r="I12" s="121">
        <v>0</v>
      </c>
      <c r="J12" s="121">
        <v>0</v>
      </c>
      <c r="K12" s="122">
        <f t="shared" si="2"/>
        <v>0</v>
      </c>
      <c r="L12" s="166">
        <v>0</v>
      </c>
      <c r="M12" s="132" t="str">
        <f t="shared" si="3"/>
        <v xml:space="preserve"> </v>
      </c>
      <c r="N12" s="123" t="str">
        <f>IF(M12=" "," ",IF(M12=0," ",IF(Employee!O$50="W1",AN12,AI12-0)))</f>
        <v xml:space="preserve"> </v>
      </c>
      <c r="O12" s="133" t="str">
        <f>IF(M12=" "," ",IF(M12=0," ",IF(Employee!P$43&gt;E$9,0,IF(C12="A",WNI!E4,IF(C12="B",WNI!F4,IF(C12="C",WNI!G4,IF(C12="J",WNI!H4," ")))))))</f>
        <v xml:space="preserve"> </v>
      </c>
      <c r="P12" s="123"/>
      <c r="Q12" s="123"/>
      <c r="R12" s="138" t="str">
        <f t="shared" si="4"/>
        <v xml:space="preserve"> </v>
      </c>
      <c r="S12" s="123"/>
      <c r="T12" s="124" t="str">
        <f>IF(M12=" "," ",IF(M12=0," ",WNI!I4))</f>
        <v xml:space="preserve"> </v>
      </c>
      <c r="U12" s="50"/>
      <c r="V12" s="61">
        <f>IF(Employee!H$60=E$9,Employee!D$60+SUM(M12)+0,SUM(M12)+0)</f>
        <v>0</v>
      </c>
      <c r="W12" s="61">
        <f>IF(Employee!H$60=E$9,Employee!D$61+SUM(N12)+0,SUM(N12)+0)</f>
        <v>0</v>
      </c>
      <c r="X12" s="61">
        <f t="shared" si="5"/>
        <v>0</v>
      </c>
      <c r="Y12" s="61">
        <f t="shared" si="5"/>
        <v>0</v>
      </c>
      <c r="Z12" s="61">
        <f t="shared" si="6"/>
        <v>0</v>
      </c>
      <c r="AA12" s="61">
        <f t="shared" si="7"/>
        <v>0</v>
      </c>
      <c r="AB12" s="62"/>
      <c r="AC12" s="61">
        <f t="shared" si="7"/>
        <v>0</v>
      </c>
      <c r="AD12" s="99"/>
      <c r="AE12" s="114">
        <f>IF(E12=" ",0,IF(D12="BR",0,IF(D12="D",0,IF(D12="NT",V12,LOOKUP(D12,Free!A:A,Free!B:B)*E$9/52))))</f>
        <v>0</v>
      </c>
      <c r="AF12" s="95">
        <f t="shared" si="8"/>
        <v>0</v>
      </c>
      <c r="AG12" s="95">
        <f t="shared" si="9"/>
        <v>0</v>
      </c>
      <c r="AH12" s="95">
        <f>IF(D12="D",AF12*AH$7,IF(AF12&gt;LOOKUP(E$9,HR!A:A,HR!B:B),(AF12-LOOKUP(E$9,HR!A:A,HR!B:B))*AH$7,0))</f>
        <v>0</v>
      </c>
      <c r="AI12" s="95">
        <f t="shared" si="10"/>
        <v>0</v>
      </c>
      <c r="AJ12" s="95">
        <f>IF(E12=" ",0,IF(D12="BR",0,IF(D12="D",0,IF(D12="NT",M12,LOOKUP(D12,Free!A:A,Free!B:B)*1/52))))</f>
        <v>0</v>
      </c>
      <c r="AK12" s="95">
        <f t="shared" si="11"/>
        <v>0</v>
      </c>
      <c r="AL12" s="95">
        <f t="shared" si="12"/>
        <v>0</v>
      </c>
      <c r="AM12" s="95">
        <f>IF(D12="D",AK12*AM$7,IF(AK12&gt;LOOKUP(1,HR!A:A,HR!B:B),(AK12-LOOKUP(1,HR!A:A,HR!B:B))*AH$7,0))</f>
        <v>0</v>
      </c>
      <c r="AN12" s="95">
        <f t="shared" si="13"/>
        <v>0</v>
      </c>
      <c r="AO12" s="99"/>
      <c r="AP12" s="63"/>
      <c r="AQ12" s="95">
        <f t="shared" ref="AQ12:AQ20" si="14">IF(G12="SSP",H12,0)</f>
        <v>0</v>
      </c>
      <c r="AR12" s="95">
        <f t="shared" ref="AR12:AR20" si="15">IF(G12="SMP",H12,0)</f>
        <v>0</v>
      </c>
      <c r="AS12" s="95">
        <f t="shared" ref="AS12:AS20" si="16">IF(G12="SPP",H12,0)</f>
        <v>0</v>
      </c>
      <c r="AT12" s="95">
        <f t="shared" ref="AT12:AT20" si="17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3"/>
      <c r="H13" s="127">
        <v>0</v>
      </c>
      <c r="I13" s="121">
        <v>0</v>
      </c>
      <c r="J13" s="121">
        <v>0</v>
      </c>
      <c r="K13" s="122">
        <f t="shared" si="2"/>
        <v>0</v>
      </c>
      <c r="L13" s="166">
        <v>0</v>
      </c>
      <c r="M13" s="132" t="str">
        <f t="shared" si="3"/>
        <v xml:space="preserve"> </v>
      </c>
      <c r="N13" s="123" t="str">
        <f>IF(M13=" "," ",IF(M13=0," ",IF(Employee!O$76="W1",AN13,AI13-0)))</f>
        <v xml:space="preserve"> </v>
      </c>
      <c r="O13" s="133" t="str">
        <f>IF(M13=" "," ",IF(M13=0," ",IF(Employee!P$69&gt;E$9,0,IF(C13="A",WNI!E5,IF(C13="B",WNI!F5,IF(C13="C",WNI!G5,IF(C13="J",WNI!H5," ")))))))</f>
        <v xml:space="preserve"> </v>
      </c>
      <c r="P13" s="123"/>
      <c r="Q13" s="123"/>
      <c r="R13" s="138" t="str">
        <f t="shared" si="4"/>
        <v xml:space="preserve"> </v>
      </c>
      <c r="S13" s="123"/>
      <c r="T13" s="124" t="str">
        <f>IF(M13=" "," ",IF(M13=0," ",WNI!I5))</f>
        <v xml:space="preserve"> </v>
      </c>
      <c r="U13" s="50"/>
      <c r="V13" s="61">
        <f>IF(Employee!H$86=E$9,Employee!D$86+SUM(M13)+0,SUM(M13)+0)</f>
        <v>0</v>
      </c>
      <c r="W13" s="61">
        <f>IF(Employee!H$86=E$9,Employee!D$87+SUM(N13)+0,SUM(N13)+0)</f>
        <v>0</v>
      </c>
      <c r="X13" s="61">
        <f t="shared" si="5"/>
        <v>0</v>
      </c>
      <c r="Y13" s="61">
        <f t="shared" si="5"/>
        <v>0</v>
      </c>
      <c r="Z13" s="61">
        <f t="shared" si="6"/>
        <v>0</v>
      </c>
      <c r="AA13" s="61">
        <f t="shared" si="7"/>
        <v>0</v>
      </c>
      <c r="AB13" s="62"/>
      <c r="AC13" s="61">
        <f t="shared" si="7"/>
        <v>0</v>
      </c>
      <c r="AD13" s="99"/>
      <c r="AE13" s="114">
        <f>IF(E13=" ",0,IF(D13="BR",0,IF(D13="D",0,IF(D13="NT",V13,LOOKUP(D13,Free!A:A,Free!B:B)*E$9/52))))</f>
        <v>0</v>
      </c>
      <c r="AF13" s="95">
        <f t="shared" si="8"/>
        <v>0</v>
      </c>
      <c r="AG13" s="95">
        <f t="shared" si="9"/>
        <v>0</v>
      </c>
      <c r="AH13" s="95">
        <f>IF(D13="D",AF13*AH$7,IF(AF13&gt;LOOKUP(E$9,HR!A:A,HR!B:B),(AF13-LOOKUP(E$9,HR!A:A,HR!B:B))*AH$7,0))</f>
        <v>0</v>
      </c>
      <c r="AI13" s="95">
        <f t="shared" si="10"/>
        <v>0</v>
      </c>
      <c r="AJ13" s="95">
        <f>IF(E13=" ",0,IF(D13="BR",0,IF(D13="D",0,IF(D13="NT",M13,LOOKUP(D13,Free!A:A,Free!B:B)*1/52))))</f>
        <v>0</v>
      </c>
      <c r="AK13" s="95">
        <f t="shared" si="11"/>
        <v>0</v>
      </c>
      <c r="AL13" s="95">
        <f t="shared" si="12"/>
        <v>0</v>
      </c>
      <c r="AM13" s="95">
        <f>IF(D13="D",AK13*AM$7,IF(AK13&gt;LOOKUP(1,HR!A:A,HR!B:B),(AK13-LOOKUP(1,HR!A:A,HR!B:B))*AH$7,0))</f>
        <v>0</v>
      </c>
      <c r="AN13" s="95">
        <f t="shared" si="13"/>
        <v>0</v>
      </c>
      <c r="AO13" s="99"/>
      <c r="AP13" s="63"/>
      <c r="AQ13" s="95">
        <f t="shared" si="14"/>
        <v>0</v>
      </c>
      <c r="AR13" s="95">
        <f t="shared" si="15"/>
        <v>0</v>
      </c>
      <c r="AS13" s="95">
        <f t="shared" si="16"/>
        <v>0</v>
      </c>
      <c r="AT13" s="95">
        <f t="shared" si="17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3"/>
      <c r="H14" s="127">
        <v>0</v>
      </c>
      <c r="I14" s="121">
        <v>0</v>
      </c>
      <c r="J14" s="121">
        <v>0</v>
      </c>
      <c r="K14" s="122">
        <f t="shared" si="2"/>
        <v>0</v>
      </c>
      <c r="L14" s="166">
        <v>0</v>
      </c>
      <c r="M14" s="132" t="str">
        <f t="shared" si="3"/>
        <v xml:space="preserve"> </v>
      </c>
      <c r="N14" s="123" t="str">
        <f>IF(M14=" "," ",IF(M14=0," ",IF(Employee!O$102="W1",AN14,AI14-0)))</f>
        <v xml:space="preserve"> </v>
      </c>
      <c r="O14" s="133" t="str">
        <f>IF(M14=" "," ",IF(M14=0," ",IF(Employee!P$95&gt;E$9,0,IF(C14="A",WNI!E6,IF(C14="B",WNI!F6,IF(C14="C",WNI!G6,IF(C14="J",WNI!H6," ")))))))</f>
        <v xml:space="preserve"> </v>
      </c>
      <c r="P14" s="123"/>
      <c r="Q14" s="123"/>
      <c r="R14" s="138" t="str">
        <f t="shared" si="4"/>
        <v xml:space="preserve"> </v>
      </c>
      <c r="S14" s="123"/>
      <c r="T14" s="124" t="str">
        <f>IF(M14=" "," ",IF(M14=0," ",WNI!I6))</f>
        <v xml:space="preserve"> </v>
      </c>
      <c r="U14" s="50"/>
      <c r="V14" s="61">
        <f>IF(Employee!H$112=E$9,Employee!D$112+SUM(M14)+0,SUM(M14)+0)</f>
        <v>0</v>
      </c>
      <c r="W14" s="61">
        <f>IF(Employee!H$112=E$9,Employee!D$113+SUM(N14)+0,SUM(N14)+0)</f>
        <v>0</v>
      </c>
      <c r="X14" s="61">
        <f t="shared" ref="X14:X20" si="18">IF(O14=" ",0,O14)</f>
        <v>0</v>
      </c>
      <c r="Y14" s="61">
        <f t="shared" ref="Y14:Y20" si="19">IF(P14=" ",0,P14)</f>
        <v>0</v>
      </c>
      <c r="Z14" s="61">
        <f t="shared" si="6"/>
        <v>0</v>
      </c>
      <c r="AA14" s="61">
        <f t="shared" si="7"/>
        <v>0</v>
      </c>
      <c r="AB14" s="62"/>
      <c r="AC14" s="61">
        <f t="shared" si="7"/>
        <v>0</v>
      </c>
      <c r="AD14" s="99"/>
      <c r="AE14" s="114">
        <f>IF(E14=" ",0,IF(D14="BR",0,IF(D14="D",0,IF(D14="NT",V14,LOOKUP(D14,Free!A:A,Free!B:B)*E$9/52))))</f>
        <v>0</v>
      </c>
      <c r="AF14" s="95">
        <f t="shared" si="8"/>
        <v>0</v>
      </c>
      <c r="AG14" s="95">
        <f t="shared" si="9"/>
        <v>0</v>
      </c>
      <c r="AH14" s="95">
        <f>IF(D14="D",AF14*AH$7,IF(AF14&gt;LOOKUP(E$9,HR!A:A,HR!B:B),(AF14-LOOKUP(E$9,HR!A:A,HR!B:B))*AH$7,0))</f>
        <v>0</v>
      </c>
      <c r="AI14" s="95">
        <f t="shared" si="10"/>
        <v>0</v>
      </c>
      <c r="AJ14" s="95">
        <f>IF(E14=" ",0,IF(D14="BR",0,IF(D14="D",0,IF(D14="NT",M14,LOOKUP(D14,Free!A:A,Free!B:B)*1/52))))</f>
        <v>0</v>
      </c>
      <c r="AK14" s="95">
        <f t="shared" si="11"/>
        <v>0</v>
      </c>
      <c r="AL14" s="95">
        <f t="shared" si="12"/>
        <v>0</v>
      </c>
      <c r="AM14" s="95">
        <f>IF(D14="D",AK14*AM$7,IF(AK14&gt;LOOKUP(1,HR!A:A,HR!B:B),(AK14-LOOKUP(1,HR!A:A,HR!B:B))*AH$7,0))</f>
        <v>0</v>
      </c>
      <c r="AN14" s="95">
        <f t="shared" si="13"/>
        <v>0</v>
      </c>
      <c r="AO14" s="99"/>
      <c r="AP14" s="63"/>
      <c r="AQ14" s="95">
        <f t="shared" si="14"/>
        <v>0</v>
      </c>
      <c r="AR14" s="95">
        <f t="shared" si="15"/>
        <v>0</v>
      </c>
      <c r="AS14" s="95">
        <f t="shared" si="16"/>
        <v>0</v>
      </c>
      <c r="AT14" s="95">
        <f t="shared" si="17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3"/>
      <c r="H15" s="127">
        <v>0</v>
      </c>
      <c r="I15" s="121">
        <v>0</v>
      </c>
      <c r="J15" s="121">
        <v>0</v>
      </c>
      <c r="K15" s="122">
        <f t="shared" si="2"/>
        <v>0</v>
      </c>
      <c r="L15" s="166">
        <v>0</v>
      </c>
      <c r="M15" s="132" t="str">
        <f t="shared" si="3"/>
        <v xml:space="preserve"> </v>
      </c>
      <c r="N15" s="123" t="str">
        <f>IF(M15=" "," ",IF(M15=0," ",IF(Employee!O$128="W1",AN15,AI15-0)))</f>
        <v xml:space="preserve"> </v>
      </c>
      <c r="O15" s="133" t="str">
        <f>IF(M15=" "," ",IF(M15=0," ",IF(Employee!P$121&gt;E$9,0,IF(C15="A",WNI!E7,IF(C15="B",WNI!F7,IF(C15="C",WNI!G7,IF(C15="J",WNI!H7," ")))))))</f>
        <v xml:space="preserve"> </v>
      </c>
      <c r="P15" s="123"/>
      <c r="Q15" s="123"/>
      <c r="R15" s="138" t="str">
        <f t="shared" si="4"/>
        <v xml:space="preserve"> </v>
      </c>
      <c r="S15" s="123"/>
      <c r="T15" s="124" t="str">
        <f>IF(M15=" "," ",IF(M15=0," ",WNI!I7))</f>
        <v xml:space="preserve"> </v>
      </c>
      <c r="U15" s="50"/>
      <c r="V15" s="61">
        <f>IF(Employee!H$138=E$9,Employee!D$138+SUM(M15)+0,SUM(M15)+0)</f>
        <v>0</v>
      </c>
      <c r="W15" s="61">
        <f>IF(Employee!H$138=E$9,Employee!D$139+SUM(N15)+0,SUM(N15)+0)</f>
        <v>0</v>
      </c>
      <c r="X15" s="61">
        <f t="shared" si="18"/>
        <v>0</v>
      </c>
      <c r="Y15" s="61">
        <f t="shared" si="19"/>
        <v>0</v>
      </c>
      <c r="Z15" s="61">
        <f t="shared" si="6"/>
        <v>0</v>
      </c>
      <c r="AA15" s="61">
        <f t="shared" si="7"/>
        <v>0</v>
      </c>
      <c r="AB15" s="62"/>
      <c r="AC15" s="61">
        <f t="shared" si="7"/>
        <v>0</v>
      </c>
      <c r="AD15" s="99"/>
      <c r="AE15" s="114">
        <f>IF(E15=" ",0,IF(D15="BR",0,IF(D15="D",0,IF(D15="NT",V15,LOOKUP(D15,Free!A:A,Free!B:B)*E$9/52))))</f>
        <v>0</v>
      </c>
      <c r="AF15" s="95">
        <f t="shared" si="8"/>
        <v>0</v>
      </c>
      <c r="AG15" s="95">
        <f t="shared" si="9"/>
        <v>0</v>
      </c>
      <c r="AH15" s="95">
        <f>IF(D15="D",AF15*AH$7,IF(AF15&gt;LOOKUP(E$9,HR!A:A,HR!B:B),(AF15-LOOKUP(E$9,HR!A:A,HR!B:B))*AH$7,0))</f>
        <v>0</v>
      </c>
      <c r="AI15" s="95">
        <f t="shared" si="10"/>
        <v>0</v>
      </c>
      <c r="AJ15" s="95">
        <f>IF(E15=" ",0,IF(D15="BR",0,IF(D15="D",0,IF(D15="NT",M15,LOOKUP(D15,Free!A:A,Free!B:B)*1/52))))</f>
        <v>0</v>
      </c>
      <c r="AK15" s="95">
        <f t="shared" si="11"/>
        <v>0</v>
      </c>
      <c r="AL15" s="95">
        <f t="shared" si="12"/>
        <v>0</v>
      </c>
      <c r="AM15" s="95">
        <f>IF(D15="D",AK15*AM$7,IF(AK15&gt;LOOKUP(1,HR!A:A,HR!B:B),(AK15-LOOKUP(1,HR!A:A,HR!B:B))*AH$7,0))</f>
        <v>0</v>
      </c>
      <c r="AN15" s="95">
        <f t="shared" si="13"/>
        <v>0</v>
      </c>
      <c r="AO15" s="99"/>
      <c r="AP15" s="63"/>
      <c r="AQ15" s="95">
        <f t="shared" si="14"/>
        <v>0</v>
      </c>
      <c r="AR15" s="95">
        <f t="shared" si="15"/>
        <v>0</v>
      </c>
      <c r="AS15" s="95">
        <f t="shared" si="16"/>
        <v>0</v>
      </c>
      <c r="AT15" s="95">
        <f t="shared" si="17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3"/>
      <c r="H16" s="127">
        <v>0</v>
      </c>
      <c r="I16" s="121">
        <v>0</v>
      </c>
      <c r="J16" s="121">
        <v>0</v>
      </c>
      <c r="K16" s="122">
        <f t="shared" si="2"/>
        <v>0</v>
      </c>
      <c r="L16" s="166">
        <v>0</v>
      </c>
      <c r="M16" s="132" t="str">
        <f t="shared" si="3"/>
        <v xml:space="preserve"> </v>
      </c>
      <c r="N16" s="123" t="str">
        <f>IF(M16=" "," ",IF(M16=0," ",IF(Employee!O$154="W1",AN16,AI16-0)))</f>
        <v xml:space="preserve"> </v>
      </c>
      <c r="O16" s="133" t="str">
        <f>IF(M16=" "," ",IF(M16=0," ",IF(Employee!P$147&gt;E$9,0,IF(C16="A",WNI!E8,IF(C16="B",WNI!F8,IF(C16="C",WNI!G8,IF(C16="J",WNI!H8," ")))))))</f>
        <v xml:space="preserve"> </v>
      </c>
      <c r="P16" s="123"/>
      <c r="Q16" s="123"/>
      <c r="R16" s="138" t="str">
        <f t="shared" si="4"/>
        <v xml:space="preserve"> </v>
      </c>
      <c r="S16" s="123"/>
      <c r="T16" s="124" t="str">
        <f>IF(M16=" "," ",IF(M16=0," ",WNI!I8))</f>
        <v xml:space="preserve"> </v>
      </c>
      <c r="U16" s="50"/>
      <c r="V16" s="61">
        <f>IF(Employee!H$164=E$9,Employee!D$164+SUM(M16)+0,SUM(M16)+0)</f>
        <v>0</v>
      </c>
      <c r="W16" s="61">
        <f>IF(Employee!H$164=E$9,Employee!D$165+SUM(N16)+0,SUM(N16)+0)</f>
        <v>0</v>
      </c>
      <c r="X16" s="61">
        <f t="shared" si="18"/>
        <v>0</v>
      </c>
      <c r="Y16" s="61">
        <f t="shared" si="19"/>
        <v>0</v>
      </c>
      <c r="Z16" s="61">
        <f t="shared" si="6"/>
        <v>0</v>
      </c>
      <c r="AA16" s="61">
        <f t="shared" si="7"/>
        <v>0</v>
      </c>
      <c r="AB16" s="62"/>
      <c r="AC16" s="61">
        <f t="shared" si="7"/>
        <v>0</v>
      </c>
      <c r="AD16" s="99"/>
      <c r="AE16" s="114">
        <f>IF(E16=" ",0,IF(D16="BR",0,IF(D16="D",0,IF(D16="NT",V16,LOOKUP(D16,Free!A:A,Free!B:B)*E$9/52))))</f>
        <v>0</v>
      </c>
      <c r="AF16" s="95">
        <f t="shared" si="8"/>
        <v>0</v>
      </c>
      <c r="AG16" s="95">
        <f t="shared" si="9"/>
        <v>0</v>
      </c>
      <c r="AH16" s="95">
        <f>IF(D16="D",AF16*AH$7,IF(AF16&gt;LOOKUP(E$9,HR!A:A,HR!B:B),(AF16-LOOKUP(E$9,HR!A:A,HR!B:B))*AH$7,0))</f>
        <v>0</v>
      </c>
      <c r="AI16" s="95">
        <f t="shared" si="10"/>
        <v>0</v>
      </c>
      <c r="AJ16" s="95">
        <f>IF(E16=" ",0,IF(D16="BR",0,IF(D16="D",0,IF(D16="NT",M16,LOOKUP(D16,Free!A:A,Free!B:B)*1/52))))</f>
        <v>0</v>
      </c>
      <c r="AK16" s="95">
        <f t="shared" si="11"/>
        <v>0</v>
      </c>
      <c r="AL16" s="95">
        <f t="shared" si="12"/>
        <v>0</v>
      </c>
      <c r="AM16" s="95">
        <f>IF(D16="D",AK16*AM$7,IF(AK16&gt;LOOKUP(1,HR!A:A,HR!B:B),(AK16-LOOKUP(1,HR!A:A,HR!B:B))*AH$7,0))</f>
        <v>0</v>
      </c>
      <c r="AN16" s="95">
        <f t="shared" si="13"/>
        <v>0</v>
      </c>
      <c r="AO16" s="99"/>
      <c r="AP16" s="63"/>
      <c r="AQ16" s="95">
        <f t="shared" si="14"/>
        <v>0</v>
      </c>
      <c r="AR16" s="95">
        <f t="shared" si="15"/>
        <v>0</v>
      </c>
      <c r="AS16" s="95">
        <f t="shared" si="16"/>
        <v>0</v>
      </c>
      <c r="AT16" s="95">
        <f t="shared" si="17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3"/>
      <c r="H17" s="127">
        <v>0</v>
      </c>
      <c r="I17" s="121">
        <v>0</v>
      </c>
      <c r="J17" s="121">
        <v>0</v>
      </c>
      <c r="K17" s="122">
        <f t="shared" si="2"/>
        <v>0</v>
      </c>
      <c r="L17" s="166">
        <v>0</v>
      </c>
      <c r="M17" s="132" t="str">
        <f t="shared" si="3"/>
        <v xml:space="preserve"> </v>
      </c>
      <c r="N17" s="123" t="str">
        <f>IF(M17=" "," ",IF(M17=0," ",IF(Employee!O$180="W1",AN17,AI17-0)))</f>
        <v xml:space="preserve"> </v>
      </c>
      <c r="O17" s="133" t="str">
        <f>IF(M17=" "," ",IF(M17=0," ",IF(Employee!P$173&gt;E$9,0,IF(C17="A",WNI!E9,IF(C17="B",WNI!F9,IF(C17="C",WNI!G9,IF(C17="J",WNI!H9," ")))))))</f>
        <v xml:space="preserve"> </v>
      </c>
      <c r="P17" s="123"/>
      <c r="Q17" s="123"/>
      <c r="R17" s="138" t="str">
        <f t="shared" si="4"/>
        <v xml:space="preserve"> </v>
      </c>
      <c r="S17" s="123"/>
      <c r="T17" s="124" t="str">
        <f>IF(M17=" "," ",IF(M17=0," ",WNI!I9))</f>
        <v xml:space="preserve"> </v>
      </c>
      <c r="U17" s="50"/>
      <c r="V17" s="61">
        <f>IF(Employee!H$190=E$9,Employee!D$190+SUM(M17)+0,SUM(M17)+0)</f>
        <v>0</v>
      </c>
      <c r="W17" s="61">
        <f>IF(Employee!H$190=E$9,Employee!D$191+SUM(N17)+0,SUM(N17)+0)</f>
        <v>0</v>
      </c>
      <c r="X17" s="61">
        <f t="shared" si="18"/>
        <v>0</v>
      </c>
      <c r="Y17" s="61">
        <f t="shared" si="19"/>
        <v>0</v>
      </c>
      <c r="Z17" s="61">
        <f t="shared" si="6"/>
        <v>0</v>
      </c>
      <c r="AA17" s="61">
        <f t="shared" si="7"/>
        <v>0</v>
      </c>
      <c r="AB17" s="62"/>
      <c r="AC17" s="61">
        <f t="shared" si="7"/>
        <v>0</v>
      </c>
      <c r="AD17" s="99"/>
      <c r="AE17" s="114">
        <f>IF(E17=" ",0,IF(D17="BR",0,IF(D17="D",0,IF(D17="NT",V17,LOOKUP(D17,Free!A:A,Free!B:B)*E$9/52))))</f>
        <v>0</v>
      </c>
      <c r="AF17" s="95">
        <f t="shared" si="8"/>
        <v>0</v>
      </c>
      <c r="AG17" s="95">
        <f t="shared" si="9"/>
        <v>0</v>
      </c>
      <c r="AH17" s="95">
        <f>IF(D17="D",AF17*AH$7,IF(AF17&gt;LOOKUP(E$9,HR!A:A,HR!B:B),(AF17-LOOKUP(E$9,HR!A:A,HR!B:B))*AH$7,0))</f>
        <v>0</v>
      </c>
      <c r="AI17" s="95">
        <f t="shared" si="10"/>
        <v>0</v>
      </c>
      <c r="AJ17" s="95">
        <f>IF(E17=" ",0,IF(D17="BR",0,IF(D17="D",0,IF(D17="NT",M17,LOOKUP(D17,Free!A:A,Free!B:B)*1/52))))</f>
        <v>0</v>
      </c>
      <c r="AK17" s="95">
        <f t="shared" si="11"/>
        <v>0</v>
      </c>
      <c r="AL17" s="95">
        <f t="shared" si="12"/>
        <v>0</v>
      </c>
      <c r="AM17" s="95">
        <f>IF(D17="D",AK17*AM$7,IF(AK17&gt;LOOKUP(1,HR!A:A,HR!B:B),(AK17-LOOKUP(1,HR!A:A,HR!B:B))*AH$7,0))</f>
        <v>0</v>
      </c>
      <c r="AN17" s="95">
        <f t="shared" si="13"/>
        <v>0</v>
      </c>
      <c r="AO17" s="99"/>
      <c r="AP17" s="63"/>
      <c r="AQ17" s="95">
        <f t="shared" si="14"/>
        <v>0</v>
      </c>
      <c r="AR17" s="95">
        <f t="shared" si="15"/>
        <v>0</v>
      </c>
      <c r="AS17" s="95">
        <f t="shared" si="16"/>
        <v>0</v>
      </c>
      <c r="AT17" s="95">
        <f t="shared" si="17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3"/>
      <c r="H18" s="127">
        <v>0</v>
      </c>
      <c r="I18" s="121">
        <v>0</v>
      </c>
      <c r="J18" s="121">
        <v>0</v>
      </c>
      <c r="K18" s="122">
        <f t="shared" si="2"/>
        <v>0</v>
      </c>
      <c r="L18" s="166">
        <v>0</v>
      </c>
      <c r="M18" s="132" t="str">
        <f t="shared" si="3"/>
        <v xml:space="preserve"> </v>
      </c>
      <c r="N18" s="123" t="str">
        <f>IF(M18=" "," ",IF(M18=0," ",IF(Employee!O$206="W1",AN18,AI18-0)))</f>
        <v xml:space="preserve"> </v>
      </c>
      <c r="O18" s="133" t="str">
        <f>IF(M18=" "," ",IF(M18=0," ",IF(Employee!P$199&gt;E$9,0,IF(C18="A",WNI!E10,IF(C18="B",WNI!F10,IF(C18="C",WNI!G10,IF(C18="J",WNI!H10," ")))))))</f>
        <v xml:space="preserve"> </v>
      </c>
      <c r="P18" s="123"/>
      <c r="Q18" s="123"/>
      <c r="R18" s="138" t="str">
        <f t="shared" si="4"/>
        <v xml:space="preserve"> </v>
      </c>
      <c r="S18" s="123"/>
      <c r="T18" s="124" t="str">
        <f>IF(M18=" "," ",IF(M18=0," ",WNI!I10))</f>
        <v xml:space="preserve"> </v>
      </c>
      <c r="U18" s="50"/>
      <c r="V18" s="61">
        <f>IF(Employee!H$216=E$9,Employee!D$216+SUM(M18)+0,SUM(M18)+0)</f>
        <v>0</v>
      </c>
      <c r="W18" s="61">
        <f>IF(Employee!H$216=E$9,Employee!D$217+SUM(N18)+0,SUM(N18)+0)</f>
        <v>0</v>
      </c>
      <c r="X18" s="61">
        <f t="shared" si="18"/>
        <v>0</v>
      </c>
      <c r="Y18" s="61">
        <f t="shared" si="19"/>
        <v>0</v>
      </c>
      <c r="Z18" s="61">
        <f t="shared" si="6"/>
        <v>0</v>
      </c>
      <c r="AA18" s="61">
        <f t="shared" si="7"/>
        <v>0</v>
      </c>
      <c r="AB18" s="62"/>
      <c r="AC18" s="61">
        <f t="shared" si="7"/>
        <v>0</v>
      </c>
      <c r="AD18" s="99"/>
      <c r="AE18" s="114">
        <f>IF(E18=" ",0,IF(D18="BR",0,IF(D18="D",0,IF(D18="NT",V18,LOOKUP(D18,Free!A:A,Free!B:B)*E$9/52))))</f>
        <v>0</v>
      </c>
      <c r="AF18" s="95">
        <f t="shared" si="8"/>
        <v>0</v>
      </c>
      <c r="AG18" s="95">
        <f t="shared" si="9"/>
        <v>0</v>
      </c>
      <c r="AH18" s="95">
        <f>IF(D18="D",AF18*AH$7,IF(AF18&gt;LOOKUP(E$9,HR!A:A,HR!B:B),(AF18-LOOKUP(E$9,HR!A:A,HR!B:B))*AH$7,0))</f>
        <v>0</v>
      </c>
      <c r="AI18" s="95">
        <f t="shared" si="10"/>
        <v>0</v>
      </c>
      <c r="AJ18" s="95">
        <f>IF(E18=" ",0,IF(D18="BR",0,IF(D18="D",0,IF(D18="NT",M18,LOOKUP(D18,Free!A:A,Free!B:B)*1/52))))</f>
        <v>0</v>
      </c>
      <c r="AK18" s="95">
        <f t="shared" si="11"/>
        <v>0</v>
      </c>
      <c r="AL18" s="95">
        <f t="shared" si="12"/>
        <v>0</v>
      </c>
      <c r="AM18" s="95">
        <f>IF(D18="D",AK18*AM$7,IF(AK18&gt;LOOKUP(1,HR!A:A,HR!B:B),(AK18-LOOKUP(1,HR!A:A,HR!B:B))*AH$7,0))</f>
        <v>0</v>
      </c>
      <c r="AN18" s="95">
        <f t="shared" si="13"/>
        <v>0</v>
      </c>
      <c r="AO18" s="99"/>
      <c r="AP18" s="63"/>
      <c r="AQ18" s="95">
        <f t="shared" si="14"/>
        <v>0</v>
      </c>
      <c r="AR18" s="95">
        <f t="shared" si="15"/>
        <v>0</v>
      </c>
      <c r="AS18" s="95">
        <f t="shared" si="16"/>
        <v>0</v>
      </c>
      <c r="AT18" s="95">
        <f t="shared" si="17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3"/>
      <c r="H19" s="127">
        <v>0</v>
      </c>
      <c r="I19" s="121">
        <v>0</v>
      </c>
      <c r="J19" s="121">
        <v>0</v>
      </c>
      <c r="K19" s="122">
        <f t="shared" si="2"/>
        <v>0</v>
      </c>
      <c r="L19" s="166">
        <v>0</v>
      </c>
      <c r="M19" s="132" t="str">
        <f t="shared" si="3"/>
        <v xml:space="preserve"> </v>
      </c>
      <c r="N19" s="123" t="str">
        <f>IF(M19=" "," ",IF(M19=0," ",IF(Employee!O$232="W1",AN19,AI19-0)))</f>
        <v xml:space="preserve"> </v>
      </c>
      <c r="O19" s="133" t="str">
        <f>IF(M19=" "," ",IF(M19=0," ",IF(Employee!P$225&gt;E$9,0,IF(C19="A",WNI!E11,IF(C19="B",WNI!F11,IF(C19="C",WNI!G11,IF(C19="J",WNI!H11," ")))))))</f>
        <v xml:space="preserve"> </v>
      </c>
      <c r="P19" s="123"/>
      <c r="Q19" s="123"/>
      <c r="R19" s="138" t="str">
        <f t="shared" si="4"/>
        <v xml:space="preserve"> </v>
      </c>
      <c r="S19" s="123"/>
      <c r="T19" s="124" t="str">
        <f>IF(M19=" "," ",IF(M19=0," ",WNI!I11))</f>
        <v xml:space="preserve"> </v>
      </c>
      <c r="U19" s="50"/>
      <c r="V19" s="61">
        <f>IF(Employee!H$242=E$9,Employee!D$242+SUM(M19)+0,SUM(M19)+0)</f>
        <v>0</v>
      </c>
      <c r="W19" s="61">
        <f>IF(Employee!H$242=E$9,Employee!D$243+SUM(N19)+0,SUM(N19)+0)</f>
        <v>0</v>
      </c>
      <c r="X19" s="61">
        <f t="shared" si="18"/>
        <v>0</v>
      </c>
      <c r="Y19" s="61">
        <f t="shared" si="19"/>
        <v>0</v>
      </c>
      <c r="Z19" s="61">
        <f t="shared" si="6"/>
        <v>0</v>
      </c>
      <c r="AA19" s="61">
        <f t="shared" si="7"/>
        <v>0</v>
      </c>
      <c r="AB19" s="62"/>
      <c r="AC19" s="61">
        <f t="shared" si="7"/>
        <v>0</v>
      </c>
      <c r="AD19" s="99"/>
      <c r="AE19" s="114">
        <f>IF(E19=" ",0,IF(D19="BR",0,IF(D19="D",0,IF(D19="NT",V19,LOOKUP(D19,Free!A:A,Free!B:B)*E$9/52))))</f>
        <v>0</v>
      </c>
      <c r="AF19" s="95">
        <f t="shared" si="8"/>
        <v>0</v>
      </c>
      <c r="AG19" s="95">
        <f t="shared" si="9"/>
        <v>0</v>
      </c>
      <c r="AH19" s="95">
        <f>IF(D19="D",AF19*AH$7,IF(AF19&gt;LOOKUP(E$9,HR!A:A,HR!B:B),(AF19-LOOKUP(E$9,HR!A:A,HR!B:B))*AH$7,0))</f>
        <v>0</v>
      </c>
      <c r="AI19" s="95">
        <f t="shared" si="10"/>
        <v>0</v>
      </c>
      <c r="AJ19" s="95">
        <f>IF(E19=" ",0,IF(D19="BR",0,IF(D19="D",0,IF(D19="NT",M19,LOOKUP(D19,Free!A:A,Free!B:B)*1/52))))</f>
        <v>0</v>
      </c>
      <c r="AK19" s="95">
        <f t="shared" si="11"/>
        <v>0</v>
      </c>
      <c r="AL19" s="95">
        <f t="shared" si="12"/>
        <v>0</v>
      </c>
      <c r="AM19" s="95">
        <f>IF(D19="D",AK19*AM$7,IF(AK19&gt;LOOKUP(1,HR!A:A,HR!B:B),(AK19-LOOKUP(1,HR!A:A,HR!B:B))*AH$7,0))</f>
        <v>0</v>
      </c>
      <c r="AN19" s="95">
        <f t="shared" si="13"/>
        <v>0</v>
      </c>
      <c r="AO19" s="99"/>
      <c r="AP19" s="63"/>
      <c r="AQ19" s="95">
        <f t="shared" si="14"/>
        <v>0</v>
      </c>
      <c r="AR19" s="95">
        <f t="shared" si="15"/>
        <v>0</v>
      </c>
      <c r="AS19" s="95">
        <f t="shared" si="16"/>
        <v>0</v>
      </c>
      <c r="AT19" s="95">
        <f t="shared" si="17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4"/>
      <c r="H20" s="127">
        <v>0</v>
      </c>
      <c r="I20" s="121">
        <v>0</v>
      </c>
      <c r="J20" s="121">
        <v>0</v>
      </c>
      <c r="K20" s="122">
        <f t="shared" si="2"/>
        <v>0</v>
      </c>
      <c r="L20" s="166">
        <v>0</v>
      </c>
      <c r="M20" s="132" t="str">
        <f t="shared" si="3"/>
        <v xml:space="preserve"> </v>
      </c>
      <c r="N20" s="123" t="str">
        <f>IF(M20=" "," ",IF(M20=0," ",IF(Employee!O$258="W1",AN20,AI20-0)))</f>
        <v xml:space="preserve"> </v>
      </c>
      <c r="O20" s="133" t="str">
        <f>IF(M20=" "," ",IF(M20=0," ",IF(Employee!P$251&gt;E$9,0,IF(C20="A",WNI!E12,IF(C20="B",WNI!F12,IF(C20="C",WNI!G12,IF(C20="J",WNI!H12," ")))))))</f>
        <v xml:space="preserve"> </v>
      </c>
      <c r="P20" s="123"/>
      <c r="Q20" s="123"/>
      <c r="R20" s="138" t="str">
        <f t="shared" si="4"/>
        <v xml:space="preserve"> </v>
      </c>
      <c r="S20" s="123"/>
      <c r="T20" s="124" t="str">
        <f>IF(M20=" "," ",IF(M20=0," ",WNI!I12))</f>
        <v xml:space="preserve"> </v>
      </c>
      <c r="U20" s="50"/>
      <c r="V20" s="61">
        <f>IF(Employee!H$268=E$9,Employee!D$268+SUM(M20)+0,SUM(M20)+0)</f>
        <v>0</v>
      </c>
      <c r="W20" s="61">
        <f>IF(Employee!H$268=E$9,Employee!D$269+SUM(N20)+0,SUM(N20)+0)</f>
        <v>0</v>
      </c>
      <c r="X20" s="61">
        <f t="shared" si="18"/>
        <v>0</v>
      </c>
      <c r="Y20" s="61">
        <f t="shared" si="19"/>
        <v>0</v>
      </c>
      <c r="Z20" s="61">
        <f t="shared" si="6"/>
        <v>0</v>
      </c>
      <c r="AA20" s="61">
        <f t="shared" si="7"/>
        <v>0</v>
      </c>
      <c r="AB20" s="62"/>
      <c r="AC20" s="61">
        <f t="shared" si="7"/>
        <v>0</v>
      </c>
      <c r="AD20" s="99"/>
      <c r="AE20" s="114">
        <f>IF(E20=" ",0,IF(D20="BR",0,IF(D20="D",0,IF(D20="NT",V20,LOOKUP(D20,Free!A:A,Free!B:B)*E$9/52))))</f>
        <v>0</v>
      </c>
      <c r="AF20" s="95">
        <f t="shared" si="8"/>
        <v>0</v>
      </c>
      <c r="AG20" s="95">
        <f t="shared" si="9"/>
        <v>0</v>
      </c>
      <c r="AH20" s="95">
        <f>IF(D20="D",AF20*AH$7,IF(AF20&gt;LOOKUP(E$9,HR!A:A,HR!B:B),(AF20-LOOKUP(E$9,HR!A:A,HR!B:B))*AH$7,0))</f>
        <v>0</v>
      </c>
      <c r="AI20" s="95">
        <f t="shared" si="10"/>
        <v>0</v>
      </c>
      <c r="AJ20" s="95">
        <f>IF(E20=" ",0,IF(D20="BR",0,IF(D20="D",0,IF(D20="NT",M20,LOOKUP(D20,Free!A:A,Free!B:B)*1/52))))</f>
        <v>0</v>
      </c>
      <c r="AK20" s="95">
        <f t="shared" si="11"/>
        <v>0</v>
      </c>
      <c r="AL20" s="95">
        <f t="shared" si="12"/>
        <v>0</v>
      </c>
      <c r="AM20" s="95">
        <f>IF(D20="D",AK20*AM$7,IF(AK20&gt;LOOKUP(1,HR!A:A,HR!B:B),(AK20-LOOKUP(1,HR!A:A,HR!B:B))*AH$7,0))</f>
        <v>0</v>
      </c>
      <c r="AN20" s="95">
        <f t="shared" si="13"/>
        <v>0</v>
      </c>
      <c r="AO20" s="99"/>
      <c r="AP20" s="63"/>
      <c r="AQ20" s="95">
        <f t="shared" si="14"/>
        <v>0</v>
      </c>
      <c r="AR20" s="95">
        <f t="shared" si="15"/>
        <v>0</v>
      </c>
      <c r="AS20" s="95">
        <f t="shared" si="16"/>
        <v>0</v>
      </c>
      <c r="AT20" s="95">
        <f t="shared" si="17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45" t="s">
        <v>7</v>
      </c>
      <c r="G21" s="446"/>
      <c r="H21" s="168"/>
      <c r="I21" s="169"/>
      <c r="J21" s="169"/>
      <c r="K21" s="170"/>
      <c r="L21" s="170"/>
      <c r="M21" s="171">
        <f t="shared" ref="M21:R21" si="20">SUM(M11:M20)</f>
        <v>0</v>
      </c>
      <c r="N21" s="171">
        <f t="shared" si="20"/>
        <v>0</v>
      </c>
      <c r="O21" s="171">
        <f t="shared" si="20"/>
        <v>0</v>
      </c>
      <c r="P21" s="171">
        <f t="shared" si="20"/>
        <v>0</v>
      </c>
      <c r="Q21" s="171">
        <f t="shared" si="20"/>
        <v>0</v>
      </c>
      <c r="R21" s="171">
        <f t="shared" si="20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2</v>
      </c>
      <c r="F24" s="63"/>
      <c r="G24" s="63"/>
      <c r="H24" s="421" t="s">
        <v>39</v>
      </c>
      <c r="I24" s="410"/>
      <c r="J24" s="411"/>
      <c r="K24" s="324">
        <f>Admin!B9</f>
        <v>39916</v>
      </c>
      <c r="L24" s="325" t="s">
        <v>256</v>
      </c>
      <c r="M24" s="326">
        <f>Admin!B15</f>
        <v>39922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65">
        <f>IF(T$24="Y",L11,0)</f>
        <v>0</v>
      </c>
      <c r="M26" s="130" t="str">
        <f t="shared" ref="M26:M35" si="21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",IF(Employee!P$17&gt;E$24,0,IF(C26="A",WNI!E13,IF(C26="B",WNI!F13,IF(C26="C",WNI!G13,IF(C26="J",WNI!H13," ")))))))</f>
        <v xml:space="preserve"> </v>
      </c>
      <c r="P26" s="119"/>
      <c r="Q26" s="119"/>
      <c r="R26" s="137" t="str">
        <f t="shared" ref="R26:R35" si="22">IF(M26=" "," ",IF(M26=0," ",M26-SUM(N26:Q26)))</f>
        <v xml:space="preserve"> </v>
      </c>
      <c r="S26" s="123"/>
      <c r="T26" s="120" t="str">
        <f>IF(M26=" "," ",IF(M26=0," ",WNI!I13))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23">IF(O26=" ",X11,O26+X11)</f>
        <v>0</v>
      </c>
      <c r="Y26" s="61">
        <f t="shared" ref="Y26:Y35" si="24">IF(P26=0,Y11,P26+Y11)</f>
        <v>0</v>
      </c>
      <c r="Z26" s="61">
        <f t="shared" ref="Z26:Z35" si="25">IF(Q26=0,Z11,Q26+Z11)</f>
        <v>0</v>
      </c>
      <c r="AA26" s="61">
        <f t="shared" ref="AA26:AA35" si="26">IF(R26=" ",AA11,AA11+R26)</f>
        <v>0</v>
      </c>
      <c r="AC26" s="61">
        <f t="shared" ref="AC26:AC35" si="27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8">IF(T$24="Y",H12,0)</f>
        <v>0</v>
      </c>
      <c r="I27" s="121">
        <f t="shared" ref="I27:I35" si="29">IF(T$24="Y",I12,0)</f>
        <v>0</v>
      </c>
      <c r="J27" s="121">
        <f t="shared" ref="J27:J35" si="30">IF(T$24="Y",J12,0)</f>
        <v>0</v>
      </c>
      <c r="K27" s="121">
        <f t="shared" ref="K27:K35" si="31">IF(T$24="Y",K12,I27*J27)</f>
        <v>0</v>
      </c>
      <c r="L27" s="166">
        <f t="shared" ref="L27:L35" si="32">IF(T$24="Y",L12,0)</f>
        <v>0</v>
      </c>
      <c r="M27" s="132" t="str">
        <f t="shared" si="21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",IF(Employee!P$43&gt;E$24,0,IF(C27="A",WNI!E14,IF(C27="B",WNI!F14,IF(C27="C",WNI!G14,IF(C27="J",WNI!H14," ")))))))</f>
        <v xml:space="preserve"> </v>
      </c>
      <c r="P27" s="123"/>
      <c r="Q27" s="123"/>
      <c r="R27" s="138" t="str">
        <f t="shared" si="22"/>
        <v xml:space="preserve"> </v>
      </c>
      <c r="S27" s="123"/>
      <c r="T27" s="124" t="str">
        <f>IF(M27=" "," ",IF(M27=0," ",WNI!I14))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23"/>
        <v>0</v>
      </c>
      <c r="Y27" s="61">
        <f t="shared" si="24"/>
        <v>0</v>
      </c>
      <c r="Z27" s="61">
        <f t="shared" si="25"/>
        <v>0</v>
      </c>
      <c r="AA27" s="61">
        <f t="shared" si="26"/>
        <v>0</v>
      </c>
      <c r="AC27" s="61">
        <f t="shared" si="27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33">IF(E27=" ",0,V27-AE27)</f>
        <v>0</v>
      </c>
      <c r="AG27" s="95">
        <f t="shared" ref="AG27:AG35" si="34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35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36">IF(E27=" ",0,SUM(M27)-AJ27)</f>
        <v>0</v>
      </c>
      <c r="AL27" s="95">
        <f t="shared" ref="AL27:AL35" si="37">AK27*AL$7</f>
        <v>0</v>
      </c>
      <c r="AM27" s="95">
        <f>IF(D27="D",AK27*AM$7,IF(AK27&gt;LOOKUP(1,HR!A:A,HR!B:B),(AK27-LOOKUP(1,HR!A:A,HR!B:B))*AH$7,0))</f>
        <v>0</v>
      </c>
      <c r="AN27" s="95">
        <f t="shared" ref="AN27:AN35" si="38">IF(AK27&lt;1,0,AL27+AM27)</f>
        <v>0</v>
      </c>
      <c r="AO27" s="99"/>
      <c r="AP27" s="63"/>
      <c r="AQ27" s="95">
        <f t="shared" ref="AQ27:AQ35" si="39">IF(G27="SSP",H27,0)</f>
        <v>0</v>
      </c>
      <c r="AR27" s="95">
        <f t="shared" ref="AR27:AR35" si="40">IF(G27="SMP",H27,0)</f>
        <v>0</v>
      </c>
      <c r="AS27" s="95">
        <f t="shared" ref="AS27:AS35" si="41">IF(G27="SPP",H27,0)</f>
        <v>0</v>
      </c>
      <c r="AT27" s="95">
        <f t="shared" ref="AT27:AT35" si="42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8"/>
        <v>0</v>
      </c>
      <c r="I28" s="121">
        <f t="shared" si="29"/>
        <v>0</v>
      </c>
      <c r="J28" s="121">
        <f t="shared" si="30"/>
        <v>0</v>
      </c>
      <c r="K28" s="121">
        <f t="shared" si="31"/>
        <v>0</v>
      </c>
      <c r="L28" s="166">
        <f t="shared" si="32"/>
        <v>0</v>
      </c>
      <c r="M28" s="132" t="str">
        <f t="shared" si="21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",IF(Employee!P$69&gt;E$24,0,IF(C28="A",WNI!E15,IF(C28="B",WNI!F15,IF(C28="C",WNI!G15,IF(C28="J",WNI!H15," ")))))))</f>
        <v xml:space="preserve"> </v>
      </c>
      <c r="P28" s="123"/>
      <c r="Q28" s="123"/>
      <c r="R28" s="138" t="str">
        <f t="shared" si="22"/>
        <v xml:space="preserve"> </v>
      </c>
      <c r="S28" s="123"/>
      <c r="T28" s="124" t="str">
        <f>IF(M28=" "," ",IF(M28=0," ",WNI!I15))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23"/>
        <v>0</v>
      </c>
      <c r="Y28" s="61">
        <f t="shared" si="24"/>
        <v>0</v>
      </c>
      <c r="Z28" s="61">
        <f t="shared" si="25"/>
        <v>0</v>
      </c>
      <c r="AA28" s="61">
        <f t="shared" si="26"/>
        <v>0</v>
      </c>
      <c r="AC28" s="61">
        <f t="shared" si="27"/>
        <v>0</v>
      </c>
      <c r="AD28" s="99"/>
      <c r="AE28" s="114">
        <f>IF(E28=" ",0,IF(D28="BR",0,IF(D28="D",0,IF(D28="NT",V28,LOOKUP(D28,Free!A:A,Free!B:B)*E$24/52))))</f>
        <v>0</v>
      </c>
      <c r="AF28" s="95">
        <f t="shared" si="33"/>
        <v>0</v>
      </c>
      <c r="AG28" s="95">
        <f t="shared" si="34"/>
        <v>0</v>
      </c>
      <c r="AH28" s="95">
        <f>IF(D28="D",AF28*AH$7,IF(AF28&gt;LOOKUP(E$24,HR!A:A,HR!B:B),(AF28-LOOKUP(E$24,HR!A:A,HR!B:B))*AH$7,0))</f>
        <v>0</v>
      </c>
      <c r="AI28" s="95">
        <f t="shared" si="35"/>
        <v>0</v>
      </c>
      <c r="AJ28" s="95">
        <f>IF(E28=" ",0,IF(D28="BR",0,IF(D28="D",0,IF(D28="NT",M28,LOOKUP(D28,Free!A:A,Free!B:B)*1/52))))</f>
        <v>0</v>
      </c>
      <c r="AK28" s="95">
        <f t="shared" si="36"/>
        <v>0</v>
      </c>
      <c r="AL28" s="95">
        <f t="shared" si="37"/>
        <v>0</v>
      </c>
      <c r="AM28" s="95">
        <f>IF(D28="D",AK28*AM$7,IF(AK28&gt;LOOKUP(1,HR!A:A,HR!B:B),(AK28-LOOKUP(1,HR!A:A,HR!B:B))*AH$7,0))</f>
        <v>0</v>
      </c>
      <c r="AN28" s="95">
        <f t="shared" si="38"/>
        <v>0</v>
      </c>
      <c r="AO28" s="99"/>
      <c r="AP28" s="63"/>
      <c r="AQ28" s="95">
        <f t="shared" si="39"/>
        <v>0</v>
      </c>
      <c r="AR28" s="95">
        <f t="shared" si="40"/>
        <v>0</v>
      </c>
      <c r="AS28" s="95">
        <f t="shared" si="41"/>
        <v>0</v>
      </c>
      <c r="AT28" s="95">
        <f t="shared" si="42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8"/>
        <v>0</v>
      </c>
      <c r="I29" s="121">
        <f t="shared" si="29"/>
        <v>0</v>
      </c>
      <c r="J29" s="121">
        <f t="shared" si="30"/>
        <v>0</v>
      </c>
      <c r="K29" s="121">
        <f t="shared" si="31"/>
        <v>0</v>
      </c>
      <c r="L29" s="166">
        <f t="shared" si="32"/>
        <v>0</v>
      </c>
      <c r="M29" s="132" t="str">
        <f t="shared" si="21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",IF(Employee!P$95&gt;E$24,0,IF(C29="A",WNI!E16,IF(C29="B",WNI!F16,IF(C29="C",WNI!G16,IF(C29="J",WNI!H16," ")))))))</f>
        <v xml:space="preserve"> </v>
      </c>
      <c r="P29" s="123"/>
      <c r="Q29" s="123"/>
      <c r="R29" s="138" t="str">
        <f t="shared" si="22"/>
        <v xml:space="preserve"> </v>
      </c>
      <c r="S29" s="123"/>
      <c r="T29" s="124" t="str">
        <f>IF(M29=" "," ",IF(M29=0," ",WNI!I16))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23"/>
        <v>0</v>
      </c>
      <c r="Y29" s="61">
        <f t="shared" si="24"/>
        <v>0</v>
      </c>
      <c r="Z29" s="61">
        <f t="shared" si="25"/>
        <v>0</v>
      </c>
      <c r="AA29" s="61">
        <f t="shared" si="26"/>
        <v>0</v>
      </c>
      <c r="AC29" s="61">
        <f t="shared" si="27"/>
        <v>0</v>
      </c>
      <c r="AD29" s="99"/>
      <c r="AE29" s="114">
        <f>IF(E29=" ",0,IF(D29="BR",0,IF(D29="D",0,IF(D29="NT",V29,LOOKUP(D29,Free!A:A,Free!B:B)*E$24/52))))</f>
        <v>0</v>
      </c>
      <c r="AF29" s="95">
        <f t="shared" si="33"/>
        <v>0</v>
      </c>
      <c r="AG29" s="95">
        <f t="shared" si="34"/>
        <v>0</v>
      </c>
      <c r="AH29" s="95">
        <f>IF(D29="D",AF29*AH$7,IF(AF29&gt;LOOKUP(E$24,HR!A:A,HR!B:B),(AF29-LOOKUP(E$24,HR!A:A,HR!B:B))*AH$7,0))</f>
        <v>0</v>
      </c>
      <c r="AI29" s="95">
        <f t="shared" si="35"/>
        <v>0</v>
      </c>
      <c r="AJ29" s="95">
        <f>IF(E29=" ",0,IF(D29="BR",0,IF(D29="D",0,IF(D29="NT",M29,LOOKUP(D29,Free!A:A,Free!B:B)*1/52))))</f>
        <v>0</v>
      </c>
      <c r="AK29" s="95">
        <f t="shared" si="36"/>
        <v>0</v>
      </c>
      <c r="AL29" s="95">
        <f t="shared" si="37"/>
        <v>0</v>
      </c>
      <c r="AM29" s="95">
        <f>IF(D29="D",AK29*AM$7,IF(AK29&gt;LOOKUP(1,HR!A:A,HR!B:B),(AK29-LOOKUP(1,HR!A:A,HR!B:B))*AH$7,0))</f>
        <v>0</v>
      </c>
      <c r="AN29" s="95">
        <f t="shared" si="38"/>
        <v>0</v>
      </c>
      <c r="AO29" s="99"/>
      <c r="AP29" s="63"/>
      <c r="AQ29" s="95">
        <f t="shared" si="39"/>
        <v>0</v>
      </c>
      <c r="AR29" s="95">
        <f t="shared" si="40"/>
        <v>0</v>
      </c>
      <c r="AS29" s="95">
        <f t="shared" si="41"/>
        <v>0</v>
      </c>
      <c r="AT29" s="95">
        <f t="shared" si="42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8"/>
        <v>0</v>
      </c>
      <c r="I30" s="121">
        <f t="shared" si="29"/>
        <v>0</v>
      </c>
      <c r="J30" s="121">
        <f t="shared" si="30"/>
        <v>0</v>
      </c>
      <c r="K30" s="121">
        <f t="shared" si="31"/>
        <v>0</v>
      </c>
      <c r="L30" s="166">
        <f t="shared" si="32"/>
        <v>0</v>
      </c>
      <c r="M30" s="132" t="str">
        <f t="shared" si="21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",IF(Employee!P$121&gt;E$24,0,IF(C30="A",WNI!E17,IF(C30="B",WNI!F17,IF(C30="C",WNI!G17,IF(C30="J",WNI!H17," ")))))))</f>
        <v xml:space="preserve"> </v>
      </c>
      <c r="P30" s="123"/>
      <c r="Q30" s="123"/>
      <c r="R30" s="138" t="str">
        <f t="shared" si="22"/>
        <v xml:space="preserve"> </v>
      </c>
      <c r="S30" s="123"/>
      <c r="T30" s="124" t="str">
        <f>IF(M30=" "," ",IF(M30=0," ",WNI!I17))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23"/>
        <v>0</v>
      </c>
      <c r="Y30" s="61">
        <f t="shared" si="24"/>
        <v>0</v>
      </c>
      <c r="Z30" s="61">
        <f t="shared" si="25"/>
        <v>0</v>
      </c>
      <c r="AA30" s="61">
        <f t="shared" si="26"/>
        <v>0</v>
      </c>
      <c r="AC30" s="61">
        <f t="shared" si="27"/>
        <v>0</v>
      </c>
      <c r="AD30" s="99"/>
      <c r="AE30" s="114">
        <f>IF(E30=" ",0,IF(D30="BR",0,IF(D30="D",0,IF(D30="NT",V30,LOOKUP(D30,Free!A:A,Free!B:B)*E$24/52))))</f>
        <v>0</v>
      </c>
      <c r="AF30" s="95">
        <f t="shared" si="33"/>
        <v>0</v>
      </c>
      <c r="AG30" s="95">
        <f t="shared" si="34"/>
        <v>0</v>
      </c>
      <c r="AH30" s="95">
        <f>IF(D30="D",AF30*AH$7,IF(AF30&gt;LOOKUP(E$24,HR!A:A,HR!B:B),(AF30-LOOKUP(E$24,HR!A:A,HR!B:B))*AH$7,0))</f>
        <v>0</v>
      </c>
      <c r="AI30" s="95">
        <f t="shared" si="35"/>
        <v>0</v>
      </c>
      <c r="AJ30" s="95">
        <f>IF(E30=" ",0,IF(D30="BR",0,IF(D30="D",0,IF(D30="NT",M30,LOOKUP(D30,Free!A:A,Free!B:B)*1/52))))</f>
        <v>0</v>
      </c>
      <c r="AK30" s="95">
        <f t="shared" si="36"/>
        <v>0</v>
      </c>
      <c r="AL30" s="95">
        <f t="shared" si="37"/>
        <v>0</v>
      </c>
      <c r="AM30" s="95">
        <f>IF(D30="D",AK30*AM$7,IF(AK30&gt;LOOKUP(1,HR!A:A,HR!B:B),(AK30-LOOKUP(1,HR!A:A,HR!B:B))*AH$7,0))</f>
        <v>0</v>
      </c>
      <c r="AN30" s="95">
        <f t="shared" si="38"/>
        <v>0</v>
      </c>
      <c r="AO30" s="99"/>
      <c r="AP30" s="63"/>
      <c r="AQ30" s="95">
        <f t="shared" si="39"/>
        <v>0</v>
      </c>
      <c r="AR30" s="95">
        <f t="shared" si="40"/>
        <v>0</v>
      </c>
      <c r="AS30" s="95">
        <f t="shared" si="41"/>
        <v>0</v>
      </c>
      <c r="AT30" s="95">
        <f t="shared" si="42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8"/>
        <v>0</v>
      </c>
      <c r="I31" s="121">
        <f t="shared" si="29"/>
        <v>0</v>
      </c>
      <c r="J31" s="121">
        <f t="shared" si="30"/>
        <v>0</v>
      </c>
      <c r="K31" s="121">
        <f t="shared" si="31"/>
        <v>0</v>
      </c>
      <c r="L31" s="166">
        <f t="shared" si="32"/>
        <v>0</v>
      </c>
      <c r="M31" s="132" t="str">
        <f t="shared" si="21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",IF(Employee!P$147&gt;E$24,0,IF(C31="A",WNI!E18,IF(C31="B",WNI!F18,IF(C31="C",WNI!G18,IF(C31="J",WNI!H18," ")))))))</f>
        <v xml:space="preserve"> </v>
      </c>
      <c r="P31" s="123"/>
      <c r="Q31" s="123"/>
      <c r="R31" s="138" t="str">
        <f t="shared" si="22"/>
        <v xml:space="preserve"> </v>
      </c>
      <c r="S31" s="123"/>
      <c r="T31" s="124" t="str">
        <f>IF(M31=" "," ",IF(M31=0," ",WNI!I18))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23"/>
        <v>0</v>
      </c>
      <c r="Y31" s="61">
        <f t="shared" si="24"/>
        <v>0</v>
      </c>
      <c r="Z31" s="61">
        <f t="shared" si="25"/>
        <v>0</v>
      </c>
      <c r="AA31" s="61">
        <f t="shared" si="26"/>
        <v>0</v>
      </c>
      <c r="AC31" s="61">
        <f t="shared" si="27"/>
        <v>0</v>
      </c>
      <c r="AD31" s="99"/>
      <c r="AE31" s="114">
        <f>IF(E31=" ",0,IF(D31="BR",0,IF(D31="D",0,IF(D31="NT",V31,LOOKUP(D31,Free!A:A,Free!B:B)*E$24/52))))</f>
        <v>0</v>
      </c>
      <c r="AF31" s="95">
        <f t="shared" si="33"/>
        <v>0</v>
      </c>
      <c r="AG31" s="95">
        <f t="shared" si="34"/>
        <v>0</v>
      </c>
      <c r="AH31" s="95">
        <f>IF(D31="D",AF31*AH$7,IF(AF31&gt;LOOKUP(E$24,HR!A:A,HR!B:B),(AF31-LOOKUP(E$24,HR!A:A,HR!B:B))*AH$7,0))</f>
        <v>0</v>
      </c>
      <c r="AI31" s="95">
        <f t="shared" si="35"/>
        <v>0</v>
      </c>
      <c r="AJ31" s="95">
        <f>IF(E31=" ",0,IF(D31="BR",0,IF(D31="D",0,IF(D31="NT",M31,LOOKUP(D31,Free!A:A,Free!B:B)*1/52))))</f>
        <v>0</v>
      </c>
      <c r="AK31" s="95">
        <f t="shared" si="36"/>
        <v>0</v>
      </c>
      <c r="AL31" s="95">
        <f t="shared" si="37"/>
        <v>0</v>
      </c>
      <c r="AM31" s="95">
        <f>IF(D31="D",AK31*AM$7,IF(AK31&gt;LOOKUP(1,HR!A:A,HR!B:B),(AK31-LOOKUP(1,HR!A:A,HR!B:B))*AH$7,0))</f>
        <v>0</v>
      </c>
      <c r="AN31" s="95">
        <f t="shared" si="38"/>
        <v>0</v>
      </c>
      <c r="AO31" s="99"/>
      <c r="AP31" s="63"/>
      <c r="AQ31" s="95">
        <f t="shared" si="39"/>
        <v>0</v>
      </c>
      <c r="AR31" s="95">
        <f t="shared" si="40"/>
        <v>0</v>
      </c>
      <c r="AS31" s="95">
        <f t="shared" si="41"/>
        <v>0</v>
      </c>
      <c r="AT31" s="95">
        <f t="shared" si="42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8"/>
        <v>0</v>
      </c>
      <c r="I32" s="121">
        <f>IF(T$24="Y",I17,0)</f>
        <v>0</v>
      </c>
      <c r="J32" s="121">
        <f>IF(T$24="Y",J17,0)</f>
        <v>0</v>
      </c>
      <c r="K32" s="121">
        <f t="shared" si="31"/>
        <v>0</v>
      </c>
      <c r="L32" s="166">
        <f t="shared" si="32"/>
        <v>0</v>
      </c>
      <c r="M32" s="132" t="str">
        <f t="shared" si="21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",IF(Employee!P$173&gt;E$24,0,IF(C32="A",WNI!E19,IF(C32="B",WNI!F19,IF(C32="C",WNI!G19,IF(C32="J",WNI!H19," ")))))))</f>
        <v xml:space="preserve"> </v>
      </c>
      <c r="P32" s="123"/>
      <c r="Q32" s="123"/>
      <c r="R32" s="138" t="str">
        <f t="shared" si="22"/>
        <v xml:space="preserve"> </v>
      </c>
      <c r="S32" s="123"/>
      <c r="T32" s="124" t="str">
        <f>IF(M32=" "," ",IF(M32=0," ",WNI!I19))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23"/>
        <v>0</v>
      </c>
      <c r="Y32" s="61">
        <f t="shared" si="24"/>
        <v>0</v>
      </c>
      <c r="Z32" s="61">
        <f t="shared" si="25"/>
        <v>0</v>
      </c>
      <c r="AA32" s="61">
        <f t="shared" si="26"/>
        <v>0</v>
      </c>
      <c r="AC32" s="61">
        <f t="shared" si="27"/>
        <v>0</v>
      </c>
      <c r="AD32" s="99"/>
      <c r="AE32" s="114">
        <f>IF(E32=" ",0,IF(D32="BR",0,IF(D32="D",0,IF(D32="NT",V32,LOOKUP(D32,Free!A:A,Free!B:B)*E$24/52))))</f>
        <v>0</v>
      </c>
      <c r="AF32" s="95">
        <f t="shared" si="33"/>
        <v>0</v>
      </c>
      <c r="AG32" s="95">
        <f t="shared" si="34"/>
        <v>0</v>
      </c>
      <c r="AH32" s="95">
        <f>IF(D32="D",AF32*AH$7,IF(AF32&gt;LOOKUP(E$24,HR!A:A,HR!B:B),(AF32-LOOKUP(E$24,HR!A:A,HR!B:B))*AH$7,0))</f>
        <v>0</v>
      </c>
      <c r="AI32" s="95">
        <f t="shared" si="35"/>
        <v>0</v>
      </c>
      <c r="AJ32" s="95">
        <f>IF(E32=" ",0,IF(D32="BR",0,IF(D32="D",0,IF(D32="NT",M32,LOOKUP(D32,Free!A:A,Free!B:B)*1/52))))</f>
        <v>0</v>
      </c>
      <c r="AK32" s="95">
        <f t="shared" si="36"/>
        <v>0</v>
      </c>
      <c r="AL32" s="95">
        <f t="shared" si="37"/>
        <v>0</v>
      </c>
      <c r="AM32" s="95">
        <f>IF(D32="D",AK32*AM$7,IF(AK32&gt;LOOKUP(1,HR!A:A,HR!B:B),(AK32-LOOKUP(1,HR!A:A,HR!B:B))*AH$7,0))</f>
        <v>0</v>
      </c>
      <c r="AN32" s="95">
        <f t="shared" si="38"/>
        <v>0</v>
      </c>
      <c r="AO32" s="99"/>
      <c r="AP32" s="63"/>
      <c r="AQ32" s="95">
        <f t="shared" si="39"/>
        <v>0</v>
      </c>
      <c r="AR32" s="95">
        <f t="shared" si="40"/>
        <v>0</v>
      </c>
      <c r="AS32" s="95">
        <f t="shared" si="41"/>
        <v>0</v>
      </c>
      <c r="AT32" s="95">
        <f t="shared" si="42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8"/>
        <v>0</v>
      </c>
      <c r="I33" s="121">
        <f t="shared" si="29"/>
        <v>0</v>
      </c>
      <c r="J33" s="121">
        <f t="shared" si="30"/>
        <v>0</v>
      </c>
      <c r="K33" s="121">
        <f t="shared" si="31"/>
        <v>0</v>
      </c>
      <c r="L33" s="166">
        <f t="shared" si="32"/>
        <v>0</v>
      </c>
      <c r="M33" s="132" t="str">
        <f t="shared" si="21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",IF(Employee!P$199&gt;E$24,0,IF(C33="A",WNI!E20,IF(C33="B",WNI!F20,IF(C33="C",WNI!G20,IF(C33="J",WNI!H20," ")))))))</f>
        <v xml:space="preserve"> </v>
      </c>
      <c r="P33" s="123"/>
      <c r="Q33" s="123"/>
      <c r="R33" s="138" t="str">
        <f t="shared" si="22"/>
        <v xml:space="preserve"> </v>
      </c>
      <c r="S33" s="123"/>
      <c r="T33" s="124" t="str">
        <f>IF(M33=" "," ",IF(M33=0," ",WNI!I20))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23"/>
        <v>0</v>
      </c>
      <c r="Y33" s="61">
        <f t="shared" si="24"/>
        <v>0</v>
      </c>
      <c r="Z33" s="61">
        <f t="shared" si="25"/>
        <v>0</v>
      </c>
      <c r="AA33" s="61">
        <f t="shared" si="26"/>
        <v>0</v>
      </c>
      <c r="AC33" s="61">
        <f t="shared" si="27"/>
        <v>0</v>
      </c>
      <c r="AD33" s="99"/>
      <c r="AE33" s="114">
        <f>IF(E33=" ",0,IF(D33="BR",0,IF(D33="D",0,IF(D33="NT",V33,LOOKUP(D33,Free!A:A,Free!B:B)*E$24/52))))</f>
        <v>0</v>
      </c>
      <c r="AF33" s="95">
        <f t="shared" si="33"/>
        <v>0</v>
      </c>
      <c r="AG33" s="95">
        <f t="shared" si="34"/>
        <v>0</v>
      </c>
      <c r="AH33" s="95">
        <f>IF(D33="D",AF33*AH$7,IF(AF33&gt;LOOKUP(E$24,HR!A:A,HR!B:B),(AF33-LOOKUP(E$24,HR!A:A,HR!B:B))*AH$7,0))</f>
        <v>0</v>
      </c>
      <c r="AI33" s="95">
        <f t="shared" si="35"/>
        <v>0</v>
      </c>
      <c r="AJ33" s="95">
        <f>IF(E33=" ",0,IF(D33="BR",0,IF(D33="D",0,IF(D33="NT",M33,LOOKUP(D33,Free!A:A,Free!B:B)*1/52))))</f>
        <v>0</v>
      </c>
      <c r="AK33" s="95">
        <f t="shared" si="36"/>
        <v>0</v>
      </c>
      <c r="AL33" s="95">
        <f t="shared" si="37"/>
        <v>0</v>
      </c>
      <c r="AM33" s="95">
        <f>IF(D33="D",AK33*AM$7,IF(AK33&gt;LOOKUP(1,HR!A:A,HR!B:B),(AK33-LOOKUP(1,HR!A:A,HR!B:B))*AH$7,0))</f>
        <v>0</v>
      </c>
      <c r="AN33" s="95">
        <f t="shared" si="38"/>
        <v>0</v>
      </c>
      <c r="AO33" s="99"/>
      <c r="AP33" s="63"/>
      <c r="AQ33" s="95">
        <f t="shared" si="39"/>
        <v>0</v>
      </c>
      <c r="AR33" s="95">
        <f t="shared" si="40"/>
        <v>0</v>
      </c>
      <c r="AS33" s="95">
        <f t="shared" si="41"/>
        <v>0</v>
      </c>
      <c r="AT33" s="95">
        <f t="shared" si="42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8"/>
        <v>0</v>
      </c>
      <c r="I34" s="121">
        <f t="shared" si="29"/>
        <v>0</v>
      </c>
      <c r="J34" s="121">
        <f t="shared" si="30"/>
        <v>0</v>
      </c>
      <c r="K34" s="121">
        <f t="shared" si="31"/>
        <v>0</v>
      </c>
      <c r="L34" s="166">
        <f t="shared" si="32"/>
        <v>0</v>
      </c>
      <c r="M34" s="132" t="str">
        <f t="shared" si="21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",IF(Employee!P$225&gt;E$24,0,IF(C34="A",WNI!E21,IF(C34="B",WNI!F21,IF(C34="C",WNI!G21,IF(C34="J",WNI!H21," ")))))))</f>
        <v xml:space="preserve"> </v>
      </c>
      <c r="P34" s="123"/>
      <c r="Q34" s="123"/>
      <c r="R34" s="138" t="str">
        <f t="shared" si="22"/>
        <v xml:space="preserve"> </v>
      </c>
      <c r="S34" s="123"/>
      <c r="T34" s="124" t="str">
        <f>IF(M34=" "," ",IF(M34=0," ",WNI!I21))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23"/>
        <v>0</v>
      </c>
      <c r="Y34" s="61">
        <f t="shared" si="24"/>
        <v>0</v>
      </c>
      <c r="Z34" s="61">
        <f t="shared" si="25"/>
        <v>0</v>
      </c>
      <c r="AA34" s="61">
        <f t="shared" si="26"/>
        <v>0</v>
      </c>
      <c r="AC34" s="61">
        <f t="shared" si="27"/>
        <v>0</v>
      </c>
      <c r="AD34" s="99"/>
      <c r="AE34" s="114">
        <f>IF(E34=" ",0,IF(D34="BR",0,IF(D34="D",0,IF(D34="NT",V34,LOOKUP(D34,Free!A:A,Free!B:B)*E$24/52))))</f>
        <v>0</v>
      </c>
      <c r="AF34" s="95">
        <f t="shared" si="33"/>
        <v>0</v>
      </c>
      <c r="AG34" s="95">
        <f t="shared" si="34"/>
        <v>0</v>
      </c>
      <c r="AH34" s="95">
        <f>IF(D34="D",AF34*AH$7,IF(AF34&gt;LOOKUP(E$24,HR!A:A,HR!B:B),(AF34-LOOKUP(E$24,HR!A:A,HR!B:B))*AH$7,0))</f>
        <v>0</v>
      </c>
      <c r="AI34" s="95">
        <f t="shared" si="35"/>
        <v>0</v>
      </c>
      <c r="AJ34" s="95">
        <f>IF(E34=" ",0,IF(D34="BR",0,IF(D34="D",0,IF(D34="NT",M34,LOOKUP(D34,Free!A:A,Free!B:B)*1/52))))</f>
        <v>0</v>
      </c>
      <c r="AK34" s="95">
        <f t="shared" si="36"/>
        <v>0</v>
      </c>
      <c r="AL34" s="95">
        <f t="shared" si="37"/>
        <v>0</v>
      </c>
      <c r="AM34" s="95">
        <f>IF(D34="D",AK34*AM$7,IF(AK34&gt;LOOKUP(1,HR!A:A,HR!B:B),(AK34-LOOKUP(1,HR!A:A,HR!B:B))*AH$7,0))</f>
        <v>0</v>
      </c>
      <c r="AN34" s="95">
        <f t="shared" si="38"/>
        <v>0</v>
      </c>
      <c r="AO34" s="99"/>
      <c r="AP34" s="63"/>
      <c r="AQ34" s="95">
        <f t="shared" si="39"/>
        <v>0</v>
      </c>
      <c r="AR34" s="95">
        <f t="shared" si="40"/>
        <v>0</v>
      </c>
      <c r="AS34" s="95">
        <f t="shared" si="41"/>
        <v>0</v>
      </c>
      <c r="AT34" s="95">
        <f t="shared" si="42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8"/>
        <v>0</v>
      </c>
      <c r="I35" s="148">
        <f t="shared" si="29"/>
        <v>0</v>
      </c>
      <c r="J35" s="148">
        <f t="shared" si="30"/>
        <v>0</v>
      </c>
      <c r="K35" s="148">
        <f t="shared" si="31"/>
        <v>0</v>
      </c>
      <c r="L35" s="167">
        <f t="shared" si="32"/>
        <v>0</v>
      </c>
      <c r="M35" s="134" t="str">
        <f t="shared" si="21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",IF(Employee!P$251&gt;E$24,0,IF(C35="A",WNI!E22,IF(C35="B",WNI!F22,IF(C35="C",WNI!G22,IF(C35="J",WNI!H22," ")))))))</f>
        <v xml:space="preserve"> </v>
      </c>
      <c r="P35" s="136"/>
      <c r="Q35" s="136"/>
      <c r="R35" s="125" t="str">
        <f t="shared" si="22"/>
        <v xml:space="preserve"> </v>
      </c>
      <c r="S35" s="123"/>
      <c r="T35" s="124" t="str">
        <f>IF(M35=" "," ",IF(M35=0," ",WNI!I22))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23"/>
        <v>0</v>
      </c>
      <c r="Y35" s="61">
        <f t="shared" si="24"/>
        <v>0</v>
      </c>
      <c r="Z35" s="61">
        <f t="shared" si="25"/>
        <v>0</v>
      </c>
      <c r="AA35" s="61">
        <f t="shared" si="26"/>
        <v>0</v>
      </c>
      <c r="AC35" s="61">
        <f t="shared" si="27"/>
        <v>0</v>
      </c>
      <c r="AD35" s="99"/>
      <c r="AE35" s="114">
        <f>IF(E35=" ",0,IF(D35="BR",0,IF(D35="D",0,IF(D35="NT",V35,LOOKUP(D35,Free!A:A,Free!B:B)*E$24/52))))</f>
        <v>0</v>
      </c>
      <c r="AF35" s="95">
        <f t="shared" si="33"/>
        <v>0</v>
      </c>
      <c r="AG35" s="95">
        <f t="shared" si="34"/>
        <v>0</v>
      </c>
      <c r="AH35" s="95">
        <f>IF(D35="D",AF35*AH$7,IF(AF35&gt;LOOKUP(E$24,HR!A:A,HR!B:B),(AF35-LOOKUP(E$24,HR!A:A,HR!B:B))*AH$7,0))</f>
        <v>0</v>
      </c>
      <c r="AI35" s="95">
        <f t="shared" si="35"/>
        <v>0</v>
      </c>
      <c r="AJ35" s="95">
        <f>IF(E35=" ",0,IF(D35="BR",0,IF(D35="D",0,IF(D35="NT",M35,LOOKUP(D35,Free!A:A,Free!B:B)*1/52))))</f>
        <v>0</v>
      </c>
      <c r="AK35" s="95">
        <f t="shared" si="36"/>
        <v>0</v>
      </c>
      <c r="AL35" s="95">
        <f t="shared" si="37"/>
        <v>0</v>
      </c>
      <c r="AM35" s="95">
        <f>IF(D35="D",AK35*AM$7,IF(AK35&gt;LOOKUP(1,HR!A:A,HR!B:B),(AK35-LOOKUP(1,HR!A:A,HR!B:B))*AH$7,0))</f>
        <v>0</v>
      </c>
      <c r="AN35" s="95">
        <f t="shared" si="38"/>
        <v>0</v>
      </c>
      <c r="AO35" s="99"/>
      <c r="AP35" s="63"/>
      <c r="AQ35" s="95">
        <f t="shared" si="39"/>
        <v>0</v>
      </c>
      <c r="AR35" s="95">
        <f t="shared" si="40"/>
        <v>0</v>
      </c>
      <c r="AS35" s="95">
        <f t="shared" si="41"/>
        <v>0</v>
      </c>
      <c r="AT35" s="95">
        <f t="shared" si="42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43">SUM(M26:M35)</f>
        <v>0</v>
      </c>
      <c r="N36" s="171">
        <f t="shared" si="43"/>
        <v>0</v>
      </c>
      <c r="O36" s="171">
        <f t="shared" si="43"/>
        <v>0</v>
      </c>
      <c r="P36" s="171">
        <f t="shared" si="43"/>
        <v>0</v>
      </c>
      <c r="Q36" s="171">
        <f t="shared" si="43"/>
        <v>0</v>
      </c>
      <c r="R36" s="171">
        <f t="shared" si="43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183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3</v>
      </c>
      <c r="F39" s="63"/>
      <c r="G39" s="63"/>
      <c r="H39" s="421" t="s">
        <v>39</v>
      </c>
      <c r="I39" s="410"/>
      <c r="J39" s="411"/>
      <c r="K39" s="324">
        <f>Admin!B16</f>
        <v>39923</v>
      </c>
      <c r="L39" s="325" t="s">
        <v>256</v>
      </c>
      <c r="M39" s="326">
        <f>Admin!B22</f>
        <v>39929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44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",IF(Employee!P$17&gt;E$39,0,IF(C41="A",WNI!E23,IF(C41="B",WNI!F23,IF(C41="C",WNI!G23,IF(C41="J",WNI!H23," ")))))))</f>
        <v xml:space="preserve"> </v>
      </c>
      <c r="P41" s="119"/>
      <c r="Q41" s="119"/>
      <c r="R41" s="137" t="str">
        <f t="shared" ref="R41:R50" si="45">IF(M41=" "," ",IF(M41=0," ",M41-SUM(N41:Q41)))</f>
        <v xml:space="preserve"> </v>
      </c>
      <c r="S41" s="123"/>
      <c r="T41" s="120" t="str">
        <f>IF(M41=" "," ",IF(M41=0," ",WNI!I23))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46">IF(O41=" ",X26,O41+X26)</f>
        <v>0</v>
      </c>
      <c r="Y41" s="61">
        <f t="shared" ref="Y41:Y50" si="47">IF(P41=0,Y26,P41+Y26)</f>
        <v>0</v>
      </c>
      <c r="Z41" s="61">
        <f t="shared" ref="Z41:Z50" si="48">IF(Q41=0,Z26,Q41+Z26)</f>
        <v>0</v>
      </c>
      <c r="AA41" s="61">
        <f t="shared" ref="AA41:AA50" si="49">IF(R41=" ",AA26,AA26+R41)</f>
        <v>0</v>
      </c>
      <c r="AC41" s="61">
        <f t="shared" ref="AC41:AC50" si="50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51">IF(T$39="Y",H27,0)</f>
        <v>0</v>
      </c>
      <c r="I42" s="121">
        <f t="shared" ref="I42:I50" si="52">IF(T$39="Y",I27,0)</f>
        <v>0</v>
      </c>
      <c r="J42" s="121">
        <f t="shared" ref="J42:J50" si="53">IF(T$39="Y",J27,0)</f>
        <v>0</v>
      </c>
      <c r="K42" s="121">
        <f t="shared" ref="K42:K50" si="54">IF(T$39="Y",K27,I42*J42)</f>
        <v>0</v>
      </c>
      <c r="L42" s="166">
        <f t="shared" ref="L42:L50" si="55">IF(T$39="Y",L27,0)</f>
        <v>0</v>
      </c>
      <c r="M42" s="145" t="str">
        <f t="shared" si="44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",IF(Employee!P$43&gt;E$39,0,IF(C42="A",WNI!E24,IF(C42="B",WNI!F24,IF(C42="C",WNI!G24,IF(C42="J",WNI!H24," ")))))))</f>
        <v xml:space="preserve"> </v>
      </c>
      <c r="P42" s="123"/>
      <c r="Q42" s="123"/>
      <c r="R42" s="138" t="str">
        <f t="shared" si="45"/>
        <v xml:space="preserve"> </v>
      </c>
      <c r="S42" s="123"/>
      <c r="T42" s="124" t="str">
        <f>IF(M42=" "," ",IF(M42=0," ",WNI!I24))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46"/>
        <v>0</v>
      </c>
      <c r="Y42" s="61">
        <f t="shared" si="47"/>
        <v>0</v>
      </c>
      <c r="Z42" s="61">
        <f t="shared" si="48"/>
        <v>0</v>
      </c>
      <c r="AA42" s="61">
        <f t="shared" si="49"/>
        <v>0</v>
      </c>
      <c r="AC42" s="61">
        <f t="shared" si="50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56">IF(E42=" ",0,V42-AE42)</f>
        <v>0</v>
      </c>
      <c r="AG42" s="95">
        <f t="shared" ref="AG42:AG50" si="57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58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9">IF(E42=" ",0,SUM(M42)-AJ42)</f>
        <v>0</v>
      </c>
      <c r="AL42" s="95">
        <f t="shared" ref="AL42:AL50" si="60">AK42*AL$7</f>
        <v>0</v>
      </c>
      <c r="AM42" s="95">
        <f>IF(D42="D",AK42*AM$7,IF(AK42&gt;LOOKUP(1,HR!A:A,HR!B:B),(AK42-LOOKUP(1,HR!A:A,HR!B:B))*AH$7,0))</f>
        <v>0</v>
      </c>
      <c r="AN42" s="95">
        <f t="shared" ref="AN42:AN50" si="61">IF(AK42&lt;1,0,AL42+AM42)</f>
        <v>0</v>
      </c>
      <c r="AO42" s="99"/>
      <c r="AP42" s="63"/>
      <c r="AQ42" s="95">
        <f t="shared" ref="AQ42:AQ50" si="62">IF(G42="SSP",H42,0)</f>
        <v>0</v>
      </c>
      <c r="AR42" s="95">
        <f t="shared" ref="AR42:AR50" si="63">IF(G42="SMP",H42,0)</f>
        <v>0</v>
      </c>
      <c r="AS42" s="95">
        <f t="shared" ref="AS42:AS50" si="64">IF(G42="SPP",H42,0)</f>
        <v>0</v>
      </c>
      <c r="AT42" s="95">
        <f t="shared" ref="AT42:AT50" si="65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51"/>
        <v>0</v>
      </c>
      <c r="I43" s="121">
        <f t="shared" si="52"/>
        <v>0</v>
      </c>
      <c r="J43" s="121">
        <f t="shared" si="53"/>
        <v>0</v>
      </c>
      <c r="K43" s="121">
        <f t="shared" si="54"/>
        <v>0</v>
      </c>
      <c r="L43" s="166">
        <f t="shared" si="55"/>
        <v>0</v>
      </c>
      <c r="M43" s="145" t="str">
        <f t="shared" si="44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",IF(Employee!P$69&gt;E$39,0,IF(C43="A",WNI!E25,IF(C43="B",WNI!F25,IF(C43="C",WNI!G25,IF(C43="J",WNI!H25," ")))))))</f>
        <v xml:space="preserve"> </v>
      </c>
      <c r="P43" s="123"/>
      <c r="Q43" s="123"/>
      <c r="R43" s="138" t="str">
        <f t="shared" si="45"/>
        <v xml:space="preserve"> </v>
      </c>
      <c r="S43" s="123"/>
      <c r="T43" s="124" t="str">
        <f>IF(M43=" "," ",IF(M43=0," ",WNI!I25))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46"/>
        <v>0</v>
      </c>
      <c r="Y43" s="61">
        <f t="shared" si="47"/>
        <v>0</v>
      </c>
      <c r="Z43" s="61">
        <f t="shared" si="48"/>
        <v>0</v>
      </c>
      <c r="AA43" s="61">
        <f t="shared" si="49"/>
        <v>0</v>
      </c>
      <c r="AC43" s="61">
        <f t="shared" si="50"/>
        <v>0</v>
      </c>
      <c r="AD43" s="99"/>
      <c r="AE43" s="114">
        <f>IF(E43=" ",0,IF(D43="BR",0,IF(D43="D",0,IF(D43="NT",V43,LOOKUP(D43,Free!A:A,Free!B:B)*E$39/52))))</f>
        <v>0</v>
      </c>
      <c r="AF43" s="95">
        <f t="shared" si="56"/>
        <v>0</v>
      </c>
      <c r="AG43" s="95">
        <f t="shared" si="57"/>
        <v>0</v>
      </c>
      <c r="AH43" s="95">
        <f>IF(D43="D",AF43*AH$7,IF(AF43&gt;LOOKUP(E$39,HR!A:A,HR!B:B),(AF43-LOOKUP(E$39,HR!A:A,HR!B:B))*AH$7,0))</f>
        <v>0</v>
      </c>
      <c r="AI43" s="95">
        <f t="shared" si="58"/>
        <v>0</v>
      </c>
      <c r="AJ43" s="95">
        <f>IF(E43=" ",0,IF(D43="BR",0,IF(D43="D",0,IF(D43="NT",M43,LOOKUP(D43,Free!A:A,Free!B:B)*1/52))))</f>
        <v>0</v>
      </c>
      <c r="AK43" s="95">
        <f t="shared" si="59"/>
        <v>0</v>
      </c>
      <c r="AL43" s="95">
        <f t="shared" si="60"/>
        <v>0</v>
      </c>
      <c r="AM43" s="95">
        <f>IF(D43="D",AK43*AM$7,IF(AK43&gt;LOOKUP(1,HR!A:A,HR!B:B),(AK43-LOOKUP(1,HR!A:A,HR!B:B))*AH$7,0))</f>
        <v>0</v>
      </c>
      <c r="AN43" s="95">
        <f t="shared" si="61"/>
        <v>0</v>
      </c>
      <c r="AO43" s="99"/>
      <c r="AP43" s="63"/>
      <c r="AQ43" s="95">
        <f t="shared" si="62"/>
        <v>0</v>
      </c>
      <c r="AR43" s="95">
        <f t="shared" si="63"/>
        <v>0</v>
      </c>
      <c r="AS43" s="95">
        <f t="shared" si="64"/>
        <v>0</v>
      </c>
      <c r="AT43" s="95">
        <f t="shared" si="65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51"/>
        <v>0</v>
      </c>
      <c r="I44" s="121">
        <f t="shared" si="52"/>
        <v>0</v>
      </c>
      <c r="J44" s="121">
        <f t="shared" si="53"/>
        <v>0</v>
      </c>
      <c r="K44" s="121">
        <f t="shared" si="54"/>
        <v>0</v>
      </c>
      <c r="L44" s="166">
        <f t="shared" si="55"/>
        <v>0</v>
      </c>
      <c r="M44" s="145" t="str">
        <f t="shared" si="44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",IF(Employee!P$95&gt;E$39,0,IF(C44="A",WNI!E26,IF(C44="B",WNI!F26,IF(C44="C",WNI!G26,IF(C44="J",WNI!H26," ")))))))</f>
        <v xml:space="preserve"> </v>
      </c>
      <c r="P44" s="123"/>
      <c r="Q44" s="123"/>
      <c r="R44" s="138" t="str">
        <f t="shared" si="45"/>
        <v xml:space="preserve"> </v>
      </c>
      <c r="S44" s="123"/>
      <c r="T44" s="124" t="str">
        <f>IF(M44=" "," ",IF(M44=0," ",WNI!I26))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46"/>
        <v>0</v>
      </c>
      <c r="Y44" s="61">
        <f t="shared" si="47"/>
        <v>0</v>
      </c>
      <c r="Z44" s="61">
        <f t="shared" si="48"/>
        <v>0</v>
      </c>
      <c r="AA44" s="61">
        <f t="shared" si="49"/>
        <v>0</v>
      </c>
      <c r="AC44" s="61">
        <f t="shared" si="50"/>
        <v>0</v>
      </c>
      <c r="AD44" s="99"/>
      <c r="AE44" s="114">
        <f>IF(E44=" ",0,IF(D44="BR",0,IF(D44="D",0,IF(D44="NT",V44,LOOKUP(D44,Free!A:A,Free!B:B)*E$39/52))))</f>
        <v>0</v>
      </c>
      <c r="AF44" s="95">
        <f t="shared" si="56"/>
        <v>0</v>
      </c>
      <c r="AG44" s="95">
        <f t="shared" si="57"/>
        <v>0</v>
      </c>
      <c r="AH44" s="95">
        <f>IF(D44="D",AF44*AH$7,IF(AF44&gt;LOOKUP(E$39,HR!A:A,HR!B:B),(AF44-LOOKUP(E$39,HR!A:A,HR!B:B))*AH$7,0))</f>
        <v>0</v>
      </c>
      <c r="AI44" s="95">
        <f t="shared" si="58"/>
        <v>0</v>
      </c>
      <c r="AJ44" s="95">
        <f>IF(E44=" ",0,IF(D44="BR",0,IF(D44="D",0,IF(D44="NT",M44,LOOKUP(D44,Free!A:A,Free!B:B)*1/52))))</f>
        <v>0</v>
      </c>
      <c r="AK44" s="95">
        <f t="shared" si="59"/>
        <v>0</v>
      </c>
      <c r="AL44" s="95">
        <f t="shared" si="60"/>
        <v>0</v>
      </c>
      <c r="AM44" s="95">
        <f>IF(D44="D",AK44*AM$7,IF(AK44&gt;LOOKUP(1,HR!A:A,HR!B:B),(AK44-LOOKUP(1,HR!A:A,HR!B:B))*AH$7,0))</f>
        <v>0</v>
      </c>
      <c r="AN44" s="95">
        <f t="shared" si="61"/>
        <v>0</v>
      </c>
      <c r="AO44" s="99"/>
      <c r="AP44" s="63"/>
      <c r="AQ44" s="95">
        <f t="shared" si="62"/>
        <v>0</v>
      </c>
      <c r="AR44" s="95">
        <f t="shared" si="63"/>
        <v>0</v>
      </c>
      <c r="AS44" s="95">
        <f t="shared" si="64"/>
        <v>0</v>
      </c>
      <c r="AT44" s="95">
        <f t="shared" si="65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51"/>
        <v>0</v>
      </c>
      <c r="I45" s="121">
        <f t="shared" si="52"/>
        <v>0</v>
      </c>
      <c r="J45" s="121">
        <f t="shared" si="53"/>
        <v>0</v>
      </c>
      <c r="K45" s="121">
        <f t="shared" si="54"/>
        <v>0</v>
      </c>
      <c r="L45" s="166">
        <f t="shared" si="55"/>
        <v>0</v>
      </c>
      <c r="M45" s="145" t="str">
        <f t="shared" si="44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",IF(Employee!P$121&gt;E$39,0,IF(C45="A",WNI!E27,IF(C45="B",WNI!F27,IF(C45="C",WNI!G27,IF(C45="J",WNI!H27," ")))))))</f>
        <v xml:space="preserve"> </v>
      </c>
      <c r="P45" s="123"/>
      <c r="Q45" s="123"/>
      <c r="R45" s="138" t="str">
        <f t="shared" si="45"/>
        <v xml:space="preserve"> </v>
      </c>
      <c r="S45" s="123"/>
      <c r="T45" s="124" t="str">
        <f>IF(M45=" "," ",IF(M45=0," ",WNI!I27))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46"/>
        <v>0</v>
      </c>
      <c r="Y45" s="61">
        <f t="shared" si="47"/>
        <v>0</v>
      </c>
      <c r="Z45" s="61">
        <f t="shared" si="48"/>
        <v>0</v>
      </c>
      <c r="AA45" s="61">
        <f t="shared" si="49"/>
        <v>0</v>
      </c>
      <c r="AC45" s="61">
        <f t="shared" si="50"/>
        <v>0</v>
      </c>
      <c r="AD45" s="99"/>
      <c r="AE45" s="114">
        <f>IF(E45=" ",0,IF(D45="BR",0,IF(D45="D",0,IF(D45="NT",V45,LOOKUP(D45,Free!A:A,Free!B:B)*E$39/52))))</f>
        <v>0</v>
      </c>
      <c r="AF45" s="95">
        <f t="shared" si="56"/>
        <v>0</v>
      </c>
      <c r="AG45" s="95">
        <f t="shared" si="57"/>
        <v>0</v>
      </c>
      <c r="AH45" s="95">
        <f>IF(D45="D",AF45*AH$7,IF(AF45&gt;LOOKUP(E$39,HR!A:A,HR!B:B),(AF45-LOOKUP(E$39,HR!A:A,HR!B:B))*AH$7,0))</f>
        <v>0</v>
      </c>
      <c r="AI45" s="95">
        <f t="shared" si="58"/>
        <v>0</v>
      </c>
      <c r="AJ45" s="95">
        <f>IF(E45=" ",0,IF(D45="BR",0,IF(D45="D",0,IF(D45="NT",M45,LOOKUP(D45,Free!A:A,Free!B:B)*1/52))))</f>
        <v>0</v>
      </c>
      <c r="AK45" s="95">
        <f t="shared" si="59"/>
        <v>0</v>
      </c>
      <c r="AL45" s="95">
        <f t="shared" si="60"/>
        <v>0</v>
      </c>
      <c r="AM45" s="95">
        <f>IF(D45="D",AK45*AM$7,IF(AK45&gt;LOOKUP(1,HR!A:A,HR!B:B),(AK45-LOOKUP(1,HR!A:A,HR!B:B))*AH$7,0))</f>
        <v>0</v>
      </c>
      <c r="AN45" s="95">
        <f t="shared" si="61"/>
        <v>0</v>
      </c>
      <c r="AO45" s="99"/>
      <c r="AP45" s="63"/>
      <c r="AQ45" s="95">
        <f t="shared" si="62"/>
        <v>0</v>
      </c>
      <c r="AR45" s="95">
        <f t="shared" si="63"/>
        <v>0</v>
      </c>
      <c r="AS45" s="95">
        <f t="shared" si="64"/>
        <v>0</v>
      </c>
      <c r="AT45" s="95">
        <f t="shared" si="65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51"/>
        <v>0</v>
      </c>
      <c r="I46" s="121">
        <f t="shared" si="52"/>
        <v>0</v>
      </c>
      <c r="J46" s="121">
        <f t="shared" si="53"/>
        <v>0</v>
      </c>
      <c r="K46" s="121">
        <f t="shared" si="54"/>
        <v>0</v>
      </c>
      <c r="L46" s="166">
        <f t="shared" si="55"/>
        <v>0</v>
      </c>
      <c r="M46" s="145" t="str">
        <f t="shared" si="44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",IF(Employee!P$147&gt;E$39,0,IF(C46="A",WNI!E28,IF(C46="B",WNI!F28,IF(C46="C",WNI!G28,IF(C46="J",WNI!H28," ")))))))</f>
        <v xml:space="preserve"> </v>
      </c>
      <c r="P46" s="123"/>
      <c r="Q46" s="123"/>
      <c r="R46" s="138" t="str">
        <f t="shared" si="45"/>
        <v xml:space="preserve"> </v>
      </c>
      <c r="S46" s="123"/>
      <c r="T46" s="124" t="str">
        <f>IF(M46=" "," ",IF(M46=0," ",WNI!I28))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46"/>
        <v>0</v>
      </c>
      <c r="Y46" s="61">
        <f t="shared" si="47"/>
        <v>0</v>
      </c>
      <c r="Z46" s="61">
        <f t="shared" si="48"/>
        <v>0</v>
      </c>
      <c r="AA46" s="61">
        <f t="shared" si="49"/>
        <v>0</v>
      </c>
      <c r="AC46" s="61">
        <f t="shared" si="50"/>
        <v>0</v>
      </c>
      <c r="AD46" s="99"/>
      <c r="AE46" s="114">
        <f>IF(E46=" ",0,IF(D46="BR",0,IF(D46="D",0,IF(D46="NT",V46,LOOKUP(D46,Free!A:A,Free!B:B)*E$39/52))))</f>
        <v>0</v>
      </c>
      <c r="AF46" s="95">
        <f t="shared" si="56"/>
        <v>0</v>
      </c>
      <c r="AG46" s="95">
        <f t="shared" si="57"/>
        <v>0</v>
      </c>
      <c r="AH46" s="95">
        <f>IF(D46="D",AF46*AH$7,IF(AF46&gt;LOOKUP(E$39,HR!A:A,HR!B:B),(AF46-LOOKUP(E$39,HR!A:A,HR!B:B))*AH$7,0))</f>
        <v>0</v>
      </c>
      <c r="AI46" s="95">
        <f t="shared" si="58"/>
        <v>0</v>
      </c>
      <c r="AJ46" s="95">
        <f>IF(E46=" ",0,IF(D46="BR",0,IF(D46="D",0,IF(D46="NT",M46,LOOKUP(D46,Free!A:A,Free!B:B)*1/52))))</f>
        <v>0</v>
      </c>
      <c r="AK46" s="95">
        <f t="shared" si="59"/>
        <v>0</v>
      </c>
      <c r="AL46" s="95">
        <f t="shared" si="60"/>
        <v>0</v>
      </c>
      <c r="AM46" s="95">
        <f>IF(D46="D",AK46*AM$7,IF(AK46&gt;LOOKUP(1,HR!A:A,HR!B:B),(AK46-LOOKUP(1,HR!A:A,HR!B:B))*AH$7,0))</f>
        <v>0</v>
      </c>
      <c r="AN46" s="95">
        <f t="shared" si="61"/>
        <v>0</v>
      </c>
      <c r="AO46" s="99"/>
      <c r="AP46" s="63"/>
      <c r="AQ46" s="95">
        <f t="shared" si="62"/>
        <v>0</v>
      </c>
      <c r="AR46" s="95">
        <f t="shared" si="63"/>
        <v>0</v>
      </c>
      <c r="AS46" s="95">
        <f t="shared" si="64"/>
        <v>0</v>
      </c>
      <c r="AT46" s="95">
        <f t="shared" si="65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51"/>
        <v>0</v>
      </c>
      <c r="I47" s="121">
        <f t="shared" si="52"/>
        <v>0</v>
      </c>
      <c r="J47" s="121">
        <f t="shared" si="53"/>
        <v>0</v>
      </c>
      <c r="K47" s="121">
        <f t="shared" si="54"/>
        <v>0</v>
      </c>
      <c r="L47" s="166">
        <f t="shared" si="55"/>
        <v>0</v>
      </c>
      <c r="M47" s="145" t="str">
        <f t="shared" si="44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",IF(Employee!P$173&gt;E$39,0,IF(C47="A",WNI!E29,IF(C47="B",WNI!F29,IF(C47="C",WNI!G29,IF(C47="J",WNI!H29," ")))))))</f>
        <v xml:space="preserve"> </v>
      </c>
      <c r="P47" s="123"/>
      <c r="Q47" s="123"/>
      <c r="R47" s="138" t="str">
        <f t="shared" si="45"/>
        <v xml:space="preserve"> </v>
      </c>
      <c r="S47" s="123"/>
      <c r="T47" s="124" t="str">
        <f>IF(M47=" "," ",IF(M47=0," ",WNI!I29))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46"/>
        <v>0</v>
      </c>
      <c r="Y47" s="61">
        <f t="shared" si="47"/>
        <v>0</v>
      </c>
      <c r="Z47" s="61">
        <f t="shared" si="48"/>
        <v>0</v>
      </c>
      <c r="AA47" s="61">
        <f t="shared" si="49"/>
        <v>0</v>
      </c>
      <c r="AC47" s="61">
        <f t="shared" si="50"/>
        <v>0</v>
      </c>
      <c r="AD47" s="99"/>
      <c r="AE47" s="114">
        <f>IF(E47=" ",0,IF(D47="BR",0,IF(D47="D",0,IF(D47="NT",V47,LOOKUP(D47,Free!A:A,Free!B:B)*E$39/52))))</f>
        <v>0</v>
      </c>
      <c r="AF47" s="95">
        <f t="shared" si="56"/>
        <v>0</v>
      </c>
      <c r="AG47" s="95">
        <f t="shared" si="57"/>
        <v>0</v>
      </c>
      <c r="AH47" s="95">
        <f>IF(D47="D",AF47*AH$7,IF(AF47&gt;LOOKUP(E$39,HR!A:A,HR!B:B),(AF47-LOOKUP(E$39,HR!A:A,HR!B:B))*AH$7,0))</f>
        <v>0</v>
      </c>
      <c r="AI47" s="95">
        <f t="shared" si="58"/>
        <v>0</v>
      </c>
      <c r="AJ47" s="95">
        <f>IF(E47=" ",0,IF(D47="BR",0,IF(D47="D",0,IF(D47="NT",M47,LOOKUP(D47,Free!A:A,Free!B:B)*1/52))))</f>
        <v>0</v>
      </c>
      <c r="AK47" s="95">
        <f t="shared" si="59"/>
        <v>0</v>
      </c>
      <c r="AL47" s="95">
        <f t="shared" si="60"/>
        <v>0</v>
      </c>
      <c r="AM47" s="95">
        <f>IF(D47="D",AK47*AM$7,IF(AK47&gt;LOOKUP(1,HR!A:A,HR!B:B),(AK47-LOOKUP(1,HR!A:A,HR!B:B))*AH$7,0))</f>
        <v>0</v>
      </c>
      <c r="AN47" s="95">
        <f t="shared" si="61"/>
        <v>0</v>
      </c>
      <c r="AO47" s="99"/>
      <c r="AP47" s="63"/>
      <c r="AQ47" s="95">
        <f t="shared" si="62"/>
        <v>0</v>
      </c>
      <c r="AR47" s="95">
        <f t="shared" si="63"/>
        <v>0</v>
      </c>
      <c r="AS47" s="95">
        <f t="shared" si="64"/>
        <v>0</v>
      </c>
      <c r="AT47" s="95">
        <f t="shared" si="65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51"/>
        <v>0</v>
      </c>
      <c r="I48" s="121">
        <f t="shared" si="52"/>
        <v>0</v>
      </c>
      <c r="J48" s="121">
        <f t="shared" si="53"/>
        <v>0</v>
      </c>
      <c r="K48" s="121">
        <f t="shared" si="54"/>
        <v>0</v>
      </c>
      <c r="L48" s="166">
        <f t="shared" si="55"/>
        <v>0</v>
      </c>
      <c r="M48" s="145" t="str">
        <f t="shared" si="44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",IF(Employee!P$199&gt;E$39,0,IF(C48="A",WNI!E30,IF(C48="B",WNI!F30,IF(C48="C",WNI!G30,IF(C48="J",WNI!H30," ")))))))</f>
        <v xml:space="preserve"> </v>
      </c>
      <c r="P48" s="123"/>
      <c r="Q48" s="123"/>
      <c r="R48" s="138" t="str">
        <f t="shared" si="45"/>
        <v xml:space="preserve"> </v>
      </c>
      <c r="S48" s="123"/>
      <c r="T48" s="124" t="str">
        <f>IF(M48=" "," ",IF(M48=0," ",WNI!I30))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46"/>
        <v>0</v>
      </c>
      <c r="Y48" s="61">
        <f t="shared" si="47"/>
        <v>0</v>
      </c>
      <c r="Z48" s="61">
        <f t="shared" si="48"/>
        <v>0</v>
      </c>
      <c r="AA48" s="61">
        <f t="shared" si="49"/>
        <v>0</v>
      </c>
      <c r="AC48" s="61">
        <f t="shared" si="50"/>
        <v>0</v>
      </c>
      <c r="AD48" s="99"/>
      <c r="AE48" s="114">
        <f>IF(E48=" ",0,IF(D48="BR",0,IF(D48="D",0,IF(D48="NT",V48,LOOKUP(D48,Free!A:A,Free!B:B)*E$39/52))))</f>
        <v>0</v>
      </c>
      <c r="AF48" s="95">
        <f t="shared" si="56"/>
        <v>0</v>
      </c>
      <c r="AG48" s="95">
        <f t="shared" si="57"/>
        <v>0</v>
      </c>
      <c r="AH48" s="95">
        <f>IF(D48="D",AF48*AH$7,IF(AF48&gt;LOOKUP(E$39,HR!A:A,HR!B:B),(AF48-LOOKUP(E$39,HR!A:A,HR!B:B))*AH$7,0))</f>
        <v>0</v>
      </c>
      <c r="AI48" s="95">
        <f t="shared" si="58"/>
        <v>0</v>
      </c>
      <c r="AJ48" s="95">
        <f>IF(E48=" ",0,IF(D48="BR",0,IF(D48="D",0,IF(D48="NT",M48,LOOKUP(D48,Free!A:A,Free!B:B)*1/52))))</f>
        <v>0</v>
      </c>
      <c r="AK48" s="95">
        <f t="shared" si="59"/>
        <v>0</v>
      </c>
      <c r="AL48" s="95">
        <f t="shared" si="60"/>
        <v>0</v>
      </c>
      <c r="AM48" s="95">
        <f>IF(D48="D",AK48*AM$7,IF(AK48&gt;LOOKUP(1,HR!A:A,HR!B:B),(AK48-LOOKUP(1,HR!A:A,HR!B:B))*AH$7,0))</f>
        <v>0</v>
      </c>
      <c r="AN48" s="95">
        <f t="shared" si="61"/>
        <v>0</v>
      </c>
      <c r="AO48" s="99"/>
      <c r="AP48" s="63"/>
      <c r="AQ48" s="95">
        <f t="shared" si="62"/>
        <v>0</v>
      </c>
      <c r="AR48" s="95">
        <f t="shared" si="63"/>
        <v>0</v>
      </c>
      <c r="AS48" s="95">
        <f t="shared" si="64"/>
        <v>0</v>
      </c>
      <c r="AT48" s="95">
        <f t="shared" si="65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51"/>
        <v>0</v>
      </c>
      <c r="I49" s="121">
        <f t="shared" si="52"/>
        <v>0</v>
      </c>
      <c r="J49" s="121">
        <f t="shared" si="53"/>
        <v>0</v>
      </c>
      <c r="K49" s="121">
        <f t="shared" si="54"/>
        <v>0</v>
      </c>
      <c r="L49" s="166">
        <f t="shared" si="55"/>
        <v>0</v>
      </c>
      <c r="M49" s="145" t="str">
        <f t="shared" si="44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",IF(Employee!P$225&gt;E$39,0,IF(C49="A",WNI!E31,IF(C49="B",WNI!F31,IF(C49="C",WNI!G31,IF(C49="J",WNI!H31," ")))))))</f>
        <v xml:space="preserve"> </v>
      </c>
      <c r="P49" s="123"/>
      <c r="Q49" s="123"/>
      <c r="R49" s="138" t="str">
        <f t="shared" si="45"/>
        <v xml:space="preserve"> </v>
      </c>
      <c r="S49" s="123"/>
      <c r="T49" s="124" t="str">
        <f>IF(M49=" "," ",IF(M49=0," ",WNI!I31))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46"/>
        <v>0</v>
      </c>
      <c r="Y49" s="61">
        <f t="shared" si="47"/>
        <v>0</v>
      </c>
      <c r="Z49" s="61">
        <f t="shared" si="48"/>
        <v>0</v>
      </c>
      <c r="AA49" s="61">
        <f t="shared" si="49"/>
        <v>0</v>
      </c>
      <c r="AC49" s="61">
        <f t="shared" si="50"/>
        <v>0</v>
      </c>
      <c r="AD49" s="99"/>
      <c r="AE49" s="114">
        <f>IF(E49=" ",0,IF(D49="BR",0,IF(D49="D",0,IF(D49="NT",V49,LOOKUP(D49,Free!A:A,Free!B:B)*E$39/52))))</f>
        <v>0</v>
      </c>
      <c r="AF49" s="95">
        <f t="shared" si="56"/>
        <v>0</v>
      </c>
      <c r="AG49" s="95">
        <f t="shared" si="57"/>
        <v>0</v>
      </c>
      <c r="AH49" s="95">
        <f>IF(D49="D",AF49*AH$7,IF(AF49&gt;LOOKUP(E$39,HR!A:A,HR!B:B),(AF49-LOOKUP(E$39,HR!A:A,HR!B:B))*AH$7,0))</f>
        <v>0</v>
      </c>
      <c r="AI49" s="95">
        <f t="shared" si="58"/>
        <v>0</v>
      </c>
      <c r="AJ49" s="95">
        <f>IF(E49=" ",0,IF(D49="BR",0,IF(D49="D",0,IF(D49="NT",M49,LOOKUP(D49,Free!A:A,Free!B:B)*1/52))))</f>
        <v>0</v>
      </c>
      <c r="AK49" s="95">
        <f t="shared" si="59"/>
        <v>0</v>
      </c>
      <c r="AL49" s="95">
        <f t="shared" si="60"/>
        <v>0</v>
      </c>
      <c r="AM49" s="95">
        <f>IF(D49="D",AK49*AM$7,IF(AK49&gt;LOOKUP(1,HR!A:A,HR!B:B),(AK49-LOOKUP(1,HR!A:A,HR!B:B))*AH$7,0))</f>
        <v>0</v>
      </c>
      <c r="AN49" s="95">
        <f t="shared" si="61"/>
        <v>0</v>
      </c>
      <c r="AO49" s="99"/>
      <c r="AP49" s="63"/>
      <c r="AQ49" s="95">
        <f t="shared" si="62"/>
        <v>0</v>
      </c>
      <c r="AR49" s="95">
        <f t="shared" si="63"/>
        <v>0</v>
      </c>
      <c r="AS49" s="95">
        <f t="shared" si="64"/>
        <v>0</v>
      </c>
      <c r="AT49" s="95">
        <f t="shared" si="65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51"/>
        <v>0</v>
      </c>
      <c r="I50" s="148">
        <f t="shared" si="52"/>
        <v>0</v>
      </c>
      <c r="J50" s="148">
        <f t="shared" si="53"/>
        <v>0</v>
      </c>
      <c r="K50" s="148">
        <f t="shared" si="54"/>
        <v>0</v>
      </c>
      <c r="L50" s="167">
        <f t="shared" si="55"/>
        <v>0</v>
      </c>
      <c r="M50" s="146" t="str">
        <f t="shared" si="44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",IF(Employee!P$251&gt;E$39,0,IF(C50="A",WNI!E32,IF(C50="B",WNI!F32,IF(C50="C",WNI!G32,IF(C50="J",WNI!H32," ")))))))</f>
        <v xml:space="preserve"> </v>
      </c>
      <c r="P50" s="136"/>
      <c r="Q50" s="136"/>
      <c r="R50" s="125" t="str">
        <f t="shared" si="45"/>
        <v xml:space="preserve"> </v>
      </c>
      <c r="S50" s="123"/>
      <c r="T50" s="124" t="str">
        <f>IF(M50=" "," ",IF(M50=0," ",WNI!I32))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46"/>
        <v>0</v>
      </c>
      <c r="Y50" s="61">
        <f t="shared" si="47"/>
        <v>0</v>
      </c>
      <c r="Z50" s="61">
        <f t="shared" si="48"/>
        <v>0</v>
      </c>
      <c r="AA50" s="61">
        <f t="shared" si="49"/>
        <v>0</v>
      </c>
      <c r="AC50" s="61">
        <f t="shared" si="50"/>
        <v>0</v>
      </c>
      <c r="AD50" s="99"/>
      <c r="AE50" s="114">
        <f>IF(E50=" ",0,IF(D50="BR",0,IF(D50="D",0,IF(D50="NT",V50,LOOKUP(D50,Free!A:A,Free!B:B)*E$39/52))))</f>
        <v>0</v>
      </c>
      <c r="AF50" s="95">
        <f t="shared" si="56"/>
        <v>0</v>
      </c>
      <c r="AG50" s="95">
        <f t="shared" si="57"/>
        <v>0</v>
      </c>
      <c r="AH50" s="95">
        <f>IF(D50="D",AF50*AH$7,IF(AF50&gt;LOOKUP(E$39,HR!A:A,HR!B:B),(AF50-LOOKUP(E$39,HR!A:A,HR!B:B))*AH$7,0))</f>
        <v>0</v>
      </c>
      <c r="AI50" s="95">
        <f t="shared" si="58"/>
        <v>0</v>
      </c>
      <c r="AJ50" s="95">
        <f>IF(E50=" ",0,IF(D50="BR",0,IF(D50="D",0,IF(D50="NT",M50,LOOKUP(D50,Free!A:A,Free!B:B)*1/52))))</f>
        <v>0</v>
      </c>
      <c r="AK50" s="95">
        <f t="shared" si="59"/>
        <v>0</v>
      </c>
      <c r="AL50" s="95">
        <f t="shared" si="60"/>
        <v>0</v>
      </c>
      <c r="AM50" s="95">
        <f>IF(D50="D",AK50*AM$7,IF(AK50&gt;LOOKUP(1,HR!A:A,HR!B:B),(AK50-LOOKUP(1,HR!A:A,HR!B:B))*AH$7,0))</f>
        <v>0</v>
      </c>
      <c r="AN50" s="95">
        <f t="shared" si="61"/>
        <v>0</v>
      </c>
      <c r="AO50" s="99"/>
      <c r="AP50" s="63"/>
      <c r="AQ50" s="95">
        <f t="shared" si="62"/>
        <v>0</v>
      </c>
      <c r="AR50" s="95">
        <f t="shared" si="63"/>
        <v>0</v>
      </c>
      <c r="AS50" s="95">
        <f t="shared" si="64"/>
        <v>0</v>
      </c>
      <c r="AT50" s="95">
        <f t="shared" si="65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66">SUM(M41:M50)</f>
        <v>0</v>
      </c>
      <c r="N51" s="171">
        <f t="shared" si="66"/>
        <v>0</v>
      </c>
      <c r="O51" s="171">
        <f t="shared" si="66"/>
        <v>0</v>
      </c>
      <c r="P51" s="171">
        <f t="shared" si="66"/>
        <v>0</v>
      </c>
      <c r="Q51" s="171">
        <f t="shared" si="66"/>
        <v>0</v>
      </c>
      <c r="R51" s="171">
        <f t="shared" si="66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10"/>
      <c r="D53" s="410"/>
      <c r="E53" s="411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10"/>
      <c r="D54" s="411"/>
      <c r="E54" s="220">
        <v>4</v>
      </c>
      <c r="F54" s="63"/>
      <c r="G54" s="63"/>
      <c r="H54" s="421" t="s">
        <v>39</v>
      </c>
      <c r="I54" s="410"/>
      <c r="J54" s="411"/>
      <c r="K54" s="324">
        <f>Admin!B23</f>
        <v>39930</v>
      </c>
      <c r="L54" s="325" t="s">
        <v>256</v>
      </c>
      <c r="M54" s="326">
        <f>Admin!B29</f>
        <v>39936</v>
      </c>
      <c r="N54" s="28"/>
      <c r="O54" s="422" t="s">
        <v>116</v>
      </c>
      <c r="P54" s="423"/>
      <c r="Q54" s="423"/>
      <c r="R54" s="424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65">
        <f>IF(T$54="Y",L41,0)</f>
        <v>0</v>
      </c>
      <c r="M56" s="130" t="str">
        <f t="shared" ref="M56:M65" si="67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",IF(Employee!P$17&gt;E$54,0,IF(C56="A",WNI!E33,IF(C56="B",WNI!F33,IF(C56="C",WNI!G33,IF(C56="J",WNI!H33," ")))))))</f>
        <v xml:space="preserve"> </v>
      </c>
      <c r="P56" s="119"/>
      <c r="Q56" s="119"/>
      <c r="R56" s="137" t="str">
        <f t="shared" ref="R56:R65" si="68">IF(M56=" "," ",IF(M56=0," ",M56-SUM(N56:Q56)))</f>
        <v xml:space="preserve"> </v>
      </c>
      <c r="S56" s="123"/>
      <c r="T56" s="120" t="str">
        <f>IF(M56=" "," ",IF(M56=0," ",WNI!I33))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9">IF(O56=" ",X41,O56+X41)</f>
        <v>0</v>
      </c>
      <c r="Y56" s="61">
        <f t="shared" ref="Y56:Y65" si="70">IF(P56=0,Y41,P56+Y41)</f>
        <v>0</v>
      </c>
      <c r="Z56" s="61">
        <f t="shared" ref="Z56:Z65" si="71">IF(Q56=0,Z41,Q56+Z41)</f>
        <v>0</v>
      </c>
      <c r="AA56" s="61">
        <f t="shared" ref="AA56:AA65" si="72">IF(R56=" ",AA41,AA41+R56)</f>
        <v>0</v>
      </c>
      <c r="AC56" s="61">
        <f t="shared" ref="AC56:AC65" si="7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74">IF(T$54="Y",H42,0)</f>
        <v>0</v>
      </c>
      <c r="I57" s="121">
        <f t="shared" ref="I57:I65" si="75">IF(T$54="Y",I42,0)</f>
        <v>0</v>
      </c>
      <c r="J57" s="121">
        <f t="shared" ref="J57:J65" si="76">IF(T$54="Y",J42,0)</f>
        <v>0</v>
      </c>
      <c r="K57" s="121">
        <f t="shared" ref="K57:K65" si="77">IF(T$54="Y",K42,I57*J57)</f>
        <v>0</v>
      </c>
      <c r="L57" s="166">
        <f t="shared" ref="L57:L65" si="78">IF(T$54="Y",L42,0)</f>
        <v>0</v>
      </c>
      <c r="M57" s="132" t="str">
        <f t="shared" si="67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",IF(Employee!P$43&gt;E$54,0,IF(C57="A",WNI!E34,IF(C57="B",WNI!F34,IF(C57="C",WNI!G34,IF(C57="J",WNI!H34," ")))))))</f>
        <v xml:space="preserve"> </v>
      </c>
      <c r="P57" s="123"/>
      <c r="Q57" s="123"/>
      <c r="R57" s="138" t="str">
        <f t="shared" si="68"/>
        <v xml:space="preserve"> </v>
      </c>
      <c r="S57" s="123"/>
      <c r="T57" s="124" t="str">
        <f>IF(M57=" "," ",IF(M57=0," ",WNI!I34))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9"/>
        <v>0</v>
      </c>
      <c r="Y57" s="61">
        <f t="shared" si="70"/>
        <v>0</v>
      </c>
      <c r="Z57" s="61">
        <f t="shared" si="71"/>
        <v>0</v>
      </c>
      <c r="AA57" s="61">
        <f t="shared" si="72"/>
        <v>0</v>
      </c>
      <c r="AC57" s="61">
        <f t="shared" si="7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79">IF(E57=" ",0,V57-AE57)</f>
        <v>0</v>
      </c>
      <c r="AG57" s="95">
        <f t="shared" ref="AG57:AG65" si="8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8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82">IF(E57=" ",0,SUM(M57)-AJ57)</f>
        <v>0</v>
      </c>
      <c r="AL57" s="95">
        <f t="shared" ref="AL57:AL65" si="83">AK57*AL$7</f>
        <v>0</v>
      </c>
      <c r="AM57" s="95">
        <f>IF(D57="D",AK57*AM$7,IF(AK57&gt;LOOKUP(1,HR!A:A,HR!B:B),(AK57-LOOKUP(1,HR!A:A,HR!B:B))*AH$7,0))</f>
        <v>0</v>
      </c>
      <c r="AN57" s="95">
        <f t="shared" ref="AN57:AN65" si="84">IF(AK57&lt;1,0,AL57+AM57)</f>
        <v>0</v>
      </c>
      <c r="AO57" s="99"/>
      <c r="AP57" s="63"/>
      <c r="AQ57" s="95">
        <f t="shared" ref="AQ57:AQ65" si="85">IF(G57="SSP",H57,0)</f>
        <v>0</v>
      </c>
      <c r="AR57" s="95">
        <f t="shared" ref="AR57:AR65" si="86">IF(G57="SMP",H57,0)</f>
        <v>0</v>
      </c>
      <c r="AS57" s="95">
        <f t="shared" ref="AS57:AS65" si="87">IF(G57="SPP",H57,0)</f>
        <v>0</v>
      </c>
      <c r="AT57" s="95">
        <f t="shared" ref="AT57:AT65" si="8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74"/>
        <v>0</v>
      </c>
      <c r="I58" s="121">
        <f t="shared" si="75"/>
        <v>0</v>
      </c>
      <c r="J58" s="121">
        <f t="shared" si="76"/>
        <v>0</v>
      </c>
      <c r="K58" s="121">
        <f t="shared" si="77"/>
        <v>0</v>
      </c>
      <c r="L58" s="166">
        <f t="shared" si="78"/>
        <v>0</v>
      </c>
      <c r="M58" s="132" t="str">
        <f t="shared" si="67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",IF(Employee!P$69&gt;E$54,0,IF(C58="A",WNI!E35,IF(C58="B",WNI!F35,IF(C58="C",WNI!G35,IF(C58="J",WNI!H35," ")))))))</f>
        <v xml:space="preserve"> </v>
      </c>
      <c r="P58" s="123"/>
      <c r="Q58" s="123"/>
      <c r="R58" s="138" t="str">
        <f t="shared" si="68"/>
        <v xml:space="preserve"> </v>
      </c>
      <c r="S58" s="123"/>
      <c r="T58" s="124" t="str">
        <f>IF(M58=" "," ",IF(M58=0," ",WNI!I35))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9"/>
        <v>0</v>
      </c>
      <c r="Y58" s="61">
        <f t="shared" si="70"/>
        <v>0</v>
      </c>
      <c r="Z58" s="61">
        <f t="shared" si="71"/>
        <v>0</v>
      </c>
      <c r="AA58" s="61">
        <f t="shared" si="72"/>
        <v>0</v>
      </c>
      <c r="AC58" s="61">
        <f t="shared" si="7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79"/>
        <v>0</v>
      </c>
      <c r="AG58" s="95">
        <f t="shared" si="80"/>
        <v>0</v>
      </c>
      <c r="AH58" s="95">
        <f>IF(D58="D",AF58*AH$7,IF(AF58&gt;LOOKUP(E$54,HR!A:A,HR!B:B),(AF58-LOOKUP(E$54,HR!A:A,HR!B:B))*AH$7,0))</f>
        <v>0</v>
      </c>
      <c r="AI58" s="95">
        <f t="shared" si="81"/>
        <v>0</v>
      </c>
      <c r="AJ58" s="95">
        <f>IF(E58=" ",0,IF(D58="BR",0,IF(D58="D",0,IF(D58="NT",M58,LOOKUP(D58,Free!A:A,Free!B:B)*1/52))))</f>
        <v>0</v>
      </c>
      <c r="AK58" s="95">
        <f t="shared" si="82"/>
        <v>0</v>
      </c>
      <c r="AL58" s="95">
        <f t="shared" si="83"/>
        <v>0</v>
      </c>
      <c r="AM58" s="95">
        <f>IF(D58="D",AK58*AM$7,IF(AK58&gt;LOOKUP(1,HR!A:A,HR!B:B),(AK58-LOOKUP(1,HR!A:A,HR!B:B))*AH$7,0))</f>
        <v>0</v>
      </c>
      <c r="AN58" s="95">
        <f t="shared" si="84"/>
        <v>0</v>
      </c>
      <c r="AO58" s="99"/>
      <c r="AP58" s="63"/>
      <c r="AQ58" s="95">
        <f t="shared" si="85"/>
        <v>0</v>
      </c>
      <c r="AR58" s="95">
        <f t="shared" si="86"/>
        <v>0</v>
      </c>
      <c r="AS58" s="95">
        <f t="shared" si="87"/>
        <v>0</v>
      </c>
      <c r="AT58" s="95">
        <f t="shared" si="8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74"/>
        <v>0</v>
      </c>
      <c r="I59" s="121">
        <f t="shared" si="75"/>
        <v>0</v>
      </c>
      <c r="J59" s="121">
        <f t="shared" si="76"/>
        <v>0</v>
      </c>
      <c r="K59" s="121">
        <f t="shared" si="77"/>
        <v>0</v>
      </c>
      <c r="L59" s="166">
        <f t="shared" si="78"/>
        <v>0</v>
      </c>
      <c r="M59" s="132" t="str">
        <f t="shared" si="67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",IF(Employee!P$95&gt;E$54,0,IF(C59="A",WNI!E36,IF(C59="B",WNI!F36,IF(C59="C",WNI!G36,IF(C59="J",WNI!H36," ")))))))</f>
        <v xml:space="preserve"> </v>
      </c>
      <c r="P59" s="123"/>
      <c r="Q59" s="123"/>
      <c r="R59" s="138" t="str">
        <f t="shared" si="68"/>
        <v xml:space="preserve"> </v>
      </c>
      <c r="S59" s="123"/>
      <c r="T59" s="124" t="str">
        <f>IF(M59=" "," ",IF(M59=0," ",WNI!I36))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9"/>
        <v>0</v>
      </c>
      <c r="Y59" s="61">
        <f t="shared" si="70"/>
        <v>0</v>
      </c>
      <c r="Z59" s="61">
        <f t="shared" si="71"/>
        <v>0</v>
      </c>
      <c r="AA59" s="61">
        <f t="shared" si="72"/>
        <v>0</v>
      </c>
      <c r="AC59" s="61">
        <f t="shared" si="7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79"/>
        <v>0</v>
      </c>
      <c r="AG59" s="95">
        <f t="shared" si="80"/>
        <v>0</v>
      </c>
      <c r="AH59" s="95">
        <f>IF(D59="D",AF59*AH$7,IF(AF59&gt;LOOKUP(E$54,HR!A:A,HR!B:B),(AF59-LOOKUP(E$54,HR!A:A,HR!B:B))*AH$7,0))</f>
        <v>0</v>
      </c>
      <c r="AI59" s="95">
        <f t="shared" si="81"/>
        <v>0</v>
      </c>
      <c r="AJ59" s="95">
        <f>IF(E59=" ",0,IF(D59="BR",0,IF(D59="D",0,IF(D59="NT",M59,LOOKUP(D59,Free!A:A,Free!B:B)*1/52))))</f>
        <v>0</v>
      </c>
      <c r="AK59" s="95">
        <f t="shared" si="82"/>
        <v>0</v>
      </c>
      <c r="AL59" s="95">
        <f t="shared" si="83"/>
        <v>0</v>
      </c>
      <c r="AM59" s="95">
        <f>IF(D59="D",AK59*AM$7,IF(AK59&gt;LOOKUP(1,HR!A:A,HR!B:B),(AK59-LOOKUP(1,HR!A:A,HR!B:B))*AH$7,0))</f>
        <v>0</v>
      </c>
      <c r="AN59" s="95">
        <f t="shared" si="84"/>
        <v>0</v>
      </c>
      <c r="AO59" s="99"/>
      <c r="AP59" s="63"/>
      <c r="AQ59" s="95">
        <f t="shared" si="85"/>
        <v>0</v>
      </c>
      <c r="AR59" s="95">
        <f t="shared" si="86"/>
        <v>0</v>
      </c>
      <c r="AS59" s="95">
        <f t="shared" si="87"/>
        <v>0</v>
      </c>
      <c r="AT59" s="95">
        <f t="shared" si="8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74"/>
        <v>0</v>
      </c>
      <c r="I60" s="121">
        <f t="shared" si="75"/>
        <v>0</v>
      </c>
      <c r="J60" s="121">
        <f t="shared" si="76"/>
        <v>0</v>
      </c>
      <c r="K60" s="121">
        <f t="shared" si="77"/>
        <v>0</v>
      </c>
      <c r="L60" s="166">
        <f t="shared" si="78"/>
        <v>0</v>
      </c>
      <c r="M60" s="132" t="str">
        <f t="shared" si="67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",IF(Employee!P$121&gt;E$54,0,IF(C60="A",WNI!E37,IF(C60="B",WNI!F37,IF(C60="C",WNI!G37,IF(C60="J",WNI!H37," ")))))))</f>
        <v xml:space="preserve"> </v>
      </c>
      <c r="P60" s="123"/>
      <c r="Q60" s="123"/>
      <c r="R60" s="138" t="str">
        <f t="shared" si="68"/>
        <v xml:space="preserve"> </v>
      </c>
      <c r="S60" s="123"/>
      <c r="T60" s="124" t="str">
        <f>IF(M60=" "," ",IF(M60=0," ",WNI!I37))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9"/>
        <v>0</v>
      </c>
      <c r="Y60" s="61">
        <f t="shared" si="70"/>
        <v>0</v>
      </c>
      <c r="Z60" s="61">
        <f t="shared" si="71"/>
        <v>0</v>
      </c>
      <c r="AA60" s="61">
        <f t="shared" si="72"/>
        <v>0</v>
      </c>
      <c r="AC60" s="61">
        <f t="shared" si="7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79"/>
        <v>0</v>
      </c>
      <c r="AG60" s="95">
        <f t="shared" si="80"/>
        <v>0</v>
      </c>
      <c r="AH60" s="95">
        <f>IF(D60="D",AF60*AH$7,IF(AF60&gt;LOOKUP(E$54,HR!A:A,HR!B:B),(AF60-LOOKUP(E$54,HR!A:A,HR!B:B))*AH$7,0))</f>
        <v>0</v>
      </c>
      <c r="AI60" s="95">
        <f t="shared" si="81"/>
        <v>0</v>
      </c>
      <c r="AJ60" s="95">
        <f>IF(E60=" ",0,IF(D60="BR",0,IF(D60="D",0,IF(D60="NT",M60,LOOKUP(D60,Free!A:A,Free!B:B)*1/52))))</f>
        <v>0</v>
      </c>
      <c r="AK60" s="95">
        <f t="shared" si="82"/>
        <v>0</v>
      </c>
      <c r="AL60" s="95">
        <f t="shared" si="83"/>
        <v>0</v>
      </c>
      <c r="AM60" s="95">
        <f>IF(D60="D",AK60*AM$7,IF(AK60&gt;LOOKUP(1,HR!A:A,HR!B:B),(AK60-LOOKUP(1,HR!A:A,HR!B:B))*AH$7,0))</f>
        <v>0</v>
      </c>
      <c r="AN60" s="95">
        <f t="shared" si="84"/>
        <v>0</v>
      </c>
      <c r="AO60" s="99"/>
      <c r="AP60" s="63"/>
      <c r="AQ60" s="95">
        <f t="shared" si="85"/>
        <v>0</v>
      </c>
      <c r="AR60" s="95">
        <f t="shared" si="86"/>
        <v>0</v>
      </c>
      <c r="AS60" s="95">
        <f t="shared" si="87"/>
        <v>0</v>
      </c>
      <c r="AT60" s="95">
        <f t="shared" si="8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74"/>
        <v>0</v>
      </c>
      <c r="I61" s="121">
        <f t="shared" si="75"/>
        <v>0</v>
      </c>
      <c r="J61" s="121">
        <f t="shared" si="76"/>
        <v>0</v>
      </c>
      <c r="K61" s="121">
        <f t="shared" si="77"/>
        <v>0</v>
      </c>
      <c r="L61" s="166">
        <f t="shared" si="78"/>
        <v>0</v>
      </c>
      <c r="M61" s="132" t="str">
        <f t="shared" si="67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",IF(Employee!P$147&gt;E$54,0,IF(C61="A",WNI!E38,IF(C61="B",WNI!F38,IF(C61="C",WNI!G38,IF(C61="J",WNI!H38," ")))))))</f>
        <v xml:space="preserve"> </v>
      </c>
      <c r="P61" s="123"/>
      <c r="Q61" s="123"/>
      <c r="R61" s="138" t="str">
        <f t="shared" si="68"/>
        <v xml:space="preserve"> </v>
      </c>
      <c r="S61" s="123"/>
      <c r="T61" s="124" t="str">
        <f>IF(M61=" "," ",IF(M61=0," ",WNI!I38))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9"/>
        <v>0</v>
      </c>
      <c r="Y61" s="61">
        <f t="shared" si="70"/>
        <v>0</v>
      </c>
      <c r="Z61" s="61">
        <f t="shared" si="71"/>
        <v>0</v>
      </c>
      <c r="AA61" s="61">
        <f t="shared" si="72"/>
        <v>0</v>
      </c>
      <c r="AC61" s="61">
        <f t="shared" si="7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79"/>
        <v>0</v>
      </c>
      <c r="AG61" s="95">
        <f t="shared" si="80"/>
        <v>0</v>
      </c>
      <c r="AH61" s="95">
        <f>IF(D61="D",AF61*AH$7,IF(AF61&gt;LOOKUP(E$54,HR!A:A,HR!B:B),(AF61-LOOKUP(E$54,HR!A:A,HR!B:B))*AH$7,0))</f>
        <v>0</v>
      </c>
      <c r="AI61" s="95">
        <f t="shared" si="81"/>
        <v>0</v>
      </c>
      <c r="AJ61" s="95">
        <f>IF(E61=" ",0,IF(D61="BR",0,IF(D61="D",0,IF(D61="NT",M61,LOOKUP(D61,Free!A:A,Free!B:B)*1/52))))</f>
        <v>0</v>
      </c>
      <c r="AK61" s="95">
        <f t="shared" si="82"/>
        <v>0</v>
      </c>
      <c r="AL61" s="95">
        <f t="shared" si="83"/>
        <v>0</v>
      </c>
      <c r="AM61" s="95">
        <f>IF(D61="D",AK61*AM$7,IF(AK61&gt;LOOKUP(1,HR!A:A,HR!B:B),(AK61-LOOKUP(1,HR!A:A,HR!B:B))*AH$7,0))</f>
        <v>0</v>
      </c>
      <c r="AN61" s="95">
        <f t="shared" si="84"/>
        <v>0</v>
      </c>
      <c r="AO61" s="99"/>
      <c r="AP61" s="63"/>
      <c r="AQ61" s="95">
        <f t="shared" si="85"/>
        <v>0</v>
      </c>
      <c r="AR61" s="95">
        <f t="shared" si="86"/>
        <v>0</v>
      </c>
      <c r="AS61" s="95">
        <f t="shared" si="87"/>
        <v>0</v>
      </c>
      <c r="AT61" s="95">
        <f t="shared" si="8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74"/>
        <v>0</v>
      </c>
      <c r="I62" s="121">
        <f t="shared" si="75"/>
        <v>0</v>
      </c>
      <c r="J62" s="121">
        <f t="shared" si="76"/>
        <v>0</v>
      </c>
      <c r="K62" s="121">
        <f t="shared" si="77"/>
        <v>0</v>
      </c>
      <c r="L62" s="166">
        <f t="shared" si="78"/>
        <v>0</v>
      </c>
      <c r="M62" s="132" t="str">
        <f t="shared" si="67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",IF(Employee!P$173&gt;E$54,0,IF(C62="A",WNI!E39,IF(C62="B",WNI!F39,IF(C62="C",WNI!G39,IF(C62="J",WNI!H39," ")))))))</f>
        <v xml:space="preserve"> </v>
      </c>
      <c r="P62" s="123"/>
      <c r="Q62" s="123"/>
      <c r="R62" s="138" t="str">
        <f t="shared" si="68"/>
        <v xml:space="preserve"> </v>
      </c>
      <c r="S62" s="123"/>
      <c r="T62" s="124" t="str">
        <f>IF(M62=" "," ",IF(M62=0," ",WNI!I39))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9"/>
        <v>0</v>
      </c>
      <c r="Y62" s="61">
        <f t="shared" si="70"/>
        <v>0</v>
      </c>
      <c r="Z62" s="61">
        <f t="shared" si="71"/>
        <v>0</v>
      </c>
      <c r="AA62" s="61">
        <f t="shared" si="72"/>
        <v>0</v>
      </c>
      <c r="AC62" s="61">
        <f t="shared" si="7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79"/>
        <v>0</v>
      </c>
      <c r="AG62" s="95">
        <f t="shared" si="80"/>
        <v>0</v>
      </c>
      <c r="AH62" s="95">
        <f>IF(D62="D",AF62*AH$7,IF(AF62&gt;LOOKUP(E$54,HR!A:A,HR!B:B),(AF62-LOOKUP(E$54,HR!A:A,HR!B:B))*AH$7,0))</f>
        <v>0</v>
      </c>
      <c r="AI62" s="95">
        <f t="shared" si="81"/>
        <v>0</v>
      </c>
      <c r="AJ62" s="95">
        <f>IF(E62=" ",0,IF(D62="BR",0,IF(D62="D",0,IF(D62="NT",M62,LOOKUP(D62,Free!A:A,Free!B:B)*1/52))))</f>
        <v>0</v>
      </c>
      <c r="AK62" s="95">
        <f t="shared" si="82"/>
        <v>0</v>
      </c>
      <c r="AL62" s="95">
        <f t="shared" si="83"/>
        <v>0</v>
      </c>
      <c r="AM62" s="95">
        <f>IF(D62="D",AK62*AM$7,IF(AK62&gt;LOOKUP(1,HR!A:A,HR!B:B),(AK62-LOOKUP(1,HR!A:A,HR!B:B))*AH$7,0))</f>
        <v>0</v>
      </c>
      <c r="AN62" s="95">
        <f t="shared" si="84"/>
        <v>0</v>
      </c>
      <c r="AO62" s="99"/>
      <c r="AP62" s="63"/>
      <c r="AQ62" s="95">
        <f t="shared" si="85"/>
        <v>0</v>
      </c>
      <c r="AR62" s="95">
        <f t="shared" si="86"/>
        <v>0</v>
      </c>
      <c r="AS62" s="95">
        <f t="shared" si="87"/>
        <v>0</v>
      </c>
      <c r="AT62" s="95">
        <f t="shared" si="8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74"/>
        <v>0</v>
      </c>
      <c r="I63" s="121">
        <f t="shared" si="75"/>
        <v>0</v>
      </c>
      <c r="J63" s="121">
        <f t="shared" si="76"/>
        <v>0</v>
      </c>
      <c r="K63" s="121">
        <f t="shared" si="77"/>
        <v>0</v>
      </c>
      <c r="L63" s="166">
        <f t="shared" si="78"/>
        <v>0</v>
      </c>
      <c r="M63" s="132" t="str">
        <f t="shared" si="67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",IF(Employee!P$199&gt;E$54,0,IF(C63="A",WNI!E40,IF(C63="B",WNI!F40,IF(C63="C",WNI!G40,IF(C63="J",WNI!H40," ")))))))</f>
        <v xml:space="preserve"> </v>
      </c>
      <c r="P63" s="123"/>
      <c r="Q63" s="123"/>
      <c r="R63" s="138" t="str">
        <f t="shared" si="68"/>
        <v xml:space="preserve"> </v>
      </c>
      <c r="S63" s="123"/>
      <c r="T63" s="124" t="str">
        <f>IF(M63=" "," ",IF(M63=0," ",WNI!I40))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9"/>
        <v>0</v>
      </c>
      <c r="Y63" s="61">
        <f t="shared" si="70"/>
        <v>0</v>
      </c>
      <c r="Z63" s="61">
        <f t="shared" si="71"/>
        <v>0</v>
      </c>
      <c r="AA63" s="61">
        <f t="shared" si="72"/>
        <v>0</v>
      </c>
      <c r="AC63" s="61">
        <f t="shared" si="7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79"/>
        <v>0</v>
      </c>
      <c r="AG63" s="95">
        <f t="shared" si="80"/>
        <v>0</v>
      </c>
      <c r="AH63" s="95">
        <f>IF(D63="D",AF63*AH$7,IF(AF63&gt;LOOKUP(E$54,HR!A:A,HR!B:B),(AF63-LOOKUP(E$54,HR!A:A,HR!B:B))*AH$7,0))</f>
        <v>0</v>
      </c>
      <c r="AI63" s="95">
        <f t="shared" si="81"/>
        <v>0</v>
      </c>
      <c r="AJ63" s="95">
        <f>IF(E63=" ",0,IF(D63="BR",0,IF(D63="D",0,IF(D63="NT",M63,LOOKUP(D63,Free!A:A,Free!B:B)*1/52))))</f>
        <v>0</v>
      </c>
      <c r="AK63" s="95">
        <f t="shared" si="82"/>
        <v>0</v>
      </c>
      <c r="AL63" s="95">
        <f t="shared" si="83"/>
        <v>0</v>
      </c>
      <c r="AM63" s="95">
        <f>IF(D63="D",AK63*AM$7,IF(AK63&gt;LOOKUP(1,HR!A:A,HR!B:B),(AK63-LOOKUP(1,HR!A:A,HR!B:B))*AH$7,0))</f>
        <v>0</v>
      </c>
      <c r="AN63" s="95">
        <f t="shared" si="84"/>
        <v>0</v>
      </c>
      <c r="AO63" s="99"/>
      <c r="AP63" s="63"/>
      <c r="AQ63" s="95">
        <f t="shared" si="85"/>
        <v>0</v>
      </c>
      <c r="AR63" s="95">
        <f t="shared" si="86"/>
        <v>0</v>
      </c>
      <c r="AS63" s="95">
        <f t="shared" si="87"/>
        <v>0</v>
      </c>
      <c r="AT63" s="95">
        <f t="shared" si="8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74"/>
        <v>0</v>
      </c>
      <c r="I64" s="121">
        <f t="shared" si="75"/>
        <v>0</v>
      </c>
      <c r="J64" s="121">
        <f t="shared" si="76"/>
        <v>0</v>
      </c>
      <c r="K64" s="121">
        <f t="shared" si="77"/>
        <v>0</v>
      </c>
      <c r="L64" s="166">
        <f t="shared" si="78"/>
        <v>0</v>
      </c>
      <c r="M64" s="132" t="str">
        <f t="shared" si="67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",IF(Employee!P$225&gt;E$54,0,IF(C64="A",WNI!E41,IF(C64="B",WNI!F41,IF(C64="C",WNI!G41,IF(C64="J",WNI!H41," ")))))))</f>
        <v xml:space="preserve"> </v>
      </c>
      <c r="P64" s="123"/>
      <c r="Q64" s="123"/>
      <c r="R64" s="138" t="str">
        <f t="shared" si="68"/>
        <v xml:space="preserve"> </v>
      </c>
      <c r="S64" s="123"/>
      <c r="T64" s="124" t="str">
        <f>IF(M64=" "," ",IF(M64=0," ",WNI!I41))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9"/>
        <v>0</v>
      </c>
      <c r="Y64" s="61">
        <f t="shared" si="70"/>
        <v>0</v>
      </c>
      <c r="Z64" s="61">
        <f t="shared" si="71"/>
        <v>0</v>
      </c>
      <c r="AA64" s="61">
        <f t="shared" si="72"/>
        <v>0</v>
      </c>
      <c r="AC64" s="61">
        <f t="shared" si="7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79"/>
        <v>0</v>
      </c>
      <c r="AG64" s="95">
        <f t="shared" si="80"/>
        <v>0</v>
      </c>
      <c r="AH64" s="95">
        <f>IF(D64="D",AF64*AH$7,IF(AF64&gt;LOOKUP(E$54,HR!A:A,HR!B:B),(AF64-LOOKUP(E$54,HR!A:A,HR!B:B))*AH$7,0))</f>
        <v>0</v>
      </c>
      <c r="AI64" s="95">
        <f t="shared" si="81"/>
        <v>0</v>
      </c>
      <c r="AJ64" s="95">
        <f>IF(E64=" ",0,IF(D64="BR",0,IF(D64="D",0,IF(D64="NT",M64,LOOKUP(D64,Free!A:A,Free!B:B)*1/52))))</f>
        <v>0</v>
      </c>
      <c r="AK64" s="95">
        <f t="shared" si="82"/>
        <v>0</v>
      </c>
      <c r="AL64" s="95">
        <f t="shared" si="83"/>
        <v>0</v>
      </c>
      <c r="AM64" s="95">
        <f>IF(D64="D",AK64*AM$7,IF(AK64&gt;LOOKUP(1,HR!A:A,HR!B:B),(AK64-LOOKUP(1,HR!A:A,HR!B:B))*AH$7,0))</f>
        <v>0</v>
      </c>
      <c r="AN64" s="95">
        <f t="shared" si="84"/>
        <v>0</v>
      </c>
      <c r="AO64" s="99"/>
      <c r="AP64" s="63"/>
      <c r="AQ64" s="95">
        <f t="shared" si="85"/>
        <v>0</v>
      </c>
      <c r="AR64" s="95">
        <f t="shared" si="86"/>
        <v>0</v>
      </c>
      <c r="AS64" s="95">
        <f t="shared" si="87"/>
        <v>0</v>
      </c>
      <c r="AT64" s="95">
        <f t="shared" si="8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74"/>
        <v>0</v>
      </c>
      <c r="I65" s="148">
        <f t="shared" si="75"/>
        <v>0</v>
      </c>
      <c r="J65" s="148">
        <f t="shared" si="76"/>
        <v>0</v>
      </c>
      <c r="K65" s="148">
        <f t="shared" si="77"/>
        <v>0</v>
      </c>
      <c r="L65" s="167">
        <f t="shared" si="78"/>
        <v>0</v>
      </c>
      <c r="M65" s="134" t="str">
        <f t="shared" si="67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",IF(Employee!P$251&gt;E$54,0,IF(C65="A",WNI!E42,IF(C65="B",WNI!F42,IF(C65="C",WNI!G42,IF(C65="J",WNI!H42," ")))))))</f>
        <v xml:space="preserve"> </v>
      </c>
      <c r="P65" s="136"/>
      <c r="Q65" s="136"/>
      <c r="R65" s="125" t="str">
        <f t="shared" si="68"/>
        <v xml:space="preserve"> </v>
      </c>
      <c r="S65" s="123"/>
      <c r="T65" s="124" t="str">
        <f>IF(M65=" "," ",IF(M65=0," ",WNI!I42))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9"/>
        <v>0</v>
      </c>
      <c r="Y65" s="61">
        <f t="shared" si="70"/>
        <v>0</v>
      </c>
      <c r="Z65" s="61">
        <f t="shared" si="71"/>
        <v>0</v>
      </c>
      <c r="AA65" s="61">
        <f t="shared" si="72"/>
        <v>0</v>
      </c>
      <c r="AC65" s="61">
        <f t="shared" si="7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79"/>
        <v>0</v>
      </c>
      <c r="AG65" s="95">
        <f t="shared" si="80"/>
        <v>0</v>
      </c>
      <c r="AH65" s="95">
        <f>IF(D65="D",AF65*AH$7,IF(AF65&gt;LOOKUP(E$54,HR!A:A,HR!B:B),(AF65-LOOKUP(E$54,HR!A:A,HR!B:B))*AH$7,0))</f>
        <v>0</v>
      </c>
      <c r="AI65" s="95">
        <f t="shared" si="81"/>
        <v>0</v>
      </c>
      <c r="AJ65" s="95">
        <f>IF(E65=" ",0,IF(D65="BR",0,IF(D65="D",0,IF(D65="NT",M65,LOOKUP(D65,Free!A:A,Free!B:B)*1/52))))</f>
        <v>0</v>
      </c>
      <c r="AK65" s="95">
        <f t="shared" si="82"/>
        <v>0</v>
      </c>
      <c r="AL65" s="95">
        <f t="shared" si="83"/>
        <v>0</v>
      </c>
      <c r="AM65" s="95">
        <f>IF(D65="D",AK65*AM$7,IF(AK65&gt;LOOKUP(1,HR!A:A,HR!B:B),(AK65-LOOKUP(1,HR!A:A,HR!B:B))*AH$7,0))</f>
        <v>0</v>
      </c>
      <c r="AN65" s="95">
        <f t="shared" si="84"/>
        <v>0</v>
      </c>
      <c r="AO65" s="99"/>
      <c r="AP65" s="63"/>
      <c r="AQ65" s="95">
        <f t="shared" si="85"/>
        <v>0</v>
      </c>
      <c r="AR65" s="95">
        <f t="shared" si="86"/>
        <v>0</v>
      </c>
      <c r="AS65" s="95">
        <f t="shared" si="87"/>
        <v>0</v>
      </c>
      <c r="AT65" s="95">
        <f t="shared" si="8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11"/>
      <c r="H66" s="168"/>
      <c r="I66" s="169"/>
      <c r="J66" s="169"/>
      <c r="K66" s="170"/>
      <c r="L66" s="170"/>
      <c r="M66" s="171">
        <f t="shared" ref="M66:R66" si="89">SUM(M56:M65)</f>
        <v>0</v>
      </c>
      <c r="N66" s="171">
        <f t="shared" si="89"/>
        <v>0</v>
      </c>
      <c r="O66" s="171">
        <f t="shared" si="89"/>
        <v>0</v>
      </c>
      <c r="P66" s="171">
        <f t="shared" si="89"/>
        <v>0</v>
      </c>
      <c r="Q66" s="171">
        <f t="shared" si="89"/>
        <v>0</v>
      </c>
      <c r="R66" s="171">
        <f t="shared" si="8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1</v>
      </c>
      <c r="F69" s="63"/>
      <c r="G69" s="63"/>
      <c r="H69" s="421" t="s">
        <v>39</v>
      </c>
      <c r="I69" s="410"/>
      <c r="J69" s="411"/>
      <c r="K69" s="324">
        <f>Admin!B2</f>
        <v>39909</v>
      </c>
      <c r="L69" s="325" t="s">
        <v>256</v>
      </c>
      <c r="M69" s="326">
        <f>Admin!B31</f>
        <v>39938</v>
      </c>
      <c r="N69" s="28"/>
      <c r="O69" s="422" t="s">
        <v>93</v>
      </c>
      <c r="P69" s="423"/>
      <c r="Q69" s="423"/>
      <c r="R69" s="424"/>
      <c r="S69" s="46"/>
      <c r="T69" s="128" t="s">
        <v>58</v>
      </c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3"/>
      <c r="H71" s="126">
        <v>0</v>
      </c>
      <c r="I71" s="117">
        <v>0</v>
      </c>
      <c r="J71" s="117">
        <v>0</v>
      </c>
      <c r="K71" s="118">
        <f>I71*J71</f>
        <v>0</v>
      </c>
      <c r="L71" s="165">
        <v>0</v>
      </c>
      <c r="M71" s="239" t="str">
        <f t="shared" ref="M71:M80" si="90">IF(E71=" "," ",IF((H71+K71+L71)&gt;0,H71+K71+L71," "))</f>
        <v xml:space="preserve"> </v>
      </c>
      <c r="N71" s="242" t="str">
        <f>IF(M71=" "," ",IF(M71=0," ",IF(Employee!O$24="M1",AN71,AI71-0)))</f>
        <v xml:space="preserve"> </v>
      </c>
      <c r="O71" s="131" t="str">
        <f>IF(M71=" "," ",IF(M71=0," ",IF(Employee!P$17&gt;E$69,0,IF(C71="A",MNI!E3,IF(C71="B",MNI!F3,IF(C71="C",MNI!G3,IF(C71="J",MNI!H3," ")))))))</f>
        <v xml:space="preserve"> </v>
      </c>
      <c r="P71" s="119"/>
      <c r="Q71" s="243"/>
      <c r="R71" s="137" t="str">
        <f>IF(M71=" "," ",IF(M71=0," ",M71-SUM(N71:Q71)))</f>
        <v xml:space="preserve"> </v>
      </c>
      <c r="S71" s="123"/>
      <c r="T71" s="120" t="str">
        <f>IF(M71=" "," ",IF(M71=0," ",MNI!I3))</f>
        <v xml:space="preserve"> </v>
      </c>
      <c r="U71" s="50"/>
      <c r="V71" s="61">
        <f>IF(Employee!H$35=E$69,Employee!D$34+SUM(M71)+0,SUM(M71)+0)</f>
        <v>0</v>
      </c>
      <c r="W71" s="61">
        <f>IF(Employee!H$35=E$69,Employee!D$35+SUM(N71)+0,SUM(N71)+0)</f>
        <v>0</v>
      </c>
      <c r="X71" s="61">
        <f t="shared" ref="X71:X80" si="91">IF(O71=" ",0,O71)</f>
        <v>0</v>
      </c>
      <c r="Y71" s="61">
        <f>IF(P71=" ",0,P71)</f>
        <v>0</v>
      </c>
      <c r="Z71" s="61">
        <f t="shared" ref="Z71:Z80" si="92">IF(Q71=" ",0,Q71)</f>
        <v>0</v>
      </c>
      <c r="AA71" s="61">
        <f t="shared" ref="AA71:AA80" si="93">IF(R71=" ",0,R71)</f>
        <v>0</v>
      </c>
      <c r="AB71" s="62"/>
      <c r="AC71" s="61">
        <f t="shared" ref="AC71:AC80" si="94">IF(T71=" ",0,T71)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3"/>
      <c r="H72" s="127">
        <v>0</v>
      </c>
      <c r="I72" s="121">
        <v>0</v>
      </c>
      <c r="J72" s="121">
        <v>0</v>
      </c>
      <c r="K72" s="122">
        <f t="shared" ref="K72:K80" si="95">I72*J72</f>
        <v>0</v>
      </c>
      <c r="L72" s="166">
        <v>0</v>
      </c>
      <c r="M72" s="240" t="str">
        <f t="shared" si="90"/>
        <v xml:space="preserve"> </v>
      </c>
      <c r="N72" s="244" t="str">
        <f>IF(M72=" "," ",IF(M72=0," ",IF(Employee!O$50="M1",AN72,AI72-0)))</f>
        <v xml:space="preserve"> </v>
      </c>
      <c r="O72" s="133" t="str">
        <f>IF(M72=" "," ",IF(M72=0," ",IF(Employee!P$43&gt;E$69,0,IF(C72="A",MNI!E4,IF(C72="B",MNI!F4,IF(C72="C",MNI!G4,IF(C72="J",MNI!H4," ")))))))</f>
        <v xml:space="preserve"> </v>
      </c>
      <c r="P72" s="123"/>
      <c r="Q72" s="245"/>
      <c r="R72" s="138" t="str">
        <f t="shared" ref="R72:R80" si="96">IF(M72=" "," ",IF(M72=0," ",M72-SUM(N72:Q72)))</f>
        <v xml:space="preserve"> </v>
      </c>
      <c r="S72" s="123"/>
      <c r="T72" s="124" t="str">
        <f>IF(M72=" "," ",IF(M72=0," ",MNI!I4))</f>
        <v xml:space="preserve"> </v>
      </c>
      <c r="U72" s="50"/>
      <c r="V72" s="61">
        <f>IF(Employee!H$61=E$69,Employee!D$60+SUM(M72)+0,SUM(M72)+0)</f>
        <v>0</v>
      </c>
      <c r="W72" s="61">
        <f>IF(Employee!H$61=E$69,Employee!D$61+SUM(N72)+0,SUM(N72)+0)</f>
        <v>0</v>
      </c>
      <c r="X72" s="61">
        <f t="shared" si="91"/>
        <v>0</v>
      </c>
      <c r="Y72" s="61">
        <f>IF(P72=" ",0,P72)</f>
        <v>0</v>
      </c>
      <c r="Z72" s="61">
        <f t="shared" si="92"/>
        <v>0</v>
      </c>
      <c r="AA72" s="61">
        <f t="shared" si="93"/>
        <v>0</v>
      </c>
      <c r="AB72" s="62"/>
      <c r="AC72" s="61">
        <f t="shared" si="94"/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97">IF(E72=" ",0,V72-AE72)</f>
        <v>0</v>
      </c>
      <c r="AG72" s="95">
        <f t="shared" ref="AG72:AG80" si="98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99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100">IF(E72=" ",0,SUM(M72)-AJ72)</f>
        <v>0</v>
      </c>
      <c r="AL72" s="95">
        <f t="shared" ref="AL72:AL80" si="101">AK72*AL$7</f>
        <v>0</v>
      </c>
      <c r="AM72" s="95">
        <f>IF(D72="D",AK72*AM$7,IF(AK72&gt;LOOKUP(1,HR!A:A,HR!C:C),(AK72-LOOKUP(1,HR!A:A,HR!C:C))*AH$7,0))</f>
        <v>0</v>
      </c>
      <c r="AN72" s="95">
        <f t="shared" ref="AN72:AN80" si="102">IF(AK72&lt;1,0,AL72+AM72)</f>
        <v>0</v>
      </c>
      <c r="AO72" s="99"/>
      <c r="AP72" s="63"/>
      <c r="AQ72" s="95">
        <f t="shared" ref="AQ72:AQ80" si="103">IF(G72="SSP",H72,0)</f>
        <v>0</v>
      </c>
      <c r="AR72" s="95">
        <f t="shared" ref="AR72:AR80" si="104">IF(G72="SMP",H72,0)</f>
        <v>0</v>
      </c>
      <c r="AS72" s="95">
        <f t="shared" ref="AS72:AS80" si="105">IF(G72="SPP",H72,0)</f>
        <v>0</v>
      </c>
      <c r="AT72" s="95">
        <f t="shared" ref="AT72:AT80" si="106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3"/>
      <c r="H73" s="127">
        <v>0</v>
      </c>
      <c r="I73" s="121">
        <v>0</v>
      </c>
      <c r="J73" s="121">
        <v>0</v>
      </c>
      <c r="K73" s="122">
        <f t="shared" si="95"/>
        <v>0</v>
      </c>
      <c r="L73" s="166">
        <v>0</v>
      </c>
      <c r="M73" s="240" t="str">
        <f t="shared" si="90"/>
        <v xml:space="preserve"> </v>
      </c>
      <c r="N73" s="244" t="str">
        <f>IF(M73=" "," ",IF(M73=0," ",IF(Employee!O$76="M1",AN73,AI73-0)))</f>
        <v xml:space="preserve"> </v>
      </c>
      <c r="O73" s="133" t="str">
        <f>IF(M73=" "," ",IF(M73=0," ",IF(Employee!P$69&gt;E$69,0,IF(C73="A",MNI!E5,IF(C73="B",MNI!F5,IF(C73="C",MNI!G5,IF(C73="J",MNI!H5," ")))))))</f>
        <v xml:space="preserve"> </v>
      </c>
      <c r="P73" s="123"/>
      <c r="Q73" s="245"/>
      <c r="R73" s="138" t="str">
        <f t="shared" si="96"/>
        <v xml:space="preserve"> </v>
      </c>
      <c r="S73" s="123"/>
      <c r="T73" s="124" t="str">
        <f>IF(M73=" "," ",IF(M73=0," ",MNI!I5))</f>
        <v xml:space="preserve"> </v>
      </c>
      <c r="U73" s="50"/>
      <c r="V73" s="61">
        <f>IF(Employee!H$87=E$69,Employee!D$86+SUM(M73)+0,SUM(M73)+0)</f>
        <v>0</v>
      </c>
      <c r="W73" s="61">
        <f>IF(Employee!H$87=E$69,Employee!D$87+SUM(N73)+0,SUM(N73)+0)</f>
        <v>0</v>
      </c>
      <c r="X73" s="61">
        <f t="shared" si="91"/>
        <v>0</v>
      </c>
      <c r="Y73" s="61">
        <f>IF(P73=" ",0,P73)</f>
        <v>0</v>
      </c>
      <c r="Z73" s="61">
        <f t="shared" si="92"/>
        <v>0</v>
      </c>
      <c r="AA73" s="61">
        <f t="shared" si="93"/>
        <v>0</v>
      </c>
      <c r="AB73" s="62"/>
      <c r="AC73" s="61">
        <f t="shared" si="94"/>
        <v>0</v>
      </c>
      <c r="AD73" s="99"/>
      <c r="AE73" s="114">
        <f>IF(E73=" ",0,IF(D73="BR",0,IF(D73="D",0,IF(D73="NT",V73,LOOKUP(D73,Free!A:A,Free!C:C)*E$69/12))))</f>
        <v>0</v>
      </c>
      <c r="AF73" s="95">
        <f t="shared" si="97"/>
        <v>0</v>
      </c>
      <c r="AG73" s="95">
        <f t="shared" si="98"/>
        <v>0</v>
      </c>
      <c r="AH73" s="95">
        <f>IF(D73="D",AF73*AH$7,IF(AF73&gt;LOOKUP(E$69,HR!A:A,HR!C:C),(AF73-LOOKUP(E$69,HR!A:A,HR!C:C))*AH$7,0))</f>
        <v>0</v>
      </c>
      <c r="AI73" s="95">
        <f t="shared" si="99"/>
        <v>0</v>
      </c>
      <c r="AJ73" s="95">
        <f>IF(E73=" ",0,IF(D73="BR",0,IF(D73="D",0,IF(D73="NT",M73,LOOKUP(D73,Free!A:A,Free!C:C)*1/12))))</f>
        <v>0</v>
      </c>
      <c r="AK73" s="95">
        <f t="shared" si="100"/>
        <v>0</v>
      </c>
      <c r="AL73" s="95">
        <f t="shared" si="101"/>
        <v>0</v>
      </c>
      <c r="AM73" s="95">
        <f>IF(D73="D",AK73*AM$7,IF(AK73&gt;LOOKUP(1,HR!A:A,HR!C:C),(AK73-LOOKUP(1,HR!A:A,HR!C:C))*AH$7,0))</f>
        <v>0</v>
      </c>
      <c r="AN73" s="95">
        <f t="shared" si="102"/>
        <v>0</v>
      </c>
      <c r="AO73" s="99"/>
      <c r="AP73" s="63"/>
      <c r="AQ73" s="95">
        <f t="shared" si="103"/>
        <v>0</v>
      </c>
      <c r="AR73" s="95">
        <f t="shared" si="104"/>
        <v>0</v>
      </c>
      <c r="AS73" s="95">
        <f t="shared" si="105"/>
        <v>0</v>
      </c>
      <c r="AT73" s="95">
        <f t="shared" si="106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3"/>
      <c r="H74" s="127">
        <v>0</v>
      </c>
      <c r="I74" s="121">
        <v>0</v>
      </c>
      <c r="J74" s="121">
        <v>0</v>
      </c>
      <c r="K74" s="122">
        <f t="shared" si="95"/>
        <v>0</v>
      </c>
      <c r="L74" s="166">
        <v>0</v>
      </c>
      <c r="M74" s="240" t="str">
        <f t="shared" si="90"/>
        <v xml:space="preserve"> </v>
      </c>
      <c r="N74" s="244" t="str">
        <f>IF(M74=" "," ",IF(M74=0," ",IF(Employee!O$102="M1",AN74,AI74-0)))</f>
        <v xml:space="preserve"> </v>
      </c>
      <c r="O74" s="133" t="str">
        <f>IF(M74=" "," ",IF(M74=0," ",IF(Employee!P$95&gt;E$69,0,IF(C74="A",MNI!E6,IF(C74="B",MNI!F6,IF(C74="C",MNI!G6,IF(C74="J",MNI!H6," ")))))))</f>
        <v xml:space="preserve"> </v>
      </c>
      <c r="P74" s="123"/>
      <c r="Q74" s="245"/>
      <c r="R74" s="138" t="str">
        <f t="shared" si="96"/>
        <v xml:space="preserve"> </v>
      </c>
      <c r="S74" s="123"/>
      <c r="T74" s="124" t="str">
        <f>IF(M74=" "," ",IF(M74=0," ",MNI!I6))</f>
        <v xml:space="preserve"> </v>
      </c>
      <c r="U74" s="50"/>
      <c r="V74" s="61">
        <f>IF(Employee!H$113=E$69,Employee!D$112+SUM(M74)+0,SUM(M74)+0)</f>
        <v>0</v>
      </c>
      <c r="W74" s="61">
        <f>IF(Employee!H$113=E$69,Employee!D$113+SUM(N74)+0,SUM(N74)+0)</f>
        <v>0</v>
      </c>
      <c r="X74" s="61">
        <f t="shared" si="91"/>
        <v>0</v>
      </c>
      <c r="Y74" s="61">
        <f t="shared" ref="Y74:Y80" si="107">IF(P74=" ",0,P74)</f>
        <v>0</v>
      </c>
      <c r="Z74" s="61">
        <f t="shared" si="92"/>
        <v>0</v>
      </c>
      <c r="AA74" s="61">
        <f t="shared" si="93"/>
        <v>0</v>
      </c>
      <c r="AB74" s="62"/>
      <c r="AC74" s="61">
        <f t="shared" si="94"/>
        <v>0</v>
      </c>
      <c r="AD74" s="99"/>
      <c r="AE74" s="114">
        <f>IF(E74=" ",0,IF(D74="BR",0,IF(D74="D",0,IF(D74="NT",V74,LOOKUP(D74,Free!A:A,Free!C:C)*E$69/12))))</f>
        <v>0</v>
      </c>
      <c r="AF74" s="95">
        <f t="shared" si="97"/>
        <v>0</v>
      </c>
      <c r="AG74" s="95">
        <f t="shared" si="98"/>
        <v>0</v>
      </c>
      <c r="AH74" s="95">
        <f>IF(D74="D",AF74*AH$7,IF(AF74&gt;LOOKUP(E$69,HR!A:A,HR!C:C),(AF74-LOOKUP(E$69,HR!A:A,HR!C:C))*AH$7,0))</f>
        <v>0</v>
      </c>
      <c r="AI74" s="95">
        <f t="shared" si="99"/>
        <v>0</v>
      </c>
      <c r="AJ74" s="95">
        <f>IF(E74=" ",0,IF(D74="BR",0,IF(D74="D",0,IF(D74="NT",M74,LOOKUP(D74,Free!A:A,Free!C:C)*1/12))))</f>
        <v>0</v>
      </c>
      <c r="AK74" s="95">
        <f t="shared" si="100"/>
        <v>0</v>
      </c>
      <c r="AL74" s="95">
        <f t="shared" si="101"/>
        <v>0</v>
      </c>
      <c r="AM74" s="95">
        <f>IF(D74="D",AK74*AM$7,IF(AK74&gt;LOOKUP(1,HR!A:A,HR!C:C),(AK74-LOOKUP(1,HR!A:A,HR!C:C))*AH$7,0))</f>
        <v>0</v>
      </c>
      <c r="AN74" s="95">
        <f t="shared" si="102"/>
        <v>0</v>
      </c>
      <c r="AO74" s="99"/>
      <c r="AP74" s="63"/>
      <c r="AQ74" s="95">
        <f t="shared" si="103"/>
        <v>0</v>
      </c>
      <c r="AR74" s="95">
        <f t="shared" si="104"/>
        <v>0</v>
      </c>
      <c r="AS74" s="95">
        <f t="shared" si="105"/>
        <v>0</v>
      </c>
      <c r="AT74" s="95">
        <f t="shared" si="106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3"/>
      <c r="H75" s="127">
        <v>0</v>
      </c>
      <c r="I75" s="121">
        <v>0</v>
      </c>
      <c r="J75" s="121">
        <v>0</v>
      </c>
      <c r="K75" s="122">
        <f t="shared" si="95"/>
        <v>0</v>
      </c>
      <c r="L75" s="166">
        <v>0</v>
      </c>
      <c r="M75" s="240" t="str">
        <f t="shared" si="90"/>
        <v xml:space="preserve"> </v>
      </c>
      <c r="N75" s="244" t="str">
        <f>IF(M75=" "," ",IF(M75=0," ",IF(Employee!O$128="M1",AN75,AI75-0)))</f>
        <v xml:space="preserve"> </v>
      </c>
      <c r="O75" s="133" t="str">
        <f>IF(M75=" "," ",IF(M75=0," ",IF(Employee!P$121&gt;E$69,0,IF(C75="A",MNI!E7,IF(C75="B",MNI!F7,IF(C75="C",MNI!G7,IF(C75="J",MNI!H7," ")))))))</f>
        <v xml:space="preserve"> </v>
      </c>
      <c r="P75" s="123"/>
      <c r="Q75" s="245"/>
      <c r="R75" s="138" t="str">
        <f t="shared" si="96"/>
        <v xml:space="preserve"> </v>
      </c>
      <c r="S75" s="123"/>
      <c r="T75" s="124" t="str">
        <f>IF(M75=" "," ",IF(M75=0," ",MNI!I7))</f>
        <v xml:space="preserve"> </v>
      </c>
      <c r="U75" s="50"/>
      <c r="V75" s="61">
        <f>IF(Employee!H$139=E$69,Employee!D$138+SUM(M75)+0,SUM(M75)+0)</f>
        <v>0</v>
      </c>
      <c r="W75" s="61">
        <f>IF(Employee!H$139=E$69,Employee!D$139+SUM(N75)+0,SUM(N75)+0)</f>
        <v>0</v>
      </c>
      <c r="X75" s="61">
        <f t="shared" si="91"/>
        <v>0</v>
      </c>
      <c r="Y75" s="61">
        <f t="shared" si="107"/>
        <v>0</v>
      </c>
      <c r="Z75" s="61">
        <f t="shared" si="92"/>
        <v>0</v>
      </c>
      <c r="AA75" s="61">
        <f t="shared" si="93"/>
        <v>0</v>
      </c>
      <c r="AB75" s="62"/>
      <c r="AC75" s="61">
        <f t="shared" si="94"/>
        <v>0</v>
      </c>
      <c r="AD75" s="99"/>
      <c r="AE75" s="114">
        <f>IF(E75=" ",0,IF(D75="BR",0,IF(D75="D",0,IF(D75="NT",V75,LOOKUP(D75,Free!A:A,Free!C:C)*E$69/12))))</f>
        <v>0</v>
      </c>
      <c r="AF75" s="95">
        <f t="shared" si="97"/>
        <v>0</v>
      </c>
      <c r="AG75" s="95">
        <f t="shared" si="98"/>
        <v>0</v>
      </c>
      <c r="AH75" s="95">
        <f>IF(D75="D",AF75*AH$7,IF(AF75&gt;LOOKUP(E$69,HR!A:A,HR!C:C),(AF75-LOOKUP(E$69,HR!A:A,HR!C:C))*AH$7,0))</f>
        <v>0</v>
      </c>
      <c r="AI75" s="95">
        <f t="shared" si="99"/>
        <v>0</v>
      </c>
      <c r="AJ75" s="95">
        <f>IF(E75=" ",0,IF(D75="BR",0,IF(D75="D",0,IF(D75="NT",M75,LOOKUP(D75,Free!A:A,Free!C:C)*1/12))))</f>
        <v>0</v>
      </c>
      <c r="AK75" s="95">
        <f t="shared" si="100"/>
        <v>0</v>
      </c>
      <c r="AL75" s="95">
        <f t="shared" si="101"/>
        <v>0</v>
      </c>
      <c r="AM75" s="95">
        <f>IF(D75="D",AK75*AM$7,IF(AK75&gt;LOOKUP(1,HR!A:A,HR!C:C),(AK75-LOOKUP(1,HR!A:A,HR!C:C))*AH$7,0))</f>
        <v>0</v>
      </c>
      <c r="AN75" s="95">
        <f t="shared" si="102"/>
        <v>0</v>
      </c>
      <c r="AO75" s="99"/>
      <c r="AP75" s="63"/>
      <c r="AQ75" s="95">
        <f t="shared" si="103"/>
        <v>0</v>
      </c>
      <c r="AR75" s="95">
        <f t="shared" si="104"/>
        <v>0</v>
      </c>
      <c r="AS75" s="95">
        <f t="shared" si="105"/>
        <v>0</v>
      </c>
      <c r="AT75" s="95">
        <f t="shared" si="106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3"/>
      <c r="H76" s="127">
        <v>0</v>
      </c>
      <c r="I76" s="121">
        <v>0</v>
      </c>
      <c r="J76" s="121">
        <v>0</v>
      </c>
      <c r="K76" s="122">
        <f t="shared" si="95"/>
        <v>0</v>
      </c>
      <c r="L76" s="166">
        <v>0</v>
      </c>
      <c r="M76" s="240" t="str">
        <f t="shared" si="90"/>
        <v xml:space="preserve"> </v>
      </c>
      <c r="N76" s="244" t="str">
        <f>IF(M76=" "," ",IF(M76=0," ",IF(Employee!O$154="M1",AN76,AI76-0)))</f>
        <v xml:space="preserve"> </v>
      </c>
      <c r="O76" s="133" t="str">
        <f>IF(M76=" "," ",IF(M76=0," ",IF(Employee!P$147&gt;E$69,0,IF(C76="A",MNI!E8,IF(C76="B",MNI!F8,IF(C76="C",MNI!G8,IF(C76="J",MNI!H8," ")))))))</f>
        <v xml:space="preserve"> </v>
      </c>
      <c r="P76" s="123"/>
      <c r="Q76" s="245"/>
      <c r="R76" s="138" t="str">
        <f t="shared" si="96"/>
        <v xml:space="preserve"> </v>
      </c>
      <c r="S76" s="123"/>
      <c r="T76" s="124" t="str">
        <f>IF(M76=" "," ",IF(M76=0," ",MNI!I8))</f>
        <v xml:space="preserve"> </v>
      </c>
      <c r="U76" s="50"/>
      <c r="V76" s="61">
        <f>IF(Employee!H$165=E$69,Employee!D$164+SUM(M76)+0,SUM(M76)+0)</f>
        <v>0</v>
      </c>
      <c r="W76" s="61">
        <f>IF(Employee!H$165=E$69,Employee!D$165+SUM(N76)+0,SUM(N76)+0)</f>
        <v>0</v>
      </c>
      <c r="X76" s="61">
        <f t="shared" si="91"/>
        <v>0</v>
      </c>
      <c r="Y76" s="61">
        <f t="shared" si="107"/>
        <v>0</v>
      </c>
      <c r="Z76" s="61">
        <f t="shared" si="92"/>
        <v>0</v>
      </c>
      <c r="AA76" s="61">
        <f t="shared" si="93"/>
        <v>0</v>
      </c>
      <c r="AB76" s="62"/>
      <c r="AC76" s="61">
        <f t="shared" si="94"/>
        <v>0</v>
      </c>
      <c r="AD76" s="99"/>
      <c r="AE76" s="114">
        <f>IF(E76=" ",0,IF(D76="BR",0,IF(D76="D",0,IF(D76="NT",V76,LOOKUP(D76,Free!A:A,Free!C:C)*E$69/12))))</f>
        <v>0</v>
      </c>
      <c r="AF76" s="95">
        <f t="shared" si="97"/>
        <v>0</v>
      </c>
      <c r="AG76" s="95">
        <f t="shared" si="98"/>
        <v>0</v>
      </c>
      <c r="AH76" s="95">
        <f>IF(D76="D",AF76*AH$7,IF(AF76&gt;LOOKUP(E$69,HR!A:A,HR!C:C),(AF76-LOOKUP(E$69,HR!A:A,HR!C:C))*AH$7,0))</f>
        <v>0</v>
      </c>
      <c r="AI76" s="95">
        <f t="shared" si="99"/>
        <v>0</v>
      </c>
      <c r="AJ76" s="95">
        <f>IF(E76=" ",0,IF(D76="BR",0,IF(D76="D",0,IF(D76="NT",M76,LOOKUP(D76,Free!A:A,Free!C:C)*1/12))))</f>
        <v>0</v>
      </c>
      <c r="AK76" s="95">
        <f t="shared" si="100"/>
        <v>0</v>
      </c>
      <c r="AL76" s="95">
        <f t="shared" si="101"/>
        <v>0</v>
      </c>
      <c r="AM76" s="95">
        <f>IF(D76="D",AK76*AM$7,IF(AK76&gt;LOOKUP(1,HR!A:A,HR!C:C),(AK76-LOOKUP(1,HR!A:A,HR!C:C))*AH$7,0))</f>
        <v>0</v>
      </c>
      <c r="AN76" s="95">
        <f t="shared" si="102"/>
        <v>0</v>
      </c>
      <c r="AO76" s="99"/>
      <c r="AP76" s="63"/>
      <c r="AQ76" s="95">
        <f t="shared" si="103"/>
        <v>0</v>
      </c>
      <c r="AR76" s="95">
        <f t="shared" si="104"/>
        <v>0</v>
      </c>
      <c r="AS76" s="95">
        <f t="shared" si="105"/>
        <v>0</v>
      </c>
      <c r="AT76" s="95">
        <f t="shared" si="106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3"/>
      <c r="H77" s="127">
        <v>0</v>
      </c>
      <c r="I77" s="121">
        <v>0</v>
      </c>
      <c r="J77" s="121">
        <v>0</v>
      </c>
      <c r="K77" s="122">
        <f t="shared" si="95"/>
        <v>0</v>
      </c>
      <c r="L77" s="166">
        <v>0</v>
      </c>
      <c r="M77" s="240" t="str">
        <f t="shared" si="90"/>
        <v xml:space="preserve"> </v>
      </c>
      <c r="N77" s="244" t="str">
        <f>IF(M77=" "," ",IF(M77=0," ",IF(Employee!O$180="M1",AN77,AI77-0)))</f>
        <v xml:space="preserve"> </v>
      </c>
      <c r="O77" s="133" t="str">
        <f>IF(M77=" "," ",IF(M77=0," ",IF(Employee!P$173&gt;E$69,0,IF(C77="A",MNI!E9,IF(C77="B",MNI!F9,IF(C77="C",MNI!G9,IF(C77="J",MNI!H9," ")))))))</f>
        <v xml:space="preserve"> </v>
      </c>
      <c r="P77" s="123"/>
      <c r="Q77" s="245"/>
      <c r="R77" s="138" t="str">
        <f t="shared" si="96"/>
        <v xml:space="preserve"> </v>
      </c>
      <c r="S77" s="123"/>
      <c r="T77" s="124" t="str">
        <f>IF(M77=" "," ",IF(M77=0," ",MNI!I9))</f>
        <v xml:space="preserve"> </v>
      </c>
      <c r="U77" s="50"/>
      <c r="V77" s="61">
        <f>IF(Employee!H$191=E$69,Employee!D$190+SUM(M77)+0,SUM(M77)+0)</f>
        <v>0</v>
      </c>
      <c r="W77" s="61">
        <f>IF(Employee!H$191=E$69,Employee!D$191+SUM(N77)+0,SUM(N77)+0)</f>
        <v>0</v>
      </c>
      <c r="X77" s="61">
        <f t="shared" si="91"/>
        <v>0</v>
      </c>
      <c r="Y77" s="61">
        <f t="shared" si="107"/>
        <v>0</v>
      </c>
      <c r="Z77" s="61">
        <f t="shared" si="92"/>
        <v>0</v>
      </c>
      <c r="AA77" s="61">
        <f t="shared" si="93"/>
        <v>0</v>
      </c>
      <c r="AB77" s="62"/>
      <c r="AC77" s="61">
        <f t="shared" si="94"/>
        <v>0</v>
      </c>
      <c r="AD77" s="99"/>
      <c r="AE77" s="114">
        <f>IF(E77=" ",0,IF(D77="BR",0,IF(D77="D",0,IF(D77="NT",V77,LOOKUP(D77,Free!A:A,Free!C:C)*E$69/12))))</f>
        <v>0</v>
      </c>
      <c r="AF77" s="95">
        <f t="shared" si="97"/>
        <v>0</v>
      </c>
      <c r="AG77" s="95">
        <f t="shared" si="98"/>
        <v>0</v>
      </c>
      <c r="AH77" s="95">
        <f>IF(D77="D",AF77*AH$7,IF(AF77&gt;LOOKUP(E$69,HR!A:A,HR!C:C),(AF77-LOOKUP(E$69,HR!A:A,HR!C:C))*AH$7,0))</f>
        <v>0</v>
      </c>
      <c r="AI77" s="95">
        <f t="shared" si="99"/>
        <v>0</v>
      </c>
      <c r="AJ77" s="95">
        <f>IF(E77=" ",0,IF(D77="BR",0,IF(D77="D",0,IF(D77="NT",M77,LOOKUP(D77,Free!A:A,Free!C:C)*1/12))))</f>
        <v>0</v>
      </c>
      <c r="AK77" s="95">
        <f t="shared" si="100"/>
        <v>0</v>
      </c>
      <c r="AL77" s="95">
        <f t="shared" si="101"/>
        <v>0</v>
      </c>
      <c r="AM77" s="95">
        <f>IF(D77="D",AK77*AM$7,IF(AK77&gt;LOOKUP(1,HR!A:A,HR!C:C),(AK77-LOOKUP(1,HR!A:A,HR!C:C))*AH$7,0))</f>
        <v>0</v>
      </c>
      <c r="AN77" s="95">
        <f t="shared" si="102"/>
        <v>0</v>
      </c>
      <c r="AO77" s="99"/>
      <c r="AP77" s="63"/>
      <c r="AQ77" s="95">
        <f t="shared" si="103"/>
        <v>0</v>
      </c>
      <c r="AR77" s="95">
        <f t="shared" si="104"/>
        <v>0</v>
      </c>
      <c r="AS77" s="95">
        <f t="shared" si="105"/>
        <v>0</v>
      </c>
      <c r="AT77" s="95">
        <f t="shared" si="106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3"/>
      <c r="H78" s="127">
        <v>0</v>
      </c>
      <c r="I78" s="121">
        <v>0</v>
      </c>
      <c r="J78" s="121">
        <v>0</v>
      </c>
      <c r="K78" s="122">
        <f t="shared" si="95"/>
        <v>0</v>
      </c>
      <c r="L78" s="166">
        <v>0</v>
      </c>
      <c r="M78" s="240" t="str">
        <f t="shared" si="90"/>
        <v xml:space="preserve"> </v>
      </c>
      <c r="N78" s="244" t="str">
        <f>IF(M78=" "," ",IF(M78=0," ",IF(Employee!O$206="M1",AN78,AI78-0)))</f>
        <v xml:space="preserve"> </v>
      </c>
      <c r="O78" s="133" t="str">
        <f>IF(M78=" "," ",IF(M78=0," ",IF(Employee!P$199&gt;E$69,0,IF(C78="A",MNI!E10,IF(C78="B",MNI!F10,IF(C78="C",MNI!G10,IF(C78="J",MNI!H10," ")))))))</f>
        <v xml:space="preserve"> </v>
      </c>
      <c r="P78" s="123"/>
      <c r="Q78" s="245"/>
      <c r="R78" s="138" t="str">
        <f t="shared" si="96"/>
        <v xml:space="preserve"> </v>
      </c>
      <c r="S78" s="123"/>
      <c r="T78" s="124" t="str">
        <f>IF(M78=" "," ",IF(M78=0," ",MNI!I10))</f>
        <v xml:space="preserve"> </v>
      </c>
      <c r="U78" s="50"/>
      <c r="V78" s="61">
        <f>IF(Employee!H$217=E$69,Employee!D$216+SUM(M78)+0,SUM(M78)+0)</f>
        <v>0</v>
      </c>
      <c r="W78" s="61">
        <f>IF(Employee!H$217=E$69,Employee!D$217+SUM(N78)+0,SUM(N78)+0)</f>
        <v>0</v>
      </c>
      <c r="X78" s="61">
        <f t="shared" si="91"/>
        <v>0</v>
      </c>
      <c r="Y78" s="61">
        <f t="shared" si="107"/>
        <v>0</v>
      </c>
      <c r="Z78" s="61">
        <f t="shared" si="92"/>
        <v>0</v>
      </c>
      <c r="AA78" s="61">
        <f t="shared" si="93"/>
        <v>0</v>
      </c>
      <c r="AB78" s="62"/>
      <c r="AC78" s="61">
        <f t="shared" si="94"/>
        <v>0</v>
      </c>
      <c r="AD78" s="99"/>
      <c r="AE78" s="114">
        <f>IF(E78=" ",0,IF(D78="BR",0,IF(D78="D",0,IF(D78="NT",V78,LOOKUP(D78,Free!A:A,Free!C:C)*E$69/12))))</f>
        <v>0</v>
      </c>
      <c r="AF78" s="95">
        <f t="shared" si="97"/>
        <v>0</v>
      </c>
      <c r="AG78" s="95">
        <f t="shared" si="98"/>
        <v>0</v>
      </c>
      <c r="AH78" s="95">
        <f>IF(D78="D",AF78*AH$7,IF(AF78&gt;LOOKUP(E$69,HR!A:A,HR!C:C),(AF78-LOOKUP(E$69,HR!A:A,HR!C:C))*AH$7,0))</f>
        <v>0</v>
      </c>
      <c r="AI78" s="95">
        <f t="shared" si="99"/>
        <v>0</v>
      </c>
      <c r="AJ78" s="95">
        <f>IF(E78=" ",0,IF(D78="BR",0,IF(D78="D",0,IF(D78="NT",M78,LOOKUP(D78,Free!A:A,Free!C:C)*1/12))))</f>
        <v>0</v>
      </c>
      <c r="AK78" s="95">
        <f t="shared" si="100"/>
        <v>0</v>
      </c>
      <c r="AL78" s="95">
        <f t="shared" si="101"/>
        <v>0</v>
      </c>
      <c r="AM78" s="95">
        <f>IF(D78="D",AK78*AM$7,IF(AK78&gt;LOOKUP(1,HR!A:A,HR!C:C),(AK78-LOOKUP(1,HR!A:A,HR!C:C))*AH$7,0))</f>
        <v>0</v>
      </c>
      <c r="AN78" s="95">
        <f t="shared" si="102"/>
        <v>0</v>
      </c>
      <c r="AO78" s="99"/>
      <c r="AP78" s="63"/>
      <c r="AQ78" s="95">
        <f t="shared" si="103"/>
        <v>0</v>
      </c>
      <c r="AR78" s="95">
        <f t="shared" si="104"/>
        <v>0</v>
      </c>
      <c r="AS78" s="95">
        <f t="shared" si="105"/>
        <v>0</v>
      </c>
      <c r="AT78" s="95">
        <f t="shared" si="106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3"/>
      <c r="H79" s="127">
        <v>0</v>
      </c>
      <c r="I79" s="121">
        <v>0</v>
      </c>
      <c r="J79" s="121">
        <v>0</v>
      </c>
      <c r="K79" s="122">
        <f t="shared" si="95"/>
        <v>0</v>
      </c>
      <c r="L79" s="166">
        <v>0</v>
      </c>
      <c r="M79" s="240" t="str">
        <f t="shared" si="90"/>
        <v xml:space="preserve"> </v>
      </c>
      <c r="N79" s="244" t="str">
        <f>IF(M79=" "," ",IF(M79=0," ",IF(Employee!O$232="M1",AN79,AI79-0)))</f>
        <v xml:space="preserve"> </v>
      </c>
      <c r="O79" s="133" t="str">
        <f>IF(M79=" "," ",IF(M79=0," ",IF(Employee!P$225&gt;E$69,0,IF(C79="A",MNI!E11,IF(C79="B",MNI!F11,IF(C79="C",MNI!G11,IF(C79="J",MNI!H11," ")))))))</f>
        <v xml:space="preserve"> </v>
      </c>
      <c r="P79" s="123"/>
      <c r="Q79" s="245"/>
      <c r="R79" s="138" t="str">
        <f t="shared" si="96"/>
        <v xml:space="preserve"> </v>
      </c>
      <c r="S79" s="123"/>
      <c r="T79" s="124" t="str">
        <f>IF(M79=" "," ",IF(M79=0," ",MNI!I11))</f>
        <v xml:space="preserve"> </v>
      </c>
      <c r="U79" s="50"/>
      <c r="V79" s="61">
        <f>IF(Employee!H$243=E$69,Employee!D$242+SUM(M79)+0,SUM(M79)+0)</f>
        <v>0</v>
      </c>
      <c r="W79" s="61">
        <f>IF(Employee!H$243=E$69,Employee!D$243+SUM(N79)+0,SUM(N79)+0)</f>
        <v>0</v>
      </c>
      <c r="X79" s="61">
        <f t="shared" si="91"/>
        <v>0</v>
      </c>
      <c r="Y79" s="61">
        <f t="shared" si="107"/>
        <v>0</v>
      </c>
      <c r="Z79" s="61">
        <f t="shared" si="92"/>
        <v>0</v>
      </c>
      <c r="AA79" s="61">
        <f t="shared" si="93"/>
        <v>0</v>
      </c>
      <c r="AB79" s="62"/>
      <c r="AC79" s="61">
        <f t="shared" si="94"/>
        <v>0</v>
      </c>
      <c r="AD79" s="99"/>
      <c r="AE79" s="114">
        <f>IF(E79=" ",0,IF(D79="BR",0,IF(D79="D",0,IF(D79="NT",V79,LOOKUP(D79,Free!A:A,Free!C:C)*E$69/12))))</f>
        <v>0</v>
      </c>
      <c r="AF79" s="95">
        <f t="shared" si="97"/>
        <v>0</v>
      </c>
      <c r="AG79" s="95">
        <f t="shared" si="98"/>
        <v>0</v>
      </c>
      <c r="AH79" s="95">
        <f>IF(D79="D",AF79*AH$7,IF(AF79&gt;LOOKUP(E$69,HR!A:A,HR!C:C),(AF79-LOOKUP(E$69,HR!A:A,HR!C:C))*AH$7,0))</f>
        <v>0</v>
      </c>
      <c r="AI79" s="95">
        <f t="shared" si="99"/>
        <v>0</v>
      </c>
      <c r="AJ79" s="95">
        <f>IF(E79=" ",0,IF(D79="BR",0,IF(D79="D",0,IF(D79="NT",M79,LOOKUP(D79,Free!A:A,Free!C:C)*1/12))))</f>
        <v>0</v>
      </c>
      <c r="AK79" s="95">
        <f t="shared" si="100"/>
        <v>0</v>
      </c>
      <c r="AL79" s="95">
        <f t="shared" si="101"/>
        <v>0</v>
      </c>
      <c r="AM79" s="95">
        <f>IF(D79="D",AK79*AM$7,IF(AK79&gt;LOOKUP(1,HR!A:A,HR!C:C),(AK79-LOOKUP(1,HR!A:A,HR!C:C))*AH$7,0))</f>
        <v>0</v>
      </c>
      <c r="AN79" s="95">
        <f t="shared" si="102"/>
        <v>0</v>
      </c>
      <c r="AO79" s="99"/>
      <c r="AP79" s="63"/>
      <c r="AQ79" s="95">
        <f t="shared" si="103"/>
        <v>0</v>
      </c>
      <c r="AR79" s="95">
        <f t="shared" si="104"/>
        <v>0</v>
      </c>
      <c r="AS79" s="95">
        <f t="shared" si="105"/>
        <v>0</v>
      </c>
      <c r="AT79" s="95">
        <f t="shared" si="106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4"/>
      <c r="H80" s="147">
        <v>0</v>
      </c>
      <c r="I80" s="148">
        <v>0</v>
      </c>
      <c r="J80" s="148">
        <v>0</v>
      </c>
      <c r="K80" s="149">
        <f t="shared" si="95"/>
        <v>0</v>
      </c>
      <c r="L80" s="167">
        <v>0</v>
      </c>
      <c r="M80" s="241" t="str">
        <f t="shared" si="90"/>
        <v xml:space="preserve"> </v>
      </c>
      <c r="N80" s="244" t="str">
        <f>IF(M80=" "," ",IF(M80=0," ",IF(Employee!O$258="M1",AN80,AI80-0)))</f>
        <v xml:space="preserve"> </v>
      </c>
      <c r="O80" s="133" t="str">
        <f>IF(M80=" "," ",IF(M80=0," ",IF(Employee!P$251&gt;E$69,0,IF(C80="A",MNI!E12,IF(C80="B",MNI!F12,IF(C80="C",MNI!G12,IF(C80="J",MNI!H12," ")))))))</f>
        <v xml:space="preserve"> </v>
      </c>
      <c r="P80" s="123"/>
      <c r="Q80" s="245"/>
      <c r="R80" s="138" t="str">
        <f t="shared" si="96"/>
        <v xml:space="preserve"> </v>
      </c>
      <c r="S80" s="123"/>
      <c r="T80" s="124" t="str">
        <f>IF(M80=" "," ",IF(M80=0," ",MNI!I12))</f>
        <v xml:space="preserve"> </v>
      </c>
      <c r="U80" s="50"/>
      <c r="V80" s="61">
        <f>IF(Employee!H$269=E$69,Employee!D$268+SUM(M80)+0,SUM(M80)+0)</f>
        <v>0</v>
      </c>
      <c r="W80" s="61">
        <f>IF(Employee!H$269=E$69,Employee!D$269+SUM(N80)+0,SUM(N80)+0)</f>
        <v>0</v>
      </c>
      <c r="X80" s="61">
        <f t="shared" si="91"/>
        <v>0</v>
      </c>
      <c r="Y80" s="61">
        <f t="shared" si="107"/>
        <v>0</v>
      </c>
      <c r="Z80" s="61">
        <f t="shared" si="92"/>
        <v>0</v>
      </c>
      <c r="AA80" s="61">
        <f t="shared" si="93"/>
        <v>0</v>
      </c>
      <c r="AB80" s="62"/>
      <c r="AC80" s="61">
        <f t="shared" si="94"/>
        <v>0</v>
      </c>
      <c r="AD80" s="99"/>
      <c r="AE80" s="114">
        <f>IF(E80=" ",0,IF(D80="BR",0,IF(D80="D",0,IF(D80="NT",V80,LOOKUP(D80,Free!A:A,Free!C:C)*E$69/12))))</f>
        <v>0</v>
      </c>
      <c r="AF80" s="95">
        <f t="shared" si="97"/>
        <v>0</v>
      </c>
      <c r="AG80" s="95">
        <f t="shared" si="98"/>
        <v>0</v>
      </c>
      <c r="AH80" s="95">
        <f>IF(D80="D",AF80*AH$7,IF(AF80&gt;LOOKUP(E$69,HR!A:A,HR!C:C),(AF80-LOOKUP(E$69,HR!A:A,HR!C:C))*AH$7,0))</f>
        <v>0</v>
      </c>
      <c r="AI80" s="95">
        <f t="shared" si="99"/>
        <v>0</v>
      </c>
      <c r="AJ80" s="95">
        <f>IF(E80=" ",0,IF(D80="BR",0,IF(D80="D",0,IF(D80="NT",M80,LOOKUP(D80,Free!A:A,Free!C:C)*1/12))))</f>
        <v>0</v>
      </c>
      <c r="AK80" s="95">
        <f t="shared" si="100"/>
        <v>0</v>
      </c>
      <c r="AL80" s="95">
        <f t="shared" si="101"/>
        <v>0</v>
      </c>
      <c r="AM80" s="95">
        <f>IF(D80="D",AK80*AM$7,IF(AK80&gt;LOOKUP(1,HR!A:A,HR!C:C),(AK80-LOOKUP(1,HR!A:A,HR!C:C))*AH$7,0))</f>
        <v>0</v>
      </c>
      <c r="AN80" s="95">
        <f t="shared" si="102"/>
        <v>0</v>
      </c>
      <c r="AO80" s="99"/>
      <c r="AP80" s="63"/>
      <c r="AQ80" s="95">
        <f t="shared" si="103"/>
        <v>0</v>
      </c>
      <c r="AR80" s="95">
        <f t="shared" si="104"/>
        <v>0</v>
      </c>
      <c r="AS80" s="95">
        <f t="shared" si="105"/>
        <v>0</v>
      </c>
      <c r="AT80" s="95">
        <f t="shared" si="106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68"/>
      <c r="I81" s="169"/>
      <c r="J81" s="169"/>
      <c r="K81" s="170"/>
      <c r="L81" s="170"/>
      <c r="M81" s="171">
        <f t="shared" ref="M81:R81" si="108">SUM(M71:M80)</f>
        <v>0</v>
      </c>
      <c r="N81" s="171">
        <f t="shared" si="108"/>
        <v>0</v>
      </c>
      <c r="O81" s="171">
        <f t="shared" si="108"/>
        <v>0</v>
      </c>
      <c r="P81" s="171">
        <f t="shared" si="108"/>
        <v>0</v>
      </c>
      <c r="Q81" s="171">
        <f t="shared" si="108"/>
        <v>0</v>
      </c>
      <c r="R81" s="171">
        <f t="shared" si="108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ht="12.75" customHeight="1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ht="12.75" customHeight="1" x14ac:dyDescent="0.2">
      <c r="F85" s="256" t="str">
        <f>IF(B71="D",Employee!D15," ")</f>
        <v xml:space="preserve"> </v>
      </c>
      <c r="M85" s="261" t="str">
        <f t="shared" ref="M85:M94" si="109">IF(B71="D",M71," ")</f>
        <v xml:space="preserve"> </v>
      </c>
      <c r="N85" s="262" t="str">
        <f t="shared" ref="N85:N94" si="110">IF(B71="D",N71," ")</f>
        <v xml:space="preserve"> </v>
      </c>
      <c r="O85" s="262" t="str">
        <f t="shared" ref="O85:O94" si="111">IF(B71="D",O71," ")</f>
        <v xml:space="preserve"> </v>
      </c>
      <c r="P85" s="262" t="str">
        <f t="shared" ref="P85:P94" si="112">IF(B71="D",P71," ")</f>
        <v xml:space="preserve"> </v>
      </c>
      <c r="Q85" s="262" t="str">
        <f t="shared" ref="Q85:Q94" si="113">IF(B71="D",Q71," ")</f>
        <v xml:space="preserve"> </v>
      </c>
      <c r="R85" s="263" t="str">
        <f t="shared" ref="R85:R94" si="114">IF(B71="D",R71," ")</f>
        <v xml:space="preserve"> </v>
      </c>
      <c r="S85" s="264"/>
      <c r="T85" s="265" t="str">
        <f t="shared" ref="T85:T94" si="115">IF(B71="D",T71," ")</f>
        <v xml:space="preserve"> </v>
      </c>
      <c r="AL85" s="418" t="s">
        <v>112</v>
      </c>
      <c r="AM85" s="419"/>
      <c r="AN85" s="420"/>
      <c r="AQ85" s="223">
        <f>IF((AQ83-(O1+T1)*0.13)&gt;0,AQ83-(Q1+T1)*0.13,0)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109"/>
        <v xml:space="preserve"> </v>
      </c>
      <c r="N86" s="267" t="str">
        <f t="shared" si="110"/>
        <v xml:space="preserve"> </v>
      </c>
      <c r="O86" s="267" t="str">
        <f t="shared" si="111"/>
        <v xml:space="preserve"> </v>
      </c>
      <c r="P86" s="267" t="str">
        <f t="shared" si="112"/>
        <v xml:space="preserve"> </v>
      </c>
      <c r="Q86" s="267" t="str">
        <f t="shared" si="113"/>
        <v xml:space="preserve"> </v>
      </c>
      <c r="R86" s="268" t="str">
        <f t="shared" si="114"/>
        <v xml:space="preserve"> </v>
      </c>
      <c r="S86" s="264"/>
      <c r="T86" s="269" t="str">
        <f t="shared" si="115"/>
        <v xml:space="preserve"> </v>
      </c>
    </row>
    <row r="87" spans="1:47" ht="12.75" customHeight="1" x14ac:dyDescent="0.2">
      <c r="F87" s="257" t="str">
        <f>IF(B73="D",Employee!D67," ")</f>
        <v xml:space="preserve"> </v>
      </c>
      <c r="M87" s="266" t="str">
        <f t="shared" si="109"/>
        <v xml:space="preserve"> </v>
      </c>
      <c r="N87" s="267" t="str">
        <f t="shared" si="110"/>
        <v xml:space="preserve"> </v>
      </c>
      <c r="O87" s="267" t="str">
        <f t="shared" si="111"/>
        <v xml:space="preserve"> </v>
      </c>
      <c r="P87" s="267" t="str">
        <f t="shared" si="112"/>
        <v xml:space="preserve"> </v>
      </c>
      <c r="Q87" s="267" t="str">
        <f t="shared" si="113"/>
        <v xml:space="preserve"> </v>
      </c>
      <c r="R87" s="268" t="str">
        <f t="shared" si="114"/>
        <v xml:space="preserve"> </v>
      </c>
      <c r="S87" s="264"/>
      <c r="T87" s="269" t="str">
        <f t="shared" si="115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109"/>
        <v xml:space="preserve"> </v>
      </c>
      <c r="N88" s="267" t="str">
        <f t="shared" si="110"/>
        <v xml:space="preserve"> </v>
      </c>
      <c r="O88" s="267" t="str">
        <f t="shared" si="111"/>
        <v xml:space="preserve"> </v>
      </c>
      <c r="P88" s="267" t="str">
        <f t="shared" si="112"/>
        <v xml:space="preserve"> </v>
      </c>
      <c r="Q88" s="267" t="str">
        <f t="shared" si="113"/>
        <v xml:space="preserve"> </v>
      </c>
      <c r="R88" s="268" t="str">
        <f t="shared" si="114"/>
        <v xml:space="preserve"> </v>
      </c>
      <c r="S88" s="264"/>
      <c r="T88" s="269" t="str">
        <f t="shared" si="115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109"/>
        <v xml:space="preserve"> </v>
      </c>
      <c r="N89" s="267" t="str">
        <f t="shared" si="110"/>
        <v xml:space="preserve"> </v>
      </c>
      <c r="O89" s="267" t="str">
        <f t="shared" si="111"/>
        <v xml:space="preserve"> </v>
      </c>
      <c r="P89" s="267" t="str">
        <f t="shared" si="112"/>
        <v xml:space="preserve"> </v>
      </c>
      <c r="Q89" s="267" t="str">
        <f t="shared" si="113"/>
        <v xml:space="preserve"> </v>
      </c>
      <c r="R89" s="268" t="str">
        <f t="shared" si="114"/>
        <v xml:space="preserve"> </v>
      </c>
      <c r="S89" s="264"/>
      <c r="T89" s="269" t="str">
        <f t="shared" si="115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109"/>
        <v xml:space="preserve"> </v>
      </c>
      <c r="N90" s="267" t="str">
        <f t="shared" si="110"/>
        <v xml:space="preserve"> </v>
      </c>
      <c r="O90" s="267" t="str">
        <f t="shared" si="111"/>
        <v xml:space="preserve"> </v>
      </c>
      <c r="P90" s="267" t="str">
        <f t="shared" si="112"/>
        <v xml:space="preserve"> </v>
      </c>
      <c r="Q90" s="267" t="str">
        <f t="shared" si="113"/>
        <v xml:space="preserve"> </v>
      </c>
      <c r="R90" s="268" t="str">
        <f t="shared" si="114"/>
        <v xml:space="preserve"> </v>
      </c>
      <c r="S90" s="264"/>
      <c r="T90" s="269" t="str">
        <f t="shared" si="115"/>
        <v xml:space="preserve"> </v>
      </c>
      <c r="AL90" s="399" t="s">
        <v>114</v>
      </c>
      <c r="AM90" s="400"/>
      <c r="AN90" s="401"/>
      <c r="AQ90" s="222">
        <f>AQ85</f>
        <v>0</v>
      </c>
      <c r="AR90" s="222">
        <f>AR85</f>
        <v>0</v>
      </c>
      <c r="AS90" s="222">
        <f>AS85</f>
        <v>0</v>
      </c>
      <c r="AT90" s="222">
        <f>AT85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109"/>
        <v xml:space="preserve"> </v>
      </c>
      <c r="N91" s="267" t="str">
        <f t="shared" si="110"/>
        <v xml:space="preserve"> </v>
      </c>
      <c r="O91" s="267" t="str">
        <f t="shared" si="111"/>
        <v xml:space="preserve"> </v>
      </c>
      <c r="P91" s="267" t="str">
        <f t="shared" si="112"/>
        <v xml:space="preserve"> </v>
      </c>
      <c r="Q91" s="267" t="str">
        <f t="shared" si="113"/>
        <v xml:space="preserve"> </v>
      </c>
      <c r="R91" s="268" t="str">
        <f t="shared" si="114"/>
        <v xml:space="preserve"> </v>
      </c>
      <c r="S91" s="264"/>
      <c r="T91" s="269" t="str">
        <f t="shared" si="115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109"/>
        <v xml:space="preserve"> </v>
      </c>
      <c r="N92" s="267" t="str">
        <f t="shared" si="110"/>
        <v xml:space="preserve"> </v>
      </c>
      <c r="O92" s="267" t="str">
        <f t="shared" si="111"/>
        <v xml:space="preserve"> </v>
      </c>
      <c r="P92" s="267" t="str">
        <f t="shared" si="112"/>
        <v xml:space="preserve"> </v>
      </c>
      <c r="Q92" s="267" t="str">
        <f t="shared" si="113"/>
        <v xml:space="preserve"> </v>
      </c>
      <c r="R92" s="268" t="str">
        <f t="shared" si="114"/>
        <v xml:space="preserve"> </v>
      </c>
      <c r="S92" s="264"/>
      <c r="T92" s="269" t="str">
        <f t="shared" si="115"/>
        <v xml:space="preserve"> </v>
      </c>
      <c r="AL92" s="399" t="s">
        <v>115</v>
      </c>
      <c r="AM92" s="400"/>
      <c r="AN92" s="401"/>
      <c r="AQ92" s="229"/>
      <c r="AR92" s="222">
        <f>AR87</f>
        <v>0</v>
      </c>
      <c r="AS92" s="222">
        <f>AS87</f>
        <v>0</v>
      </c>
      <c r="AT92" s="222">
        <f>AT87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109"/>
        <v xml:space="preserve"> </v>
      </c>
      <c r="N93" s="267" t="str">
        <f t="shared" si="110"/>
        <v xml:space="preserve"> </v>
      </c>
      <c r="O93" s="267" t="str">
        <f t="shared" si="111"/>
        <v xml:space="preserve"> </v>
      </c>
      <c r="P93" s="267" t="str">
        <f t="shared" si="112"/>
        <v xml:space="preserve"> </v>
      </c>
      <c r="Q93" s="267" t="str">
        <f t="shared" si="113"/>
        <v xml:space="preserve"> </v>
      </c>
      <c r="R93" s="268" t="str">
        <f t="shared" si="114"/>
        <v xml:space="preserve"> </v>
      </c>
      <c r="S93" s="264"/>
      <c r="T93" s="269" t="str">
        <f t="shared" si="115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109"/>
        <v xml:space="preserve"> </v>
      </c>
      <c r="N94" s="271" t="str">
        <f t="shared" si="110"/>
        <v xml:space="preserve"> </v>
      </c>
      <c r="O94" s="271" t="str">
        <f t="shared" si="111"/>
        <v xml:space="preserve"> </v>
      </c>
      <c r="P94" s="271" t="str">
        <f t="shared" si="112"/>
        <v xml:space="preserve"> </v>
      </c>
      <c r="Q94" s="271" t="str">
        <f t="shared" si="113"/>
        <v xml:space="preserve"> </v>
      </c>
      <c r="R94" s="272" t="str">
        <f t="shared" si="114"/>
        <v xml:space="preserve"> </v>
      </c>
      <c r="S94" s="264"/>
      <c r="T94" s="273" t="str">
        <f t="shared" si="115"/>
        <v xml:space="preserve"> </v>
      </c>
    </row>
    <row r="95" spans="1:47" x14ac:dyDescent="0.2">
      <c r="F95" s="260" t="s">
        <v>200</v>
      </c>
      <c r="M95" s="274">
        <f t="shared" ref="M95:R95" si="116">SUM(M85:M94)</f>
        <v>0</v>
      </c>
      <c r="N95" s="274">
        <f t="shared" si="116"/>
        <v>0</v>
      </c>
      <c r="O95" s="274">
        <f t="shared" si="116"/>
        <v>0</v>
      </c>
      <c r="P95" s="274">
        <f t="shared" si="116"/>
        <v>0</v>
      </c>
      <c r="Q95" s="274">
        <f t="shared" si="116"/>
        <v>0</v>
      </c>
      <c r="R95" s="274">
        <f t="shared" si="116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AJ3:AJ6"/>
    <mergeCell ref="AK3:AK6"/>
    <mergeCell ref="AE3:AE6"/>
    <mergeCell ref="AF3:AF6"/>
    <mergeCell ref="B7:T7"/>
    <mergeCell ref="Z3:Z6"/>
    <mergeCell ref="X3:X6"/>
    <mergeCell ref="P3:P6"/>
    <mergeCell ref="O9:R9"/>
    <mergeCell ref="R8:T8"/>
    <mergeCell ref="O24:R24"/>
    <mergeCell ref="F21:G21"/>
    <mergeCell ref="F3:F6"/>
    <mergeCell ref="H9:J9"/>
    <mergeCell ref="H24:J24"/>
    <mergeCell ref="O23:Q23"/>
    <mergeCell ref="R23:T23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51:G51"/>
    <mergeCell ref="B1:F2"/>
    <mergeCell ref="Q3:Q6"/>
    <mergeCell ref="R3:R6"/>
    <mergeCell ref="T3:T6"/>
    <mergeCell ref="B24:D24"/>
    <mergeCell ref="B8:E8"/>
    <mergeCell ref="B9:D9"/>
    <mergeCell ref="B22:T22"/>
    <mergeCell ref="O8:Q8"/>
    <mergeCell ref="H54:J54"/>
    <mergeCell ref="V1:AC2"/>
    <mergeCell ref="O39:R39"/>
    <mergeCell ref="O54:R54"/>
    <mergeCell ref="F81:G81"/>
    <mergeCell ref="H39:J39"/>
    <mergeCell ref="H69:J69"/>
    <mergeCell ref="B52:T52"/>
    <mergeCell ref="B67:T67"/>
    <mergeCell ref="B39:D39"/>
    <mergeCell ref="O38:Q38"/>
    <mergeCell ref="R38:T38"/>
    <mergeCell ref="B37:T37"/>
    <mergeCell ref="B38:E38"/>
    <mergeCell ref="B54:D54"/>
    <mergeCell ref="O69:R69"/>
    <mergeCell ref="B69:D69"/>
    <mergeCell ref="B53:E53"/>
    <mergeCell ref="B68:E68"/>
    <mergeCell ref="F66:G66"/>
    <mergeCell ref="B23:E23"/>
    <mergeCell ref="F36:G36"/>
    <mergeCell ref="AL92:AN92"/>
    <mergeCell ref="O53:Q53"/>
    <mergeCell ref="R53:T53"/>
    <mergeCell ref="O68:Q68"/>
    <mergeCell ref="R68:T68"/>
    <mergeCell ref="AL83:AN83"/>
    <mergeCell ref="AL85:AN85"/>
    <mergeCell ref="AL87:AN87"/>
    <mergeCell ref="AL90:AN90"/>
    <mergeCell ref="B82:T82"/>
    <mergeCell ref="AR3:AR6"/>
    <mergeCell ref="AS3:AS6"/>
    <mergeCell ref="E3:E6"/>
    <mergeCell ref="K3:K6"/>
    <mergeCell ref="H3:H6"/>
    <mergeCell ref="AC3:AC6"/>
    <mergeCell ref="AA3:AA6"/>
    <mergeCell ref="V3:V6"/>
    <mergeCell ref="AT3:AT6"/>
    <mergeCell ref="AG3:AG6"/>
    <mergeCell ref="AH3:AH6"/>
    <mergeCell ref="AL3:AL6"/>
    <mergeCell ref="AM3:AM6"/>
    <mergeCell ref="AI3:AI6"/>
    <mergeCell ref="AQ3:AQ6"/>
    <mergeCell ref="AN3:AN6"/>
    <mergeCell ref="AE1:AN2"/>
    <mergeCell ref="AQ1:AT2"/>
    <mergeCell ref="G2:H2"/>
    <mergeCell ref="I2:L2"/>
    <mergeCell ref="U1:U6"/>
    <mergeCell ref="W3:W6"/>
    <mergeCell ref="Y3:Y6"/>
    <mergeCell ref="M3:M6"/>
    <mergeCell ref="N3:N6"/>
    <mergeCell ref="O3:O6"/>
  </mergeCells>
  <phoneticPr fontId="5" type="noConversion"/>
  <dataValidations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"/>
  <sheetViews>
    <sheetView workbookViewId="0">
      <pane ySplit="1" topLeftCell="A2" activePane="bottomLeft" state="frozen"/>
      <selection activeCell="AT1" sqref="AT1"/>
      <selection pane="bottomLeft"/>
    </sheetView>
  </sheetViews>
  <sheetFormatPr defaultRowHeight="11.25" x14ac:dyDescent="0.2"/>
  <cols>
    <col min="1" max="1" width="7.140625" style="250" bestFit="1" customWidth="1"/>
    <col min="2" max="6" width="7.85546875" style="250" customWidth="1"/>
    <col min="7" max="7" width="0.85546875" style="248" customWidth="1"/>
    <col min="8" max="12" width="7.85546875" style="250" customWidth="1"/>
    <col min="13" max="13" width="0.85546875" style="248" customWidth="1"/>
    <col min="14" max="18" width="7.85546875" style="250" customWidth="1"/>
    <col min="19" max="19" width="0.85546875" style="248" customWidth="1"/>
    <col min="20" max="24" width="7.85546875" style="250" customWidth="1"/>
    <col min="25" max="25" width="0.85546875" style="248" customWidth="1"/>
    <col min="26" max="30" width="7.85546875" style="250" customWidth="1"/>
    <col min="31" max="31" width="0.85546875" style="248" customWidth="1"/>
    <col min="32" max="36" width="7.85546875" style="250" customWidth="1"/>
    <col min="37" max="37" width="0.85546875" style="248" customWidth="1"/>
    <col min="38" max="42" width="7.85546875" style="250" customWidth="1"/>
    <col min="43" max="43" width="0.85546875" style="248" customWidth="1"/>
    <col min="44" max="48" width="7.85546875" style="250" customWidth="1"/>
    <col min="49" max="49" width="0.85546875" style="248" customWidth="1"/>
    <col min="50" max="54" width="7.85546875" style="250" customWidth="1"/>
    <col min="55" max="55" width="0.85546875" style="248" customWidth="1"/>
    <col min="56" max="60" width="7.85546875" style="250" customWidth="1"/>
    <col min="61" max="61" width="0.85546875" style="248" customWidth="1"/>
    <col min="62" max="16384" width="9.140625" style="248"/>
  </cols>
  <sheetData>
    <row r="1" spans="1:60" ht="45" x14ac:dyDescent="0.2">
      <c r="A1" s="247" t="s">
        <v>9</v>
      </c>
      <c r="B1" s="247" t="s">
        <v>140</v>
      </c>
      <c r="C1" s="247" t="s">
        <v>143</v>
      </c>
      <c r="D1" s="247" t="s">
        <v>142</v>
      </c>
      <c r="E1" s="247" t="s">
        <v>144</v>
      </c>
      <c r="F1" s="247" t="s">
        <v>145</v>
      </c>
      <c r="H1" s="247" t="s">
        <v>146</v>
      </c>
      <c r="I1" s="247" t="s">
        <v>141</v>
      </c>
      <c r="J1" s="247" t="s">
        <v>147</v>
      </c>
      <c r="K1" s="247" t="s">
        <v>148</v>
      </c>
      <c r="L1" s="247" t="s">
        <v>149</v>
      </c>
      <c r="N1" s="247" t="s">
        <v>150</v>
      </c>
      <c r="O1" s="247" t="s">
        <v>151</v>
      </c>
      <c r="P1" s="247" t="s">
        <v>152</v>
      </c>
      <c r="Q1" s="247" t="s">
        <v>153</v>
      </c>
      <c r="R1" s="247" t="s">
        <v>154</v>
      </c>
      <c r="T1" s="247" t="s">
        <v>155</v>
      </c>
      <c r="U1" s="247" t="s">
        <v>156</v>
      </c>
      <c r="V1" s="247" t="s">
        <v>157</v>
      </c>
      <c r="W1" s="247" t="s">
        <v>158</v>
      </c>
      <c r="X1" s="247" t="s">
        <v>159</v>
      </c>
      <c r="Z1" s="247" t="s">
        <v>160</v>
      </c>
      <c r="AA1" s="247" t="s">
        <v>161</v>
      </c>
      <c r="AB1" s="247" t="s">
        <v>162</v>
      </c>
      <c r="AC1" s="247" t="s">
        <v>163</v>
      </c>
      <c r="AD1" s="247" t="s">
        <v>164</v>
      </c>
      <c r="AF1" s="247" t="s">
        <v>165</v>
      </c>
      <c r="AG1" s="247" t="s">
        <v>166</v>
      </c>
      <c r="AH1" s="247" t="s">
        <v>167</v>
      </c>
      <c r="AI1" s="247" t="s">
        <v>168</v>
      </c>
      <c r="AJ1" s="247" t="s">
        <v>169</v>
      </c>
      <c r="AL1" s="247" t="s">
        <v>170</v>
      </c>
      <c r="AM1" s="247" t="s">
        <v>171</v>
      </c>
      <c r="AN1" s="247" t="s">
        <v>172</v>
      </c>
      <c r="AO1" s="247" t="s">
        <v>173</v>
      </c>
      <c r="AP1" s="247" t="s">
        <v>174</v>
      </c>
      <c r="AR1" s="247" t="s">
        <v>175</v>
      </c>
      <c r="AS1" s="247" t="s">
        <v>176</v>
      </c>
      <c r="AT1" s="247" t="s">
        <v>177</v>
      </c>
      <c r="AU1" s="247" t="s">
        <v>178</v>
      </c>
      <c r="AV1" s="247" t="s">
        <v>179</v>
      </c>
      <c r="AX1" s="247" t="s">
        <v>180</v>
      </c>
      <c r="AY1" s="247" t="s">
        <v>181</v>
      </c>
      <c r="AZ1" s="247" t="s">
        <v>182</v>
      </c>
      <c r="BA1" s="247" t="s">
        <v>183</v>
      </c>
      <c r="BB1" s="247" t="s">
        <v>184</v>
      </c>
      <c r="BD1" s="247" t="s">
        <v>185</v>
      </c>
      <c r="BE1" s="247" t="s">
        <v>186</v>
      </c>
      <c r="BF1" s="247" t="s">
        <v>187</v>
      </c>
      <c r="BG1" s="247" t="s">
        <v>188</v>
      </c>
      <c r="BH1" s="247" t="s">
        <v>189</v>
      </c>
    </row>
    <row r="2" spans="1:60" x14ac:dyDescent="0.2">
      <c r="A2" s="250">
        <v>1</v>
      </c>
      <c r="B2" s="250">
        <f>IF(Employee!$F$24&gt;A2,0,IF(Employee!$F$26&lt;A2,0,IF(Employee!$S$28&lt;=A2,0,IF(Employee!$S$27&lt;Employee!$F$24,0,Employee!$M$27))))</f>
        <v>0</v>
      </c>
      <c r="C2" s="250">
        <f>IF(Employee!$F$24&gt;A2,0,IF(Employee!$F$26&lt;A2,0,IF(Employee!$S$29&lt;=A2,0,IF(Employee!$S$28&lt;Employee!$F$24,0,Employee!$M$28))))</f>
        <v>0</v>
      </c>
      <c r="D2" s="250">
        <f>IF(Employee!$F$24&gt;A2,0,IF(Employee!$F$26&lt;A2,0,IF(Employee!$S$30&lt;=A2,0,IF(Employee!$S$29&lt;Employee!$F$24,0,Employee!$M$29))))</f>
        <v>0</v>
      </c>
      <c r="E2" s="250">
        <f>IF(Employee!$F$24&gt;A2,0,IF(Employee!$F$26&lt;A2,0,IF(Employee!$S$30&lt;Employee!$F$24,0,Employee!$M$30)))</f>
        <v>0</v>
      </c>
      <c r="F2" s="250">
        <f>IF(B2&gt;0,B2,IF(C2&gt;0,C2,IF(D2&gt;0,D2,IF(E2&gt;0,E2,0))))</f>
        <v>0</v>
      </c>
      <c r="H2" s="250">
        <f>IF(Employee!$F$50&gt;A2,0,IF(Employee!$F$52&lt;A2,0,IF(Employee!$S$54&lt;=A2,0,IF(Employee!$S$53&lt;Employee!$F$50,0,Employee!$M$53))))</f>
        <v>0</v>
      </c>
      <c r="I2" s="250">
        <f>IF(Employee!$F$50&gt;A2,0,IF(Employee!$F$52&lt;A2,0,IF(Employee!$S$55&lt;=A2,0,IF(Employee!$S$54&lt;Employee!$F$50,0,Employee!$M$54))))</f>
        <v>0</v>
      </c>
      <c r="J2" s="250">
        <f>IF(Employee!$F$50&gt;A2,0,IF(Employee!$F$52&lt;A2,0,IF(Employee!$S$56&lt;=A2,0,IF(Employee!$S$55&lt;Employee!$F$50,0,Employee!$M$55))))</f>
        <v>0</v>
      </c>
      <c r="K2" s="250">
        <f>IF(Employee!$F$50&gt;A2,0,IF(Employee!$F$52&lt;A2,0,IF(Employee!$S$56&lt;Employee!$F$50,0,Employee!$M$56)))</f>
        <v>0</v>
      </c>
      <c r="L2" s="250">
        <f>IF(H2&gt;0,H2,IF(I2&gt;0,I2,IF(J2&gt;0,J2,IF(K2&gt;0,K2,0))))</f>
        <v>0</v>
      </c>
      <c r="N2" s="250">
        <f>IF(Employee!$F$76&gt;A2,0,IF(Employee!$F$78&lt;A2,0,IF(Employee!$S$80&lt;=A2,0,IF(Employee!$S$79&lt;Employee!$F$76,0,Employee!$M$79))))</f>
        <v>0</v>
      </c>
      <c r="O2" s="250">
        <f>IF(Employee!$F$76&gt;A2,0,IF(Employee!$F$78&lt;A2,0,IF(Employee!$S$81&lt;=A2,0,IF(Employee!$S$80&lt;Employee!$F$76,0,Employee!$M$80))))</f>
        <v>0</v>
      </c>
      <c r="P2" s="250">
        <f>IF(Employee!$F$76&gt;A2,0,IF(Employee!$F$78&lt;A2,0,IF(Employee!$S$82&lt;=A2,0,IF(Employee!$S$81&lt;Employee!$F$76,0,Employee!$M$81))))</f>
        <v>0</v>
      </c>
      <c r="Q2" s="250">
        <f>IF(Employee!$F$76&gt;A2,0,IF(Employee!$F$78&lt;A2,0,IF(Employee!$S$82&lt;Employee!$F$76,0,Employee!$M$82)))</f>
        <v>0</v>
      </c>
      <c r="R2" s="250">
        <f>IF(N2&gt;0,N2,IF(O2&gt;0,O2,IF(P2&gt;0,P2,IF(Q2&gt;0,Q2,0))))</f>
        <v>0</v>
      </c>
      <c r="T2" s="250">
        <f>IF(Employee!$F$102&gt;A2,0,IF(Employee!$F$104&lt;A2,0,IF(Employee!$S$106&lt;=A2,0,IF(Employee!$S$105&lt;Employee!$F$102,0,Employee!$M$105))))</f>
        <v>0</v>
      </c>
      <c r="U2" s="250">
        <f>IF(Employee!$F$102&gt;A2,0,IF(Employee!$F$104&lt;A2,0,IF(Employee!$S$107&lt;=A2,0,IF(Employee!$S$106&lt;Employee!$F$102,0,Employee!$M$106))))</f>
        <v>0</v>
      </c>
      <c r="V2" s="250">
        <f>IF(Employee!$F$102&gt;A2,0,IF(Employee!$F$104&lt;A2,0,IF(Employee!$S$108&lt;=A2,0,IF(Employee!$S$107&lt;Employee!$F$102,0,Employee!$M$107))))</f>
        <v>0</v>
      </c>
      <c r="W2" s="250">
        <f>IF(Employee!$F$102&gt;A2,0,IF(Employee!$F$104&lt;A2,0,IF(Employee!$S$108&lt;Employee!$F$102,0,Employee!$M$108)))</f>
        <v>0</v>
      </c>
      <c r="X2" s="250">
        <f>IF(T2&gt;0,T2,IF(U2&gt;0,U2,IF(V2&gt;0,V2,IF(W2&gt;0,W2,0))))</f>
        <v>0</v>
      </c>
      <c r="Z2" s="250">
        <f>IF(Employee!$F$128&gt;A2,0,IF(Employee!$F$130&lt;A2,0,IF(Employee!$S$132&lt;=A2,0,IF(Employee!$S$131&lt;Employee!$F$128,0,Employee!$M$131))))</f>
        <v>0</v>
      </c>
      <c r="AA2" s="250">
        <f>IF(Employee!$F$128&gt;A2,0,IF(Employee!$F$130&lt;A2,0,IF(Employee!$S$133&lt;=A2,0,IF(Employee!$S$132&lt;Employee!$F$128,0,Employee!$M$132))))</f>
        <v>0</v>
      </c>
      <c r="AB2" s="250">
        <f>IF(Employee!$F$128&gt;A2,0,IF(Employee!$F$130&lt;A2,0,IF(Employee!$S$134&lt;=A2,0,IF(Employee!$S$133&lt;Employee!$F$128,0,Employee!$M$133))))</f>
        <v>0</v>
      </c>
      <c r="AC2" s="250">
        <f>IF(Employee!$F$128&gt;A2,0,IF(Employee!$F$130&lt;A2,0,IF(Employee!$S$134&lt;Employee!$F$128,0,Employee!$M$134)))</f>
        <v>0</v>
      </c>
      <c r="AD2" s="250">
        <f>IF(Z2&gt;0,Z2,IF(AA2&gt;0,AA2,IF(AB2&gt;0,AB2,IF(AC2&gt;0,AC2,0))))</f>
        <v>0</v>
      </c>
      <c r="AF2" s="250">
        <f>IF(Employee!$F$154&gt;A2,0,IF(Employee!$F$156&lt;A2,0,IF(Employee!$S$158&lt;=A2,0,IF(Employee!$S$157&lt;Employee!$F$154,0,Employee!$M$157))))</f>
        <v>0</v>
      </c>
      <c r="AG2" s="250">
        <f>IF(Employee!$F$154&gt;A2,0,IF(Employee!$F$156&lt;A2,0,IF(Employee!$S$159&lt;=A2,0,IF(Employee!$S$158&lt;Employee!$F$154,0,Employee!$M$158))))</f>
        <v>0</v>
      </c>
      <c r="AH2" s="250">
        <f>IF(Employee!$F$154&gt;A2,0,IF(Employee!$F$156&lt;A2,0,IF(Employee!$S$160&lt;=A2,0,IF(Employee!$S$159&lt;Employee!$F$154,0,Employee!$M$159))))</f>
        <v>0</v>
      </c>
      <c r="AI2" s="250">
        <f>IF(Employee!$F$154&gt;A2,0,IF(Employee!$F$156&lt;A2,0,IF(Employee!$S$160&lt;Employee!$F$154,0,Employee!$M$160)))</f>
        <v>0</v>
      </c>
      <c r="AJ2" s="250">
        <f>IF(AF2&gt;0,AF2,IF(AG2&gt;0,AG2,IF(AH2&gt;0,AH2,IF(AI2&gt;0,AI2,0))))</f>
        <v>0</v>
      </c>
      <c r="AL2" s="250">
        <f>IF(Employee!$F$180&gt;A2,0,IF(Employee!$F$182&lt;A2,0,IF(Employee!$S$184&lt;=A2,0,IF(Employee!$S$183&lt;Employee!$F$180,0,Employee!$M$183))))</f>
        <v>0</v>
      </c>
      <c r="AM2" s="250">
        <f>IF(Employee!$F$180&gt;A2,0,IF(Employee!$F$182&lt;A2,0,IF(Employee!$S$185&lt;=A2,0,IF(Employee!$S$184&lt;Employee!$F$180,0,Employee!$M$184))))</f>
        <v>0</v>
      </c>
      <c r="AN2" s="250">
        <f>IF(Employee!$F$180&gt;A2,0,IF(Employee!$F$182&lt;A2,0,IF(Employee!$S$186&lt;=A2,0,IF(Employee!$S$185&lt;Employee!$F$180,0,Employee!$M$185))))</f>
        <v>0</v>
      </c>
      <c r="AO2" s="250">
        <f>IF(Employee!$F$180&gt;A2,0,IF(Employee!$F$182&lt;A2,0,IF(Employee!$S$186&lt;Employee!$F$180,0,Employee!$M$186)))</f>
        <v>0</v>
      </c>
      <c r="AP2" s="250">
        <f>IF(AL2&gt;0,AL2,IF(AM2&gt;0,AM2,IF(AN2&gt;0,AN2,IF(AO2&gt;0,AO2,0))))</f>
        <v>0</v>
      </c>
      <c r="AR2" s="250">
        <f>IF(Employee!$F$206&gt;A2,0,IF(Employee!$F$208&lt;A2,0,IF(Employee!$S$210&lt;=A2,0,IF(Employee!$S$209&lt;Employee!$F$206,0,Employee!$M$209))))</f>
        <v>0</v>
      </c>
      <c r="AS2" s="250">
        <f>IF(Employee!$F$206&gt;A2,0,IF(Employee!$F$208&lt;A2,0,IF(Employee!$S$211&lt;=A2,0,IF(Employee!$S$210&lt;Employee!$F$206,0,Employee!$M$210))))</f>
        <v>0</v>
      </c>
      <c r="AT2" s="250">
        <f>IF(Employee!$F$206&gt;A2,0,IF(Employee!$F$208&lt;A2,0,IF(Employee!$S$212&lt;=A2,0,IF(Employee!$S$211&lt;Employee!$F$206,0,Employee!$M$211))))</f>
        <v>0</v>
      </c>
      <c r="AU2" s="250">
        <f>IF(Employee!$F$206&gt;A2,0,IF(Employee!$F$208&lt;A2,0,IF(Employee!$S$212&lt;Employee!$F$206,0,Employee!$M$212)))</f>
        <v>0</v>
      </c>
      <c r="AV2" s="250">
        <f>IF(AR2&gt;0,AR2,IF(AS2&gt;0,AS2,IF(AT2&gt;0,AT2,IF(AU2&gt;0,AU2,0))))</f>
        <v>0</v>
      </c>
      <c r="AX2" s="250">
        <f>IF(Employee!$F$232&gt;A2,0,IF(Employee!$F$234&lt;A2,0,IF(Employee!$S$236&lt;=A2,0,IF(Employee!$S$235&lt;Employee!$F$232,0,Employee!$M$235))))</f>
        <v>0</v>
      </c>
      <c r="AY2" s="250">
        <f>IF(Employee!$F$232&gt;A2,0,IF(Employee!$F$234&lt;A2,0,IF(Employee!$S$237&lt;=A2,0,IF(Employee!$S$236&lt;Employee!$F$232,0,Employee!$M$236))))</f>
        <v>0</v>
      </c>
      <c r="AZ2" s="250">
        <f>IF(Employee!$F$232&gt;A2,0,IF(Employee!$F$234&lt;A2,0,IF(Employee!$S$238&lt;=A2,0,IF(Employee!$S$237&lt;Employee!$F$232,0,Employee!$M$237))))</f>
        <v>0</v>
      </c>
      <c r="BA2" s="250">
        <f>IF(Employee!$F$232&gt;A2,0,IF(Employee!$F$234&lt;A2,0,IF(Employee!$S$238&lt;Employee!$F$232,0,Employee!$M$238)))</f>
        <v>0</v>
      </c>
      <c r="BB2" s="250">
        <f>IF(AX2&gt;0,AX2,IF(AY2&gt;0,AY2,IF(AZ2&gt;0,AZ2,IF(BA2&gt;0,BA2,0))))</f>
        <v>0</v>
      </c>
      <c r="BD2" s="250">
        <f>IF(Employee!$F$258&gt;A2,0,IF(Employee!$F$260&lt;A2,0,IF(Employee!$S$262&lt;=A2,0,IF(Employee!$S$261&lt;Employee!$F$258,0,Employee!$M$261))))</f>
        <v>0</v>
      </c>
      <c r="BE2" s="250">
        <f>IF(Employee!$F$258&gt;A2,0,IF(Employee!$F$260&lt;A2,0,IF(Employee!$S$263&lt;=A2,0,IF(Employee!$S$262&lt;Employee!$F$258,0,Employee!$M$262))))</f>
        <v>0</v>
      </c>
      <c r="BF2" s="250">
        <f>IF(Employee!$F$258&gt;A2,0,IF(Employee!$F$260&lt;A2,0,IF(Employee!$S$264&lt;=A2,0,IF(Employee!$S$263&lt;Employee!$F$258,0,Employee!$M$263))))</f>
        <v>0</v>
      </c>
      <c r="BG2" s="250">
        <f>IF(Employee!$F$258&gt;A2,0,IF(Employee!$F$260&lt;A2,0,IF(Employee!$S$264&lt;Employee!$F$258,0,Employee!$M$264)))</f>
        <v>0</v>
      </c>
      <c r="BH2" s="250">
        <f>IF(BD2&gt;0,BD2,IF(BE2&gt;0,BE2,IF(BF2&gt;0,BF2,IF(BG2&gt;0,BG2,0))))</f>
        <v>0</v>
      </c>
    </row>
    <row r="3" spans="1:60" x14ac:dyDescent="0.2">
      <c r="A3" s="250">
        <v>2</v>
      </c>
      <c r="B3" s="250">
        <f>IF(Employee!$F$24&gt;A3,0,IF(Employee!$F$26&lt;A3,0,IF(Employee!$S$28&lt;=A3,0,IF(Employee!$S$27&lt;Employee!$F$24,0,Employee!$M$27))))</f>
        <v>0</v>
      </c>
      <c r="C3" s="250">
        <f>IF(Employee!$F$24&gt;A3,0,IF(Employee!$F$26&lt;A3,0,IF(Employee!$S$29&lt;=A3,0,IF(Employee!$S$28&lt;Employee!$F$24,0,Employee!$M$28))))</f>
        <v>0</v>
      </c>
      <c r="D3" s="250">
        <f>IF(Employee!$F$24&gt;A3,0,IF(Employee!$F$26&lt;A3,0,IF(Employee!$S$30&lt;=A3,0,IF(Employee!$S$29&lt;Employee!$F$24,0,Employee!$M$29))))</f>
        <v>0</v>
      </c>
      <c r="E3" s="250">
        <f>IF(Employee!$F$24&gt;A3,0,IF(Employee!$F$26&lt;A3,0,IF(Employee!$S$30&lt;Employee!$F$24,0,Employee!$M$30)))</f>
        <v>0</v>
      </c>
      <c r="F3" s="250">
        <f t="shared" ref="F3:F54" si="0">IF(B3&gt;0,B3,IF(C3&gt;0,C3,IF(D3&gt;0,D3,IF(E3&gt;0,E3,0))))</f>
        <v>0</v>
      </c>
      <c r="H3" s="250">
        <f>IF(Employee!$F$50&gt;A3,0,IF(Employee!$F$52&lt;A3,0,IF(Employee!$S$54&lt;=A3,0,IF(Employee!$S$53&lt;Employee!$F$50,0,Employee!$M$53))))</f>
        <v>0</v>
      </c>
      <c r="I3" s="250">
        <f>IF(Employee!$F$50&gt;A3,0,IF(Employee!$F$52&lt;A3,0,IF(Employee!$S$55&lt;=A3,0,IF(Employee!$S$54&lt;Employee!$F$50,0,Employee!$M$54))))</f>
        <v>0</v>
      </c>
      <c r="J3" s="250">
        <f>IF(Employee!$F$50&gt;A3,0,IF(Employee!$F$52&lt;A3,0,IF(Employee!$S$56&lt;=A3,0,IF(Employee!$S$55&lt;Employee!$F$50,0,Employee!$M$55))))</f>
        <v>0</v>
      </c>
      <c r="K3" s="250">
        <f>IF(Employee!$F$50&gt;A3,0,IF(Employee!$F$52&lt;A3,0,IF(Employee!$S$56&lt;Employee!$F$50,0,Employee!$M$56)))</f>
        <v>0</v>
      </c>
      <c r="L3" s="250">
        <f t="shared" ref="L3:L54" si="1">IF(H3&gt;0,H3,IF(I3&gt;0,I3,IF(J3&gt;0,J3,IF(K3&gt;0,K3,0))))</f>
        <v>0</v>
      </c>
      <c r="N3" s="250">
        <f>IF(Employee!$F$76&gt;A3,0,IF(Employee!$F$78&lt;A3,0,IF(Employee!$S$80&lt;=A3,0,IF(Employee!$S$79&lt;Employee!$F$76,0,Employee!$M$79))))</f>
        <v>0</v>
      </c>
      <c r="O3" s="250">
        <f>IF(Employee!$F$76&gt;A3,0,IF(Employee!$F$78&lt;A3,0,IF(Employee!$S$81&lt;=A3,0,IF(Employee!$S$80&lt;Employee!$F$76,0,Employee!$M$80))))</f>
        <v>0</v>
      </c>
      <c r="P3" s="250">
        <f>IF(Employee!$F$76&gt;A3,0,IF(Employee!$F$78&lt;A3,0,IF(Employee!$S$82&lt;=A3,0,IF(Employee!$S$81&lt;Employee!$F$76,0,Employee!$M$81))))</f>
        <v>0</v>
      </c>
      <c r="Q3" s="250">
        <f>IF(Employee!$F$76&gt;A3,0,IF(Employee!$F$78&lt;A3,0,IF(Employee!$S$82&lt;Employee!$F$76,0,Employee!$M$82)))</f>
        <v>0</v>
      </c>
      <c r="R3" s="250">
        <f t="shared" ref="R3:R54" si="2">IF(N3&gt;0,N3,IF(O3&gt;0,O3,IF(P3&gt;0,P3,IF(Q3&gt;0,Q3,0))))</f>
        <v>0</v>
      </c>
      <c r="T3" s="250">
        <f>IF(Employee!$F$102&gt;A3,0,IF(Employee!$F$104&lt;A3,0,IF(Employee!$S$106&lt;=A3,0,IF(Employee!$S$105&lt;Employee!$F$102,0,Employee!$M$105))))</f>
        <v>0</v>
      </c>
      <c r="U3" s="250">
        <f>IF(Employee!$F$102&gt;A3,0,IF(Employee!$F$104&lt;A3,0,IF(Employee!$S$107&lt;=A3,0,IF(Employee!$S$106&lt;Employee!$F$102,0,Employee!$M$106))))</f>
        <v>0</v>
      </c>
      <c r="V3" s="250">
        <f>IF(Employee!$F$102&gt;A3,0,IF(Employee!$F$104&lt;A3,0,IF(Employee!$S$108&lt;=A3,0,IF(Employee!$S$107&lt;Employee!$F$102,0,Employee!$M$107))))</f>
        <v>0</v>
      </c>
      <c r="W3" s="250">
        <f>IF(Employee!$F$102&gt;A3,0,IF(Employee!$F$104&lt;A3,0,IF(Employee!$S$108&lt;Employee!$F$102,0,Employee!$M$108)))</f>
        <v>0</v>
      </c>
      <c r="X3" s="250">
        <f t="shared" ref="X3:X54" si="3">IF(T3&gt;0,T3,IF(U3&gt;0,U3,IF(V3&gt;0,V3,IF(W3&gt;0,W3,0))))</f>
        <v>0</v>
      </c>
      <c r="Z3" s="250">
        <f>IF(Employee!$F$128&gt;A3,0,IF(Employee!$F$130&lt;A3,0,IF(Employee!$S$132&lt;=A3,0,IF(Employee!$S$131&lt;Employee!$F$128,0,Employee!$M$131))))</f>
        <v>0</v>
      </c>
      <c r="AA3" s="250">
        <f>IF(Employee!$F$128&gt;A3,0,IF(Employee!$F$130&lt;A3,0,IF(Employee!$S$133&lt;=A3,0,IF(Employee!$S$132&lt;Employee!$F$128,0,Employee!$M$132))))</f>
        <v>0</v>
      </c>
      <c r="AB3" s="250">
        <f>IF(Employee!$F$128&gt;A3,0,IF(Employee!$F$130&lt;A3,0,IF(Employee!$S$134&lt;=A3,0,IF(Employee!$S$133&lt;Employee!$F$128,0,Employee!$M$133))))</f>
        <v>0</v>
      </c>
      <c r="AC3" s="250">
        <f>IF(Employee!$F$128&gt;A3,0,IF(Employee!$F$130&lt;A3,0,IF(Employee!$S$134&lt;Employee!$F$128,0,Employee!$M$134)))</f>
        <v>0</v>
      </c>
      <c r="AD3" s="250">
        <f t="shared" ref="AD3:AD54" si="4">IF(Z3&gt;0,Z3,IF(AA3&gt;0,AA3,IF(AB3&gt;0,AB3,IF(AC3&gt;0,AC3,0))))</f>
        <v>0</v>
      </c>
      <c r="AF3" s="250">
        <f>IF(Employee!$F$154&gt;A3,0,IF(Employee!$F$156&lt;A3,0,IF(Employee!$S$158&lt;=A3,0,IF(Employee!$S$157&lt;Employee!$F$154,0,Employee!$M$157))))</f>
        <v>0</v>
      </c>
      <c r="AG3" s="250">
        <f>IF(Employee!$F$154&gt;A3,0,IF(Employee!$F$156&lt;A3,0,IF(Employee!$S$159&lt;=A3,0,IF(Employee!$S$158&lt;Employee!$F$154,0,Employee!$M$158))))</f>
        <v>0</v>
      </c>
      <c r="AH3" s="250">
        <f>IF(Employee!$F$154&gt;A3,0,IF(Employee!$F$156&lt;A3,0,IF(Employee!$S$160&lt;=A3,0,IF(Employee!$S$159&lt;Employee!$F$154,0,Employee!$M$159))))</f>
        <v>0</v>
      </c>
      <c r="AI3" s="250">
        <f>IF(Employee!$F$154&gt;A3,0,IF(Employee!$F$156&lt;A3,0,IF(Employee!$S$160&lt;Employee!$F$154,0,Employee!$M$160)))</f>
        <v>0</v>
      </c>
      <c r="AJ3" s="250">
        <f t="shared" ref="AJ3:AJ54" si="5">IF(AF3&gt;0,AF3,IF(AG3&gt;0,AG3,IF(AH3&gt;0,AH3,IF(AI3&gt;0,AI3,0))))</f>
        <v>0</v>
      </c>
      <c r="AL3" s="250">
        <f>IF(Employee!$F$180&gt;A3,0,IF(Employee!$F$182&lt;A3,0,IF(Employee!$S$184&lt;=A3,0,IF(Employee!$S$183&lt;Employee!$F$180,0,Employee!$M$183))))</f>
        <v>0</v>
      </c>
      <c r="AM3" s="250">
        <f>IF(Employee!$F$180&gt;A3,0,IF(Employee!$F$182&lt;A3,0,IF(Employee!$S$185&lt;=A3,0,IF(Employee!$S$184&lt;Employee!$F$180,0,Employee!$M$184))))</f>
        <v>0</v>
      </c>
      <c r="AN3" s="250">
        <f>IF(Employee!$F$180&gt;A3,0,IF(Employee!$F$182&lt;A3,0,IF(Employee!$S$186&lt;=A3,0,IF(Employee!$S$185&lt;Employee!$F$180,0,Employee!$M$185))))</f>
        <v>0</v>
      </c>
      <c r="AO3" s="250">
        <f>IF(Employee!$F$180&gt;A3,0,IF(Employee!$F$182&lt;A3,0,IF(Employee!$S$186&lt;Employee!$F$180,0,Employee!$M$186)))</f>
        <v>0</v>
      </c>
      <c r="AP3" s="250">
        <f t="shared" ref="AP3:AP54" si="6">IF(AL3&gt;0,AL3,IF(AM3&gt;0,AM3,IF(AN3&gt;0,AN3,IF(AO3&gt;0,AO3,0))))</f>
        <v>0</v>
      </c>
      <c r="AR3" s="250">
        <f>IF(Employee!$F$206&gt;A3,0,IF(Employee!$F$208&lt;A3,0,IF(Employee!$S$210&lt;=A3,0,IF(Employee!$S$209&lt;Employee!$F$206,0,Employee!$M$209))))</f>
        <v>0</v>
      </c>
      <c r="AS3" s="250">
        <f>IF(Employee!$F$206&gt;A3,0,IF(Employee!$F$208&lt;A3,0,IF(Employee!$S$211&lt;=A3,0,IF(Employee!$S$210&lt;Employee!$F$206,0,Employee!$M$210))))</f>
        <v>0</v>
      </c>
      <c r="AT3" s="250">
        <f>IF(Employee!$F$206&gt;A3,0,IF(Employee!$F$208&lt;A3,0,IF(Employee!$S$212&lt;=A3,0,IF(Employee!$S$211&lt;Employee!$F$206,0,Employee!$M$211))))</f>
        <v>0</v>
      </c>
      <c r="AU3" s="250">
        <f>IF(Employee!$F$206&gt;A3,0,IF(Employee!$F$208&lt;A3,0,IF(Employee!$S$212&lt;Employee!$F$206,0,Employee!$M$212)))</f>
        <v>0</v>
      </c>
      <c r="AV3" s="250">
        <f t="shared" ref="AV3:AV54" si="7">IF(AR3&gt;0,AR3,IF(AS3&gt;0,AS3,IF(AT3&gt;0,AT3,IF(AU3&gt;0,AU3,0))))</f>
        <v>0</v>
      </c>
      <c r="AX3" s="250">
        <f>IF(Employee!$F$232&gt;A3,0,IF(Employee!$F$234&lt;A3,0,IF(Employee!$S$236&lt;=A3,0,IF(Employee!$S$235&lt;Employee!$F$232,0,Employee!$M$235))))</f>
        <v>0</v>
      </c>
      <c r="AY3" s="250">
        <f>IF(Employee!$F$232&gt;A3,0,IF(Employee!$F$234&lt;A3,0,IF(Employee!$S$237&lt;=A3,0,IF(Employee!$S$236&lt;Employee!$F$232,0,Employee!$M$236))))</f>
        <v>0</v>
      </c>
      <c r="AZ3" s="250">
        <f>IF(Employee!$F$232&gt;A3,0,IF(Employee!$F$234&lt;A3,0,IF(Employee!$S$238&lt;=A3,0,IF(Employee!$S$237&lt;Employee!$F$232,0,Employee!$M$237))))</f>
        <v>0</v>
      </c>
      <c r="BA3" s="250">
        <f>IF(Employee!$F$232&gt;A3,0,IF(Employee!$F$234&lt;A3,0,IF(Employee!$S$238&lt;Employee!$F$232,0,Employee!$M$238)))</f>
        <v>0</v>
      </c>
      <c r="BB3" s="250">
        <f t="shared" ref="BB3:BB54" si="8">IF(AX3&gt;0,AX3,IF(AY3&gt;0,AY3,IF(AZ3&gt;0,AZ3,IF(BA3&gt;0,BA3,0))))</f>
        <v>0</v>
      </c>
      <c r="BD3" s="250">
        <f>IF(Employee!$F$258&gt;A3,0,IF(Employee!$F$260&lt;A3,0,IF(Employee!$S$262&lt;=A3,0,IF(Employee!$S$261&lt;Employee!$F$258,0,Employee!$M$261))))</f>
        <v>0</v>
      </c>
      <c r="BE3" s="250">
        <f>IF(Employee!$F$258&gt;A3,0,IF(Employee!$F$260&lt;A3,0,IF(Employee!$S$263&lt;=A3,0,IF(Employee!$S$262&lt;Employee!$F$258,0,Employee!$M$262))))</f>
        <v>0</v>
      </c>
      <c r="BF3" s="250">
        <f>IF(Employee!$F$258&gt;A3,0,IF(Employee!$F$260&lt;A3,0,IF(Employee!$S$264&lt;=A3,0,IF(Employee!$S$263&lt;Employee!$F$258,0,Employee!$M$263))))</f>
        <v>0</v>
      </c>
      <c r="BG3" s="250">
        <f>IF(Employee!$F$258&gt;A3,0,IF(Employee!$F$260&lt;A3,0,IF(Employee!$S$264&lt;Employee!$F$258,0,Employee!$M$264)))</f>
        <v>0</v>
      </c>
      <c r="BH3" s="250">
        <f t="shared" ref="BH3:BH54" si="9">IF(BD3&gt;0,BD3,IF(BE3&gt;0,BE3,IF(BF3&gt;0,BF3,IF(BG3&gt;0,BG3,0))))</f>
        <v>0</v>
      </c>
    </row>
    <row r="4" spans="1:60" x14ac:dyDescent="0.2">
      <c r="A4" s="250">
        <v>3</v>
      </c>
      <c r="B4" s="250">
        <f>IF(Employee!$F$24&gt;A4,0,IF(Employee!$F$26&lt;A4,0,IF(Employee!$S$28&lt;=A4,0,IF(Employee!$S$27&lt;Employee!$F$24,0,Employee!$M$27))))</f>
        <v>0</v>
      </c>
      <c r="C4" s="250">
        <f>IF(Employee!$F$24&gt;A4,0,IF(Employee!$F$26&lt;A4,0,IF(Employee!$S$29&lt;=A4,0,IF(Employee!$S$28&lt;Employee!$F$24,0,Employee!$M$28))))</f>
        <v>0</v>
      </c>
      <c r="D4" s="250">
        <f>IF(Employee!$F$24&gt;A4,0,IF(Employee!$F$26&lt;A4,0,IF(Employee!$S$30&lt;=A4,0,IF(Employee!$S$29&lt;Employee!$F$24,0,Employee!$M$29))))</f>
        <v>0</v>
      </c>
      <c r="E4" s="250">
        <f>IF(Employee!$F$24&gt;A4,0,IF(Employee!$F$26&lt;A4,0,IF(Employee!$S$30&lt;Employee!$F$24,0,Employee!$M$30)))</f>
        <v>0</v>
      </c>
      <c r="F4" s="250">
        <f t="shared" si="0"/>
        <v>0</v>
      </c>
      <c r="H4" s="250">
        <f>IF(Employee!$F$50&gt;A4,0,IF(Employee!$F$52&lt;A4,0,IF(Employee!$S$54&lt;=A4,0,IF(Employee!$S$53&lt;Employee!$F$50,0,Employee!$M$53))))</f>
        <v>0</v>
      </c>
      <c r="I4" s="250">
        <f>IF(Employee!$F$50&gt;A4,0,IF(Employee!$F$52&lt;A4,0,IF(Employee!$S$55&lt;=A4,0,IF(Employee!$S$54&lt;Employee!$F$50,0,Employee!$M$54))))</f>
        <v>0</v>
      </c>
      <c r="J4" s="250">
        <f>IF(Employee!$F$50&gt;A4,0,IF(Employee!$F$52&lt;A4,0,IF(Employee!$S$56&lt;=A4,0,IF(Employee!$S$55&lt;Employee!$F$50,0,Employee!$M$55))))</f>
        <v>0</v>
      </c>
      <c r="K4" s="250">
        <f>IF(Employee!$F$50&gt;A4,0,IF(Employee!$F$52&lt;A4,0,IF(Employee!$S$56&lt;Employee!$F$50,0,Employee!$M$56)))</f>
        <v>0</v>
      </c>
      <c r="L4" s="250">
        <f t="shared" si="1"/>
        <v>0</v>
      </c>
      <c r="N4" s="250">
        <f>IF(Employee!$F$76&gt;A4,0,IF(Employee!$F$78&lt;A4,0,IF(Employee!$S$80&lt;=A4,0,IF(Employee!$S$79&lt;Employee!$F$76,0,Employee!$M$79))))</f>
        <v>0</v>
      </c>
      <c r="O4" s="250">
        <f>IF(Employee!$F$76&gt;A4,0,IF(Employee!$F$78&lt;A4,0,IF(Employee!$S$81&lt;=A4,0,IF(Employee!$S$80&lt;Employee!$F$76,0,Employee!$M$80))))</f>
        <v>0</v>
      </c>
      <c r="P4" s="250">
        <f>IF(Employee!$F$76&gt;A4,0,IF(Employee!$F$78&lt;A4,0,IF(Employee!$S$82&lt;=A4,0,IF(Employee!$S$81&lt;Employee!$F$76,0,Employee!$M$81))))</f>
        <v>0</v>
      </c>
      <c r="Q4" s="250">
        <f>IF(Employee!$F$76&gt;A4,0,IF(Employee!$F$78&lt;A4,0,IF(Employee!$S$82&lt;Employee!$F$76,0,Employee!$M$82)))</f>
        <v>0</v>
      </c>
      <c r="R4" s="250">
        <f t="shared" si="2"/>
        <v>0</v>
      </c>
      <c r="T4" s="250">
        <f>IF(Employee!$F$102&gt;A4,0,IF(Employee!$F$104&lt;A4,0,IF(Employee!$S$106&lt;=A4,0,IF(Employee!$S$105&lt;Employee!$F$102,0,Employee!$M$105))))</f>
        <v>0</v>
      </c>
      <c r="U4" s="250">
        <f>IF(Employee!$F$102&gt;A4,0,IF(Employee!$F$104&lt;A4,0,IF(Employee!$S$107&lt;=A4,0,IF(Employee!$S$106&lt;Employee!$F$102,0,Employee!$M$106))))</f>
        <v>0</v>
      </c>
      <c r="V4" s="250">
        <f>IF(Employee!$F$102&gt;A4,0,IF(Employee!$F$104&lt;A4,0,IF(Employee!$S$108&lt;=A4,0,IF(Employee!$S$107&lt;Employee!$F$102,0,Employee!$M$107))))</f>
        <v>0</v>
      </c>
      <c r="W4" s="250">
        <f>IF(Employee!$F$102&gt;A4,0,IF(Employee!$F$104&lt;A4,0,IF(Employee!$S$108&lt;Employee!$F$102,0,Employee!$M$108)))</f>
        <v>0</v>
      </c>
      <c r="X4" s="250">
        <f t="shared" si="3"/>
        <v>0</v>
      </c>
      <c r="Z4" s="250">
        <f>IF(Employee!$F$128&gt;A4,0,IF(Employee!$F$130&lt;A4,0,IF(Employee!$S$132&lt;=A4,0,IF(Employee!$S$131&lt;Employee!$F$128,0,Employee!$M$131))))</f>
        <v>0</v>
      </c>
      <c r="AA4" s="250">
        <f>IF(Employee!$F$128&gt;A4,0,IF(Employee!$F$130&lt;A4,0,IF(Employee!$S$133&lt;=A4,0,IF(Employee!$S$132&lt;Employee!$F$128,0,Employee!$M$132))))</f>
        <v>0</v>
      </c>
      <c r="AB4" s="250">
        <f>IF(Employee!$F$128&gt;A4,0,IF(Employee!$F$130&lt;A4,0,IF(Employee!$S$134&lt;=A4,0,IF(Employee!$S$133&lt;Employee!$F$128,0,Employee!$M$133))))</f>
        <v>0</v>
      </c>
      <c r="AC4" s="250">
        <f>IF(Employee!$F$128&gt;A4,0,IF(Employee!$F$130&lt;A4,0,IF(Employee!$S$134&lt;Employee!$F$128,0,Employee!$M$134)))</f>
        <v>0</v>
      </c>
      <c r="AD4" s="250">
        <f t="shared" si="4"/>
        <v>0</v>
      </c>
      <c r="AF4" s="250">
        <f>IF(Employee!$F$154&gt;A4,0,IF(Employee!$F$156&lt;A4,0,IF(Employee!$S$158&lt;=A4,0,IF(Employee!$S$157&lt;Employee!$F$154,0,Employee!$M$157))))</f>
        <v>0</v>
      </c>
      <c r="AG4" s="250">
        <f>IF(Employee!$F$154&gt;A4,0,IF(Employee!$F$156&lt;A4,0,IF(Employee!$S$159&lt;=A4,0,IF(Employee!$S$158&lt;Employee!$F$154,0,Employee!$M$158))))</f>
        <v>0</v>
      </c>
      <c r="AH4" s="250">
        <f>IF(Employee!$F$154&gt;A4,0,IF(Employee!$F$156&lt;A4,0,IF(Employee!$S$160&lt;=A4,0,IF(Employee!$S$159&lt;Employee!$F$154,0,Employee!$M$159))))</f>
        <v>0</v>
      </c>
      <c r="AI4" s="250">
        <f>IF(Employee!$F$154&gt;A4,0,IF(Employee!$F$156&lt;A4,0,IF(Employee!$S$160&lt;Employee!$F$154,0,Employee!$M$160)))</f>
        <v>0</v>
      </c>
      <c r="AJ4" s="250">
        <f t="shared" si="5"/>
        <v>0</v>
      </c>
      <c r="AL4" s="250">
        <f>IF(Employee!$F$180&gt;A4,0,IF(Employee!$F$182&lt;A4,0,IF(Employee!$S$184&lt;=A4,0,IF(Employee!$S$183&lt;Employee!$F$180,0,Employee!$M$183))))</f>
        <v>0</v>
      </c>
      <c r="AM4" s="250">
        <f>IF(Employee!$F$180&gt;A4,0,IF(Employee!$F$182&lt;A4,0,IF(Employee!$S$185&lt;=A4,0,IF(Employee!$S$184&lt;Employee!$F$180,0,Employee!$M$184))))</f>
        <v>0</v>
      </c>
      <c r="AN4" s="250">
        <f>IF(Employee!$F$180&gt;A4,0,IF(Employee!$F$182&lt;A4,0,IF(Employee!$S$186&lt;=A4,0,IF(Employee!$S$185&lt;Employee!$F$180,0,Employee!$M$185))))</f>
        <v>0</v>
      </c>
      <c r="AO4" s="250">
        <f>IF(Employee!$F$180&gt;A4,0,IF(Employee!$F$182&lt;A4,0,IF(Employee!$S$186&lt;Employee!$F$180,0,Employee!$M$186)))</f>
        <v>0</v>
      </c>
      <c r="AP4" s="250">
        <f t="shared" si="6"/>
        <v>0</v>
      </c>
      <c r="AR4" s="250">
        <f>IF(Employee!$F$206&gt;A4,0,IF(Employee!$F$208&lt;A4,0,IF(Employee!$S$210&lt;=A4,0,IF(Employee!$S$209&lt;Employee!$F$206,0,Employee!$M$209))))</f>
        <v>0</v>
      </c>
      <c r="AS4" s="250">
        <f>IF(Employee!$F$206&gt;A4,0,IF(Employee!$F$208&lt;A4,0,IF(Employee!$S$211&lt;=A4,0,IF(Employee!$S$210&lt;Employee!$F$206,0,Employee!$M$210))))</f>
        <v>0</v>
      </c>
      <c r="AT4" s="250">
        <f>IF(Employee!$F$206&gt;A4,0,IF(Employee!$F$208&lt;A4,0,IF(Employee!$S$212&lt;=A4,0,IF(Employee!$S$211&lt;Employee!$F$206,0,Employee!$M$211))))</f>
        <v>0</v>
      </c>
      <c r="AU4" s="250">
        <f>IF(Employee!$F$206&gt;A4,0,IF(Employee!$F$208&lt;A4,0,IF(Employee!$S$212&lt;Employee!$F$206,0,Employee!$M$212)))</f>
        <v>0</v>
      </c>
      <c r="AV4" s="250">
        <f t="shared" si="7"/>
        <v>0</v>
      </c>
      <c r="AX4" s="250">
        <f>IF(Employee!$F$232&gt;A4,0,IF(Employee!$F$234&lt;A4,0,IF(Employee!$S$236&lt;=A4,0,IF(Employee!$S$235&lt;Employee!$F$232,0,Employee!$M$235))))</f>
        <v>0</v>
      </c>
      <c r="AY4" s="250">
        <f>IF(Employee!$F$232&gt;A4,0,IF(Employee!$F$234&lt;A4,0,IF(Employee!$S$237&lt;=A4,0,IF(Employee!$S$236&lt;Employee!$F$232,0,Employee!$M$236))))</f>
        <v>0</v>
      </c>
      <c r="AZ4" s="250">
        <f>IF(Employee!$F$232&gt;A4,0,IF(Employee!$F$234&lt;A4,0,IF(Employee!$S$238&lt;=A4,0,IF(Employee!$S$237&lt;Employee!$F$232,0,Employee!$M$237))))</f>
        <v>0</v>
      </c>
      <c r="BA4" s="250">
        <f>IF(Employee!$F$232&gt;A4,0,IF(Employee!$F$234&lt;A4,0,IF(Employee!$S$238&lt;Employee!$F$232,0,Employee!$M$238)))</f>
        <v>0</v>
      </c>
      <c r="BB4" s="250">
        <f t="shared" si="8"/>
        <v>0</v>
      </c>
      <c r="BD4" s="250">
        <f>IF(Employee!$F$258&gt;A4,0,IF(Employee!$F$260&lt;A4,0,IF(Employee!$S$262&lt;=A4,0,IF(Employee!$S$261&lt;Employee!$F$258,0,Employee!$M$261))))</f>
        <v>0</v>
      </c>
      <c r="BE4" s="250">
        <f>IF(Employee!$F$258&gt;A4,0,IF(Employee!$F$260&lt;A4,0,IF(Employee!$S$263&lt;=A4,0,IF(Employee!$S$262&lt;Employee!$F$258,0,Employee!$M$262))))</f>
        <v>0</v>
      </c>
      <c r="BF4" s="250">
        <f>IF(Employee!$F$258&gt;A4,0,IF(Employee!$F$260&lt;A4,0,IF(Employee!$S$264&lt;=A4,0,IF(Employee!$S$263&lt;Employee!$F$258,0,Employee!$M$263))))</f>
        <v>0</v>
      </c>
      <c r="BG4" s="250">
        <f>IF(Employee!$F$258&gt;A4,0,IF(Employee!$F$260&lt;A4,0,IF(Employee!$S$264&lt;Employee!$F$258,0,Employee!$M$264)))</f>
        <v>0</v>
      </c>
      <c r="BH4" s="250">
        <f t="shared" si="9"/>
        <v>0</v>
      </c>
    </row>
    <row r="5" spans="1:60" x14ac:dyDescent="0.2">
      <c r="A5" s="250">
        <v>4</v>
      </c>
      <c r="B5" s="250">
        <f>IF(Employee!$F$24&gt;A5,0,IF(Employee!$F$26&lt;A5,0,IF(Employee!$S$28&lt;=A5,0,IF(Employee!$S$27&lt;Employee!$F$24,0,Employee!$M$27))))</f>
        <v>0</v>
      </c>
      <c r="C5" s="250">
        <f>IF(Employee!$F$24&gt;A5,0,IF(Employee!$F$26&lt;A5,0,IF(Employee!$S$29&lt;=A5,0,IF(Employee!$S$28&lt;Employee!$F$24,0,Employee!$M$28))))</f>
        <v>0</v>
      </c>
      <c r="D5" s="250">
        <f>IF(Employee!$F$24&gt;A5,0,IF(Employee!$F$26&lt;A5,0,IF(Employee!$S$30&lt;=A5,0,IF(Employee!$S$29&lt;Employee!$F$24,0,Employee!$M$29))))</f>
        <v>0</v>
      </c>
      <c r="E5" s="250">
        <f>IF(Employee!$F$24&gt;A5,0,IF(Employee!$F$26&lt;A5,0,IF(Employee!$S$30&lt;Employee!$F$24,0,Employee!$M$30)))</f>
        <v>0</v>
      </c>
      <c r="F5" s="250">
        <f t="shared" si="0"/>
        <v>0</v>
      </c>
      <c r="H5" s="250">
        <f>IF(Employee!$F$50&gt;A5,0,IF(Employee!$F$52&lt;A5,0,IF(Employee!$S$54&lt;=A5,0,IF(Employee!$S$53&lt;Employee!$F$50,0,Employee!$M$53))))</f>
        <v>0</v>
      </c>
      <c r="I5" s="250">
        <f>IF(Employee!$F$50&gt;A5,0,IF(Employee!$F$52&lt;A5,0,IF(Employee!$S$55&lt;=A5,0,IF(Employee!$S$54&lt;Employee!$F$50,0,Employee!$M$54))))</f>
        <v>0</v>
      </c>
      <c r="J5" s="250">
        <f>IF(Employee!$F$50&gt;A5,0,IF(Employee!$F$52&lt;A5,0,IF(Employee!$S$56&lt;=A5,0,IF(Employee!$S$55&lt;Employee!$F$50,0,Employee!$M$55))))</f>
        <v>0</v>
      </c>
      <c r="K5" s="250">
        <f>IF(Employee!$F$50&gt;A5,0,IF(Employee!$F$52&lt;A5,0,IF(Employee!$S$56&lt;Employee!$F$50,0,Employee!$M$56)))</f>
        <v>0</v>
      </c>
      <c r="L5" s="250">
        <f t="shared" si="1"/>
        <v>0</v>
      </c>
      <c r="N5" s="250">
        <f>IF(Employee!$F$76&gt;A5,0,IF(Employee!$F$78&lt;A5,0,IF(Employee!$S$80&lt;=A5,0,IF(Employee!$S$79&lt;Employee!$F$76,0,Employee!$M$79))))</f>
        <v>0</v>
      </c>
      <c r="O5" s="250">
        <f>IF(Employee!$F$76&gt;A5,0,IF(Employee!$F$78&lt;A5,0,IF(Employee!$S$81&lt;=A5,0,IF(Employee!$S$80&lt;Employee!$F$76,0,Employee!$M$80))))</f>
        <v>0</v>
      </c>
      <c r="P5" s="250">
        <f>IF(Employee!$F$76&gt;A5,0,IF(Employee!$F$78&lt;A5,0,IF(Employee!$S$82&lt;=A5,0,IF(Employee!$S$81&lt;Employee!$F$76,0,Employee!$M$81))))</f>
        <v>0</v>
      </c>
      <c r="Q5" s="250">
        <f>IF(Employee!$F$76&gt;A5,0,IF(Employee!$F$78&lt;A5,0,IF(Employee!$S$82&lt;Employee!$F$76,0,Employee!$M$82)))</f>
        <v>0</v>
      </c>
      <c r="R5" s="250">
        <f t="shared" si="2"/>
        <v>0</v>
      </c>
      <c r="T5" s="250">
        <f>IF(Employee!$F$102&gt;A5,0,IF(Employee!$F$104&lt;A5,0,IF(Employee!$S$106&lt;=A5,0,IF(Employee!$S$105&lt;Employee!$F$102,0,Employee!$M$105))))</f>
        <v>0</v>
      </c>
      <c r="U5" s="250">
        <f>IF(Employee!$F$102&gt;A5,0,IF(Employee!$F$104&lt;A5,0,IF(Employee!$S$107&lt;=A5,0,IF(Employee!$S$106&lt;Employee!$F$102,0,Employee!$M$106))))</f>
        <v>0</v>
      </c>
      <c r="V5" s="250">
        <f>IF(Employee!$F$102&gt;A5,0,IF(Employee!$F$104&lt;A5,0,IF(Employee!$S$108&lt;=A5,0,IF(Employee!$S$107&lt;Employee!$F$102,0,Employee!$M$107))))</f>
        <v>0</v>
      </c>
      <c r="W5" s="250">
        <f>IF(Employee!$F$102&gt;A5,0,IF(Employee!$F$104&lt;A5,0,IF(Employee!$S$108&lt;Employee!$F$102,0,Employee!$M$108)))</f>
        <v>0</v>
      </c>
      <c r="X5" s="250">
        <f t="shared" si="3"/>
        <v>0</v>
      </c>
      <c r="Z5" s="250">
        <f>IF(Employee!$F$128&gt;A5,0,IF(Employee!$F$130&lt;A5,0,IF(Employee!$S$132&lt;=A5,0,IF(Employee!$S$131&lt;Employee!$F$128,0,Employee!$M$131))))</f>
        <v>0</v>
      </c>
      <c r="AA5" s="250">
        <f>IF(Employee!$F$128&gt;A5,0,IF(Employee!$F$130&lt;A5,0,IF(Employee!$S$133&lt;=A5,0,IF(Employee!$S$132&lt;Employee!$F$128,0,Employee!$M$132))))</f>
        <v>0</v>
      </c>
      <c r="AB5" s="250">
        <f>IF(Employee!$F$128&gt;A5,0,IF(Employee!$F$130&lt;A5,0,IF(Employee!$S$134&lt;=A5,0,IF(Employee!$S$133&lt;Employee!$F$128,0,Employee!$M$133))))</f>
        <v>0</v>
      </c>
      <c r="AC5" s="250">
        <f>IF(Employee!$F$128&gt;A5,0,IF(Employee!$F$130&lt;A5,0,IF(Employee!$S$134&lt;Employee!$F$128,0,Employee!$M$134)))</f>
        <v>0</v>
      </c>
      <c r="AD5" s="250">
        <f t="shared" si="4"/>
        <v>0</v>
      </c>
      <c r="AF5" s="250">
        <f>IF(Employee!$F$154&gt;A5,0,IF(Employee!$F$156&lt;A5,0,IF(Employee!$S$158&lt;=A5,0,IF(Employee!$S$157&lt;Employee!$F$154,0,Employee!$M$157))))</f>
        <v>0</v>
      </c>
      <c r="AG5" s="250">
        <f>IF(Employee!$F$154&gt;A5,0,IF(Employee!$F$156&lt;A5,0,IF(Employee!$S$159&lt;=A5,0,IF(Employee!$S$158&lt;Employee!$F$154,0,Employee!$M$158))))</f>
        <v>0</v>
      </c>
      <c r="AH5" s="250">
        <f>IF(Employee!$F$154&gt;A5,0,IF(Employee!$F$156&lt;A5,0,IF(Employee!$S$160&lt;=A5,0,IF(Employee!$S$159&lt;Employee!$F$154,0,Employee!$M$159))))</f>
        <v>0</v>
      </c>
      <c r="AI5" s="250">
        <f>IF(Employee!$F$154&gt;A5,0,IF(Employee!$F$156&lt;A5,0,IF(Employee!$S$160&lt;Employee!$F$154,0,Employee!$M$160)))</f>
        <v>0</v>
      </c>
      <c r="AJ5" s="250">
        <f t="shared" si="5"/>
        <v>0</v>
      </c>
      <c r="AL5" s="250">
        <f>IF(Employee!$F$180&gt;A5,0,IF(Employee!$F$182&lt;A5,0,IF(Employee!$S$184&lt;=A5,0,IF(Employee!$S$183&lt;Employee!$F$180,0,Employee!$M$183))))</f>
        <v>0</v>
      </c>
      <c r="AM5" s="250">
        <f>IF(Employee!$F$180&gt;A5,0,IF(Employee!$F$182&lt;A5,0,IF(Employee!$S$185&lt;=A5,0,IF(Employee!$S$184&lt;Employee!$F$180,0,Employee!$M$184))))</f>
        <v>0</v>
      </c>
      <c r="AN5" s="250">
        <f>IF(Employee!$F$180&gt;A5,0,IF(Employee!$F$182&lt;A5,0,IF(Employee!$S$186&lt;=A5,0,IF(Employee!$S$185&lt;Employee!$F$180,0,Employee!$M$185))))</f>
        <v>0</v>
      </c>
      <c r="AO5" s="250">
        <f>IF(Employee!$F$180&gt;A5,0,IF(Employee!$F$182&lt;A5,0,IF(Employee!$S$186&lt;Employee!$F$180,0,Employee!$M$186)))</f>
        <v>0</v>
      </c>
      <c r="AP5" s="250">
        <f t="shared" si="6"/>
        <v>0</v>
      </c>
      <c r="AR5" s="250">
        <f>IF(Employee!$F$206&gt;A5,0,IF(Employee!$F$208&lt;A5,0,IF(Employee!$S$210&lt;=A5,0,IF(Employee!$S$209&lt;Employee!$F$206,0,Employee!$M$209))))</f>
        <v>0</v>
      </c>
      <c r="AS5" s="250">
        <f>IF(Employee!$F$206&gt;A5,0,IF(Employee!$F$208&lt;A5,0,IF(Employee!$S$211&lt;=A5,0,IF(Employee!$S$210&lt;Employee!$F$206,0,Employee!$M$210))))</f>
        <v>0</v>
      </c>
      <c r="AT5" s="250">
        <f>IF(Employee!$F$206&gt;A5,0,IF(Employee!$F$208&lt;A5,0,IF(Employee!$S$212&lt;=A5,0,IF(Employee!$S$211&lt;Employee!$F$206,0,Employee!$M$211))))</f>
        <v>0</v>
      </c>
      <c r="AU5" s="250">
        <f>IF(Employee!$F$206&gt;A5,0,IF(Employee!$F$208&lt;A5,0,IF(Employee!$S$212&lt;Employee!$F$206,0,Employee!$M$212)))</f>
        <v>0</v>
      </c>
      <c r="AV5" s="250">
        <f t="shared" si="7"/>
        <v>0</v>
      </c>
      <c r="AX5" s="250">
        <f>IF(Employee!$F$232&gt;A5,0,IF(Employee!$F$234&lt;A5,0,IF(Employee!$S$236&lt;=A5,0,IF(Employee!$S$235&lt;Employee!$F$232,0,Employee!$M$235))))</f>
        <v>0</v>
      </c>
      <c r="AY5" s="250">
        <f>IF(Employee!$F$232&gt;A5,0,IF(Employee!$F$234&lt;A5,0,IF(Employee!$S$237&lt;=A5,0,IF(Employee!$S$236&lt;Employee!$F$232,0,Employee!$M$236))))</f>
        <v>0</v>
      </c>
      <c r="AZ5" s="250">
        <f>IF(Employee!$F$232&gt;A5,0,IF(Employee!$F$234&lt;A5,0,IF(Employee!$S$238&lt;=A5,0,IF(Employee!$S$237&lt;Employee!$F$232,0,Employee!$M$237))))</f>
        <v>0</v>
      </c>
      <c r="BA5" s="250">
        <f>IF(Employee!$F$232&gt;A5,0,IF(Employee!$F$234&lt;A5,0,IF(Employee!$S$238&lt;Employee!$F$232,0,Employee!$M$238)))</f>
        <v>0</v>
      </c>
      <c r="BB5" s="250">
        <f t="shared" si="8"/>
        <v>0</v>
      </c>
      <c r="BD5" s="250">
        <f>IF(Employee!$F$258&gt;A5,0,IF(Employee!$F$260&lt;A5,0,IF(Employee!$S$262&lt;=A5,0,IF(Employee!$S$261&lt;Employee!$F$258,0,Employee!$M$261))))</f>
        <v>0</v>
      </c>
      <c r="BE5" s="250">
        <f>IF(Employee!$F$258&gt;A5,0,IF(Employee!$F$260&lt;A5,0,IF(Employee!$S$263&lt;=A5,0,IF(Employee!$S$262&lt;Employee!$F$258,0,Employee!$M$262))))</f>
        <v>0</v>
      </c>
      <c r="BF5" s="250">
        <f>IF(Employee!$F$258&gt;A5,0,IF(Employee!$F$260&lt;A5,0,IF(Employee!$S$264&lt;=A5,0,IF(Employee!$S$263&lt;Employee!$F$258,0,Employee!$M$263))))</f>
        <v>0</v>
      </c>
      <c r="BG5" s="250">
        <f>IF(Employee!$F$258&gt;A5,0,IF(Employee!$F$260&lt;A5,0,IF(Employee!$S$264&lt;Employee!$F$258,0,Employee!$M$264)))</f>
        <v>0</v>
      </c>
      <c r="BH5" s="250">
        <f t="shared" si="9"/>
        <v>0</v>
      </c>
    </row>
    <row r="6" spans="1:60" x14ac:dyDescent="0.2">
      <c r="A6" s="250">
        <v>5</v>
      </c>
      <c r="B6" s="250">
        <f>IF(Employee!$F$24&gt;A6,0,IF(Employee!$F$26&lt;A6,0,IF(Employee!$S$28&lt;=A6,0,IF(Employee!$S$27&lt;Employee!$F$24,0,Employee!$M$27))))</f>
        <v>0</v>
      </c>
      <c r="C6" s="250">
        <f>IF(Employee!$F$24&gt;A6,0,IF(Employee!$F$26&lt;A6,0,IF(Employee!$S$29&lt;=A6,0,IF(Employee!$S$28&lt;Employee!$F$24,0,Employee!$M$28))))</f>
        <v>0</v>
      </c>
      <c r="D6" s="250">
        <f>IF(Employee!$F$24&gt;A6,0,IF(Employee!$F$26&lt;A6,0,IF(Employee!$S$30&lt;=A6,0,IF(Employee!$S$29&lt;Employee!$F$24,0,Employee!$M$29))))</f>
        <v>0</v>
      </c>
      <c r="E6" s="250">
        <f>IF(Employee!$F$24&gt;A6,0,IF(Employee!$F$26&lt;A6,0,IF(Employee!$S$30&lt;Employee!$F$24,0,Employee!$M$30)))</f>
        <v>0</v>
      </c>
      <c r="F6" s="250">
        <f t="shared" si="0"/>
        <v>0</v>
      </c>
      <c r="H6" s="250">
        <f>IF(Employee!$F$50&gt;A6,0,IF(Employee!$F$52&lt;A6,0,IF(Employee!$S$54&lt;=A6,0,IF(Employee!$S$53&lt;Employee!$F$50,0,Employee!$M$53))))</f>
        <v>0</v>
      </c>
      <c r="I6" s="250">
        <f>IF(Employee!$F$50&gt;A6,0,IF(Employee!$F$52&lt;A6,0,IF(Employee!$S$55&lt;=A6,0,IF(Employee!$S$54&lt;Employee!$F$50,0,Employee!$M$54))))</f>
        <v>0</v>
      </c>
      <c r="J6" s="250">
        <f>IF(Employee!$F$50&gt;A6,0,IF(Employee!$F$52&lt;A6,0,IF(Employee!$S$56&lt;=A6,0,IF(Employee!$S$55&lt;Employee!$F$50,0,Employee!$M$55))))</f>
        <v>0</v>
      </c>
      <c r="K6" s="250">
        <f>IF(Employee!$F$50&gt;A6,0,IF(Employee!$F$52&lt;A6,0,IF(Employee!$S$56&lt;Employee!$F$50,0,Employee!$M$56)))</f>
        <v>0</v>
      </c>
      <c r="L6" s="250">
        <f t="shared" si="1"/>
        <v>0</v>
      </c>
      <c r="N6" s="250">
        <f>IF(Employee!$F$76&gt;A6,0,IF(Employee!$F$78&lt;A6,0,IF(Employee!$S$80&lt;=A6,0,IF(Employee!$S$79&lt;Employee!$F$76,0,Employee!$M$79))))</f>
        <v>0</v>
      </c>
      <c r="O6" s="250">
        <f>IF(Employee!$F$76&gt;A6,0,IF(Employee!$F$78&lt;A6,0,IF(Employee!$S$81&lt;=A6,0,IF(Employee!$S$80&lt;Employee!$F$76,0,Employee!$M$80))))</f>
        <v>0</v>
      </c>
      <c r="P6" s="250">
        <f>IF(Employee!$F$76&gt;A6,0,IF(Employee!$F$78&lt;A6,0,IF(Employee!$S$82&lt;=A6,0,IF(Employee!$S$81&lt;Employee!$F$76,0,Employee!$M$81))))</f>
        <v>0</v>
      </c>
      <c r="Q6" s="250">
        <f>IF(Employee!$F$76&gt;A6,0,IF(Employee!$F$78&lt;A6,0,IF(Employee!$S$82&lt;Employee!$F$76,0,Employee!$M$82)))</f>
        <v>0</v>
      </c>
      <c r="R6" s="250">
        <f t="shared" si="2"/>
        <v>0</v>
      </c>
      <c r="T6" s="250">
        <f>IF(Employee!$F$102&gt;A6,0,IF(Employee!$F$104&lt;A6,0,IF(Employee!$S$106&lt;=A6,0,IF(Employee!$S$105&lt;Employee!$F$102,0,Employee!$M$105))))</f>
        <v>0</v>
      </c>
      <c r="U6" s="250">
        <f>IF(Employee!$F$102&gt;A6,0,IF(Employee!$F$104&lt;A6,0,IF(Employee!$S$107&lt;=A6,0,IF(Employee!$S$106&lt;Employee!$F$102,0,Employee!$M$106))))</f>
        <v>0</v>
      </c>
      <c r="V6" s="250">
        <f>IF(Employee!$F$102&gt;A6,0,IF(Employee!$F$104&lt;A6,0,IF(Employee!$S$108&lt;=A6,0,IF(Employee!$S$107&lt;Employee!$F$102,0,Employee!$M$107))))</f>
        <v>0</v>
      </c>
      <c r="W6" s="250">
        <f>IF(Employee!$F$102&gt;A6,0,IF(Employee!$F$104&lt;A6,0,IF(Employee!$S$108&lt;Employee!$F$102,0,Employee!$M$108)))</f>
        <v>0</v>
      </c>
      <c r="X6" s="250">
        <f t="shared" si="3"/>
        <v>0</v>
      </c>
      <c r="Z6" s="250">
        <f>IF(Employee!$F$128&gt;A6,0,IF(Employee!$F$130&lt;A6,0,IF(Employee!$S$132&lt;=A6,0,IF(Employee!$S$131&lt;Employee!$F$128,0,Employee!$M$131))))</f>
        <v>0</v>
      </c>
      <c r="AA6" s="250">
        <f>IF(Employee!$F$128&gt;A6,0,IF(Employee!$F$130&lt;A6,0,IF(Employee!$S$133&lt;=A6,0,IF(Employee!$S$132&lt;Employee!$F$128,0,Employee!$M$132))))</f>
        <v>0</v>
      </c>
      <c r="AB6" s="250">
        <f>IF(Employee!$F$128&gt;A6,0,IF(Employee!$F$130&lt;A6,0,IF(Employee!$S$134&lt;=A6,0,IF(Employee!$S$133&lt;Employee!$F$128,0,Employee!$M$133))))</f>
        <v>0</v>
      </c>
      <c r="AC6" s="250">
        <f>IF(Employee!$F$128&gt;A6,0,IF(Employee!$F$130&lt;A6,0,IF(Employee!$S$134&lt;Employee!$F$128,0,Employee!$M$134)))</f>
        <v>0</v>
      </c>
      <c r="AD6" s="250">
        <f t="shared" si="4"/>
        <v>0</v>
      </c>
      <c r="AF6" s="250">
        <f>IF(Employee!$F$154&gt;A6,0,IF(Employee!$F$156&lt;A6,0,IF(Employee!$S$158&lt;=A6,0,IF(Employee!$S$157&lt;Employee!$F$154,0,Employee!$M$157))))</f>
        <v>0</v>
      </c>
      <c r="AG6" s="250">
        <f>IF(Employee!$F$154&gt;A6,0,IF(Employee!$F$156&lt;A6,0,IF(Employee!$S$159&lt;=A6,0,IF(Employee!$S$158&lt;Employee!$F$154,0,Employee!$M$158))))</f>
        <v>0</v>
      </c>
      <c r="AH6" s="250">
        <f>IF(Employee!$F$154&gt;A6,0,IF(Employee!$F$156&lt;A6,0,IF(Employee!$S$160&lt;=A6,0,IF(Employee!$S$159&lt;Employee!$F$154,0,Employee!$M$159))))</f>
        <v>0</v>
      </c>
      <c r="AI6" s="250">
        <f>IF(Employee!$F$154&gt;A6,0,IF(Employee!$F$156&lt;A6,0,IF(Employee!$S$160&lt;Employee!$F$154,0,Employee!$M$160)))</f>
        <v>0</v>
      </c>
      <c r="AJ6" s="250">
        <f t="shared" si="5"/>
        <v>0</v>
      </c>
      <c r="AL6" s="250">
        <f>IF(Employee!$F$180&gt;A6,0,IF(Employee!$F$182&lt;A6,0,IF(Employee!$S$184&lt;=A6,0,IF(Employee!$S$183&lt;Employee!$F$180,0,Employee!$M$183))))</f>
        <v>0</v>
      </c>
      <c r="AM6" s="250">
        <f>IF(Employee!$F$180&gt;A6,0,IF(Employee!$F$182&lt;A6,0,IF(Employee!$S$185&lt;=A6,0,IF(Employee!$S$184&lt;Employee!$F$180,0,Employee!$M$184))))</f>
        <v>0</v>
      </c>
      <c r="AN6" s="250">
        <f>IF(Employee!$F$180&gt;A6,0,IF(Employee!$F$182&lt;A6,0,IF(Employee!$S$186&lt;=A6,0,IF(Employee!$S$185&lt;Employee!$F$180,0,Employee!$M$185))))</f>
        <v>0</v>
      </c>
      <c r="AO6" s="250">
        <f>IF(Employee!$F$180&gt;A6,0,IF(Employee!$F$182&lt;A6,0,IF(Employee!$S$186&lt;Employee!$F$180,0,Employee!$M$186)))</f>
        <v>0</v>
      </c>
      <c r="AP6" s="250">
        <f t="shared" si="6"/>
        <v>0</v>
      </c>
      <c r="AR6" s="250">
        <f>IF(Employee!$F$206&gt;A6,0,IF(Employee!$F$208&lt;A6,0,IF(Employee!$S$210&lt;=A6,0,IF(Employee!$S$209&lt;Employee!$F$206,0,Employee!$M$209))))</f>
        <v>0</v>
      </c>
      <c r="AS6" s="250">
        <f>IF(Employee!$F$206&gt;A6,0,IF(Employee!$F$208&lt;A6,0,IF(Employee!$S$211&lt;=A6,0,IF(Employee!$S$210&lt;Employee!$F$206,0,Employee!$M$210))))</f>
        <v>0</v>
      </c>
      <c r="AT6" s="250">
        <f>IF(Employee!$F$206&gt;A6,0,IF(Employee!$F$208&lt;A6,0,IF(Employee!$S$212&lt;=A6,0,IF(Employee!$S$211&lt;Employee!$F$206,0,Employee!$M$211))))</f>
        <v>0</v>
      </c>
      <c r="AU6" s="250">
        <f>IF(Employee!$F$206&gt;A6,0,IF(Employee!$F$208&lt;A6,0,IF(Employee!$S$212&lt;Employee!$F$206,0,Employee!$M$212)))</f>
        <v>0</v>
      </c>
      <c r="AV6" s="250">
        <f t="shared" si="7"/>
        <v>0</v>
      </c>
      <c r="AX6" s="250">
        <f>IF(Employee!$F$232&gt;A6,0,IF(Employee!$F$234&lt;A6,0,IF(Employee!$S$236&lt;=A6,0,IF(Employee!$S$235&lt;Employee!$F$232,0,Employee!$M$235))))</f>
        <v>0</v>
      </c>
      <c r="AY6" s="250">
        <f>IF(Employee!$F$232&gt;A6,0,IF(Employee!$F$234&lt;A6,0,IF(Employee!$S$237&lt;=A6,0,IF(Employee!$S$236&lt;Employee!$F$232,0,Employee!$M$236))))</f>
        <v>0</v>
      </c>
      <c r="AZ6" s="250">
        <f>IF(Employee!$F$232&gt;A6,0,IF(Employee!$F$234&lt;A6,0,IF(Employee!$S$238&lt;=A6,0,IF(Employee!$S$237&lt;Employee!$F$232,0,Employee!$M$237))))</f>
        <v>0</v>
      </c>
      <c r="BA6" s="250">
        <f>IF(Employee!$F$232&gt;A6,0,IF(Employee!$F$234&lt;A6,0,IF(Employee!$S$238&lt;Employee!$F$232,0,Employee!$M$238)))</f>
        <v>0</v>
      </c>
      <c r="BB6" s="250">
        <f t="shared" si="8"/>
        <v>0</v>
      </c>
      <c r="BD6" s="250">
        <f>IF(Employee!$F$258&gt;A6,0,IF(Employee!$F$260&lt;A6,0,IF(Employee!$S$262&lt;=A6,0,IF(Employee!$S$261&lt;Employee!$F$258,0,Employee!$M$261))))</f>
        <v>0</v>
      </c>
      <c r="BE6" s="250">
        <f>IF(Employee!$F$258&gt;A6,0,IF(Employee!$F$260&lt;A6,0,IF(Employee!$S$263&lt;=A6,0,IF(Employee!$S$262&lt;Employee!$F$258,0,Employee!$M$262))))</f>
        <v>0</v>
      </c>
      <c r="BF6" s="250">
        <f>IF(Employee!$F$258&gt;A6,0,IF(Employee!$F$260&lt;A6,0,IF(Employee!$S$264&lt;=A6,0,IF(Employee!$S$263&lt;Employee!$F$258,0,Employee!$M$263))))</f>
        <v>0</v>
      </c>
      <c r="BG6" s="250">
        <f>IF(Employee!$F$258&gt;A6,0,IF(Employee!$F$260&lt;A6,0,IF(Employee!$S$264&lt;Employee!$F$258,0,Employee!$M$264)))</f>
        <v>0</v>
      </c>
      <c r="BH6" s="250">
        <f t="shared" si="9"/>
        <v>0</v>
      </c>
    </row>
    <row r="7" spans="1:60" x14ac:dyDescent="0.2">
      <c r="A7" s="250">
        <v>6</v>
      </c>
      <c r="B7" s="250">
        <f>IF(Employee!$F$24&gt;A7,0,IF(Employee!$F$26&lt;A7,0,IF(Employee!$S$28&lt;=A7,0,IF(Employee!$S$27&lt;Employee!$F$24,0,Employee!$M$27))))</f>
        <v>0</v>
      </c>
      <c r="C7" s="250">
        <f>IF(Employee!$F$24&gt;A7,0,IF(Employee!$F$26&lt;A7,0,IF(Employee!$S$29&lt;=A7,0,IF(Employee!$S$28&lt;Employee!$F$24,0,Employee!$M$28))))</f>
        <v>0</v>
      </c>
      <c r="D7" s="250">
        <f>IF(Employee!$F$24&gt;A7,0,IF(Employee!$F$26&lt;A7,0,IF(Employee!$S$30&lt;=A7,0,IF(Employee!$S$29&lt;Employee!$F$24,0,Employee!$M$29))))</f>
        <v>0</v>
      </c>
      <c r="E7" s="250">
        <f>IF(Employee!$F$24&gt;A7,0,IF(Employee!$F$26&lt;A7,0,IF(Employee!$S$30&lt;Employee!$F$24,0,Employee!$M$30)))</f>
        <v>0</v>
      </c>
      <c r="F7" s="250">
        <f t="shared" si="0"/>
        <v>0</v>
      </c>
      <c r="H7" s="250">
        <f>IF(Employee!$F$50&gt;A7,0,IF(Employee!$F$52&lt;A7,0,IF(Employee!$S$54&lt;=A7,0,IF(Employee!$S$53&lt;Employee!$F$50,0,Employee!$M$53))))</f>
        <v>0</v>
      </c>
      <c r="I7" s="250">
        <f>IF(Employee!$F$50&gt;A7,0,IF(Employee!$F$52&lt;A7,0,IF(Employee!$S$55&lt;=A7,0,IF(Employee!$S$54&lt;Employee!$F$50,0,Employee!$M$54))))</f>
        <v>0</v>
      </c>
      <c r="J7" s="250">
        <f>IF(Employee!$F$50&gt;A7,0,IF(Employee!$F$52&lt;A7,0,IF(Employee!$S$56&lt;=A7,0,IF(Employee!$S$55&lt;Employee!$F$50,0,Employee!$M$55))))</f>
        <v>0</v>
      </c>
      <c r="K7" s="250">
        <f>IF(Employee!$F$50&gt;A7,0,IF(Employee!$F$52&lt;A7,0,IF(Employee!$S$56&lt;Employee!$F$50,0,Employee!$M$56)))</f>
        <v>0</v>
      </c>
      <c r="L7" s="250">
        <f t="shared" si="1"/>
        <v>0</v>
      </c>
      <c r="N7" s="250">
        <f>IF(Employee!$F$76&gt;A7,0,IF(Employee!$F$78&lt;A7,0,IF(Employee!$S$80&lt;=A7,0,IF(Employee!$S$79&lt;Employee!$F$76,0,Employee!$M$79))))</f>
        <v>0</v>
      </c>
      <c r="O7" s="250">
        <f>IF(Employee!$F$76&gt;A7,0,IF(Employee!$F$78&lt;A7,0,IF(Employee!$S$81&lt;=A7,0,IF(Employee!$S$80&lt;Employee!$F$76,0,Employee!$M$80))))</f>
        <v>0</v>
      </c>
      <c r="P7" s="250">
        <f>IF(Employee!$F$76&gt;A7,0,IF(Employee!$F$78&lt;A7,0,IF(Employee!$S$82&lt;=A7,0,IF(Employee!$S$81&lt;Employee!$F$76,0,Employee!$M$81))))</f>
        <v>0</v>
      </c>
      <c r="Q7" s="250">
        <f>IF(Employee!$F$76&gt;A7,0,IF(Employee!$F$78&lt;A7,0,IF(Employee!$S$82&lt;Employee!$F$76,0,Employee!$M$82)))</f>
        <v>0</v>
      </c>
      <c r="R7" s="250">
        <f t="shared" si="2"/>
        <v>0</v>
      </c>
      <c r="T7" s="250">
        <f>IF(Employee!$F$102&gt;A7,0,IF(Employee!$F$104&lt;A7,0,IF(Employee!$S$106&lt;=A7,0,IF(Employee!$S$105&lt;Employee!$F$102,0,Employee!$M$105))))</f>
        <v>0</v>
      </c>
      <c r="U7" s="250">
        <f>IF(Employee!$F$102&gt;A7,0,IF(Employee!$F$104&lt;A7,0,IF(Employee!$S$107&lt;=A7,0,IF(Employee!$S$106&lt;Employee!$F$102,0,Employee!$M$106))))</f>
        <v>0</v>
      </c>
      <c r="V7" s="250">
        <f>IF(Employee!$F$102&gt;A7,0,IF(Employee!$F$104&lt;A7,0,IF(Employee!$S$108&lt;=A7,0,IF(Employee!$S$107&lt;Employee!$F$102,0,Employee!$M$107))))</f>
        <v>0</v>
      </c>
      <c r="W7" s="250">
        <f>IF(Employee!$F$102&gt;A7,0,IF(Employee!$F$104&lt;A7,0,IF(Employee!$S$108&lt;Employee!$F$102,0,Employee!$M$108)))</f>
        <v>0</v>
      </c>
      <c r="X7" s="250">
        <f t="shared" si="3"/>
        <v>0</v>
      </c>
      <c r="Z7" s="250">
        <f>IF(Employee!$F$128&gt;A7,0,IF(Employee!$F$130&lt;A7,0,IF(Employee!$S$132&lt;=A7,0,IF(Employee!$S$131&lt;Employee!$F$128,0,Employee!$M$131))))</f>
        <v>0</v>
      </c>
      <c r="AA7" s="250">
        <f>IF(Employee!$F$128&gt;A7,0,IF(Employee!$F$130&lt;A7,0,IF(Employee!$S$133&lt;=A7,0,IF(Employee!$S$132&lt;Employee!$F$128,0,Employee!$M$132))))</f>
        <v>0</v>
      </c>
      <c r="AB7" s="250">
        <f>IF(Employee!$F$128&gt;A7,0,IF(Employee!$F$130&lt;A7,0,IF(Employee!$S$134&lt;=A7,0,IF(Employee!$S$133&lt;Employee!$F$128,0,Employee!$M$133))))</f>
        <v>0</v>
      </c>
      <c r="AC7" s="250">
        <f>IF(Employee!$F$128&gt;A7,0,IF(Employee!$F$130&lt;A7,0,IF(Employee!$S$134&lt;Employee!$F$128,0,Employee!$M$134)))</f>
        <v>0</v>
      </c>
      <c r="AD7" s="250">
        <f t="shared" si="4"/>
        <v>0</v>
      </c>
      <c r="AF7" s="250">
        <f>IF(Employee!$F$154&gt;A7,0,IF(Employee!$F$156&lt;A7,0,IF(Employee!$S$158&lt;=A7,0,IF(Employee!$S$157&lt;Employee!$F$154,0,Employee!$M$157))))</f>
        <v>0</v>
      </c>
      <c r="AG7" s="250">
        <f>IF(Employee!$F$154&gt;A7,0,IF(Employee!$F$156&lt;A7,0,IF(Employee!$S$159&lt;=A7,0,IF(Employee!$S$158&lt;Employee!$F$154,0,Employee!$M$158))))</f>
        <v>0</v>
      </c>
      <c r="AH7" s="250">
        <f>IF(Employee!$F$154&gt;A7,0,IF(Employee!$F$156&lt;A7,0,IF(Employee!$S$160&lt;=A7,0,IF(Employee!$S$159&lt;Employee!$F$154,0,Employee!$M$159))))</f>
        <v>0</v>
      </c>
      <c r="AI7" s="250">
        <f>IF(Employee!$F$154&gt;A7,0,IF(Employee!$F$156&lt;A7,0,IF(Employee!$S$160&lt;Employee!$F$154,0,Employee!$M$160)))</f>
        <v>0</v>
      </c>
      <c r="AJ7" s="250">
        <f t="shared" si="5"/>
        <v>0</v>
      </c>
      <c r="AL7" s="250">
        <f>IF(Employee!$F$180&gt;A7,0,IF(Employee!$F$182&lt;A7,0,IF(Employee!$S$184&lt;=A7,0,IF(Employee!$S$183&lt;Employee!$F$180,0,Employee!$M$183))))</f>
        <v>0</v>
      </c>
      <c r="AM7" s="250">
        <f>IF(Employee!$F$180&gt;A7,0,IF(Employee!$F$182&lt;A7,0,IF(Employee!$S$185&lt;=A7,0,IF(Employee!$S$184&lt;Employee!$F$180,0,Employee!$M$184))))</f>
        <v>0</v>
      </c>
      <c r="AN7" s="250">
        <f>IF(Employee!$F$180&gt;A7,0,IF(Employee!$F$182&lt;A7,0,IF(Employee!$S$186&lt;=A7,0,IF(Employee!$S$185&lt;Employee!$F$180,0,Employee!$M$185))))</f>
        <v>0</v>
      </c>
      <c r="AO7" s="250">
        <f>IF(Employee!$F$180&gt;A7,0,IF(Employee!$F$182&lt;A7,0,IF(Employee!$S$186&lt;Employee!$F$180,0,Employee!$M$186)))</f>
        <v>0</v>
      </c>
      <c r="AP7" s="250">
        <f t="shared" si="6"/>
        <v>0</v>
      </c>
      <c r="AR7" s="250">
        <f>IF(Employee!$F$206&gt;A7,0,IF(Employee!$F$208&lt;A7,0,IF(Employee!$S$210&lt;=A7,0,IF(Employee!$S$209&lt;Employee!$F$206,0,Employee!$M$209))))</f>
        <v>0</v>
      </c>
      <c r="AS7" s="250">
        <f>IF(Employee!$F$206&gt;A7,0,IF(Employee!$F$208&lt;A7,0,IF(Employee!$S$211&lt;=A7,0,IF(Employee!$S$210&lt;Employee!$F$206,0,Employee!$M$210))))</f>
        <v>0</v>
      </c>
      <c r="AT7" s="250">
        <f>IF(Employee!$F$206&gt;A7,0,IF(Employee!$F$208&lt;A7,0,IF(Employee!$S$212&lt;=A7,0,IF(Employee!$S$211&lt;Employee!$F$206,0,Employee!$M$211))))</f>
        <v>0</v>
      </c>
      <c r="AU7" s="250">
        <f>IF(Employee!$F$206&gt;A7,0,IF(Employee!$F$208&lt;A7,0,IF(Employee!$S$212&lt;Employee!$F$206,0,Employee!$M$212)))</f>
        <v>0</v>
      </c>
      <c r="AV7" s="250">
        <f t="shared" si="7"/>
        <v>0</v>
      </c>
      <c r="AX7" s="250">
        <f>IF(Employee!$F$232&gt;A7,0,IF(Employee!$F$234&lt;A7,0,IF(Employee!$S$236&lt;=A7,0,IF(Employee!$S$235&lt;Employee!$F$232,0,Employee!$M$235))))</f>
        <v>0</v>
      </c>
      <c r="AY7" s="250">
        <f>IF(Employee!$F$232&gt;A7,0,IF(Employee!$F$234&lt;A7,0,IF(Employee!$S$237&lt;=A7,0,IF(Employee!$S$236&lt;Employee!$F$232,0,Employee!$M$236))))</f>
        <v>0</v>
      </c>
      <c r="AZ7" s="250">
        <f>IF(Employee!$F$232&gt;A7,0,IF(Employee!$F$234&lt;A7,0,IF(Employee!$S$238&lt;=A7,0,IF(Employee!$S$237&lt;Employee!$F$232,0,Employee!$M$237))))</f>
        <v>0</v>
      </c>
      <c r="BA7" s="250">
        <f>IF(Employee!$F$232&gt;A7,0,IF(Employee!$F$234&lt;A7,0,IF(Employee!$S$238&lt;Employee!$F$232,0,Employee!$M$238)))</f>
        <v>0</v>
      </c>
      <c r="BB7" s="250">
        <f t="shared" si="8"/>
        <v>0</v>
      </c>
      <c r="BD7" s="250">
        <f>IF(Employee!$F$258&gt;A7,0,IF(Employee!$F$260&lt;A7,0,IF(Employee!$S$262&lt;=A7,0,IF(Employee!$S$261&lt;Employee!$F$258,0,Employee!$M$261))))</f>
        <v>0</v>
      </c>
      <c r="BE7" s="250">
        <f>IF(Employee!$F$258&gt;A7,0,IF(Employee!$F$260&lt;A7,0,IF(Employee!$S$263&lt;=A7,0,IF(Employee!$S$262&lt;Employee!$F$258,0,Employee!$M$262))))</f>
        <v>0</v>
      </c>
      <c r="BF7" s="250">
        <f>IF(Employee!$F$258&gt;A7,0,IF(Employee!$F$260&lt;A7,0,IF(Employee!$S$264&lt;=A7,0,IF(Employee!$S$263&lt;Employee!$F$258,0,Employee!$M$263))))</f>
        <v>0</v>
      </c>
      <c r="BG7" s="250">
        <f>IF(Employee!$F$258&gt;A7,0,IF(Employee!$F$260&lt;A7,0,IF(Employee!$S$264&lt;Employee!$F$258,0,Employee!$M$264)))</f>
        <v>0</v>
      </c>
      <c r="BH7" s="250">
        <f t="shared" si="9"/>
        <v>0</v>
      </c>
    </row>
    <row r="8" spans="1:60" x14ac:dyDescent="0.2">
      <c r="A8" s="250">
        <v>7</v>
      </c>
      <c r="B8" s="250">
        <f>IF(Employee!$F$24&gt;A8,0,IF(Employee!$F$26&lt;A8,0,IF(Employee!$S$28&lt;=A8,0,IF(Employee!$S$27&lt;Employee!$F$24,0,Employee!$M$27))))</f>
        <v>0</v>
      </c>
      <c r="C8" s="250">
        <f>IF(Employee!$F$24&gt;A8,0,IF(Employee!$F$26&lt;A8,0,IF(Employee!$S$29&lt;=A8,0,IF(Employee!$S$28&lt;Employee!$F$24,0,Employee!$M$28))))</f>
        <v>0</v>
      </c>
      <c r="D8" s="250">
        <f>IF(Employee!$F$24&gt;A8,0,IF(Employee!$F$26&lt;A8,0,IF(Employee!$S$30&lt;=A8,0,IF(Employee!$S$29&lt;Employee!$F$24,0,Employee!$M$29))))</f>
        <v>0</v>
      </c>
      <c r="E8" s="250">
        <f>IF(Employee!$F$24&gt;A8,0,IF(Employee!$F$26&lt;A8,0,IF(Employee!$S$30&lt;Employee!$F$24,0,Employee!$M$30)))</f>
        <v>0</v>
      </c>
      <c r="F8" s="250">
        <f t="shared" si="0"/>
        <v>0</v>
      </c>
      <c r="H8" s="250">
        <f>IF(Employee!$F$50&gt;A8,0,IF(Employee!$F$52&lt;A8,0,IF(Employee!$S$54&lt;=A8,0,IF(Employee!$S$53&lt;Employee!$F$50,0,Employee!$M$53))))</f>
        <v>0</v>
      </c>
      <c r="I8" s="250">
        <f>IF(Employee!$F$50&gt;A8,0,IF(Employee!$F$52&lt;A8,0,IF(Employee!$S$55&lt;=A8,0,IF(Employee!$S$54&lt;Employee!$F$50,0,Employee!$M$54))))</f>
        <v>0</v>
      </c>
      <c r="J8" s="250">
        <f>IF(Employee!$F$50&gt;A8,0,IF(Employee!$F$52&lt;A8,0,IF(Employee!$S$56&lt;=A8,0,IF(Employee!$S$55&lt;Employee!$F$50,0,Employee!$M$55))))</f>
        <v>0</v>
      </c>
      <c r="K8" s="250">
        <f>IF(Employee!$F$50&gt;A8,0,IF(Employee!$F$52&lt;A8,0,IF(Employee!$S$56&lt;Employee!$F$50,0,Employee!$M$56)))</f>
        <v>0</v>
      </c>
      <c r="L8" s="250">
        <f t="shared" si="1"/>
        <v>0</v>
      </c>
      <c r="N8" s="250">
        <f>IF(Employee!$F$76&gt;A8,0,IF(Employee!$F$78&lt;A8,0,IF(Employee!$S$80&lt;=A8,0,IF(Employee!$S$79&lt;Employee!$F$76,0,Employee!$M$79))))</f>
        <v>0</v>
      </c>
      <c r="O8" s="250">
        <f>IF(Employee!$F$76&gt;A8,0,IF(Employee!$F$78&lt;A8,0,IF(Employee!$S$81&lt;=A8,0,IF(Employee!$S$80&lt;Employee!$F$76,0,Employee!$M$80))))</f>
        <v>0</v>
      </c>
      <c r="P8" s="250">
        <f>IF(Employee!$F$76&gt;A8,0,IF(Employee!$F$78&lt;A8,0,IF(Employee!$S$82&lt;=A8,0,IF(Employee!$S$81&lt;Employee!$F$76,0,Employee!$M$81))))</f>
        <v>0</v>
      </c>
      <c r="Q8" s="250">
        <f>IF(Employee!$F$76&gt;A8,0,IF(Employee!$F$78&lt;A8,0,IF(Employee!$S$82&lt;Employee!$F$76,0,Employee!$M$82)))</f>
        <v>0</v>
      </c>
      <c r="R8" s="250">
        <f t="shared" si="2"/>
        <v>0</v>
      </c>
      <c r="T8" s="250">
        <f>IF(Employee!$F$102&gt;A8,0,IF(Employee!$F$104&lt;A8,0,IF(Employee!$S$106&lt;=A8,0,IF(Employee!$S$105&lt;Employee!$F$102,0,Employee!$M$105))))</f>
        <v>0</v>
      </c>
      <c r="U8" s="250">
        <f>IF(Employee!$F$102&gt;A8,0,IF(Employee!$F$104&lt;A8,0,IF(Employee!$S$107&lt;=A8,0,IF(Employee!$S$106&lt;Employee!$F$102,0,Employee!$M$106))))</f>
        <v>0</v>
      </c>
      <c r="V8" s="250">
        <f>IF(Employee!$F$102&gt;A8,0,IF(Employee!$F$104&lt;A8,0,IF(Employee!$S$108&lt;=A8,0,IF(Employee!$S$107&lt;Employee!$F$102,0,Employee!$M$107))))</f>
        <v>0</v>
      </c>
      <c r="W8" s="250">
        <f>IF(Employee!$F$102&gt;A8,0,IF(Employee!$F$104&lt;A8,0,IF(Employee!$S$108&lt;Employee!$F$102,0,Employee!$M$108)))</f>
        <v>0</v>
      </c>
      <c r="X8" s="250">
        <f t="shared" si="3"/>
        <v>0</v>
      </c>
      <c r="Z8" s="250">
        <f>IF(Employee!$F$128&gt;A8,0,IF(Employee!$F$130&lt;A8,0,IF(Employee!$S$132&lt;=A8,0,IF(Employee!$S$131&lt;Employee!$F$128,0,Employee!$M$131))))</f>
        <v>0</v>
      </c>
      <c r="AA8" s="250">
        <f>IF(Employee!$F$128&gt;A8,0,IF(Employee!$F$130&lt;A8,0,IF(Employee!$S$133&lt;=A8,0,IF(Employee!$S$132&lt;Employee!$F$128,0,Employee!$M$132))))</f>
        <v>0</v>
      </c>
      <c r="AB8" s="250">
        <f>IF(Employee!$F$128&gt;A8,0,IF(Employee!$F$130&lt;A8,0,IF(Employee!$S$134&lt;=A8,0,IF(Employee!$S$133&lt;Employee!$F$128,0,Employee!$M$133))))</f>
        <v>0</v>
      </c>
      <c r="AC8" s="250">
        <f>IF(Employee!$F$128&gt;A8,0,IF(Employee!$F$130&lt;A8,0,IF(Employee!$S$134&lt;Employee!$F$128,0,Employee!$M$134)))</f>
        <v>0</v>
      </c>
      <c r="AD8" s="250">
        <f t="shared" si="4"/>
        <v>0</v>
      </c>
      <c r="AF8" s="250">
        <f>IF(Employee!$F$154&gt;A8,0,IF(Employee!$F$156&lt;A8,0,IF(Employee!$S$158&lt;=A8,0,IF(Employee!$S$157&lt;Employee!$F$154,0,Employee!$M$157))))</f>
        <v>0</v>
      </c>
      <c r="AG8" s="250">
        <f>IF(Employee!$F$154&gt;A8,0,IF(Employee!$F$156&lt;A8,0,IF(Employee!$S$159&lt;=A8,0,IF(Employee!$S$158&lt;Employee!$F$154,0,Employee!$M$158))))</f>
        <v>0</v>
      </c>
      <c r="AH8" s="250">
        <f>IF(Employee!$F$154&gt;A8,0,IF(Employee!$F$156&lt;A8,0,IF(Employee!$S$160&lt;=A8,0,IF(Employee!$S$159&lt;Employee!$F$154,0,Employee!$M$159))))</f>
        <v>0</v>
      </c>
      <c r="AI8" s="250">
        <f>IF(Employee!$F$154&gt;A8,0,IF(Employee!$F$156&lt;A8,0,IF(Employee!$S$160&lt;Employee!$F$154,0,Employee!$M$160)))</f>
        <v>0</v>
      </c>
      <c r="AJ8" s="250">
        <f t="shared" si="5"/>
        <v>0</v>
      </c>
      <c r="AL8" s="250">
        <f>IF(Employee!$F$180&gt;A8,0,IF(Employee!$F$182&lt;A8,0,IF(Employee!$S$184&lt;=A8,0,IF(Employee!$S$183&lt;Employee!$F$180,0,Employee!$M$183))))</f>
        <v>0</v>
      </c>
      <c r="AM8" s="250">
        <f>IF(Employee!$F$180&gt;A8,0,IF(Employee!$F$182&lt;A8,0,IF(Employee!$S$185&lt;=A8,0,IF(Employee!$S$184&lt;Employee!$F$180,0,Employee!$M$184))))</f>
        <v>0</v>
      </c>
      <c r="AN8" s="250">
        <f>IF(Employee!$F$180&gt;A8,0,IF(Employee!$F$182&lt;A8,0,IF(Employee!$S$186&lt;=A8,0,IF(Employee!$S$185&lt;Employee!$F$180,0,Employee!$M$185))))</f>
        <v>0</v>
      </c>
      <c r="AO8" s="250">
        <f>IF(Employee!$F$180&gt;A8,0,IF(Employee!$F$182&lt;A8,0,IF(Employee!$S$186&lt;Employee!$F$180,0,Employee!$M$186)))</f>
        <v>0</v>
      </c>
      <c r="AP8" s="250">
        <f t="shared" si="6"/>
        <v>0</v>
      </c>
      <c r="AR8" s="250">
        <f>IF(Employee!$F$206&gt;A8,0,IF(Employee!$F$208&lt;A8,0,IF(Employee!$S$210&lt;=A8,0,IF(Employee!$S$209&lt;Employee!$F$206,0,Employee!$M$209))))</f>
        <v>0</v>
      </c>
      <c r="AS8" s="250">
        <f>IF(Employee!$F$206&gt;A8,0,IF(Employee!$F$208&lt;A8,0,IF(Employee!$S$211&lt;=A8,0,IF(Employee!$S$210&lt;Employee!$F$206,0,Employee!$M$210))))</f>
        <v>0</v>
      </c>
      <c r="AT8" s="250">
        <f>IF(Employee!$F$206&gt;A8,0,IF(Employee!$F$208&lt;A8,0,IF(Employee!$S$212&lt;=A8,0,IF(Employee!$S$211&lt;Employee!$F$206,0,Employee!$M$211))))</f>
        <v>0</v>
      </c>
      <c r="AU8" s="250">
        <f>IF(Employee!$F$206&gt;A8,0,IF(Employee!$F$208&lt;A8,0,IF(Employee!$S$212&lt;Employee!$F$206,0,Employee!$M$212)))</f>
        <v>0</v>
      </c>
      <c r="AV8" s="250">
        <f t="shared" si="7"/>
        <v>0</v>
      </c>
      <c r="AX8" s="250">
        <f>IF(Employee!$F$232&gt;A8,0,IF(Employee!$F$234&lt;A8,0,IF(Employee!$S$236&lt;=A8,0,IF(Employee!$S$235&lt;Employee!$F$232,0,Employee!$M$235))))</f>
        <v>0</v>
      </c>
      <c r="AY8" s="250">
        <f>IF(Employee!$F$232&gt;A8,0,IF(Employee!$F$234&lt;A8,0,IF(Employee!$S$237&lt;=A8,0,IF(Employee!$S$236&lt;Employee!$F$232,0,Employee!$M$236))))</f>
        <v>0</v>
      </c>
      <c r="AZ8" s="250">
        <f>IF(Employee!$F$232&gt;A8,0,IF(Employee!$F$234&lt;A8,0,IF(Employee!$S$238&lt;=A8,0,IF(Employee!$S$237&lt;Employee!$F$232,0,Employee!$M$237))))</f>
        <v>0</v>
      </c>
      <c r="BA8" s="250">
        <f>IF(Employee!$F$232&gt;A8,0,IF(Employee!$F$234&lt;A8,0,IF(Employee!$S$238&lt;Employee!$F$232,0,Employee!$M$238)))</f>
        <v>0</v>
      </c>
      <c r="BB8" s="250">
        <f t="shared" si="8"/>
        <v>0</v>
      </c>
      <c r="BD8" s="250">
        <f>IF(Employee!$F$258&gt;A8,0,IF(Employee!$F$260&lt;A8,0,IF(Employee!$S$262&lt;=A8,0,IF(Employee!$S$261&lt;Employee!$F$258,0,Employee!$M$261))))</f>
        <v>0</v>
      </c>
      <c r="BE8" s="250">
        <f>IF(Employee!$F$258&gt;A8,0,IF(Employee!$F$260&lt;A8,0,IF(Employee!$S$263&lt;=A8,0,IF(Employee!$S$262&lt;Employee!$F$258,0,Employee!$M$262))))</f>
        <v>0</v>
      </c>
      <c r="BF8" s="250">
        <f>IF(Employee!$F$258&gt;A8,0,IF(Employee!$F$260&lt;A8,0,IF(Employee!$S$264&lt;=A8,0,IF(Employee!$S$263&lt;Employee!$F$258,0,Employee!$M$263))))</f>
        <v>0</v>
      </c>
      <c r="BG8" s="250">
        <f>IF(Employee!$F$258&gt;A8,0,IF(Employee!$F$260&lt;A8,0,IF(Employee!$S$264&lt;Employee!$F$258,0,Employee!$M$264)))</f>
        <v>0</v>
      </c>
      <c r="BH8" s="250">
        <f t="shared" si="9"/>
        <v>0</v>
      </c>
    </row>
    <row r="9" spans="1:60" x14ac:dyDescent="0.2">
      <c r="A9" s="250">
        <v>8</v>
      </c>
      <c r="B9" s="250">
        <f>IF(Employee!$F$24&gt;A9,0,IF(Employee!$F$26&lt;A9,0,IF(Employee!$S$28&lt;=A9,0,IF(Employee!$S$27&lt;Employee!$F$24,0,Employee!$M$27))))</f>
        <v>0</v>
      </c>
      <c r="C9" s="250">
        <f>IF(Employee!$F$24&gt;A9,0,IF(Employee!$F$26&lt;A9,0,IF(Employee!$S$29&lt;=A9,0,IF(Employee!$S$28&lt;Employee!$F$24,0,Employee!$M$28))))</f>
        <v>0</v>
      </c>
      <c r="D9" s="250">
        <f>IF(Employee!$F$24&gt;A9,0,IF(Employee!$F$26&lt;A9,0,IF(Employee!$S$30&lt;=A9,0,IF(Employee!$S$29&lt;Employee!$F$24,0,Employee!$M$29))))</f>
        <v>0</v>
      </c>
      <c r="E9" s="250">
        <f>IF(Employee!$F$24&gt;A9,0,IF(Employee!$F$26&lt;A9,0,IF(Employee!$S$30&lt;Employee!$F$24,0,Employee!$M$30)))</f>
        <v>0</v>
      </c>
      <c r="F9" s="250">
        <f t="shared" si="0"/>
        <v>0</v>
      </c>
      <c r="H9" s="250">
        <f>IF(Employee!$F$50&gt;A9,0,IF(Employee!$F$52&lt;A9,0,IF(Employee!$S$54&lt;=A9,0,IF(Employee!$S$53&lt;Employee!$F$50,0,Employee!$M$53))))</f>
        <v>0</v>
      </c>
      <c r="I9" s="250">
        <f>IF(Employee!$F$50&gt;A9,0,IF(Employee!$F$52&lt;A9,0,IF(Employee!$S$55&lt;=A9,0,IF(Employee!$S$54&lt;Employee!$F$50,0,Employee!$M$54))))</f>
        <v>0</v>
      </c>
      <c r="J9" s="250">
        <f>IF(Employee!$F$50&gt;A9,0,IF(Employee!$F$52&lt;A9,0,IF(Employee!$S$56&lt;=A9,0,IF(Employee!$S$55&lt;Employee!$F$50,0,Employee!$M$55))))</f>
        <v>0</v>
      </c>
      <c r="K9" s="250">
        <f>IF(Employee!$F$50&gt;A9,0,IF(Employee!$F$52&lt;A9,0,IF(Employee!$S$56&lt;Employee!$F$50,0,Employee!$M$56)))</f>
        <v>0</v>
      </c>
      <c r="L9" s="250">
        <f t="shared" si="1"/>
        <v>0</v>
      </c>
      <c r="N9" s="250">
        <f>IF(Employee!$F$76&gt;A9,0,IF(Employee!$F$78&lt;A9,0,IF(Employee!$S$80&lt;=A9,0,IF(Employee!$S$79&lt;Employee!$F$76,0,Employee!$M$79))))</f>
        <v>0</v>
      </c>
      <c r="O9" s="250">
        <f>IF(Employee!$F$76&gt;A9,0,IF(Employee!$F$78&lt;A9,0,IF(Employee!$S$81&lt;=A9,0,IF(Employee!$S$80&lt;Employee!$F$76,0,Employee!$M$80))))</f>
        <v>0</v>
      </c>
      <c r="P9" s="250">
        <f>IF(Employee!$F$76&gt;A9,0,IF(Employee!$F$78&lt;A9,0,IF(Employee!$S$82&lt;=A9,0,IF(Employee!$S$81&lt;Employee!$F$76,0,Employee!$M$81))))</f>
        <v>0</v>
      </c>
      <c r="Q9" s="250">
        <f>IF(Employee!$F$76&gt;A9,0,IF(Employee!$F$78&lt;A9,0,IF(Employee!$S$82&lt;Employee!$F$76,0,Employee!$M$82)))</f>
        <v>0</v>
      </c>
      <c r="R9" s="250">
        <f t="shared" si="2"/>
        <v>0</v>
      </c>
      <c r="T9" s="250">
        <f>IF(Employee!$F$102&gt;A9,0,IF(Employee!$F$104&lt;A9,0,IF(Employee!$S$106&lt;=A9,0,IF(Employee!$S$105&lt;Employee!$F$102,0,Employee!$M$105))))</f>
        <v>0</v>
      </c>
      <c r="U9" s="250">
        <f>IF(Employee!$F$102&gt;A9,0,IF(Employee!$F$104&lt;A9,0,IF(Employee!$S$107&lt;=A9,0,IF(Employee!$S$106&lt;Employee!$F$102,0,Employee!$M$106))))</f>
        <v>0</v>
      </c>
      <c r="V9" s="250">
        <f>IF(Employee!$F$102&gt;A9,0,IF(Employee!$F$104&lt;A9,0,IF(Employee!$S$108&lt;=A9,0,IF(Employee!$S$107&lt;Employee!$F$102,0,Employee!$M$107))))</f>
        <v>0</v>
      </c>
      <c r="W9" s="250">
        <f>IF(Employee!$F$102&gt;A9,0,IF(Employee!$F$104&lt;A9,0,IF(Employee!$S$108&lt;Employee!$F$102,0,Employee!$M$108)))</f>
        <v>0</v>
      </c>
      <c r="X9" s="250">
        <f t="shared" si="3"/>
        <v>0</v>
      </c>
      <c r="Z9" s="250">
        <f>IF(Employee!$F$128&gt;A9,0,IF(Employee!$F$130&lt;A9,0,IF(Employee!$S$132&lt;=A9,0,IF(Employee!$S$131&lt;Employee!$F$128,0,Employee!$M$131))))</f>
        <v>0</v>
      </c>
      <c r="AA9" s="250">
        <f>IF(Employee!$F$128&gt;A9,0,IF(Employee!$F$130&lt;A9,0,IF(Employee!$S$133&lt;=A9,0,IF(Employee!$S$132&lt;Employee!$F$128,0,Employee!$M$132))))</f>
        <v>0</v>
      </c>
      <c r="AB9" s="250">
        <f>IF(Employee!$F$128&gt;A9,0,IF(Employee!$F$130&lt;A9,0,IF(Employee!$S$134&lt;=A9,0,IF(Employee!$S$133&lt;Employee!$F$128,0,Employee!$M$133))))</f>
        <v>0</v>
      </c>
      <c r="AC9" s="250">
        <f>IF(Employee!$F$128&gt;A9,0,IF(Employee!$F$130&lt;A9,0,IF(Employee!$S$134&lt;Employee!$F$128,0,Employee!$M$134)))</f>
        <v>0</v>
      </c>
      <c r="AD9" s="250">
        <f t="shared" si="4"/>
        <v>0</v>
      </c>
      <c r="AF9" s="250">
        <f>IF(Employee!$F$154&gt;A9,0,IF(Employee!$F$156&lt;A9,0,IF(Employee!$S$158&lt;=A9,0,IF(Employee!$S$157&lt;Employee!$F$154,0,Employee!$M$157))))</f>
        <v>0</v>
      </c>
      <c r="AG9" s="250">
        <f>IF(Employee!$F$154&gt;A9,0,IF(Employee!$F$156&lt;A9,0,IF(Employee!$S$159&lt;=A9,0,IF(Employee!$S$158&lt;Employee!$F$154,0,Employee!$M$158))))</f>
        <v>0</v>
      </c>
      <c r="AH9" s="250">
        <f>IF(Employee!$F$154&gt;A9,0,IF(Employee!$F$156&lt;A9,0,IF(Employee!$S$160&lt;=A9,0,IF(Employee!$S$159&lt;Employee!$F$154,0,Employee!$M$159))))</f>
        <v>0</v>
      </c>
      <c r="AI9" s="250">
        <f>IF(Employee!$F$154&gt;A9,0,IF(Employee!$F$156&lt;A9,0,IF(Employee!$S$160&lt;Employee!$F$154,0,Employee!$M$160)))</f>
        <v>0</v>
      </c>
      <c r="AJ9" s="250">
        <f t="shared" si="5"/>
        <v>0</v>
      </c>
      <c r="AL9" s="250">
        <f>IF(Employee!$F$180&gt;A9,0,IF(Employee!$F$182&lt;A9,0,IF(Employee!$S$184&lt;=A9,0,IF(Employee!$S$183&lt;Employee!$F$180,0,Employee!$M$183))))</f>
        <v>0</v>
      </c>
      <c r="AM9" s="250">
        <f>IF(Employee!$F$180&gt;A9,0,IF(Employee!$F$182&lt;A9,0,IF(Employee!$S$185&lt;=A9,0,IF(Employee!$S$184&lt;Employee!$F$180,0,Employee!$M$184))))</f>
        <v>0</v>
      </c>
      <c r="AN9" s="250">
        <f>IF(Employee!$F$180&gt;A9,0,IF(Employee!$F$182&lt;A9,0,IF(Employee!$S$186&lt;=A9,0,IF(Employee!$S$185&lt;Employee!$F$180,0,Employee!$M$185))))</f>
        <v>0</v>
      </c>
      <c r="AO9" s="250">
        <f>IF(Employee!$F$180&gt;A9,0,IF(Employee!$F$182&lt;A9,0,IF(Employee!$S$186&lt;Employee!$F$180,0,Employee!$M$186)))</f>
        <v>0</v>
      </c>
      <c r="AP9" s="250">
        <f t="shared" si="6"/>
        <v>0</v>
      </c>
      <c r="AR9" s="250">
        <f>IF(Employee!$F$206&gt;A9,0,IF(Employee!$F$208&lt;A9,0,IF(Employee!$S$210&lt;=A9,0,IF(Employee!$S$209&lt;Employee!$F$206,0,Employee!$M$209))))</f>
        <v>0</v>
      </c>
      <c r="AS9" s="250">
        <f>IF(Employee!$F$206&gt;A9,0,IF(Employee!$F$208&lt;A9,0,IF(Employee!$S$211&lt;=A9,0,IF(Employee!$S$210&lt;Employee!$F$206,0,Employee!$M$210))))</f>
        <v>0</v>
      </c>
      <c r="AT9" s="250">
        <f>IF(Employee!$F$206&gt;A9,0,IF(Employee!$F$208&lt;A9,0,IF(Employee!$S$212&lt;=A9,0,IF(Employee!$S$211&lt;Employee!$F$206,0,Employee!$M$211))))</f>
        <v>0</v>
      </c>
      <c r="AU9" s="250">
        <f>IF(Employee!$F$206&gt;A9,0,IF(Employee!$F$208&lt;A9,0,IF(Employee!$S$212&lt;Employee!$F$206,0,Employee!$M$212)))</f>
        <v>0</v>
      </c>
      <c r="AV9" s="250">
        <f t="shared" si="7"/>
        <v>0</v>
      </c>
      <c r="AX9" s="250">
        <f>IF(Employee!$F$232&gt;A9,0,IF(Employee!$F$234&lt;A9,0,IF(Employee!$S$236&lt;=A9,0,IF(Employee!$S$235&lt;Employee!$F$232,0,Employee!$M$235))))</f>
        <v>0</v>
      </c>
      <c r="AY9" s="250">
        <f>IF(Employee!$F$232&gt;A9,0,IF(Employee!$F$234&lt;A9,0,IF(Employee!$S$237&lt;=A9,0,IF(Employee!$S$236&lt;Employee!$F$232,0,Employee!$M$236))))</f>
        <v>0</v>
      </c>
      <c r="AZ9" s="250">
        <f>IF(Employee!$F$232&gt;A9,0,IF(Employee!$F$234&lt;A9,0,IF(Employee!$S$238&lt;=A9,0,IF(Employee!$S$237&lt;Employee!$F$232,0,Employee!$M$237))))</f>
        <v>0</v>
      </c>
      <c r="BA9" s="250">
        <f>IF(Employee!$F$232&gt;A9,0,IF(Employee!$F$234&lt;A9,0,IF(Employee!$S$238&lt;Employee!$F$232,0,Employee!$M$238)))</f>
        <v>0</v>
      </c>
      <c r="BB9" s="250">
        <f t="shared" si="8"/>
        <v>0</v>
      </c>
      <c r="BD9" s="250">
        <f>IF(Employee!$F$258&gt;A9,0,IF(Employee!$F$260&lt;A9,0,IF(Employee!$S$262&lt;=A9,0,IF(Employee!$S$261&lt;Employee!$F$258,0,Employee!$M$261))))</f>
        <v>0</v>
      </c>
      <c r="BE9" s="250">
        <f>IF(Employee!$F$258&gt;A9,0,IF(Employee!$F$260&lt;A9,0,IF(Employee!$S$263&lt;=A9,0,IF(Employee!$S$262&lt;Employee!$F$258,0,Employee!$M$262))))</f>
        <v>0</v>
      </c>
      <c r="BF9" s="250">
        <f>IF(Employee!$F$258&gt;A9,0,IF(Employee!$F$260&lt;A9,0,IF(Employee!$S$264&lt;=A9,0,IF(Employee!$S$263&lt;Employee!$F$258,0,Employee!$M$263))))</f>
        <v>0</v>
      </c>
      <c r="BG9" s="250">
        <f>IF(Employee!$F$258&gt;A9,0,IF(Employee!$F$260&lt;A9,0,IF(Employee!$S$264&lt;Employee!$F$258,0,Employee!$M$264)))</f>
        <v>0</v>
      </c>
      <c r="BH9" s="250">
        <f t="shared" si="9"/>
        <v>0</v>
      </c>
    </row>
    <row r="10" spans="1:60" x14ac:dyDescent="0.2">
      <c r="A10" s="250">
        <v>9</v>
      </c>
      <c r="B10" s="250">
        <f>IF(Employee!$F$24&gt;A10,0,IF(Employee!$F$26&lt;A10,0,IF(Employee!$S$28&lt;=A10,0,IF(Employee!$S$27&lt;Employee!$F$24,0,Employee!$M$27))))</f>
        <v>0</v>
      </c>
      <c r="C10" s="250">
        <f>IF(Employee!$F$24&gt;A10,0,IF(Employee!$F$26&lt;A10,0,IF(Employee!$S$29&lt;=A10,0,IF(Employee!$S$28&lt;Employee!$F$24,0,Employee!$M$28))))</f>
        <v>0</v>
      </c>
      <c r="D10" s="250">
        <f>IF(Employee!$F$24&gt;A10,0,IF(Employee!$F$26&lt;A10,0,IF(Employee!$S$30&lt;=A10,0,IF(Employee!$S$29&lt;Employee!$F$24,0,Employee!$M$29))))</f>
        <v>0</v>
      </c>
      <c r="E10" s="250">
        <f>IF(Employee!$F$24&gt;A10,0,IF(Employee!$F$26&lt;A10,0,IF(Employee!$S$30&lt;Employee!$F$24,0,Employee!$M$30)))</f>
        <v>0</v>
      </c>
      <c r="F10" s="250">
        <f t="shared" si="0"/>
        <v>0</v>
      </c>
      <c r="H10" s="250">
        <f>IF(Employee!$F$50&gt;A10,0,IF(Employee!$F$52&lt;A10,0,IF(Employee!$S$54&lt;=A10,0,IF(Employee!$S$53&lt;Employee!$F$50,0,Employee!$M$53))))</f>
        <v>0</v>
      </c>
      <c r="I10" s="250">
        <f>IF(Employee!$F$50&gt;A10,0,IF(Employee!$F$52&lt;A10,0,IF(Employee!$S$55&lt;=A10,0,IF(Employee!$S$54&lt;Employee!$F$50,0,Employee!$M$54))))</f>
        <v>0</v>
      </c>
      <c r="J10" s="250">
        <f>IF(Employee!$F$50&gt;A10,0,IF(Employee!$F$52&lt;A10,0,IF(Employee!$S$56&lt;=A10,0,IF(Employee!$S$55&lt;Employee!$F$50,0,Employee!$M$55))))</f>
        <v>0</v>
      </c>
      <c r="K10" s="250">
        <f>IF(Employee!$F$50&gt;A10,0,IF(Employee!$F$52&lt;A10,0,IF(Employee!$S$56&lt;Employee!$F$50,0,Employee!$M$56)))</f>
        <v>0</v>
      </c>
      <c r="L10" s="250">
        <f t="shared" si="1"/>
        <v>0</v>
      </c>
      <c r="N10" s="250">
        <f>IF(Employee!$F$76&gt;A10,0,IF(Employee!$F$78&lt;A10,0,IF(Employee!$S$80&lt;=A10,0,IF(Employee!$S$79&lt;Employee!$F$76,0,Employee!$M$79))))</f>
        <v>0</v>
      </c>
      <c r="O10" s="250">
        <f>IF(Employee!$F$76&gt;A10,0,IF(Employee!$F$78&lt;A10,0,IF(Employee!$S$81&lt;=A10,0,IF(Employee!$S$80&lt;Employee!$F$76,0,Employee!$M$80))))</f>
        <v>0</v>
      </c>
      <c r="P10" s="250">
        <f>IF(Employee!$F$76&gt;A10,0,IF(Employee!$F$78&lt;A10,0,IF(Employee!$S$82&lt;=A10,0,IF(Employee!$S$81&lt;Employee!$F$76,0,Employee!$M$81))))</f>
        <v>0</v>
      </c>
      <c r="Q10" s="250">
        <f>IF(Employee!$F$76&gt;A10,0,IF(Employee!$F$78&lt;A10,0,IF(Employee!$S$82&lt;Employee!$F$76,0,Employee!$M$82)))</f>
        <v>0</v>
      </c>
      <c r="R10" s="250">
        <f t="shared" si="2"/>
        <v>0</v>
      </c>
      <c r="T10" s="250">
        <f>IF(Employee!$F$102&gt;A10,0,IF(Employee!$F$104&lt;A10,0,IF(Employee!$S$106&lt;=A10,0,IF(Employee!$S$105&lt;Employee!$F$102,0,Employee!$M$105))))</f>
        <v>0</v>
      </c>
      <c r="U10" s="250">
        <f>IF(Employee!$F$102&gt;A10,0,IF(Employee!$F$104&lt;A10,0,IF(Employee!$S$107&lt;=A10,0,IF(Employee!$S$106&lt;Employee!$F$102,0,Employee!$M$106))))</f>
        <v>0</v>
      </c>
      <c r="V10" s="250">
        <f>IF(Employee!$F$102&gt;A10,0,IF(Employee!$F$104&lt;A10,0,IF(Employee!$S$108&lt;=A10,0,IF(Employee!$S$107&lt;Employee!$F$102,0,Employee!$M$107))))</f>
        <v>0</v>
      </c>
      <c r="W10" s="250">
        <f>IF(Employee!$F$102&gt;A10,0,IF(Employee!$F$104&lt;A10,0,IF(Employee!$S$108&lt;Employee!$F$102,0,Employee!$M$108)))</f>
        <v>0</v>
      </c>
      <c r="X10" s="250">
        <f t="shared" si="3"/>
        <v>0</v>
      </c>
      <c r="Z10" s="250">
        <f>IF(Employee!$F$128&gt;A10,0,IF(Employee!$F$130&lt;A10,0,IF(Employee!$S$132&lt;=A10,0,IF(Employee!$S$131&lt;Employee!$F$128,0,Employee!$M$131))))</f>
        <v>0</v>
      </c>
      <c r="AA10" s="250">
        <f>IF(Employee!$F$128&gt;A10,0,IF(Employee!$F$130&lt;A10,0,IF(Employee!$S$133&lt;=A10,0,IF(Employee!$S$132&lt;Employee!$F$128,0,Employee!$M$132))))</f>
        <v>0</v>
      </c>
      <c r="AB10" s="250">
        <f>IF(Employee!$F$128&gt;A10,0,IF(Employee!$F$130&lt;A10,0,IF(Employee!$S$134&lt;=A10,0,IF(Employee!$S$133&lt;Employee!$F$128,0,Employee!$M$133))))</f>
        <v>0</v>
      </c>
      <c r="AC10" s="250">
        <f>IF(Employee!$F$128&gt;A10,0,IF(Employee!$F$130&lt;A10,0,IF(Employee!$S$134&lt;Employee!$F$128,0,Employee!$M$134)))</f>
        <v>0</v>
      </c>
      <c r="AD10" s="250">
        <f t="shared" si="4"/>
        <v>0</v>
      </c>
      <c r="AF10" s="250">
        <f>IF(Employee!$F$154&gt;A10,0,IF(Employee!$F$156&lt;A10,0,IF(Employee!$S$158&lt;=A10,0,IF(Employee!$S$157&lt;Employee!$F$154,0,Employee!$M$157))))</f>
        <v>0</v>
      </c>
      <c r="AG10" s="250">
        <f>IF(Employee!$F$154&gt;A10,0,IF(Employee!$F$156&lt;A10,0,IF(Employee!$S$159&lt;=A10,0,IF(Employee!$S$158&lt;Employee!$F$154,0,Employee!$M$158))))</f>
        <v>0</v>
      </c>
      <c r="AH10" s="250">
        <f>IF(Employee!$F$154&gt;A10,0,IF(Employee!$F$156&lt;A10,0,IF(Employee!$S$160&lt;=A10,0,IF(Employee!$S$159&lt;Employee!$F$154,0,Employee!$M$159))))</f>
        <v>0</v>
      </c>
      <c r="AI10" s="250">
        <f>IF(Employee!$F$154&gt;A10,0,IF(Employee!$F$156&lt;A10,0,IF(Employee!$S$160&lt;Employee!$F$154,0,Employee!$M$160)))</f>
        <v>0</v>
      </c>
      <c r="AJ10" s="250">
        <f t="shared" si="5"/>
        <v>0</v>
      </c>
      <c r="AL10" s="250">
        <f>IF(Employee!$F$180&gt;A10,0,IF(Employee!$F$182&lt;A10,0,IF(Employee!$S$184&lt;=A10,0,IF(Employee!$S$183&lt;Employee!$F$180,0,Employee!$M$183))))</f>
        <v>0</v>
      </c>
      <c r="AM10" s="250">
        <f>IF(Employee!$F$180&gt;A10,0,IF(Employee!$F$182&lt;A10,0,IF(Employee!$S$185&lt;=A10,0,IF(Employee!$S$184&lt;Employee!$F$180,0,Employee!$M$184))))</f>
        <v>0</v>
      </c>
      <c r="AN10" s="250">
        <f>IF(Employee!$F$180&gt;A10,0,IF(Employee!$F$182&lt;A10,0,IF(Employee!$S$186&lt;=A10,0,IF(Employee!$S$185&lt;Employee!$F$180,0,Employee!$M$185))))</f>
        <v>0</v>
      </c>
      <c r="AO10" s="250">
        <f>IF(Employee!$F$180&gt;A10,0,IF(Employee!$F$182&lt;A10,0,IF(Employee!$S$186&lt;Employee!$F$180,0,Employee!$M$186)))</f>
        <v>0</v>
      </c>
      <c r="AP10" s="250">
        <f t="shared" si="6"/>
        <v>0</v>
      </c>
      <c r="AR10" s="250">
        <f>IF(Employee!$F$206&gt;A10,0,IF(Employee!$F$208&lt;A10,0,IF(Employee!$S$210&lt;=A10,0,IF(Employee!$S$209&lt;Employee!$F$206,0,Employee!$M$209))))</f>
        <v>0</v>
      </c>
      <c r="AS10" s="250">
        <f>IF(Employee!$F$206&gt;A10,0,IF(Employee!$F$208&lt;A10,0,IF(Employee!$S$211&lt;=A10,0,IF(Employee!$S$210&lt;Employee!$F$206,0,Employee!$M$210))))</f>
        <v>0</v>
      </c>
      <c r="AT10" s="250">
        <f>IF(Employee!$F$206&gt;A10,0,IF(Employee!$F$208&lt;A10,0,IF(Employee!$S$212&lt;=A10,0,IF(Employee!$S$211&lt;Employee!$F$206,0,Employee!$M$211))))</f>
        <v>0</v>
      </c>
      <c r="AU10" s="250">
        <f>IF(Employee!$F$206&gt;A10,0,IF(Employee!$F$208&lt;A10,0,IF(Employee!$S$212&lt;Employee!$F$206,0,Employee!$M$212)))</f>
        <v>0</v>
      </c>
      <c r="AV10" s="250">
        <f t="shared" si="7"/>
        <v>0</v>
      </c>
      <c r="AX10" s="250">
        <f>IF(Employee!$F$232&gt;A10,0,IF(Employee!$F$234&lt;A10,0,IF(Employee!$S$236&lt;=A10,0,IF(Employee!$S$235&lt;Employee!$F$232,0,Employee!$M$235))))</f>
        <v>0</v>
      </c>
      <c r="AY10" s="250">
        <f>IF(Employee!$F$232&gt;A10,0,IF(Employee!$F$234&lt;A10,0,IF(Employee!$S$237&lt;=A10,0,IF(Employee!$S$236&lt;Employee!$F$232,0,Employee!$M$236))))</f>
        <v>0</v>
      </c>
      <c r="AZ10" s="250">
        <f>IF(Employee!$F$232&gt;A10,0,IF(Employee!$F$234&lt;A10,0,IF(Employee!$S$238&lt;=A10,0,IF(Employee!$S$237&lt;Employee!$F$232,0,Employee!$M$237))))</f>
        <v>0</v>
      </c>
      <c r="BA10" s="250">
        <f>IF(Employee!$F$232&gt;A10,0,IF(Employee!$F$234&lt;A10,0,IF(Employee!$S$238&lt;Employee!$F$232,0,Employee!$M$238)))</f>
        <v>0</v>
      </c>
      <c r="BB10" s="250">
        <f t="shared" si="8"/>
        <v>0</v>
      </c>
      <c r="BD10" s="250">
        <f>IF(Employee!$F$258&gt;A10,0,IF(Employee!$F$260&lt;A10,0,IF(Employee!$S$262&lt;=A10,0,IF(Employee!$S$261&lt;Employee!$F$258,0,Employee!$M$261))))</f>
        <v>0</v>
      </c>
      <c r="BE10" s="250">
        <f>IF(Employee!$F$258&gt;A10,0,IF(Employee!$F$260&lt;A10,0,IF(Employee!$S$263&lt;=A10,0,IF(Employee!$S$262&lt;Employee!$F$258,0,Employee!$M$262))))</f>
        <v>0</v>
      </c>
      <c r="BF10" s="250">
        <f>IF(Employee!$F$258&gt;A10,0,IF(Employee!$F$260&lt;A10,0,IF(Employee!$S$264&lt;=A10,0,IF(Employee!$S$263&lt;Employee!$F$258,0,Employee!$M$263))))</f>
        <v>0</v>
      </c>
      <c r="BG10" s="250">
        <f>IF(Employee!$F$258&gt;A10,0,IF(Employee!$F$260&lt;A10,0,IF(Employee!$S$264&lt;Employee!$F$258,0,Employee!$M$264)))</f>
        <v>0</v>
      </c>
      <c r="BH10" s="250">
        <f t="shared" si="9"/>
        <v>0</v>
      </c>
    </row>
    <row r="11" spans="1:60" x14ac:dyDescent="0.2">
      <c r="A11" s="250">
        <v>10</v>
      </c>
      <c r="B11" s="250">
        <f>IF(Employee!$F$24&gt;A11,0,IF(Employee!$F$26&lt;A11,0,IF(Employee!$S$28&lt;=A11,0,IF(Employee!$S$27&lt;Employee!$F$24,0,Employee!$M$27))))</f>
        <v>0</v>
      </c>
      <c r="C11" s="250">
        <f>IF(Employee!$F$24&gt;A11,0,IF(Employee!$F$26&lt;A11,0,IF(Employee!$S$29&lt;=A11,0,IF(Employee!$S$28&lt;Employee!$F$24,0,Employee!$M$28))))</f>
        <v>0</v>
      </c>
      <c r="D11" s="250">
        <f>IF(Employee!$F$24&gt;A11,0,IF(Employee!$F$26&lt;A11,0,IF(Employee!$S$30&lt;=A11,0,IF(Employee!$S$29&lt;Employee!$F$24,0,Employee!$M$29))))</f>
        <v>0</v>
      </c>
      <c r="E11" s="250">
        <f>IF(Employee!$F$24&gt;A11,0,IF(Employee!$F$26&lt;A11,0,IF(Employee!$S$30&lt;Employee!$F$24,0,Employee!$M$30)))</f>
        <v>0</v>
      </c>
      <c r="F11" s="250">
        <f t="shared" si="0"/>
        <v>0</v>
      </c>
      <c r="H11" s="250">
        <f>IF(Employee!$F$50&gt;A11,0,IF(Employee!$F$52&lt;A11,0,IF(Employee!$S$54&lt;=A11,0,IF(Employee!$S$53&lt;Employee!$F$50,0,Employee!$M$53))))</f>
        <v>0</v>
      </c>
      <c r="I11" s="250">
        <f>IF(Employee!$F$50&gt;A11,0,IF(Employee!$F$52&lt;A11,0,IF(Employee!$S$55&lt;=A11,0,IF(Employee!$S$54&lt;Employee!$F$50,0,Employee!$M$54))))</f>
        <v>0</v>
      </c>
      <c r="J11" s="250">
        <f>IF(Employee!$F$50&gt;A11,0,IF(Employee!$F$52&lt;A11,0,IF(Employee!$S$56&lt;=A11,0,IF(Employee!$S$55&lt;Employee!$F$50,0,Employee!$M$55))))</f>
        <v>0</v>
      </c>
      <c r="K11" s="250">
        <f>IF(Employee!$F$50&gt;A11,0,IF(Employee!$F$52&lt;A11,0,IF(Employee!$S$56&lt;Employee!$F$50,0,Employee!$M$56)))</f>
        <v>0</v>
      </c>
      <c r="L11" s="250">
        <f t="shared" si="1"/>
        <v>0</v>
      </c>
      <c r="N11" s="250">
        <f>IF(Employee!$F$76&gt;A11,0,IF(Employee!$F$78&lt;A11,0,IF(Employee!$S$80&lt;=A11,0,IF(Employee!$S$79&lt;Employee!$F$76,0,Employee!$M$79))))</f>
        <v>0</v>
      </c>
      <c r="O11" s="250">
        <f>IF(Employee!$F$76&gt;A11,0,IF(Employee!$F$78&lt;A11,0,IF(Employee!$S$81&lt;=A11,0,IF(Employee!$S$80&lt;Employee!$F$76,0,Employee!$M$80))))</f>
        <v>0</v>
      </c>
      <c r="P11" s="250">
        <f>IF(Employee!$F$76&gt;A11,0,IF(Employee!$F$78&lt;A11,0,IF(Employee!$S$82&lt;=A11,0,IF(Employee!$S$81&lt;Employee!$F$76,0,Employee!$M$81))))</f>
        <v>0</v>
      </c>
      <c r="Q11" s="250">
        <f>IF(Employee!$F$76&gt;A11,0,IF(Employee!$F$78&lt;A11,0,IF(Employee!$S$82&lt;Employee!$F$76,0,Employee!$M$82)))</f>
        <v>0</v>
      </c>
      <c r="R11" s="250">
        <f t="shared" si="2"/>
        <v>0</v>
      </c>
      <c r="T11" s="250">
        <f>IF(Employee!$F$102&gt;A11,0,IF(Employee!$F$104&lt;A11,0,IF(Employee!$S$106&lt;=A11,0,IF(Employee!$S$105&lt;Employee!$F$102,0,Employee!$M$105))))</f>
        <v>0</v>
      </c>
      <c r="U11" s="250">
        <f>IF(Employee!$F$102&gt;A11,0,IF(Employee!$F$104&lt;A11,0,IF(Employee!$S$107&lt;=A11,0,IF(Employee!$S$106&lt;Employee!$F$102,0,Employee!$M$106))))</f>
        <v>0</v>
      </c>
      <c r="V11" s="250">
        <f>IF(Employee!$F$102&gt;A11,0,IF(Employee!$F$104&lt;A11,0,IF(Employee!$S$108&lt;=A11,0,IF(Employee!$S$107&lt;Employee!$F$102,0,Employee!$M$107))))</f>
        <v>0</v>
      </c>
      <c r="W11" s="250">
        <f>IF(Employee!$F$102&gt;A11,0,IF(Employee!$F$104&lt;A11,0,IF(Employee!$S$108&lt;Employee!$F$102,0,Employee!$M$108)))</f>
        <v>0</v>
      </c>
      <c r="X11" s="250">
        <f t="shared" si="3"/>
        <v>0</v>
      </c>
      <c r="Z11" s="250">
        <f>IF(Employee!$F$128&gt;A11,0,IF(Employee!$F$130&lt;A11,0,IF(Employee!$S$132&lt;=A11,0,IF(Employee!$S$131&lt;Employee!$F$128,0,Employee!$M$131))))</f>
        <v>0</v>
      </c>
      <c r="AA11" s="250">
        <f>IF(Employee!$F$128&gt;A11,0,IF(Employee!$F$130&lt;A11,0,IF(Employee!$S$133&lt;=A11,0,IF(Employee!$S$132&lt;Employee!$F$128,0,Employee!$M$132))))</f>
        <v>0</v>
      </c>
      <c r="AB11" s="250">
        <f>IF(Employee!$F$128&gt;A11,0,IF(Employee!$F$130&lt;A11,0,IF(Employee!$S$134&lt;=A11,0,IF(Employee!$S$133&lt;Employee!$F$128,0,Employee!$M$133))))</f>
        <v>0</v>
      </c>
      <c r="AC11" s="250">
        <f>IF(Employee!$F$128&gt;A11,0,IF(Employee!$F$130&lt;A11,0,IF(Employee!$S$134&lt;Employee!$F$128,0,Employee!$M$134)))</f>
        <v>0</v>
      </c>
      <c r="AD11" s="250">
        <f t="shared" si="4"/>
        <v>0</v>
      </c>
      <c r="AF11" s="250">
        <f>IF(Employee!$F$154&gt;A11,0,IF(Employee!$F$156&lt;A11,0,IF(Employee!$S$158&lt;=A11,0,IF(Employee!$S$157&lt;Employee!$F$154,0,Employee!$M$157))))</f>
        <v>0</v>
      </c>
      <c r="AG11" s="250">
        <f>IF(Employee!$F$154&gt;A11,0,IF(Employee!$F$156&lt;A11,0,IF(Employee!$S$159&lt;=A11,0,IF(Employee!$S$158&lt;Employee!$F$154,0,Employee!$M$158))))</f>
        <v>0</v>
      </c>
      <c r="AH11" s="250">
        <f>IF(Employee!$F$154&gt;A11,0,IF(Employee!$F$156&lt;A11,0,IF(Employee!$S$160&lt;=A11,0,IF(Employee!$S$159&lt;Employee!$F$154,0,Employee!$M$159))))</f>
        <v>0</v>
      </c>
      <c r="AI11" s="250">
        <f>IF(Employee!$F$154&gt;A11,0,IF(Employee!$F$156&lt;A11,0,IF(Employee!$S$160&lt;Employee!$F$154,0,Employee!$M$160)))</f>
        <v>0</v>
      </c>
      <c r="AJ11" s="250">
        <f t="shared" si="5"/>
        <v>0</v>
      </c>
      <c r="AL11" s="250">
        <f>IF(Employee!$F$180&gt;A11,0,IF(Employee!$F$182&lt;A11,0,IF(Employee!$S$184&lt;=A11,0,IF(Employee!$S$183&lt;Employee!$F$180,0,Employee!$M$183))))</f>
        <v>0</v>
      </c>
      <c r="AM11" s="250">
        <f>IF(Employee!$F$180&gt;A11,0,IF(Employee!$F$182&lt;A11,0,IF(Employee!$S$185&lt;=A11,0,IF(Employee!$S$184&lt;Employee!$F$180,0,Employee!$M$184))))</f>
        <v>0</v>
      </c>
      <c r="AN11" s="250">
        <f>IF(Employee!$F$180&gt;A11,0,IF(Employee!$F$182&lt;A11,0,IF(Employee!$S$186&lt;=A11,0,IF(Employee!$S$185&lt;Employee!$F$180,0,Employee!$M$185))))</f>
        <v>0</v>
      </c>
      <c r="AO11" s="250">
        <f>IF(Employee!$F$180&gt;A11,0,IF(Employee!$F$182&lt;A11,0,IF(Employee!$S$186&lt;Employee!$F$180,0,Employee!$M$186)))</f>
        <v>0</v>
      </c>
      <c r="AP11" s="250">
        <f t="shared" si="6"/>
        <v>0</v>
      </c>
      <c r="AR11" s="250">
        <f>IF(Employee!$F$206&gt;A11,0,IF(Employee!$F$208&lt;A11,0,IF(Employee!$S$210&lt;=A11,0,IF(Employee!$S$209&lt;Employee!$F$206,0,Employee!$M$209))))</f>
        <v>0</v>
      </c>
      <c r="AS11" s="250">
        <f>IF(Employee!$F$206&gt;A11,0,IF(Employee!$F$208&lt;A11,0,IF(Employee!$S$211&lt;=A11,0,IF(Employee!$S$210&lt;Employee!$F$206,0,Employee!$M$210))))</f>
        <v>0</v>
      </c>
      <c r="AT11" s="250">
        <f>IF(Employee!$F$206&gt;A11,0,IF(Employee!$F$208&lt;A11,0,IF(Employee!$S$212&lt;=A11,0,IF(Employee!$S$211&lt;Employee!$F$206,0,Employee!$M$211))))</f>
        <v>0</v>
      </c>
      <c r="AU11" s="250">
        <f>IF(Employee!$F$206&gt;A11,0,IF(Employee!$F$208&lt;A11,0,IF(Employee!$S$212&lt;Employee!$F$206,0,Employee!$M$212)))</f>
        <v>0</v>
      </c>
      <c r="AV11" s="250">
        <f t="shared" si="7"/>
        <v>0</v>
      </c>
      <c r="AX11" s="250">
        <f>IF(Employee!$F$232&gt;A11,0,IF(Employee!$F$234&lt;A11,0,IF(Employee!$S$236&lt;=A11,0,IF(Employee!$S$235&lt;Employee!$F$232,0,Employee!$M$235))))</f>
        <v>0</v>
      </c>
      <c r="AY11" s="250">
        <f>IF(Employee!$F$232&gt;A11,0,IF(Employee!$F$234&lt;A11,0,IF(Employee!$S$237&lt;=A11,0,IF(Employee!$S$236&lt;Employee!$F$232,0,Employee!$M$236))))</f>
        <v>0</v>
      </c>
      <c r="AZ11" s="250">
        <f>IF(Employee!$F$232&gt;A11,0,IF(Employee!$F$234&lt;A11,0,IF(Employee!$S$238&lt;=A11,0,IF(Employee!$S$237&lt;Employee!$F$232,0,Employee!$M$237))))</f>
        <v>0</v>
      </c>
      <c r="BA11" s="250">
        <f>IF(Employee!$F$232&gt;A11,0,IF(Employee!$F$234&lt;A11,0,IF(Employee!$S$238&lt;Employee!$F$232,0,Employee!$M$238)))</f>
        <v>0</v>
      </c>
      <c r="BB11" s="250">
        <f t="shared" si="8"/>
        <v>0</v>
      </c>
      <c r="BD11" s="250">
        <f>IF(Employee!$F$258&gt;A11,0,IF(Employee!$F$260&lt;A11,0,IF(Employee!$S$262&lt;=A11,0,IF(Employee!$S$261&lt;Employee!$F$258,0,Employee!$M$261))))</f>
        <v>0</v>
      </c>
      <c r="BE11" s="250">
        <f>IF(Employee!$F$258&gt;A11,0,IF(Employee!$F$260&lt;A11,0,IF(Employee!$S$263&lt;=A11,0,IF(Employee!$S$262&lt;Employee!$F$258,0,Employee!$M$262))))</f>
        <v>0</v>
      </c>
      <c r="BF11" s="250">
        <f>IF(Employee!$F$258&gt;A11,0,IF(Employee!$F$260&lt;A11,0,IF(Employee!$S$264&lt;=A11,0,IF(Employee!$S$263&lt;Employee!$F$258,0,Employee!$M$263))))</f>
        <v>0</v>
      </c>
      <c r="BG11" s="250">
        <f>IF(Employee!$F$258&gt;A11,0,IF(Employee!$F$260&lt;A11,0,IF(Employee!$S$264&lt;Employee!$F$258,0,Employee!$M$264)))</f>
        <v>0</v>
      </c>
      <c r="BH11" s="250">
        <f t="shared" si="9"/>
        <v>0</v>
      </c>
    </row>
    <row r="12" spans="1:60" x14ac:dyDescent="0.2">
      <c r="A12" s="250">
        <v>11</v>
      </c>
      <c r="B12" s="250">
        <f>IF(Employee!$F$24&gt;A12,0,IF(Employee!$F$26&lt;A12,0,IF(Employee!$S$28&lt;=A12,0,IF(Employee!$S$27&lt;Employee!$F$24,0,Employee!$M$27))))</f>
        <v>0</v>
      </c>
      <c r="C12" s="250">
        <f>IF(Employee!$F$24&gt;A12,0,IF(Employee!$F$26&lt;A12,0,IF(Employee!$S$29&lt;=A12,0,IF(Employee!$S$28&lt;Employee!$F$24,0,Employee!$M$28))))</f>
        <v>0</v>
      </c>
      <c r="D12" s="250">
        <f>IF(Employee!$F$24&gt;A12,0,IF(Employee!$F$26&lt;A12,0,IF(Employee!$S$30&lt;=A12,0,IF(Employee!$S$29&lt;Employee!$F$24,0,Employee!$M$29))))</f>
        <v>0</v>
      </c>
      <c r="E12" s="250">
        <f>IF(Employee!$F$24&gt;A12,0,IF(Employee!$F$26&lt;A12,0,IF(Employee!$S$30&lt;Employee!$F$24,0,Employee!$M$30)))</f>
        <v>0</v>
      </c>
      <c r="F12" s="250">
        <f t="shared" si="0"/>
        <v>0</v>
      </c>
      <c r="H12" s="250">
        <f>IF(Employee!$F$50&gt;A12,0,IF(Employee!$F$52&lt;A12,0,IF(Employee!$S$54&lt;=A12,0,IF(Employee!$S$53&lt;Employee!$F$50,0,Employee!$M$53))))</f>
        <v>0</v>
      </c>
      <c r="I12" s="250">
        <f>IF(Employee!$F$50&gt;A12,0,IF(Employee!$F$52&lt;A12,0,IF(Employee!$S$55&lt;=A12,0,IF(Employee!$S$54&lt;Employee!$F$50,0,Employee!$M$54))))</f>
        <v>0</v>
      </c>
      <c r="J12" s="250">
        <f>IF(Employee!$F$50&gt;A12,0,IF(Employee!$F$52&lt;A12,0,IF(Employee!$S$56&lt;=A12,0,IF(Employee!$S$55&lt;Employee!$F$50,0,Employee!$M$55))))</f>
        <v>0</v>
      </c>
      <c r="K12" s="250">
        <f>IF(Employee!$F$50&gt;A12,0,IF(Employee!$F$52&lt;A12,0,IF(Employee!$S$56&lt;Employee!$F$50,0,Employee!$M$56)))</f>
        <v>0</v>
      </c>
      <c r="L12" s="250">
        <f t="shared" si="1"/>
        <v>0</v>
      </c>
      <c r="N12" s="250">
        <f>IF(Employee!$F$76&gt;A12,0,IF(Employee!$F$78&lt;A12,0,IF(Employee!$S$80&lt;=A12,0,IF(Employee!$S$79&lt;Employee!$F$76,0,Employee!$M$79))))</f>
        <v>0</v>
      </c>
      <c r="O12" s="250">
        <f>IF(Employee!$F$76&gt;A12,0,IF(Employee!$F$78&lt;A12,0,IF(Employee!$S$81&lt;=A12,0,IF(Employee!$S$80&lt;Employee!$F$76,0,Employee!$M$80))))</f>
        <v>0</v>
      </c>
      <c r="P12" s="250">
        <f>IF(Employee!$F$76&gt;A12,0,IF(Employee!$F$78&lt;A12,0,IF(Employee!$S$82&lt;=A12,0,IF(Employee!$S$81&lt;Employee!$F$76,0,Employee!$M$81))))</f>
        <v>0</v>
      </c>
      <c r="Q12" s="250">
        <f>IF(Employee!$F$76&gt;A12,0,IF(Employee!$F$78&lt;A12,0,IF(Employee!$S$82&lt;Employee!$F$76,0,Employee!$M$82)))</f>
        <v>0</v>
      </c>
      <c r="R12" s="250">
        <f t="shared" si="2"/>
        <v>0</v>
      </c>
      <c r="T12" s="250">
        <f>IF(Employee!$F$102&gt;A12,0,IF(Employee!$F$104&lt;A12,0,IF(Employee!$S$106&lt;=A12,0,IF(Employee!$S$105&lt;Employee!$F$102,0,Employee!$M$105))))</f>
        <v>0</v>
      </c>
      <c r="U12" s="250">
        <f>IF(Employee!$F$102&gt;A12,0,IF(Employee!$F$104&lt;A12,0,IF(Employee!$S$107&lt;=A12,0,IF(Employee!$S$106&lt;Employee!$F$102,0,Employee!$M$106))))</f>
        <v>0</v>
      </c>
      <c r="V12" s="250">
        <f>IF(Employee!$F$102&gt;A12,0,IF(Employee!$F$104&lt;A12,0,IF(Employee!$S$108&lt;=A12,0,IF(Employee!$S$107&lt;Employee!$F$102,0,Employee!$M$107))))</f>
        <v>0</v>
      </c>
      <c r="W12" s="250">
        <f>IF(Employee!$F$102&gt;A12,0,IF(Employee!$F$104&lt;A12,0,IF(Employee!$S$108&lt;Employee!$F$102,0,Employee!$M$108)))</f>
        <v>0</v>
      </c>
      <c r="X12" s="250">
        <f t="shared" si="3"/>
        <v>0</v>
      </c>
      <c r="Z12" s="250">
        <f>IF(Employee!$F$128&gt;A12,0,IF(Employee!$F$130&lt;A12,0,IF(Employee!$S$132&lt;=A12,0,IF(Employee!$S$131&lt;Employee!$F$128,0,Employee!$M$131))))</f>
        <v>0</v>
      </c>
      <c r="AA12" s="250">
        <f>IF(Employee!$F$128&gt;A12,0,IF(Employee!$F$130&lt;A12,0,IF(Employee!$S$133&lt;=A12,0,IF(Employee!$S$132&lt;Employee!$F$128,0,Employee!$M$132))))</f>
        <v>0</v>
      </c>
      <c r="AB12" s="250">
        <f>IF(Employee!$F$128&gt;A12,0,IF(Employee!$F$130&lt;A12,0,IF(Employee!$S$134&lt;=A12,0,IF(Employee!$S$133&lt;Employee!$F$128,0,Employee!$M$133))))</f>
        <v>0</v>
      </c>
      <c r="AC12" s="250">
        <f>IF(Employee!$F$128&gt;A12,0,IF(Employee!$F$130&lt;A12,0,IF(Employee!$S$134&lt;Employee!$F$128,0,Employee!$M$134)))</f>
        <v>0</v>
      </c>
      <c r="AD12" s="250">
        <f t="shared" si="4"/>
        <v>0</v>
      </c>
      <c r="AF12" s="250">
        <f>IF(Employee!$F$154&gt;A12,0,IF(Employee!$F$156&lt;A12,0,IF(Employee!$S$158&lt;=A12,0,IF(Employee!$S$157&lt;Employee!$F$154,0,Employee!$M$157))))</f>
        <v>0</v>
      </c>
      <c r="AG12" s="250">
        <f>IF(Employee!$F$154&gt;A12,0,IF(Employee!$F$156&lt;A12,0,IF(Employee!$S$159&lt;=A12,0,IF(Employee!$S$158&lt;Employee!$F$154,0,Employee!$M$158))))</f>
        <v>0</v>
      </c>
      <c r="AH12" s="250">
        <f>IF(Employee!$F$154&gt;A12,0,IF(Employee!$F$156&lt;A12,0,IF(Employee!$S$160&lt;=A12,0,IF(Employee!$S$159&lt;Employee!$F$154,0,Employee!$M$159))))</f>
        <v>0</v>
      </c>
      <c r="AI12" s="250">
        <f>IF(Employee!$F$154&gt;A12,0,IF(Employee!$F$156&lt;A12,0,IF(Employee!$S$160&lt;Employee!$F$154,0,Employee!$M$160)))</f>
        <v>0</v>
      </c>
      <c r="AJ12" s="250">
        <f t="shared" si="5"/>
        <v>0</v>
      </c>
      <c r="AL12" s="250">
        <f>IF(Employee!$F$180&gt;A12,0,IF(Employee!$F$182&lt;A12,0,IF(Employee!$S$184&lt;=A12,0,IF(Employee!$S$183&lt;Employee!$F$180,0,Employee!$M$183))))</f>
        <v>0</v>
      </c>
      <c r="AM12" s="250">
        <f>IF(Employee!$F$180&gt;A12,0,IF(Employee!$F$182&lt;A12,0,IF(Employee!$S$185&lt;=A12,0,IF(Employee!$S$184&lt;Employee!$F$180,0,Employee!$M$184))))</f>
        <v>0</v>
      </c>
      <c r="AN12" s="250">
        <f>IF(Employee!$F$180&gt;A12,0,IF(Employee!$F$182&lt;A12,0,IF(Employee!$S$186&lt;=A12,0,IF(Employee!$S$185&lt;Employee!$F$180,0,Employee!$M$185))))</f>
        <v>0</v>
      </c>
      <c r="AO12" s="250">
        <f>IF(Employee!$F$180&gt;A12,0,IF(Employee!$F$182&lt;A12,0,IF(Employee!$S$186&lt;Employee!$F$180,0,Employee!$M$186)))</f>
        <v>0</v>
      </c>
      <c r="AP12" s="250">
        <f t="shared" si="6"/>
        <v>0</v>
      </c>
      <c r="AR12" s="250">
        <f>IF(Employee!$F$206&gt;A12,0,IF(Employee!$F$208&lt;A12,0,IF(Employee!$S$210&lt;=A12,0,IF(Employee!$S$209&lt;Employee!$F$206,0,Employee!$M$209))))</f>
        <v>0</v>
      </c>
      <c r="AS12" s="250">
        <f>IF(Employee!$F$206&gt;A12,0,IF(Employee!$F$208&lt;A12,0,IF(Employee!$S$211&lt;=A12,0,IF(Employee!$S$210&lt;Employee!$F$206,0,Employee!$M$210))))</f>
        <v>0</v>
      </c>
      <c r="AT12" s="250">
        <f>IF(Employee!$F$206&gt;A12,0,IF(Employee!$F$208&lt;A12,0,IF(Employee!$S$212&lt;=A12,0,IF(Employee!$S$211&lt;Employee!$F$206,0,Employee!$M$211))))</f>
        <v>0</v>
      </c>
      <c r="AU12" s="250">
        <f>IF(Employee!$F$206&gt;A12,0,IF(Employee!$F$208&lt;A12,0,IF(Employee!$S$212&lt;Employee!$F$206,0,Employee!$M$212)))</f>
        <v>0</v>
      </c>
      <c r="AV12" s="250">
        <f t="shared" si="7"/>
        <v>0</v>
      </c>
      <c r="AX12" s="250">
        <f>IF(Employee!$F$232&gt;A12,0,IF(Employee!$F$234&lt;A12,0,IF(Employee!$S$236&lt;=A12,0,IF(Employee!$S$235&lt;Employee!$F$232,0,Employee!$M$235))))</f>
        <v>0</v>
      </c>
      <c r="AY12" s="250">
        <f>IF(Employee!$F$232&gt;A12,0,IF(Employee!$F$234&lt;A12,0,IF(Employee!$S$237&lt;=A12,0,IF(Employee!$S$236&lt;Employee!$F$232,0,Employee!$M$236))))</f>
        <v>0</v>
      </c>
      <c r="AZ12" s="250">
        <f>IF(Employee!$F$232&gt;A12,0,IF(Employee!$F$234&lt;A12,0,IF(Employee!$S$238&lt;=A12,0,IF(Employee!$S$237&lt;Employee!$F$232,0,Employee!$M$237))))</f>
        <v>0</v>
      </c>
      <c r="BA12" s="250">
        <f>IF(Employee!$F$232&gt;A12,0,IF(Employee!$F$234&lt;A12,0,IF(Employee!$S$238&lt;Employee!$F$232,0,Employee!$M$238)))</f>
        <v>0</v>
      </c>
      <c r="BB12" s="250">
        <f t="shared" si="8"/>
        <v>0</v>
      </c>
      <c r="BD12" s="250">
        <f>IF(Employee!$F$258&gt;A12,0,IF(Employee!$F$260&lt;A12,0,IF(Employee!$S$262&lt;=A12,0,IF(Employee!$S$261&lt;Employee!$F$258,0,Employee!$M$261))))</f>
        <v>0</v>
      </c>
      <c r="BE12" s="250">
        <f>IF(Employee!$F$258&gt;A12,0,IF(Employee!$F$260&lt;A12,0,IF(Employee!$S$263&lt;=A12,0,IF(Employee!$S$262&lt;Employee!$F$258,0,Employee!$M$262))))</f>
        <v>0</v>
      </c>
      <c r="BF12" s="250">
        <f>IF(Employee!$F$258&gt;A12,0,IF(Employee!$F$260&lt;A12,0,IF(Employee!$S$264&lt;=A12,0,IF(Employee!$S$263&lt;Employee!$F$258,0,Employee!$M$263))))</f>
        <v>0</v>
      </c>
      <c r="BG12" s="250">
        <f>IF(Employee!$F$258&gt;A12,0,IF(Employee!$F$260&lt;A12,0,IF(Employee!$S$264&lt;Employee!$F$258,0,Employee!$M$264)))</f>
        <v>0</v>
      </c>
      <c r="BH12" s="250">
        <f t="shared" si="9"/>
        <v>0</v>
      </c>
    </row>
    <row r="13" spans="1:60" x14ac:dyDescent="0.2">
      <c r="A13" s="250">
        <v>12</v>
      </c>
      <c r="B13" s="250">
        <f>IF(Employee!$F$24&gt;A13,0,IF(Employee!$F$26&lt;A13,0,IF(Employee!$S$28&lt;=A13,0,IF(Employee!$S$27&lt;Employee!$F$24,0,Employee!$M$27))))</f>
        <v>0</v>
      </c>
      <c r="C13" s="250">
        <f>IF(Employee!$F$24&gt;A13,0,IF(Employee!$F$26&lt;A13,0,IF(Employee!$S$29&lt;=A13,0,IF(Employee!$S$28&lt;Employee!$F$24,0,Employee!$M$28))))</f>
        <v>0</v>
      </c>
      <c r="D13" s="250">
        <f>IF(Employee!$F$24&gt;A13,0,IF(Employee!$F$26&lt;A13,0,IF(Employee!$S$30&lt;=A13,0,IF(Employee!$S$29&lt;Employee!$F$24,0,Employee!$M$29))))</f>
        <v>0</v>
      </c>
      <c r="E13" s="250">
        <f>IF(Employee!$F$24&gt;A13,0,IF(Employee!$F$26&lt;A13,0,IF(Employee!$S$30&lt;Employee!$F$24,0,Employee!$M$30)))</f>
        <v>0</v>
      </c>
      <c r="F13" s="250">
        <f t="shared" si="0"/>
        <v>0</v>
      </c>
      <c r="H13" s="250">
        <f>IF(Employee!$F$50&gt;A13,0,IF(Employee!$F$52&lt;A13,0,IF(Employee!$S$54&lt;=A13,0,IF(Employee!$S$53&lt;Employee!$F$50,0,Employee!$M$53))))</f>
        <v>0</v>
      </c>
      <c r="I13" s="250">
        <f>IF(Employee!$F$50&gt;A13,0,IF(Employee!$F$52&lt;A13,0,IF(Employee!$S$55&lt;=A13,0,IF(Employee!$S$54&lt;Employee!$F$50,0,Employee!$M$54))))</f>
        <v>0</v>
      </c>
      <c r="J13" s="250">
        <f>IF(Employee!$F$50&gt;A13,0,IF(Employee!$F$52&lt;A13,0,IF(Employee!$S$56&lt;=A13,0,IF(Employee!$S$55&lt;Employee!$F$50,0,Employee!$M$55))))</f>
        <v>0</v>
      </c>
      <c r="K13" s="250">
        <f>IF(Employee!$F$50&gt;A13,0,IF(Employee!$F$52&lt;A13,0,IF(Employee!$S$56&lt;Employee!$F$50,0,Employee!$M$56)))</f>
        <v>0</v>
      </c>
      <c r="L13" s="250">
        <f t="shared" si="1"/>
        <v>0</v>
      </c>
      <c r="N13" s="250">
        <f>IF(Employee!$F$76&gt;A13,0,IF(Employee!$F$78&lt;A13,0,IF(Employee!$S$80&lt;=A13,0,IF(Employee!$S$79&lt;Employee!$F$76,0,Employee!$M$79))))</f>
        <v>0</v>
      </c>
      <c r="O13" s="250">
        <f>IF(Employee!$F$76&gt;A13,0,IF(Employee!$F$78&lt;A13,0,IF(Employee!$S$81&lt;=A13,0,IF(Employee!$S$80&lt;Employee!$F$76,0,Employee!$M$80))))</f>
        <v>0</v>
      </c>
      <c r="P13" s="250">
        <f>IF(Employee!$F$76&gt;A13,0,IF(Employee!$F$78&lt;A13,0,IF(Employee!$S$82&lt;=A13,0,IF(Employee!$S$81&lt;Employee!$F$76,0,Employee!$M$81))))</f>
        <v>0</v>
      </c>
      <c r="Q13" s="250">
        <f>IF(Employee!$F$76&gt;A13,0,IF(Employee!$F$78&lt;A13,0,IF(Employee!$S$82&lt;Employee!$F$76,0,Employee!$M$82)))</f>
        <v>0</v>
      </c>
      <c r="R13" s="250">
        <f t="shared" si="2"/>
        <v>0</v>
      </c>
      <c r="T13" s="250">
        <f>IF(Employee!$F$102&gt;A13,0,IF(Employee!$F$104&lt;A13,0,IF(Employee!$S$106&lt;=A13,0,IF(Employee!$S$105&lt;Employee!$F$102,0,Employee!$M$105))))</f>
        <v>0</v>
      </c>
      <c r="U13" s="250">
        <f>IF(Employee!$F$102&gt;A13,0,IF(Employee!$F$104&lt;A13,0,IF(Employee!$S$107&lt;=A13,0,IF(Employee!$S$106&lt;Employee!$F$102,0,Employee!$M$106))))</f>
        <v>0</v>
      </c>
      <c r="V13" s="250">
        <f>IF(Employee!$F$102&gt;A13,0,IF(Employee!$F$104&lt;A13,0,IF(Employee!$S$108&lt;=A13,0,IF(Employee!$S$107&lt;Employee!$F$102,0,Employee!$M$107))))</f>
        <v>0</v>
      </c>
      <c r="W13" s="250">
        <f>IF(Employee!$F$102&gt;A13,0,IF(Employee!$F$104&lt;A13,0,IF(Employee!$S$108&lt;Employee!$F$102,0,Employee!$M$108)))</f>
        <v>0</v>
      </c>
      <c r="X13" s="250">
        <f t="shared" si="3"/>
        <v>0</v>
      </c>
      <c r="Z13" s="250">
        <f>IF(Employee!$F$128&gt;A13,0,IF(Employee!$F$130&lt;A13,0,IF(Employee!$S$132&lt;=A13,0,IF(Employee!$S$131&lt;Employee!$F$128,0,Employee!$M$131))))</f>
        <v>0</v>
      </c>
      <c r="AA13" s="250">
        <f>IF(Employee!$F$128&gt;A13,0,IF(Employee!$F$130&lt;A13,0,IF(Employee!$S$133&lt;=A13,0,IF(Employee!$S$132&lt;Employee!$F$128,0,Employee!$M$132))))</f>
        <v>0</v>
      </c>
      <c r="AB13" s="250">
        <f>IF(Employee!$F$128&gt;A13,0,IF(Employee!$F$130&lt;A13,0,IF(Employee!$S$134&lt;=A13,0,IF(Employee!$S$133&lt;Employee!$F$128,0,Employee!$M$133))))</f>
        <v>0</v>
      </c>
      <c r="AC13" s="250">
        <f>IF(Employee!$F$128&gt;A13,0,IF(Employee!$F$130&lt;A13,0,IF(Employee!$S$134&lt;Employee!$F$128,0,Employee!$M$134)))</f>
        <v>0</v>
      </c>
      <c r="AD13" s="250">
        <f t="shared" si="4"/>
        <v>0</v>
      </c>
      <c r="AF13" s="250">
        <f>IF(Employee!$F$154&gt;A13,0,IF(Employee!$F$156&lt;A13,0,IF(Employee!$S$158&lt;=A13,0,IF(Employee!$S$157&lt;Employee!$F$154,0,Employee!$M$157))))</f>
        <v>0</v>
      </c>
      <c r="AG13" s="250">
        <f>IF(Employee!$F$154&gt;A13,0,IF(Employee!$F$156&lt;A13,0,IF(Employee!$S$159&lt;=A13,0,IF(Employee!$S$158&lt;Employee!$F$154,0,Employee!$M$158))))</f>
        <v>0</v>
      </c>
      <c r="AH13" s="250">
        <f>IF(Employee!$F$154&gt;A13,0,IF(Employee!$F$156&lt;A13,0,IF(Employee!$S$160&lt;=A13,0,IF(Employee!$S$159&lt;Employee!$F$154,0,Employee!$M$159))))</f>
        <v>0</v>
      </c>
      <c r="AI13" s="250">
        <f>IF(Employee!$F$154&gt;A13,0,IF(Employee!$F$156&lt;A13,0,IF(Employee!$S$160&lt;Employee!$F$154,0,Employee!$M$160)))</f>
        <v>0</v>
      </c>
      <c r="AJ13" s="250">
        <f t="shared" si="5"/>
        <v>0</v>
      </c>
      <c r="AL13" s="250">
        <f>IF(Employee!$F$180&gt;A13,0,IF(Employee!$F$182&lt;A13,0,IF(Employee!$S$184&lt;=A13,0,IF(Employee!$S$183&lt;Employee!$F$180,0,Employee!$M$183))))</f>
        <v>0</v>
      </c>
      <c r="AM13" s="250">
        <f>IF(Employee!$F$180&gt;A13,0,IF(Employee!$F$182&lt;A13,0,IF(Employee!$S$185&lt;=A13,0,IF(Employee!$S$184&lt;Employee!$F$180,0,Employee!$M$184))))</f>
        <v>0</v>
      </c>
      <c r="AN13" s="250">
        <f>IF(Employee!$F$180&gt;A13,0,IF(Employee!$F$182&lt;A13,0,IF(Employee!$S$186&lt;=A13,0,IF(Employee!$S$185&lt;Employee!$F$180,0,Employee!$M$185))))</f>
        <v>0</v>
      </c>
      <c r="AO13" s="250">
        <f>IF(Employee!$F$180&gt;A13,0,IF(Employee!$F$182&lt;A13,0,IF(Employee!$S$186&lt;Employee!$F$180,0,Employee!$M$186)))</f>
        <v>0</v>
      </c>
      <c r="AP13" s="250">
        <f t="shared" si="6"/>
        <v>0</v>
      </c>
      <c r="AR13" s="250">
        <f>IF(Employee!$F$206&gt;A13,0,IF(Employee!$F$208&lt;A13,0,IF(Employee!$S$210&lt;=A13,0,IF(Employee!$S$209&lt;Employee!$F$206,0,Employee!$M$209))))</f>
        <v>0</v>
      </c>
      <c r="AS13" s="250">
        <f>IF(Employee!$F$206&gt;A13,0,IF(Employee!$F$208&lt;A13,0,IF(Employee!$S$211&lt;=A13,0,IF(Employee!$S$210&lt;Employee!$F$206,0,Employee!$M$210))))</f>
        <v>0</v>
      </c>
      <c r="AT13" s="250">
        <f>IF(Employee!$F$206&gt;A13,0,IF(Employee!$F$208&lt;A13,0,IF(Employee!$S$212&lt;=A13,0,IF(Employee!$S$211&lt;Employee!$F$206,0,Employee!$M$211))))</f>
        <v>0</v>
      </c>
      <c r="AU13" s="250">
        <f>IF(Employee!$F$206&gt;A13,0,IF(Employee!$F$208&lt;A13,0,IF(Employee!$S$212&lt;Employee!$F$206,0,Employee!$M$212)))</f>
        <v>0</v>
      </c>
      <c r="AV13" s="250">
        <f t="shared" si="7"/>
        <v>0</v>
      </c>
      <c r="AX13" s="250">
        <f>IF(Employee!$F$232&gt;A13,0,IF(Employee!$F$234&lt;A13,0,IF(Employee!$S$236&lt;=A13,0,IF(Employee!$S$235&lt;Employee!$F$232,0,Employee!$M$235))))</f>
        <v>0</v>
      </c>
      <c r="AY13" s="250">
        <f>IF(Employee!$F$232&gt;A13,0,IF(Employee!$F$234&lt;A13,0,IF(Employee!$S$237&lt;=A13,0,IF(Employee!$S$236&lt;Employee!$F$232,0,Employee!$M$236))))</f>
        <v>0</v>
      </c>
      <c r="AZ13" s="250">
        <f>IF(Employee!$F$232&gt;A13,0,IF(Employee!$F$234&lt;A13,0,IF(Employee!$S$238&lt;=A13,0,IF(Employee!$S$237&lt;Employee!$F$232,0,Employee!$M$237))))</f>
        <v>0</v>
      </c>
      <c r="BA13" s="250">
        <f>IF(Employee!$F$232&gt;A13,0,IF(Employee!$F$234&lt;A13,0,IF(Employee!$S$238&lt;Employee!$F$232,0,Employee!$M$238)))</f>
        <v>0</v>
      </c>
      <c r="BB13" s="250">
        <f t="shared" si="8"/>
        <v>0</v>
      </c>
      <c r="BD13" s="250">
        <f>IF(Employee!$F$258&gt;A13,0,IF(Employee!$F$260&lt;A13,0,IF(Employee!$S$262&lt;=A13,0,IF(Employee!$S$261&lt;Employee!$F$258,0,Employee!$M$261))))</f>
        <v>0</v>
      </c>
      <c r="BE13" s="250">
        <f>IF(Employee!$F$258&gt;A13,0,IF(Employee!$F$260&lt;A13,0,IF(Employee!$S$263&lt;=A13,0,IF(Employee!$S$262&lt;Employee!$F$258,0,Employee!$M$262))))</f>
        <v>0</v>
      </c>
      <c r="BF13" s="250">
        <f>IF(Employee!$F$258&gt;A13,0,IF(Employee!$F$260&lt;A13,0,IF(Employee!$S$264&lt;=A13,0,IF(Employee!$S$263&lt;Employee!$F$258,0,Employee!$M$263))))</f>
        <v>0</v>
      </c>
      <c r="BG13" s="250">
        <f>IF(Employee!$F$258&gt;A13,0,IF(Employee!$F$260&lt;A13,0,IF(Employee!$S$264&lt;Employee!$F$258,0,Employee!$M$264)))</f>
        <v>0</v>
      </c>
      <c r="BH13" s="250">
        <f t="shared" si="9"/>
        <v>0</v>
      </c>
    </row>
    <row r="14" spans="1:60" x14ac:dyDescent="0.2">
      <c r="A14" s="250">
        <v>13</v>
      </c>
      <c r="B14" s="250">
        <f>IF(Employee!$F$24&gt;A14,0,IF(Employee!$F$26&lt;A14,0,IF(Employee!$S$28&lt;=A14,0,IF(Employee!$S$27&lt;Employee!$F$24,0,Employee!$M$27))))</f>
        <v>0</v>
      </c>
      <c r="C14" s="250">
        <f>IF(Employee!$F$24&gt;A14,0,IF(Employee!$F$26&lt;A14,0,IF(Employee!$S$29&lt;=A14,0,IF(Employee!$S$28&lt;Employee!$F$24,0,Employee!$M$28))))</f>
        <v>0</v>
      </c>
      <c r="D14" s="250">
        <f>IF(Employee!$F$24&gt;A14,0,IF(Employee!$F$26&lt;A14,0,IF(Employee!$S$30&lt;=A14,0,IF(Employee!$S$29&lt;Employee!$F$24,0,Employee!$M$29))))</f>
        <v>0</v>
      </c>
      <c r="E14" s="250">
        <f>IF(Employee!$F$24&gt;A14,0,IF(Employee!$F$26&lt;A14,0,IF(Employee!$S$30&lt;Employee!$F$24,0,Employee!$M$30)))</f>
        <v>0</v>
      </c>
      <c r="F14" s="250">
        <f t="shared" si="0"/>
        <v>0</v>
      </c>
      <c r="H14" s="250">
        <f>IF(Employee!$F$50&gt;A14,0,IF(Employee!$F$52&lt;A14,0,IF(Employee!$S$54&lt;=A14,0,IF(Employee!$S$53&lt;Employee!$F$50,0,Employee!$M$53))))</f>
        <v>0</v>
      </c>
      <c r="I14" s="250">
        <f>IF(Employee!$F$50&gt;A14,0,IF(Employee!$F$52&lt;A14,0,IF(Employee!$S$55&lt;=A14,0,IF(Employee!$S$54&lt;Employee!$F$50,0,Employee!$M$54))))</f>
        <v>0</v>
      </c>
      <c r="J14" s="250">
        <f>IF(Employee!$F$50&gt;A14,0,IF(Employee!$F$52&lt;A14,0,IF(Employee!$S$56&lt;=A14,0,IF(Employee!$S$55&lt;Employee!$F$50,0,Employee!$M$55))))</f>
        <v>0</v>
      </c>
      <c r="K14" s="250">
        <f>IF(Employee!$F$50&gt;A14,0,IF(Employee!$F$52&lt;A14,0,IF(Employee!$S$56&lt;Employee!$F$50,0,Employee!$M$56)))</f>
        <v>0</v>
      </c>
      <c r="L14" s="250">
        <f t="shared" si="1"/>
        <v>0</v>
      </c>
      <c r="N14" s="250">
        <f>IF(Employee!$F$76&gt;A14,0,IF(Employee!$F$78&lt;A14,0,IF(Employee!$S$80&lt;=A14,0,IF(Employee!$S$79&lt;Employee!$F$76,0,Employee!$M$79))))</f>
        <v>0</v>
      </c>
      <c r="O14" s="250">
        <f>IF(Employee!$F$76&gt;A14,0,IF(Employee!$F$78&lt;A14,0,IF(Employee!$S$81&lt;=A14,0,IF(Employee!$S$80&lt;Employee!$F$76,0,Employee!$M$80))))</f>
        <v>0</v>
      </c>
      <c r="P14" s="250">
        <f>IF(Employee!$F$76&gt;A14,0,IF(Employee!$F$78&lt;A14,0,IF(Employee!$S$82&lt;=A14,0,IF(Employee!$S$81&lt;Employee!$F$76,0,Employee!$M$81))))</f>
        <v>0</v>
      </c>
      <c r="Q14" s="250">
        <f>IF(Employee!$F$76&gt;A14,0,IF(Employee!$F$78&lt;A14,0,IF(Employee!$S$82&lt;Employee!$F$76,0,Employee!$M$82)))</f>
        <v>0</v>
      </c>
      <c r="R14" s="250">
        <f t="shared" si="2"/>
        <v>0</v>
      </c>
      <c r="T14" s="250">
        <f>IF(Employee!$F$102&gt;A14,0,IF(Employee!$F$104&lt;A14,0,IF(Employee!$S$106&lt;=A14,0,IF(Employee!$S$105&lt;Employee!$F$102,0,Employee!$M$105))))</f>
        <v>0</v>
      </c>
      <c r="U14" s="250">
        <f>IF(Employee!$F$102&gt;A14,0,IF(Employee!$F$104&lt;A14,0,IF(Employee!$S$107&lt;=A14,0,IF(Employee!$S$106&lt;Employee!$F$102,0,Employee!$M$106))))</f>
        <v>0</v>
      </c>
      <c r="V14" s="250">
        <f>IF(Employee!$F$102&gt;A14,0,IF(Employee!$F$104&lt;A14,0,IF(Employee!$S$108&lt;=A14,0,IF(Employee!$S$107&lt;Employee!$F$102,0,Employee!$M$107))))</f>
        <v>0</v>
      </c>
      <c r="W14" s="250">
        <f>IF(Employee!$F$102&gt;A14,0,IF(Employee!$F$104&lt;A14,0,IF(Employee!$S$108&lt;Employee!$F$102,0,Employee!$M$108)))</f>
        <v>0</v>
      </c>
      <c r="X14" s="250">
        <f t="shared" si="3"/>
        <v>0</v>
      </c>
      <c r="Z14" s="250">
        <f>IF(Employee!$F$128&gt;A14,0,IF(Employee!$F$130&lt;A14,0,IF(Employee!$S$132&lt;=A14,0,IF(Employee!$S$131&lt;Employee!$F$128,0,Employee!$M$131))))</f>
        <v>0</v>
      </c>
      <c r="AA14" s="250">
        <f>IF(Employee!$F$128&gt;A14,0,IF(Employee!$F$130&lt;A14,0,IF(Employee!$S$133&lt;=A14,0,IF(Employee!$S$132&lt;Employee!$F$128,0,Employee!$M$132))))</f>
        <v>0</v>
      </c>
      <c r="AB14" s="250">
        <f>IF(Employee!$F$128&gt;A14,0,IF(Employee!$F$130&lt;A14,0,IF(Employee!$S$134&lt;=A14,0,IF(Employee!$S$133&lt;Employee!$F$128,0,Employee!$M$133))))</f>
        <v>0</v>
      </c>
      <c r="AC14" s="250">
        <f>IF(Employee!$F$128&gt;A14,0,IF(Employee!$F$130&lt;A14,0,IF(Employee!$S$134&lt;Employee!$F$128,0,Employee!$M$134)))</f>
        <v>0</v>
      </c>
      <c r="AD14" s="250">
        <f t="shared" si="4"/>
        <v>0</v>
      </c>
      <c r="AF14" s="250">
        <f>IF(Employee!$F$154&gt;A14,0,IF(Employee!$F$156&lt;A14,0,IF(Employee!$S$158&lt;=A14,0,IF(Employee!$S$157&lt;Employee!$F$154,0,Employee!$M$157))))</f>
        <v>0</v>
      </c>
      <c r="AG14" s="250">
        <f>IF(Employee!$F$154&gt;A14,0,IF(Employee!$F$156&lt;A14,0,IF(Employee!$S$159&lt;=A14,0,IF(Employee!$S$158&lt;Employee!$F$154,0,Employee!$M$158))))</f>
        <v>0</v>
      </c>
      <c r="AH14" s="250">
        <f>IF(Employee!$F$154&gt;A14,0,IF(Employee!$F$156&lt;A14,0,IF(Employee!$S$160&lt;=A14,0,IF(Employee!$S$159&lt;Employee!$F$154,0,Employee!$M$159))))</f>
        <v>0</v>
      </c>
      <c r="AI14" s="250">
        <f>IF(Employee!$F$154&gt;A14,0,IF(Employee!$F$156&lt;A14,0,IF(Employee!$S$160&lt;Employee!$F$154,0,Employee!$M$160)))</f>
        <v>0</v>
      </c>
      <c r="AJ14" s="250">
        <f t="shared" si="5"/>
        <v>0</v>
      </c>
      <c r="AL14" s="250">
        <f>IF(Employee!$F$180&gt;A14,0,IF(Employee!$F$182&lt;A14,0,IF(Employee!$S$184&lt;=A14,0,IF(Employee!$S$183&lt;Employee!$F$180,0,Employee!$M$183))))</f>
        <v>0</v>
      </c>
      <c r="AM14" s="250">
        <f>IF(Employee!$F$180&gt;A14,0,IF(Employee!$F$182&lt;A14,0,IF(Employee!$S$185&lt;=A14,0,IF(Employee!$S$184&lt;Employee!$F$180,0,Employee!$M$184))))</f>
        <v>0</v>
      </c>
      <c r="AN14" s="250">
        <f>IF(Employee!$F$180&gt;A14,0,IF(Employee!$F$182&lt;A14,0,IF(Employee!$S$186&lt;=A14,0,IF(Employee!$S$185&lt;Employee!$F$180,0,Employee!$M$185))))</f>
        <v>0</v>
      </c>
      <c r="AO14" s="250">
        <f>IF(Employee!$F$180&gt;A14,0,IF(Employee!$F$182&lt;A14,0,IF(Employee!$S$186&lt;Employee!$F$180,0,Employee!$M$186)))</f>
        <v>0</v>
      </c>
      <c r="AP14" s="250">
        <f t="shared" si="6"/>
        <v>0</v>
      </c>
      <c r="AR14" s="250">
        <f>IF(Employee!$F$206&gt;A14,0,IF(Employee!$F$208&lt;A14,0,IF(Employee!$S$210&lt;=A14,0,IF(Employee!$S$209&lt;Employee!$F$206,0,Employee!$M$209))))</f>
        <v>0</v>
      </c>
      <c r="AS14" s="250">
        <f>IF(Employee!$F$206&gt;A14,0,IF(Employee!$F$208&lt;A14,0,IF(Employee!$S$211&lt;=A14,0,IF(Employee!$S$210&lt;Employee!$F$206,0,Employee!$M$210))))</f>
        <v>0</v>
      </c>
      <c r="AT14" s="250">
        <f>IF(Employee!$F$206&gt;A14,0,IF(Employee!$F$208&lt;A14,0,IF(Employee!$S$212&lt;=A14,0,IF(Employee!$S$211&lt;Employee!$F$206,0,Employee!$M$211))))</f>
        <v>0</v>
      </c>
      <c r="AU14" s="250">
        <f>IF(Employee!$F$206&gt;A14,0,IF(Employee!$F$208&lt;A14,0,IF(Employee!$S$212&lt;Employee!$F$206,0,Employee!$M$212)))</f>
        <v>0</v>
      </c>
      <c r="AV14" s="250">
        <f t="shared" si="7"/>
        <v>0</v>
      </c>
      <c r="AX14" s="250">
        <f>IF(Employee!$F$232&gt;A14,0,IF(Employee!$F$234&lt;A14,0,IF(Employee!$S$236&lt;=A14,0,IF(Employee!$S$235&lt;Employee!$F$232,0,Employee!$M$235))))</f>
        <v>0</v>
      </c>
      <c r="AY14" s="250">
        <f>IF(Employee!$F$232&gt;A14,0,IF(Employee!$F$234&lt;A14,0,IF(Employee!$S$237&lt;=A14,0,IF(Employee!$S$236&lt;Employee!$F$232,0,Employee!$M$236))))</f>
        <v>0</v>
      </c>
      <c r="AZ14" s="250">
        <f>IF(Employee!$F$232&gt;A14,0,IF(Employee!$F$234&lt;A14,0,IF(Employee!$S$238&lt;=A14,0,IF(Employee!$S$237&lt;Employee!$F$232,0,Employee!$M$237))))</f>
        <v>0</v>
      </c>
      <c r="BA14" s="250">
        <f>IF(Employee!$F$232&gt;A14,0,IF(Employee!$F$234&lt;A14,0,IF(Employee!$S$238&lt;Employee!$F$232,0,Employee!$M$238)))</f>
        <v>0</v>
      </c>
      <c r="BB14" s="250">
        <f t="shared" si="8"/>
        <v>0</v>
      </c>
      <c r="BD14" s="250">
        <f>IF(Employee!$F$258&gt;A14,0,IF(Employee!$F$260&lt;A14,0,IF(Employee!$S$262&lt;=A14,0,IF(Employee!$S$261&lt;Employee!$F$258,0,Employee!$M$261))))</f>
        <v>0</v>
      </c>
      <c r="BE14" s="250">
        <f>IF(Employee!$F$258&gt;A14,0,IF(Employee!$F$260&lt;A14,0,IF(Employee!$S$263&lt;=A14,0,IF(Employee!$S$262&lt;Employee!$F$258,0,Employee!$M$262))))</f>
        <v>0</v>
      </c>
      <c r="BF14" s="250">
        <f>IF(Employee!$F$258&gt;A14,0,IF(Employee!$F$260&lt;A14,0,IF(Employee!$S$264&lt;=A14,0,IF(Employee!$S$263&lt;Employee!$F$258,0,Employee!$M$263))))</f>
        <v>0</v>
      </c>
      <c r="BG14" s="250">
        <f>IF(Employee!$F$258&gt;A14,0,IF(Employee!$F$260&lt;A14,0,IF(Employee!$S$264&lt;Employee!$F$258,0,Employee!$M$264)))</f>
        <v>0</v>
      </c>
      <c r="BH14" s="250">
        <f t="shared" si="9"/>
        <v>0</v>
      </c>
    </row>
    <row r="15" spans="1:60" x14ac:dyDescent="0.2">
      <c r="A15" s="250">
        <v>14</v>
      </c>
      <c r="B15" s="250">
        <f>IF(Employee!$F$24&gt;A15,0,IF(Employee!$F$26&lt;A15,0,IF(Employee!$S$28&lt;=A15,0,IF(Employee!$S$27&lt;Employee!$F$24,0,Employee!$M$27))))</f>
        <v>0</v>
      </c>
      <c r="C15" s="250">
        <f>IF(Employee!$F$24&gt;A15,0,IF(Employee!$F$26&lt;A15,0,IF(Employee!$S$29&lt;=A15,0,IF(Employee!$S$28&lt;Employee!$F$24,0,Employee!$M$28))))</f>
        <v>0</v>
      </c>
      <c r="D15" s="250">
        <f>IF(Employee!$F$24&gt;A15,0,IF(Employee!$F$26&lt;A15,0,IF(Employee!$S$30&lt;=A15,0,IF(Employee!$S$29&lt;Employee!$F$24,0,Employee!$M$29))))</f>
        <v>0</v>
      </c>
      <c r="E15" s="250">
        <f>IF(Employee!$F$24&gt;A15,0,IF(Employee!$F$26&lt;A15,0,IF(Employee!$S$30&lt;Employee!$F$24,0,Employee!$M$30)))</f>
        <v>0</v>
      </c>
      <c r="F15" s="250">
        <f t="shared" si="0"/>
        <v>0</v>
      </c>
      <c r="H15" s="250">
        <f>IF(Employee!$F$50&gt;A15,0,IF(Employee!$F$52&lt;A15,0,IF(Employee!$S$54&lt;=A15,0,IF(Employee!$S$53&lt;Employee!$F$50,0,Employee!$M$53))))</f>
        <v>0</v>
      </c>
      <c r="I15" s="250">
        <f>IF(Employee!$F$50&gt;A15,0,IF(Employee!$F$52&lt;A15,0,IF(Employee!$S$55&lt;=A15,0,IF(Employee!$S$54&lt;Employee!$F$50,0,Employee!$M$54))))</f>
        <v>0</v>
      </c>
      <c r="J15" s="250">
        <f>IF(Employee!$F$50&gt;A15,0,IF(Employee!$F$52&lt;A15,0,IF(Employee!$S$56&lt;=A15,0,IF(Employee!$S$55&lt;Employee!$F$50,0,Employee!$M$55))))</f>
        <v>0</v>
      </c>
      <c r="K15" s="250">
        <f>IF(Employee!$F$50&gt;A15,0,IF(Employee!$F$52&lt;A15,0,IF(Employee!$S$56&lt;Employee!$F$50,0,Employee!$M$56)))</f>
        <v>0</v>
      </c>
      <c r="L15" s="250">
        <f t="shared" si="1"/>
        <v>0</v>
      </c>
      <c r="N15" s="250">
        <f>IF(Employee!$F$76&gt;A15,0,IF(Employee!$F$78&lt;A15,0,IF(Employee!$S$80&lt;=A15,0,IF(Employee!$S$79&lt;Employee!$F$76,0,Employee!$M$79))))</f>
        <v>0</v>
      </c>
      <c r="O15" s="250">
        <f>IF(Employee!$F$76&gt;A15,0,IF(Employee!$F$78&lt;A15,0,IF(Employee!$S$81&lt;=A15,0,IF(Employee!$S$80&lt;Employee!$F$76,0,Employee!$M$80))))</f>
        <v>0</v>
      </c>
      <c r="P15" s="250">
        <f>IF(Employee!$F$76&gt;A15,0,IF(Employee!$F$78&lt;A15,0,IF(Employee!$S$82&lt;=A15,0,IF(Employee!$S$81&lt;Employee!$F$76,0,Employee!$M$81))))</f>
        <v>0</v>
      </c>
      <c r="Q15" s="250">
        <f>IF(Employee!$F$76&gt;A15,0,IF(Employee!$F$78&lt;A15,0,IF(Employee!$S$82&lt;Employee!$F$76,0,Employee!$M$82)))</f>
        <v>0</v>
      </c>
      <c r="R15" s="250">
        <f t="shared" si="2"/>
        <v>0</v>
      </c>
      <c r="T15" s="250">
        <f>IF(Employee!$F$102&gt;A15,0,IF(Employee!$F$104&lt;A15,0,IF(Employee!$S$106&lt;=A15,0,IF(Employee!$S$105&lt;Employee!$F$102,0,Employee!$M$105))))</f>
        <v>0</v>
      </c>
      <c r="U15" s="250">
        <f>IF(Employee!$F$102&gt;A15,0,IF(Employee!$F$104&lt;A15,0,IF(Employee!$S$107&lt;=A15,0,IF(Employee!$S$106&lt;Employee!$F$102,0,Employee!$M$106))))</f>
        <v>0</v>
      </c>
      <c r="V15" s="250">
        <f>IF(Employee!$F$102&gt;A15,0,IF(Employee!$F$104&lt;A15,0,IF(Employee!$S$108&lt;=A15,0,IF(Employee!$S$107&lt;Employee!$F$102,0,Employee!$M$107))))</f>
        <v>0</v>
      </c>
      <c r="W15" s="250">
        <f>IF(Employee!$F$102&gt;A15,0,IF(Employee!$F$104&lt;A15,0,IF(Employee!$S$108&lt;Employee!$F$102,0,Employee!$M$108)))</f>
        <v>0</v>
      </c>
      <c r="X15" s="250">
        <f t="shared" si="3"/>
        <v>0</v>
      </c>
      <c r="Z15" s="250">
        <f>IF(Employee!$F$128&gt;A15,0,IF(Employee!$F$130&lt;A15,0,IF(Employee!$S$132&lt;=A15,0,IF(Employee!$S$131&lt;Employee!$F$128,0,Employee!$M$131))))</f>
        <v>0</v>
      </c>
      <c r="AA15" s="250">
        <f>IF(Employee!$F$128&gt;A15,0,IF(Employee!$F$130&lt;A15,0,IF(Employee!$S$133&lt;=A15,0,IF(Employee!$S$132&lt;Employee!$F$128,0,Employee!$M$132))))</f>
        <v>0</v>
      </c>
      <c r="AB15" s="250">
        <f>IF(Employee!$F$128&gt;A15,0,IF(Employee!$F$130&lt;A15,0,IF(Employee!$S$134&lt;=A15,0,IF(Employee!$S$133&lt;Employee!$F$128,0,Employee!$M$133))))</f>
        <v>0</v>
      </c>
      <c r="AC15" s="250">
        <f>IF(Employee!$F$128&gt;A15,0,IF(Employee!$F$130&lt;A15,0,IF(Employee!$S$134&lt;Employee!$F$128,0,Employee!$M$134)))</f>
        <v>0</v>
      </c>
      <c r="AD15" s="250">
        <f t="shared" si="4"/>
        <v>0</v>
      </c>
      <c r="AF15" s="250">
        <f>IF(Employee!$F$154&gt;A15,0,IF(Employee!$F$156&lt;A15,0,IF(Employee!$S$158&lt;=A15,0,IF(Employee!$S$157&lt;Employee!$F$154,0,Employee!$M$157))))</f>
        <v>0</v>
      </c>
      <c r="AG15" s="250">
        <f>IF(Employee!$F$154&gt;A15,0,IF(Employee!$F$156&lt;A15,0,IF(Employee!$S$159&lt;=A15,0,IF(Employee!$S$158&lt;Employee!$F$154,0,Employee!$M$158))))</f>
        <v>0</v>
      </c>
      <c r="AH15" s="250">
        <f>IF(Employee!$F$154&gt;A15,0,IF(Employee!$F$156&lt;A15,0,IF(Employee!$S$160&lt;=A15,0,IF(Employee!$S$159&lt;Employee!$F$154,0,Employee!$M$159))))</f>
        <v>0</v>
      </c>
      <c r="AI15" s="250">
        <f>IF(Employee!$F$154&gt;A15,0,IF(Employee!$F$156&lt;A15,0,IF(Employee!$S$160&lt;Employee!$F$154,0,Employee!$M$160)))</f>
        <v>0</v>
      </c>
      <c r="AJ15" s="250">
        <f t="shared" si="5"/>
        <v>0</v>
      </c>
      <c r="AL15" s="250">
        <f>IF(Employee!$F$180&gt;A15,0,IF(Employee!$F$182&lt;A15,0,IF(Employee!$S$184&lt;=A15,0,IF(Employee!$S$183&lt;Employee!$F$180,0,Employee!$M$183))))</f>
        <v>0</v>
      </c>
      <c r="AM15" s="250">
        <f>IF(Employee!$F$180&gt;A15,0,IF(Employee!$F$182&lt;A15,0,IF(Employee!$S$185&lt;=A15,0,IF(Employee!$S$184&lt;Employee!$F$180,0,Employee!$M$184))))</f>
        <v>0</v>
      </c>
      <c r="AN15" s="250">
        <f>IF(Employee!$F$180&gt;A15,0,IF(Employee!$F$182&lt;A15,0,IF(Employee!$S$186&lt;=A15,0,IF(Employee!$S$185&lt;Employee!$F$180,0,Employee!$M$185))))</f>
        <v>0</v>
      </c>
      <c r="AO15" s="250">
        <f>IF(Employee!$F$180&gt;A15,0,IF(Employee!$F$182&lt;A15,0,IF(Employee!$S$186&lt;Employee!$F$180,0,Employee!$M$186)))</f>
        <v>0</v>
      </c>
      <c r="AP15" s="250">
        <f t="shared" si="6"/>
        <v>0</v>
      </c>
      <c r="AR15" s="250">
        <f>IF(Employee!$F$206&gt;A15,0,IF(Employee!$F$208&lt;A15,0,IF(Employee!$S$210&lt;=A15,0,IF(Employee!$S$209&lt;Employee!$F$206,0,Employee!$M$209))))</f>
        <v>0</v>
      </c>
      <c r="AS15" s="250">
        <f>IF(Employee!$F$206&gt;A15,0,IF(Employee!$F$208&lt;A15,0,IF(Employee!$S$211&lt;=A15,0,IF(Employee!$S$210&lt;Employee!$F$206,0,Employee!$M$210))))</f>
        <v>0</v>
      </c>
      <c r="AT15" s="250">
        <f>IF(Employee!$F$206&gt;A15,0,IF(Employee!$F$208&lt;A15,0,IF(Employee!$S$212&lt;=A15,0,IF(Employee!$S$211&lt;Employee!$F$206,0,Employee!$M$211))))</f>
        <v>0</v>
      </c>
      <c r="AU15" s="250">
        <f>IF(Employee!$F$206&gt;A15,0,IF(Employee!$F$208&lt;A15,0,IF(Employee!$S$212&lt;Employee!$F$206,0,Employee!$M$212)))</f>
        <v>0</v>
      </c>
      <c r="AV15" s="250">
        <f t="shared" si="7"/>
        <v>0</v>
      </c>
      <c r="AX15" s="250">
        <f>IF(Employee!$F$232&gt;A15,0,IF(Employee!$F$234&lt;A15,0,IF(Employee!$S$236&lt;=A15,0,IF(Employee!$S$235&lt;Employee!$F$232,0,Employee!$M$235))))</f>
        <v>0</v>
      </c>
      <c r="AY15" s="250">
        <f>IF(Employee!$F$232&gt;A15,0,IF(Employee!$F$234&lt;A15,0,IF(Employee!$S$237&lt;=A15,0,IF(Employee!$S$236&lt;Employee!$F$232,0,Employee!$M$236))))</f>
        <v>0</v>
      </c>
      <c r="AZ15" s="250">
        <f>IF(Employee!$F$232&gt;A15,0,IF(Employee!$F$234&lt;A15,0,IF(Employee!$S$238&lt;=A15,0,IF(Employee!$S$237&lt;Employee!$F$232,0,Employee!$M$237))))</f>
        <v>0</v>
      </c>
      <c r="BA15" s="250">
        <f>IF(Employee!$F$232&gt;A15,0,IF(Employee!$F$234&lt;A15,0,IF(Employee!$S$238&lt;Employee!$F$232,0,Employee!$M$238)))</f>
        <v>0</v>
      </c>
      <c r="BB15" s="250">
        <f t="shared" si="8"/>
        <v>0</v>
      </c>
      <c r="BD15" s="250">
        <f>IF(Employee!$F$258&gt;A15,0,IF(Employee!$F$260&lt;A15,0,IF(Employee!$S$262&lt;=A15,0,IF(Employee!$S$261&lt;Employee!$F$258,0,Employee!$M$261))))</f>
        <v>0</v>
      </c>
      <c r="BE15" s="250">
        <f>IF(Employee!$F$258&gt;A15,0,IF(Employee!$F$260&lt;A15,0,IF(Employee!$S$263&lt;=A15,0,IF(Employee!$S$262&lt;Employee!$F$258,0,Employee!$M$262))))</f>
        <v>0</v>
      </c>
      <c r="BF15" s="250">
        <f>IF(Employee!$F$258&gt;A15,0,IF(Employee!$F$260&lt;A15,0,IF(Employee!$S$264&lt;=A15,0,IF(Employee!$S$263&lt;Employee!$F$258,0,Employee!$M$263))))</f>
        <v>0</v>
      </c>
      <c r="BG15" s="250">
        <f>IF(Employee!$F$258&gt;A15,0,IF(Employee!$F$260&lt;A15,0,IF(Employee!$S$264&lt;Employee!$F$258,0,Employee!$M$264)))</f>
        <v>0</v>
      </c>
      <c r="BH15" s="250">
        <f t="shared" si="9"/>
        <v>0</v>
      </c>
    </row>
    <row r="16" spans="1:60" x14ac:dyDescent="0.2">
      <c r="A16" s="250">
        <v>15</v>
      </c>
      <c r="B16" s="250">
        <f>IF(Employee!$F$24&gt;A16,0,IF(Employee!$F$26&lt;A16,0,IF(Employee!$S$28&lt;=A16,0,IF(Employee!$S$27&lt;Employee!$F$24,0,Employee!$M$27))))</f>
        <v>0</v>
      </c>
      <c r="C16" s="250">
        <f>IF(Employee!$F$24&gt;A16,0,IF(Employee!$F$26&lt;A16,0,IF(Employee!$S$29&lt;=A16,0,IF(Employee!$S$28&lt;Employee!$F$24,0,Employee!$M$28))))</f>
        <v>0</v>
      </c>
      <c r="D16" s="250">
        <f>IF(Employee!$F$24&gt;A16,0,IF(Employee!$F$26&lt;A16,0,IF(Employee!$S$30&lt;=A16,0,IF(Employee!$S$29&lt;Employee!$F$24,0,Employee!$M$29))))</f>
        <v>0</v>
      </c>
      <c r="E16" s="250">
        <f>IF(Employee!$F$24&gt;A16,0,IF(Employee!$F$26&lt;A16,0,IF(Employee!$S$30&lt;Employee!$F$24,0,Employee!$M$30)))</f>
        <v>0</v>
      </c>
      <c r="F16" s="250">
        <f t="shared" si="0"/>
        <v>0</v>
      </c>
      <c r="H16" s="250">
        <f>IF(Employee!$F$50&gt;A16,0,IF(Employee!$F$52&lt;A16,0,IF(Employee!$S$54&lt;=A16,0,IF(Employee!$S$53&lt;Employee!$F$50,0,Employee!$M$53))))</f>
        <v>0</v>
      </c>
      <c r="I16" s="250">
        <f>IF(Employee!$F$50&gt;A16,0,IF(Employee!$F$52&lt;A16,0,IF(Employee!$S$55&lt;=A16,0,IF(Employee!$S$54&lt;Employee!$F$50,0,Employee!$M$54))))</f>
        <v>0</v>
      </c>
      <c r="J16" s="250">
        <f>IF(Employee!$F$50&gt;A16,0,IF(Employee!$F$52&lt;A16,0,IF(Employee!$S$56&lt;=A16,0,IF(Employee!$S$55&lt;Employee!$F$50,0,Employee!$M$55))))</f>
        <v>0</v>
      </c>
      <c r="K16" s="250">
        <f>IF(Employee!$F$50&gt;A16,0,IF(Employee!$F$52&lt;A16,0,IF(Employee!$S$56&lt;Employee!$F$50,0,Employee!$M$56)))</f>
        <v>0</v>
      </c>
      <c r="L16" s="250">
        <f t="shared" si="1"/>
        <v>0</v>
      </c>
      <c r="N16" s="250">
        <f>IF(Employee!$F$76&gt;A16,0,IF(Employee!$F$78&lt;A16,0,IF(Employee!$S$80&lt;=A16,0,IF(Employee!$S$79&lt;Employee!$F$76,0,Employee!$M$79))))</f>
        <v>0</v>
      </c>
      <c r="O16" s="250">
        <f>IF(Employee!$F$76&gt;A16,0,IF(Employee!$F$78&lt;A16,0,IF(Employee!$S$81&lt;=A16,0,IF(Employee!$S$80&lt;Employee!$F$76,0,Employee!$M$80))))</f>
        <v>0</v>
      </c>
      <c r="P16" s="250">
        <f>IF(Employee!$F$76&gt;A16,0,IF(Employee!$F$78&lt;A16,0,IF(Employee!$S$82&lt;=A16,0,IF(Employee!$S$81&lt;Employee!$F$76,0,Employee!$M$81))))</f>
        <v>0</v>
      </c>
      <c r="Q16" s="250">
        <f>IF(Employee!$F$76&gt;A16,0,IF(Employee!$F$78&lt;A16,0,IF(Employee!$S$82&lt;Employee!$F$76,0,Employee!$M$82)))</f>
        <v>0</v>
      </c>
      <c r="R16" s="250">
        <f t="shared" si="2"/>
        <v>0</v>
      </c>
      <c r="T16" s="250">
        <f>IF(Employee!$F$102&gt;A16,0,IF(Employee!$F$104&lt;A16,0,IF(Employee!$S$106&lt;=A16,0,IF(Employee!$S$105&lt;Employee!$F$102,0,Employee!$M$105))))</f>
        <v>0</v>
      </c>
      <c r="U16" s="250">
        <f>IF(Employee!$F$102&gt;A16,0,IF(Employee!$F$104&lt;A16,0,IF(Employee!$S$107&lt;=A16,0,IF(Employee!$S$106&lt;Employee!$F$102,0,Employee!$M$106))))</f>
        <v>0</v>
      </c>
      <c r="V16" s="250">
        <f>IF(Employee!$F$102&gt;A16,0,IF(Employee!$F$104&lt;A16,0,IF(Employee!$S$108&lt;=A16,0,IF(Employee!$S$107&lt;Employee!$F$102,0,Employee!$M$107))))</f>
        <v>0</v>
      </c>
      <c r="W16" s="250">
        <f>IF(Employee!$F$102&gt;A16,0,IF(Employee!$F$104&lt;A16,0,IF(Employee!$S$108&lt;Employee!$F$102,0,Employee!$M$108)))</f>
        <v>0</v>
      </c>
      <c r="X16" s="250">
        <f t="shared" si="3"/>
        <v>0</v>
      </c>
      <c r="Z16" s="250">
        <f>IF(Employee!$F$128&gt;A16,0,IF(Employee!$F$130&lt;A16,0,IF(Employee!$S$132&lt;=A16,0,IF(Employee!$S$131&lt;Employee!$F$128,0,Employee!$M$131))))</f>
        <v>0</v>
      </c>
      <c r="AA16" s="250">
        <f>IF(Employee!$F$128&gt;A16,0,IF(Employee!$F$130&lt;A16,0,IF(Employee!$S$133&lt;=A16,0,IF(Employee!$S$132&lt;Employee!$F$128,0,Employee!$M$132))))</f>
        <v>0</v>
      </c>
      <c r="AB16" s="250">
        <f>IF(Employee!$F$128&gt;A16,0,IF(Employee!$F$130&lt;A16,0,IF(Employee!$S$134&lt;=A16,0,IF(Employee!$S$133&lt;Employee!$F$128,0,Employee!$M$133))))</f>
        <v>0</v>
      </c>
      <c r="AC16" s="250">
        <f>IF(Employee!$F$128&gt;A16,0,IF(Employee!$F$130&lt;A16,0,IF(Employee!$S$134&lt;Employee!$F$128,0,Employee!$M$134)))</f>
        <v>0</v>
      </c>
      <c r="AD16" s="250">
        <f t="shared" si="4"/>
        <v>0</v>
      </c>
      <c r="AF16" s="250">
        <f>IF(Employee!$F$154&gt;A16,0,IF(Employee!$F$156&lt;A16,0,IF(Employee!$S$158&lt;=A16,0,IF(Employee!$S$157&lt;Employee!$F$154,0,Employee!$M$157))))</f>
        <v>0</v>
      </c>
      <c r="AG16" s="250">
        <f>IF(Employee!$F$154&gt;A16,0,IF(Employee!$F$156&lt;A16,0,IF(Employee!$S$159&lt;=A16,0,IF(Employee!$S$158&lt;Employee!$F$154,0,Employee!$M$158))))</f>
        <v>0</v>
      </c>
      <c r="AH16" s="250">
        <f>IF(Employee!$F$154&gt;A16,0,IF(Employee!$F$156&lt;A16,0,IF(Employee!$S$160&lt;=A16,0,IF(Employee!$S$159&lt;Employee!$F$154,0,Employee!$M$159))))</f>
        <v>0</v>
      </c>
      <c r="AI16" s="250">
        <f>IF(Employee!$F$154&gt;A16,0,IF(Employee!$F$156&lt;A16,0,IF(Employee!$S$160&lt;Employee!$F$154,0,Employee!$M$160)))</f>
        <v>0</v>
      </c>
      <c r="AJ16" s="250">
        <f t="shared" si="5"/>
        <v>0</v>
      </c>
      <c r="AL16" s="250">
        <f>IF(Employee!$F$180&gt;A16,0,IF(Employee!$F$182&lt;A16,0,IF(Employee!$S$184&lt;=A16,0,IF(Employee!$S$183&lt;Employee!$F$180,0,Employee!$M$183))))</f>
        <v>0</v>
      </c>
      <c r="AM16" s="250">
        <f>IF(Employee!$F$180&gt;A16,0,IF(Employee!$F$182&lt;A16,0,IF(Employee!$S$185&lt;=A16,0,IF(Employee!$S$184&lt;Employee!$F$180,0,Employee!$M$184))))</f>
        <v>0</v>
      </c>
      <c r="AN16" s="250">
        <f>IF(Employee!$F$180&gt;A16,0,IF(Employee!$F$182&lt;A16,0,IF(Employee!$S$186&lt;=A16,0,IF(Employee!$S$185&lt;Employee!$F$180,0,Employee!$M$185))))</f>
        <v>0</v>
      </c>
      <c r="AO16" s="250">
        <f>IF(Employee!$F$180&gt;A16,0,IF(Employee!$F$182&lt;A16,0,IF(Employee!$S$186&lt;Employee!$F$180,0,Employee!$M$186)))</f>
        <v>0</v>
      </c>
      <c r="AP16" s="250">
        <f t="shared" si="6"/>
        <v>0</v>
      </c>
      <c r="AR16" s="250">
        <f>IF(Employee!$F$206&gt;A16,0,IF(Employee!$F$208&lt;A16,0,IF(Employee!$S$210&lt;=A16,0,IF(Employee!$S$209&lt;Employee!$F$206,0,Employee!$M$209))))</f>
        <v>0</v>
      </c>
      <c r="AS16" s="250">
        <f>IF(Employee!$F$206&gt;A16,0,IF(Employee!$F$208&lt;A16,0,IF(Employee!$S$211&lt;=A16,0,IF(Employee!$S$210&lt;Employee!$F$206,0,Employee!$M$210))))</f>
        <v>0</v>
      </c>
      <c r="AT16" s="250">
        <f>IF(Employee!$F$206&gt;A16,0,IF(Employee!$F$208&lt;A16,0,IF(Employee!$S$212&lt;=A16,0,IF(Employee!$S$211&lt;Employee!$F$206,0,Employee!$M$211))))</f>
        <v>0</v>
      </c>
      <c r="AU16" s="250">
        <f>IF(Employee!$F$206&gt;A16,0,IF(Employee!$F$208&lt;A16,0,IF(Employee!$S$212&lt;Employee!$F$206,0,Employee!$M$212)))</f>
        <v>0</v>
      </c>
      <c r="AV16" s="250">
        <f t="shared" si="7"/>
        <v>0</v>
      </c>
      <c r="AX16" s="250">
        <f>IF(Employee!$F$232&gt;A16,0,IF(Employee!$F$234&lt;A16,0,IF(Employee!$S$236&lt;=A16,0,IF(Employee!$S$235&lt;Employee!$F$232,0,Employee!$M$235))))</f>
        <v>0</v>
      </c>
      <c r="AY16" s="250">
        <f>IF(Employee!$F$232&gt;A16,0,IF(Employee!$F$234&lt;A16,0,IF(Employee!$S$237&lt;=A16,0,IF(Employee!$S$236&lt;Employee!$F$232,0,Employee!$M$236))))</f>
        <v>0</v>
      </c>
      <c r="AZ16" s="250">
        <f>IF(Employee!$F$232&gt;A16,0,IF(Employee!$F$234&lt;A16,0,IF(Employee!$S$238&lt;=A16,0,IF(Employee!$S$237&lt;Employee!$F$232,0,Employee!$M$237))))</f>
        <v>0</v>
      </c>
      <c r="BA16" s="250">
        <f>IF(Employee!$F$232&gt;A16,0,IF(Employee!$F$234&lt;A16,0,IF(Employee!$S$238&lt;Employee!$F$232,0,Employee!$M$238)))</f>
        <v>0</v>
      </c>
      <c r="BB16" s="250">
        <f t="shared" si="8"/>
        <v>0</v>
      </c>
      <c r="BD16" s="250">
        <f>IF(Employee!$F$258&gt;A16,0,IF(Employee!$F$260&lt;A16,0,IF(Employee!$S$262&lt;=A16,0,IF(Employee!$S$261&lt;Employee!$F$258,0,Employee!$M$261))))</f>
        <v>0</v>
      </c>
      <c r="BE16" s="250">
        <f>IF(Employee!$F$258&gt;A16,0,IF(Employee!$F$260&lt;A16,0,IF(Employee!$S$263&lt;=A16,0,IF(Employee!$S$262&lt;Employee!$F$258,0,Employee!$M$262))))</f>
        <v>0</v>
      </c>
      <c r="BF16" s="250">
        <f>IF(Employee!$F$258&gt;A16,0,IF(Employee!$F$260&lt;A16,0,IF(Employee!$S$264&lt;=A16,0,IF(Employee!$S$263&lt;Employee!$F$258,0,Employee!$M$263))))</f>
        <v>0</v>
      </c>
      <c r="BG16" s="250">
        <f>IF(Employee!$F$258&gt;A16,0,IF(Employee!$F$260&lt;A16,0,IF(Employee!$S$264&lt;Employee!$F$258,0,Employee!$M$264)))</f>
        <v>0</v>
      </c>
      <c r="BH16" s="250">
        <f t="shared" si="9"/>
        <v>0</v>
      </c>
    </row>
    <row r="17" spans="1:60" x14ac:dyDescent="0.2">
      <c r="A17" s="250">
        <v>16</v>
      </c>
      <c r="B17" s="250">
        <f>IF(Employee!$F$24&gt;A17,0,IF(Employee!$F$26&lt;A17,0,IF(Employee!$S$28&lt;=A17,0,IF(Employee!$S$27&lt;Employee!$F$24,0,Employee!$M$27))))</f>
        <v>0</v>
      </c>
      <c r="C17" s="250">
        <f>IF(Employee!$F$24&gt;A17,0,IF(Employee!$F$26&lt;A17,0,IF(Employee!$S$29&lt;=A17,0,IF(Employee!$S$28&lt;Employee!$F$24,0,Employee!$M$28))))</f>
        <v>0</v>
      </c>
      <c r="D17" s="250">
        <f>IF(Employee!$F$24&gt;A17,0,IF(Employee!$F$26&lt;A17,0,IF(Employee!$S$30&lt;=A17,0,IF(Employee!$S$29&lt;Employee!$F$24,0,Employee!$M$29))))</f>
        <v>0</v>
      </c>
      <c r="E17" s="250">
        <f>IF(Employee!$F$24&gt;A17,0,IF(Employee!$F$26&lt;A17,0,IF(Employee!$S$30&lt;Employee!$F$24,0,Employee!$M$30)))</f>
        <v>0</v>
      </c>
      <c r="F17" s="250">
        <f t="shared" si="0"/>
        <v>0</v>
      </c>
      <c r="H17" s="250">
        <f>IF(Employee!$F$50&gt;A17,0,IF(Employee!$F$52&lt;A17,0,IF(Employee!$S$54&lt;=A17,0,IF(Employee!$S$53&lt;Employee!$F$50,0,Employee!$M$53))))</f>
        <v>0</v>
      </c>
      <c r="I17" s="250">
        <f>IF(Employee!$F$50&gt;A17,0,IF(Employee!$F$52&lt;A17,0,IF(Employee!$S$55&lt;=A17,0,IF(Employee!$S$54&lt;Employee!$F$50,0,Employee!$M$54))))</f>
        <v>0</v>
      </c>
      <c r="J17" s="250">
        <f>IF(Employee!$F$50&gt;A17,0,IF(Employee!$F$52&lt;A17,0,IF(Employee!$S$56&lt;=A17,0,IF(Employee!$S$55&lt;Employee!$F$50,0,Employee!$M$55))))</f>
        <v>0</v>
      </c>
      <c r="K17" s="250">
        <f>IF(Employee!$F$50&gt;A17,0,IF(Employee!$F$52&lt;A17,0,IF(Employee!$S$56&lt;Employee!$F$50,0,Employee!$M$56)))</f>
        <v>0</v>
      </c>
      <c r="L17" s="250">
        <f t="shared" si="1"/>
        <v>0</v>
      </c>
      <c r="N17" s="250">
        <f>IF(Employee!$F$76&gt;A17,0,IF(Employee!$F$78&lt;A17,0,IF(Employee!$S$80&lt;=A17,0,IF(Employee!$S$79&lt;Employee!$F$76,0,Employee!$M$79))))</f>
        <v>0</v>
      </c>
      <c r="O17" s="250">
        <f>IF(Employee!$F$76&gt;A17,0,IF(Employee!$F$78&lt;A17,0,IF(Employee!$S$81&lt;=A17,0,IF(Employee!$S$80&lt;Employee!$F$76,0,Employee!$M$80))))</f>
        <v>0</v>
      </c>
      <c r="P17" s="250">
        <f>IF(Employee!$F$76&gt;A17,0,IF(Employee!$F$78&lt;A17,0,IF(Employee!$S$82&lt;=A17,0,IF(Employee!$S$81&lt;Employee!$F$76,0,Employee!$M$81))))</f>
        <v>0</v>
      </c>
      <c r="Q17" s="250">
        <f>IF(Employee!$F$76&gt;A17,0,IF(Employee!$F$78&lt;A17,0,IF(Employee!$S$82&lt;Employee!$F$76,0,Employee!$M$82)))</f>
        <v>0</v>
      </c>
      <c r="R17" s="250">
        <f t="shared" si="2"/>
        <v>0</v>
      </c>
      <c r="T17" s="250">
        <f>IF(Employee!$F$102&gt;A17,0,IF(Employee!$F$104&lt;A17,0,IF(Employee!$S$106&lt;=A17,0,IF(Employee!$S$105&lt;Employee!$F$102,0,Employee!$M$105))))</f>
        <v>0</v>
      </c>
      <c r="U17" s="250">
        <f>IF(Employee!$F$102&gt;A17,0,IF(Employee!$F$104&lt;A17,0,IF(Employee!$S$107&lt;=A17,0,IF(Employee!$S$106&lt;Employee!$F$102,0,Employee!$M$106))))</f>
        <v>0</v>
      </c>
      <c r="V17" s="250">
        <f>IF(Employee!$F$102&gt;A17,0,IF(Employee!$F$104&lt;A17,0,IF(Employee!$S$108&lt;=A17,0,IF(Employee!$S$107&lt;Employee!$F$102,0,Employee!$M$107))))</f>
        <v>0</v>
      </c>
      <c r="W17" s="250">
        <f>IF(Employee!$F$102&gt;A17,0,IF(Employee!$F$104&lt;A17,0,IF(Employee!$S$108&lt;Employee!$F$102,0,Employee!$M$108)))</f>
        <v>0</v>
      </c>
      <c r="X17" s="250">
        <f t="shared" si="3"/>
        <v>0</v>
      </c>
      <c r="Z17" s="250">
        <f>IF(Employee!$F$128&gt;A17,0,IF(Employee!$F$130&lt;A17,0,IF(Employee!$S$132&lt;=A17,0,IF(Employee!$S$131&lt;Employee!$F$128,0,Employee!$M$131))))</f>
        <v>0</v>
      </c>
      <c r="AA17" s="250">
        <f>IF(Employee!$F$128&gt;A17,0,IF(Employee!$F$130&lt;A17,0,IF(Employee!$S$133&lt;=A17,0,IF(Employee!$S$132&lt;Employee!$F$128,0,Employee!$M$132))))</f>
        <v>0</v>
      </c>
      <c r="AB17" s="250">
        <f>IF(Employee!$F$128&gt;A17,0,IF(Employee!$F$130&lt;A17,0,IF(Employee!$S$134&lt;=A17,0,IF(Employee!$S$133&lt;Employee!$F$128,0,Employee!$M$133))))</f>
        <v>0</v>
      </c>
      <c r="AC17" s="250">
        <f>IF(Employee!$F$128&gt;A17,0,IF(Employee!$F$130&lt;A17,0,IF(Employee!$S$134&lt;Employee!$F$128,0,Employee!$M$134)))</f>
        <v>0</v>
      </c>
      <c r="AD17" s="250">
        <f t="shared" si="4"/>
        <v>0</v>
      </c>
      <c r="AF17" s="250">
        <f>IF(Employee!$F$154&gt;A17,0,IF(Employee!$F$156&lt;A17,0,IF(Employee!$S$158&lt;=A17,0,IF(Employee!$S$157&lt;Employee!$F$154,0,Employee!$M$157))))</f>
        <v>0</v>
      </c>
      <c r="AG17" s="250">
        <f>IF(Employee!$F$154&gt;A17,0,IF(Employee!$F$156&lt;A17,0,IF(Employee!$S$159&lt;=A17,0,IF(Employee!$S$158&lt;Employee!$F$154,0,Employee!$M$158))))</f>
        <v>0</v>
      </c>
      <c r="AH17" s="250">
        <f>IF(Employee!$F$154&gt;A17,0,IF(Employee!$F$156&lt;A17,0,IF(Employee!$S$160&lt;=A17,0,IF(Employee!$S$159&lt;Employee!$F$154,0,Employee!$M$159))))</f>
        <v>0</v>
      </c>
      <c r="AI17" s="250">
        <f>IF(Employee!$F$154&gt;A17,0,IF(Employee!$F$156&lt;A17,0,IF(Employee!$S$160&lt;Employee!$F$154,0,Employee!$M$160)))</f>
        <v>0</v>
      </c>
      <c r="AJ17" s="250">
        <f t="shared" si="5"/>
        <v>0</v>
      </c>
      <c r="AL17" s="250">
        <f>IF(Employee!$F$180&gt;A17,0,IF(Employee!$F$182&lt;A17,0,IF(Employee!$S$184&lt;=A17,0,IF(Employee!$S$183&lt;Employee!$F$180,0,Employee!$M$183))))</f>
        <v>0</v>
      </c>
      <c r="AM17" s="250">
        <f>IF(Employee!$F$180&gt;A17,0,IF(Employee!$F$182&lt;A17,0,IF(Employee!$S$185&lt;=A17,0,IF(Employee!$S$184&lt;Employee!$F$180,0,Employee!$M$184))))</f>
        <v>0</v>
      </c>
      <c r="AN17" s="250">
        <f>IF(Employee!$F$180&gt;A17,0,IF(Employee!$F$182&lt;A17,0,IF(Employee!$S$186&lt;=A17,0,IF(Employee!$S$185&lt;Employee!$F$180,0,Employee!$M$185))))</f>
        <v>0</v>
      </c>
      <c r="AO17" s="250">
        <f>IF(Employee!$F$180&gt;A17,0,IF(Employee!$F$182&lt;A17,0,IF(Employee!$S$186&lt;Employee!$F$180,0,Employee!$M$186)))</f>
        <v>0</v>
      </c>
      <c r="AP17" s="250">
        <f t="shared" si="6"/>
        <v>0</v>
      </c>
      <c r="AR17" s="250">
        <f>IF(Employee!$F$206&gt;A17,0,IF(Employee!$F$208&lt;A17,0,IF(Employee!$S$210&lt;=A17,0,IF(Employee!$S$209&lt;Employee!$F$206,0,Employee!$M$209))))</f>
        <v>0</v>
      </c>
      <c r="AS17" s="250">
        <f>IF(Employee!$F$206&gt;A17,0,IF(Employee!$F$208&lt;A17,0,IF(Employee!$S$211&lt;=A17,0,IF(Employee!$S$210&lt;Employee!$F$206,0,Employee!$M$210))))</f>
        <v>0</v>
      </c>
      <c r="AT17" s="250">
        <f>IF(Employee!$F$206&gt;A17,0,IF(Employee!$F$208&lt;A17,0,IF(Employee!$S$212&lt;=A17,0,IF(Employee!$S$211&lt;Employee!$F$206,0,Employee!$M$211))))</f>
        <v>0</v>
      </c>
      <c r="AU17" s="250">
        <f>IF(Employee!$F$206&gt;A17,0,IF(Employee!$F$208&lt;A17,0,IF(Employee!$S$212&lt;Employee!$F$206,0,Employee!$M$212)))</f>
        <v>0</v>
      </c>
      <c r="AV17" s="250">
        <f t="shared" si="7"/>
        <v>0</v>
      </c>
      <c r="AX17" s="250">
        <f>IF(Employee!$F$232&gt;A17,0,IF(Employee!$F$234&lt;A17,0,IF(Employee!$S$236&lt;=A17,0,IF(Employee!$S$235&lt;Employee!$F$232,0,Employee!$M$235))))</f>
        <v>0</v>
      </c>
      <c r="AY17" s="250">
        <f>IF(Employee!$F$232&gt;A17,0,IF(Employee!$F$234&lt;A17,0,IF(Employee!$S$237&lt;=A17,0,IF(Employee!$S$236&lt;Employee!$F$232,0,Employee!$M$236))))</f>
        <v>0</v>
      </c>
      <c r="AZ17" s="250">
        <f>IF(Employee!$F$232&gt;A17,0,IF(Employee!$F$234&lt;A17,0,IF(Employee!$S$238&lt;=A17,0,IF(Employee!$S$237&lt;Employee!$F$232,0,Employee!$M$237))))</f>
        <v>0</v>
      </c>
      <c r="BA17" s="250">
        <f>IF(Employee!$F$232&gt;A17,0,IF(Employee!$F$234&lt;A17,0,IF(Employee!$S$238&lt;Employee!$F$232,0,Employee!$M$238)))</f>
        <v>0</v>
      </c>
      <c r="BB17" s="250">
        <f t="shared" si="8"/>
        <v>0</v>
      </c>
      <c r="BD17" s="250">
        <f>IF(Employee!$F$258&gt;A17,0,IF(Employee!$F$260&lt;A17,0,IF(Employee!$S$262&lt;=A17,0,IF(Employee!$S$261&lt;Employee!$F$258,0,Employee!$M$261))))</f>
        <v>0</v>
      </c>
      <c r="BE17" s="250">
        <f>IF(Employee!$F$258&gt;A17,0,IF(Employee!$F$260&lt;A17,0,IF(Employee!$S$263&lt;=A17,0,IF(Employee!$S$262&lt;Employee!$F$258,0,Employee!$M$262))))</f>
        <v>0</v>
      </c>
      <c r="BF17" s="250">
        <f>IF(Employee!$F$258&gt;A17,0,IF(Employee!$F$260&lt;A17,0,IF(Employee!$S$264&lt;=A17,0,IF(Employee!$S$263&lt;Employee!$F$258,0,Employee!$M$263))))</f>
        <v>0</v>
      </c>
      <c r="BG17" s="250">
        <f>IF(Employee!$F$258&gt;A17,0,IF(Employee!$F$260&lt;A17,0,IF(Employee!$S$264&lt;Employee!$F$258,0,Employee!$M$264)))</f>
        <v>0</v>
      </c>
      <c r="BH17" s="250">
        <f t="shared" si="9"/>
        <v>0</v>
      </c>
    </row>
    <row r="18" spans="1:60" x14ac:dyDescent="0.2">
      <c r="A18" s="250">
        <v>17</v>
      </c>
      <c r="B18" s="250">
        <f>IF(Employee!$F$24&gt;A18,0,IF(Employee!$F$26&lt;A18,0,IF(Employee!$S$28&lt;=A18,0,IF(Employee!$S$27&lt;Employee!$F$24,0,Employee!$M$27))))</f>
        <v>0</v>
      </c>
      <c r="C18" s="250">
        <f>IF(Employee!$F$24&gt;A18,0,IF(Employee!$F$26&lt;A18,0,IF(Employee!$S$29&lt;=A18,0,IF(Employee!$S$28&lt;Employee!$F$24,0,Employee!$M$28))))</f>
        <v>0</v>
      </c>
      <c r="D18" s="250">
        <f>IF(Employee!$F$24&gt;A18,0,IF(Employee!$F$26&lt;A18,0,IF(Employee!$S$30&lt;=A18,0,IF(Employee!$S$29&lt;Employee!$F$24,0,Employee!$M$29))))</f>
        <v>0</v>
      </c>
      <c r="E18" s="250">
        <f>IF(Employee!$F$24&gt;A18,0,IF(Employee!$F$26&lt;A18,0,IF(Employee!$S$30&lt;Employee!$F$24,0,Employee!$M$30)))</f>
        <v>0</v>
      </c>
      <c r="F18" s="250">
        <f t="shared" si="0"/>
        <v>0</v>
      </c>
      <c r="H18" s="250">
        <f>IF(Employee!$F$50&gt;A18,0,IF(Employee!$F$52&lt;A18,0,IF(Employee!$S$54&lt;=A18,0,IF(Employee!$S$53&lt;Employee!$F$50,0,Employee!$M$53))))</f>
        <v>0</v>
      </c>
      <c r="I18" s="250">
        <f>IF(Employee!$F$50&gt;A18,0,IF(Employee!$F$52&lt;A18,0,IF(Employee!$S$55&lt;=A18,0,IF(Employee!$S$54&lt;Employee!$F$50,0,Employee!$M$54))))</f>
        <v>0</v>
      </c>
      <c r="J18" s="250">
        <f>IF(Employee!$F$50&gt;A18,0,IF(Employee!$F$52&lt;A18,0,IF(Employee!$S$56&lt;=A18,0,IF(Employee!$S$55&lt;Employee!$F$50,0,Employee!$M$55))))</f>
        <v>0</v>
      </c>
      <c r="K18" s="250">
        <f>IF(Employee!$F$50&gt;A18,0,IF(Employee!$F$52&lt;A18,0,IF(Employee!$S$56&lt;Employee!$F$50,0,Employee!$M$56)))</f>
        <v>0</v>
      </c>
      <c r="L18" s="250">
        <f t="shared" si="1"/>
        <v>0</v>
      </c>
      <c r="N18" s="250">
        <f>IF(Employee!$F$76&gt;A18,0,IF(Employee!$F$78&lt;A18,0,IF(Employee!$S$80&lt;=A18,0,IF(Employee!$S$79&lt;Employee!$F$76,0,Employee!$M$79))))</f>
        <v>0</v>
      </c>
      <c r="O18" s="250">
        <f>IF(Employee!$F$76&gt;A18,0,IF(Employee!$F$78&lt;A18,0,IF(Employee!$S$81&lt;=A18,0,IF(Employee!$S$80&lt;Employee!$F$76,0,Employee!$M$80))))</f>
        <v>0</v>
      </c>
      <c r="P18" s="250">
        <f>IF(Employee!$F$76&gt;A18,0,IF(Employee!$F$78&lt;A18,0,IF(Employee!$S$82&lt;=A18,0,IF(Employee!$S$81&lt;Employee!$F$76,0,Employee!$M$81))))</f>
        <v>0</v>
      </c>
      <c r="Q18" s="250">
        <f>IF(Employee!$F$76&gt;A18,0,IF(Employee!$F$78&lt;A18,0,IF(Employee!$S$82&lt;Employee!$F$76,0,Employee!$M$82)))</f>
        <v>0</v>
      </c>
      <c r="R18" s="250">
        <f t="shared" si="2"/>
        <v>0</v>
      </c>
      <c r="T18" s="250">
        <f>IF(Employee!$F$102&gt;A18,0,IF(Employee!$F$104&lt;A18,0,IF(Employee!$S$106&lt;=A18,0,IF(Employee!$S$105&lt;Employee!$F$102,0,Employee!$M$105))))</f>
        <v>0</v>
      </c>
      <c r="U18" s="250">
        <f>IF(Employee!$F$102&gt;A18,0,IF(Employee!$F$104&lt;A18,0,IF(Employee!$S$107&lt;=A18,0,IF(Employee!$S$106&lt;Employee!$F$102,0,Employee!$M$106))))</f>
        <v>0</v>
      </c>
      <c r="V18" s="250">
        <f>IF(Employee!$F$102&gt;A18,0,IF(Employee!$F$104&lt;A18,0,IF(Employee!$S$108&lt;=A18,0,IF(Employee!$S$107&lt;Employee!$F$102,0,Employee!$M$107))))</f>
        <v>0</v>
      </c>
      <c r="W18" s="250">
        <f>IF(Employee!$F$102&gt;A18,0,IF(Employee!$F$104&lt;A18,0,IF(Employee!$S$108&lt;Employee!$F$102,0,Employee!$M$108)))</f>
        <v>0</v>
      </c>
      <c r="X18" s="250">
        <f t="shared" si="3"/>
        <v>0</v>
      </c>
      <c r="Z18" s="250">
        <f>IF(Employee!$F$128&gt;A18,0,IF(Employee!$F$130&lt;A18,0,IF(Employee!$S$132&lt;=A18,0,IF(Employee!$S$131&lt;Employee!$F$128,0,Employee!$M$131))))</f>
        <v>0</v>
      </c>
      <c r="AA18" s="250">
        <f>IF(Employee!$F$128&gt;A18,0,IF(Employee!$F$130&lt;A18,0,IF(Employee!$S$133&lt;=A18,0,IF(Employee!$S$132&lt;Employee!$F$128,0,Employee!$M$132))))</f>
        <v>0</v>
      </c>
      <c r="AB18" s="250">
        <f>IF(Employee!$F$128&gt;A18,0,IF(Employee!$F$130&lt;A18,0,IF(Employee!$S$134&lt;=A18,0,IF(Employee!$S$133&lt;Employee!$F$128,0,Employee!$M$133))))</f>
        <v>0</v>
      </c>
      <c r="AC18" s="250">
        <f>IF(Employee!$F$128&gt;A18,0,IF(Employee!$F$130&lt;A18,0,IF(Employee!$S$134&lt;Employee!$F$128,0,Employee!$M$134)))</f>
        <v>0</v>
      </c>
      <c r="AD18" s="250">
        <f t="shared" si="4"/>
        <v>0</v>
      </c>
      <c r="AF18" s="250">
        <f>IF(Employee!$F$154&gt;A18,0,IF(Employee!$F$156&lt;A18,0,IF(Employee!$S$158&lt;=A18,0,IF(Employee!$S$157&lt;Employee!$F$154,0,Employee!$M$157))))</f>
        <v>0</v>
      </c>
      <c r="AG18" s="250">
        <f>IF(Employee!$F$154&gt;A18,0,IF(Employee!$F$156&lt;A18,0,IF(Employee!$S$159&lt;=A18,0,IF(Employee!$S$158&lt;Employee!$F$154,0,Employee!$M$158))))</f>
        <v>0</v>
      </c>
      <c r="AH18" s="250">
        <f>IF(Employee!$F$154&gt;A18,0,IF(Employee!$F$156&lt;A18,0,IF(Employee!$S$160&lt;=A18,0,IF(Employee!$S$159&lt;Employee!$F$154,0,Employee!$M$159))))</f>
        <v>0</v>
      </c>
      <c r="AI18" s="250">
        <f>IF(Employee!$F$154&gt;A18,0,IF(Employee!$F$156&lt;A18,0,IF(Employee!$S$160&lt;Employee!$F$154,0,Employee!$M$160)))</f>
        <v>0</v>
      </c>
      <c r="AJ18" s="250">
        <f t="shared" si="5"/>
        <v>0</v>
      </c>
      <c r="AL18" s="250">
        <f>IF(Employee!$F$180&gt;A18,0,IF(Employee!$F$182&lt;A18,0,IF(Employee!$S$184&lt;=A18,0,IF(Employee!$S$183&lt;Employee!$F$180,0,Employee!$M$183))))</f>
        <v>0</v>
      </c>
      <c r="AM18" s="250">
        <f>IF(Employee!$F$180&gt;A18,0,IF(Employee!$F$182&lt;A18,0,IF(Employee!$S$185&lt;=A18,0,IF(Employee!$S$184&lt;Employee!$F$180,0,Employee!$M$184))))</f>
        <v>0</v>
      </c>
      <c r="AN18" s="250">
        <f>IF(Employee!$F$180&gt;A18,0,IF(Employee!$F$182&lt;A18,0,IF(Employee!$S$186&lt;=A18,0,IF(Employee!$S$185&lt;Employee!$F$180,0,Employee!$M$185))))</f>
        <v>0</v>
      </c>
      <c r="AO18" s="250">
        <f>IF(Employee!$F$180&gt;A18,0,IF(Employee!$F$182&lt;A18,0,IF(Employee!$S$186&lt;Employee!$F$180,0,Employee!$M$186)))</f>
        <v>0</v>
      </c>
      <c r="AP18" s="250">
        <f t="shared" si="6"/>
        <v>0</v>
      </c>
      <c r="AR18" s="250">
        <f>IF(Employee!$F$206&gt;A18,0,IF(Employee!$F$208&lt;A18,0,IF(Employee!$S$210&lt;=A18,0,IF(Employee!$S$209&lt;Employee!$F$206,0,Employee!$M$209))))</f>
        <v>0</v>
      </c>
      <c r="AS18" s="250">
        <f>IF(Employee!$F$206&gt;A18,0,IF(Employee!$F$208&lt;A18,0,IF(Employee!$S$211&lt;=A18,0,IF(Employee!$S$210&lt;Employee!$F$206,0,Employee!$M$210))))</f>
        <v>0</v>
      </c>
      <c r="AT18" s="250">
        <f>IF(Employee!$F$206&gt;A18,0,IF(Employee!$F$208&lt;A18,0,IF(Employee!$S$212&lt;=A18,0,IF(Employee!$S$211&lt;Employee!$F$206,0,Employee!$M$211))))</f>
        <v>0</v>
      </c>
      <c r="AU18" s="250">
        <f>IF(Employee!$F$206&gt;A18,0,IF(Employee!$F$208&lt;A18,0,IF(Employee!$S$212&lt;Employee!$F$206,0,Employee!$M$212)))</f>
        <v>0</v>
      </c>
      <c r="AV18" s="250">
        <f t="shared" si="7"/>
        <v>0</v>
      </c>
      <c r="AX18" s="250">
        <f>IF(Employee!$F$232&gt;A18,0,IF(Employee!$F$234&lt;A18,0,IF(Employee!$S$236&lt;=A18,0,IF(Employee!$S$235&lt;Employee!$F$232,0,Employee!$M$235))))</f>
        <v>0</v>
      </c>
      <c r="AY18" s="250">
        <f>IF(Employee!$F$232&gt;A18,0,IF(Employee!$F$234&lt;A18,0,IF(Employee!$S$237&lt;=A18,0,IF(Employee!$S$236&lt;Employee!$F$232,0,Employee!$M$236))))</f>
        <v>0</v>
      </c>
      <c r="AZ18" s="250">
        <f>IF(Employee!$F$232&gt;A18,0,IF(Employee!$F$234&lt;A18,0,IF(Employee!$S$238&lt;=A18,0,IF(Employee!$S$237&lt;Employee!$F$232,0,Employee!$M$237))))</f>
        <v>0</v>
      </c>
      <c r="BA18" s="250">
        <f>IF(Employee!$F$232&gt;A18,0,IF(Employee!$F$234&lt;A18,0,IF(Employee!$S$238&lt;Employee!$F$232,0,Employee!$M$238)))</f>
        <v>0</v>
      </c>
      <c r="BB18" s="250">
        <f t="shared" si="8"/>
        <v>0</v>
      </c>
      <c r="BD18" s="250">
        <f>IF(Employee!$F$258&gt;A18,0,IF(Employee!$F$260&lt;A18,0,IF(Employee!$S$262&lt;=A18,0,IF(Employee!$S$261&lt;Employee!$F$258,0,Employee!$M$261))))</f>
        <v>0</v>
      </c>
      <c r="BE18" s="250">
        <f>IF(Employee!$F$258&gt;A18,0,IF(Employee!$F$260&lt;A18,0,IF(Employee!$S$263&lt;=A18,0,IF(Employee!$S$262&lt;Employee!$F$258,0,Employee!$M$262))))</f>
        <v>0</v>
      </c>
      <c r="BF18" s="250">
        <f>IF(Employee!$F$258&gt;A18,0,IF(Employee!$F$260&lt;A18,0,IF(Employee!$S$264&lt;=A18,0,IF(Employee!$S$263&lt;Employee!$F$258,0,Employee!$M$263))))</f>
        <v>0</v>
      </c>
      <c r="BG18" s="250">
        <f>IF(Employee!$F$258&gt;A18,0,IF(Employee!$F$260&lt;A18,0,IF(Employee!$S$264&lt;Employee!$F$258,0,Employee!$M$264)))</f>
        <v>0</v>
      </c>
      <c r="BH18" s="250">
        <f t="shared" si="9"/>
        <v>0</v>
      </c>
    </row>
    <row r="19" spans="1:60" x14ac:dyDescent="0.2">
      <c r="A19" s="250">
        <v>18</v>
      </c>
      <c r="B19" s="250">
        <f>IF(Employee!$F$24&gt;A19,0,IF(Employee!$F$26&lt;A19,0,IF(Employee!$S$28&lt;=A19,0,IF(Employee!$S$27&lt;Employee!$F$24,0,Employee!$M$27))))</f>
        <v>0</v>
      </c>
      <c r="C19" s="250">
        <f>IF(Employee!$F$24&gt;A19,0,IF(Employee!$F$26&lt;A19,0,IF(Employee!$S$29&lt;=A19,0,IF(Employee!$S$28&lt;Employee!$F$24,0,Employee!$M$28))))</f>
        <v>0</v>
      </c>
      <c r="D19" s="250">
        <f>IF(Employee!$F$24&gt;A19,0,IF(Employee!$F$26&lt;A19,0,IF(Employee!$S$30&lt;=A19,0,IF(Employee!$S$29&lt;Employee!$F$24,0,Employee!$M$29))))</f>
        <v>0</v>
      </c>
      <c r="E19" s="250">
        <f>IF(Employee!$F$24&gt;A19,0,IF(Employee!$F$26&lt;A19,0,IF(Employee!$S$30&lt;Employee!$F$24,0,Employee!$M$30)))</f>
        <v>0</v>
      </c>
      <c r="F19" s="250">
        <f t="shared" si="0"/>
        <v>0</v>
      </c>
      <c r="H19" s="250">
        <f>IF(Employee!$F$50&gt;A19,0,IF(Employee!$F$52&lt;A19,0,IF(Employee!$S$54&lt;=A19,0,IF(Employee!$S$53&lt;Employee!$F$50,0,Employee!$M$53))))</f>
        <v>0</v>
      </c>
      <c r="I19" s="250">
        <f>IF(Employee!$F$50&gt;A19,0,IF(Employee!$F$52&lt;A19,0,IF(Employee!$S$55&lt;=A19,0,IF(Employee!$S$54&lt;Employee!$F$50,0,Employee!$M$54))))</f>
        <v>0</v>
      </c>
      <c r="J19" s="250">
        <f>IF(Employee!$F$50&gt;A19,0,IF(Employee!$F$52&lt;A19,0,IF(Employee!$S$56&lt;=A19,0,IF(Employee!$S$55&lt;Employee!$F$50,0,Employee!$M$55))))</f>
        <v>0</v>
      </c>
      <c r="K19" s="250">
        <f>IF(Employee!$F$50&gt;A19,0,IF(Employee!$F$52&lt;A19,0,IF(Employee!$S$56&lt;Employee!$F$50,0,Employee!$M$56)))</f>
        <v>0</v>
      </c>
      <c r="L19" s="250">
        <f t="shared" si="1"/>
        <v>0</v>
      </c>
      <c r="N19" s="250">
        <f>IF(Employee!$F$76&gt;A19,0,IF(Employee!$F$78&lt;A19,0,IF(Employee!$S$80&lt;=A19,0,IF(Employee!$S$79&lt;Employee!$F$76,0,Employee!$M$79))))</f>
        <v>0</v>
      </c>
      <c r="O19" s="250">
        <f>IF(Employee!$F$76&gt;A19,0,IF(Employee!$F$78&lt;A19,0,IF(Employee!$S$81&lt;=A19,0,IF(Employee!$S$80&lt;Employee!$F$76,0,Employee!$M$80))))</f>
        <v>0</v>
      </c>
      <c r="P19" s="250">
        <f>IF(Employee!$F$76&gt;A19,0,IF(Employee!$F$78&lt;A19,0,IF(Employee!$S$82&lt;=A19,0,IF(Employee!$S$81&lt;Employee!$F$76,0,Employee!$M$81))))</f>
        <v>0</v>
      </c>
      <c r="Q19" s="250">
        <f>IF(Employee!$F$76&gt;A19,0,IF(Employee!$F$78&lt;A19,0,IF(Employee!$S$82&lt;Employee!$F$76,0,Employee!$M$82)))</f>
        <v>0</v>
      </c>
      <c r="R19" s="250">
        <f t="shared" si="2"/>
        <v>0</v>
      </c>
      <c r="T19" s="250">
        <f>IF(Employee!$F$102&gt;A19,0,IF(Employee!$F$104&lt;A19,0,IF(Employee!$S$106&lt;=A19,0,IF(Employee!$S$105&lt;Employee!$F$102,0,Employee!$M$105))))</f>
        <v>0</v>
      </c>
      <c r="U19" s="250">
        <f>IF(Employee!$F$102&gt;A19,0,IF(Employee!$F$104&lt;A19,0,IF(Employee!$S$107&lt;=A19,0,IF(Employee!$S$106&lt;Employee!$F$102,0,Employee!$M$106))))</f>
        <v>0</v>
      </c>
      <c r="V19" s="250">
        <f>IF(Employee!$F$102&gt;A19,0,IF(Employee!$F$104&lt;A19,0,IF(Employee!$S$108&lt;=A19,0,IF(Employee!$S$107&lt;Employee!$F$102,0,Employee!$M$107))))</f>
        <v>0</v>
      </c>
      <c r="W19" s="250">
        <f>IF(Employee!$F$102&gt;A19,0,IF(Employee!$F$104&lt;A19,0,IF(Employee!$S$108&lt;Employee!$F$102,0,Employee!$M$108)))</f>
        <v>0</v>
      </c>
      <c r="X19" s="250">
        <f t="shared" si="3"/>
        <v>0</v>
      </c>
      <c r="Z19" s="250">
        <f>IF(Employee!$F$128&gt;A19,0,IF(Employee!$F$130&lt;A19,0,IF(Employee!$S$132&lt;=A19,0,IF(Employee!$S$131&lt;Employee!$F$128,0,Employee!$M$131))))</f>
        <v>0</v>
      </c>
      <c r="AA19" s="250">
        <f>IF(Employee!$F$128&gt;A19,0,IF(Employee!$F$130&lt;A19,0,IF(Employee!$S$133&lt;=A19,0,IF(Employee!$S$132&lt;Employee!$F$128,0,Employee!$M$132))))</f>
        <v>0</v>
      </c>
      <c r="AB19" s="250">
        <f>IF(Employee!$F$128&gt;A19,0,IF(Employee!$F$130&lt;A19,0,IF(Employee!$S$134&lt;=A19,0,IF(Employee!$S$133&lt;Employee!$F$128,0,Employee!$M$133))))</f>
        <v>0</v>
      </c>
      <c r="AC19" s="250">
        <f>IF(Employee!$F$128&gt;A19,0,IF(Employee!$F$130&lt;A19,0,IF(Employee!$S$134&lt;Employee!$F$128,0,Employee!$M$134)))</f>
        <v>0</v>
      </c>
      <c r="AD19" s="250">
        <f t="shared" si="4"/>
        <v>0</v>
      </c>
      <c r="AF19" s="250">
        <f>IF(Employee!$F$154&gt;A19,0,IF(Employee!$F$156&lt;A19,0,IF(Employee!$S$158&lt;=A19,0,IF(Employee!$S$157&lt;Employee!$F$154,0,Employee!$M$157))))</f>
        <v>0</v>
      </c>
      <c r="AG19" s="250">
        <f>IF(Employee!$F$154&gt;A19,0,IF(Employee!$F$156&lt;A19,0,IF(Employee!$S$159&lt;=A19,0,IF(Employee!$S$158&lt;Employee!$F$154,0,Employee!$M$158))))</f>
        <v>0</v>
      </c>
      <c r="AH19" s="250">
        <f>IF(Employee!$F$154&gt;A19,0,IF(Employee!$F$156&lt;A19,0,IF(Employee!$S$160&lt;=A19,0,IF(Employee!$S$159&lt;Employee!$F$154,0,Employee!$M$159))))</f>
        <v>0</v>
      </c>
      <c r="AI19" s="250">
        <f>IF(Employee!$F$154&gt;A19,0,IF(Employee!$F$156&lt;A19,0,IF(Employee!$S$160&lt;Employee!$F$154,0,Employee!$M$160)))</f>
        <v>0</v>
      </c>
      <c r="AJ19" s="250">
        <f t="shared" si="5"/>
        <v>0</v>
      </c>
      <c r="AL19" s="250">
        <f>IF(Employee!$F$180&gt;A19,0,IF(Employee!$F$182&lt;A19,0,IF(Employee!$S$184&lt;=A19,0,IF(Employee!$S$183&lt;Employee!$F$180,0,Employee!$M$183))))</f>
        <v>0</v>
      </c>
      <c r="AM19" s="250">
        <f>IF(Employee!$F$180&gt;A19,0,IF(Employee!$F$182&lt;A19,0,IF(Employee!$S$185&lt;=A19,0,IF(Employee!$S$184&lt;Employee!$F$180,0,Employee!$M$184))))</f>
        <v>0</v>
      </c>
      <c r="AN19" s="250">
        <f>IF(Employee!$F$180&gt;A19,0,IF(Employee!$F$182&lt;A19,0,IF(Employee!$S$186&lt;=A19,0,IF(Employee!$S$185&lt;Employee!$F$180,0,Employee!$M$185))))</f>
        <v>0</v>
      </c>
      <c r="AO19" s="250">
        <f>IF(Employee!$F$180&gt;A19,0,IF(Employee!$F$182&lt;A19,0,IF(Employee!$S$186&lt;Employee!$F$180,0,Employee!$M$186)))</f>
        <v>0</v>
      </c>
      <c r="AP19" s="250">
        <f t="shared" si="6"/>
        <v>0</v>
      </c>
      <c r="AR19" s="250">
        <f>IF(Employee!$F$206&gt;A19,0,IF(Employee!$F$208&lt;A19,0,IF(Employee!$S$210&lt;=A19,0,IF(Employee!$S$209&lt;Employee!$F$206,0,Employee!$M$209))))</f>
        <v>0</v>
      </c>
      <c r="AS19" s="250">
        <f>IF(Employee!$F$206&gt;A19,0,IF(Employee!$F$208&lt;A19,0,IF(Employee!$S$211&lt;=A19,0,IF(Employee!$S$210&lt;Employee!$F$206,0,Employee!$M$210))))</f>
        <v>0</v>
      </c>
      <c r="AT19" s="250">
        <f>IF(Employee!$F$206&gt;A19,0,IF(Employee!$F$208&lt;A19,0,IF(Employee!$S$212&lt;=A19,0,IF(Employee!$S$211&lt;Employee!$F$206,0,Employee!$M$211))))</f>
        <v>0</v>
      </c>
      <c r="AU19" s="250">
        <f>IF(Employee!$F$206&gt;A19,0,IF(Employee!$F$208&lt;A19,0,IF(Employee!$S$212&lt;Employee!$F$206,0,Employee!$M$212)))</f>
        <v>0</v>
      </c>
      <c r="AV19" s="250">
        <f t="shared" si="7"/>
        <v>0</v>
      </c>
      <c r="AX19" s="250">
        <f>IF(Employee!$F$232&gt;A19,0,IF(Employee!$F$234&lt;A19,0,IF(Employee!$S$236&lt;=A19,0,IF(Employee!$S$235&lt;Employee!$F$232,0,Employee!$M$235))))</f>
        <v>0</v>
      </c>
      <c r="AY19" s="250">
        <f>IF(Employee!$F$232&gt;A19,0,IF(Employee!$F$234&lt;A19,0,IF(Employee!$S$237&lt;=A19,0,IF(Employee!$S$236&lt;Employee!$F$232,0,Employee!$M$236))))</f>
        <v>0</v>
      </c>
      <c r="AZ19" s="250">
        <f>IF(Employee!$F$232&gt;A19,0,IF(Employee!$F$234&lt;A19,0,IF(Employee!$S$238&lt;=A19,0,IF(Employee!$S$237&lt;Employee!$F$232,0,Employee!$M$237))))</f>
        <v>0</v>
      </c>
      <c r="BA19" s="250">
        <f>IF(Employee!$F$232&gt;A19,0,IF(Employee!$F$234&lt;A19,0,IF(Employee!$S$238&lt;Employee!$F$232,0,Employee!$M$238)))</f>
        <v>0</v>
      </c>
      <c r="BB19" s="250">
        <f t="shared" si="8"/>
        <v>0</v>
      </c>
      <c r="BD19" s="250">
        <f>IF(Employee!$F$258&gt;A19,0,IF(Employee!$F$260&lt;A19,0,IF(Employee!$S$262&lt;=A19,0,IF(Employee!$S$261&lt;Employee!$F$258,0,Employee!$M$261))))</f>
        <v>0</v>
      </c>
      <c r="BE19" s="250">
        <f>IF(Employee!$F$258&gt;A19,0,IF(Employee!$F$260&lt;A19,0,IF(Employee!$S$263&lt;=A19,0,IF(Employee!$S$262&lt;Employee!$F$258,0,Employee!$M$262))))</f>
        <v>0</v>
      </c>
      <c r="BF19" s="250">
        <f>IF(Employee!$F$258&gt;A19,0,IF(Employee!$F$260&lt;A19,0,IF(Employee!$S$264&lt;=A19,0,IF(Employee!$S$263&lt;Employee!$F$258,0,Employee!$M$263))))</f>
        <v>0</v>
      </c>
      <c r="BG19" s="250">
        <f>IF(Employee!$F$258&gt;A19,0,IF(Employee!$F$260&lt;A19,0,IF(Employee!$S$264&lt;Employee!$F$258,0,Employee!$M$264)))</f>
        <v>0</v>
      </c>
      <c r="BH19" s="250">
        <f t="shared" si="9"/>
        <v>0</v>
      </c>
    </row>
    <row r="20" spans="1:60" x14ac:dyDescent="0.2">
      <c r="A20" s="250">
        <v>19</v>
      </c>
      <c r="B20" s="250">
        <f>IF(Employee!$F$24&gt;A20,0,IF(Employee!$F$26&lt;A20,0,IF(Employee!$S$28&lt;=A20,0,IF(Employee!$S$27&lt;Employee!$F$24,0,Employee!$M$27))))</f>
        <v>0</v>
      </c>
      <c r="C20" s="250">
        <f>IF(Employee!$F$24&gt;A20,0,IF(Employee!$F$26&lt;A20,0,IF(Employee!$S$29&lt;=A20,0,IF(Employee!$S$28&lt;Employee!$F$24,0,Employee!$M$28))))</f>
        <v>0</v>
      </c>
      <c r="D20" s="250">
        <f>IF(Employee!$F$24&gt;A20,0,IF(Employee!$F$26&lt;A20,0,IF(Employee!$S$30&lt;=A20,0,IF(Employee!$S$29&lt;Employee!$F$24,0,Employee!$M$29))))</f>
        <v>0</v>
      </c>
      <c r="E20" s="250">
        <f>IF(Employee!$F$24&gt;A20,0,IF(Employee!$F$26&lt;A20,0,IF(Employee!$S$30&lt;Employee!$F$24,0,Employee!$M$30)))</f>
        <v>0</v>
      </c>
      <c r="F20" s="250">
        <f t="shared" si="0"/>
        <v>0</v>
      </c>
      <c r="H20" s="250">
        <f>IF(Employee!$F$50&gt;A20,0,IF(Employee!$F$52&lt;A20,0,IF(Employee!$S$54&lt;=A20,0,IF(Employee!$S$53&lt;Employee!$F$50,0,Employee!$M$53))))</f>
        <v>0</v>
      </c>
      <c r="I20" s="250">
        <f>IF(Employee!$F$50&gt;A20,0,IF(Employee!$F$52&lt;A20,0,IF(Employee!$S$55&lt;=A20,0,IF(Employee!$S$54&lt;Employee!$F$50,0,Employee!$M$54))))</f>
        <v>0</v>
      </c>
      <c r="J20" s="250">
        <f>IF(Employee!$F$50&gt;A20,0,IF(Employee!$F$52&lt;A20,0,IF(Employee!$S$56&lt;=A20,0,IF(Employee!$S$55&lt;Employee!$F$50,0,Employee!$M$55))))</f>
        <v>0</v>
      </c>
      <c r="K20" s="250">
        <f>IF(Employee!$F$50&gt;A20,0,IF(Employee!$F$52&lt;A20,0,IF(Employee!$S$56&lt;Employee!$F$50,0,Employee!$M$56)))</f>
        <v>0</v>
      </c>
      <c r="L20" s="250">
        <f t="shared" si="1"/>
        <v>0</v>
      </c>
      <c r="N20" s="250">
        <f>IF(Employee!$F$76&gt;A20,0,IF(Employee!$F$78&lt;A20,0,IF(Employee!$S$80&lt;=A20,0,IF(Employee!$S$79&lt;Employee!$F$76,0,Employee!$M$79))))</f>
        <v>0</v>
      </c>
      <c r="O20" s="250">
        <f>IF(Employee!$F$76&gt;A20,0,IF(Employee!$F$78&lt;A20,0,IF(Employee!$S$81&lt;=A20,0,IF(Employee!$S$80&lt;Employee!$F$76,0,Employee!$M$80))))</f>
        <v>0</v>
      </c>
      <c r="P20" s="250">
        <f>IF(Employee!$F$76&gt;A20,0,IF(Employee!$F$78&lt;A20,0,IF(Employee!$S$82&lt;=A20,0,IF(Employee!$S$81&lt;Employee!$F$76,0,Employee!$M$81))))</f>
        <v>0</v>
      </c>
      <c r="Q20" s="250">
        <f>IF(Employee!$F$76&gt;A20,0,IF(Employee!$F$78&lt;A20,0,IF(Employee!$S$82&lt;Employee!$F$76,0,Employee!$M$82)))</f>
        <v>0</v>
      </c>
      <c r="R20" s="250">
        <f t="shared" si="2"/>
        <v>0</v>
      </c>
      <c r="T20" s="250">
        <f>IF(Employee!$F$102&gt;A20,0,IF(Employee!$F$104&lt;A20,0,IF(Employee!$S$106&lt;=A20,0,IF(Employee!$S$105&lt;Employee!$F$102,0,Employee!$M$105))))</f>
        <v>0</v>
      </c>
      <c r="U20" s="250">
        <f>IF(Employee!$F$102&gt;A20,0,IF(Employee!$F$104&lt;A20,0,IF(Employee!$S$107&lt;=A20,0,IF(Employee!$S$106&lt;Employee!$F$102,0,Employee!$M$106))))</f>
        <v>0</v>
      </c>
      <c r="V20" s="250">
        <f>IF(Employee!$F$102&gt;A20,0,IF(Employee!$F$104&lt;A20,0,IF(Employee!$S$108&lt;=A20,0,IF(Employee!$S$107&lt;Employee!$F$102,0,Employee!$M$107))))</f>
        <v>0</v>
      </c>
      <c r="W20" s="250">
        <f>IF(Employee!$F$102&gt;A20,0,IF(Employee!$F$104&lt;A20,0,IF(Employee!$S$108&lt;Employee!$F$102,0,Employee!$M$108)))</f>
        <v>0</v>
      </c>
      <c r="X20" s="250">
        <f t="shared" si="3"/>
        <v>0</v>
      </c>
      <c r="Z20" s="250">
        <f>IF(Employee!$F$128&gt;A20,0,IF(Employee!$F$130&lt;A20,0,IF(Employee!$S$132&lt;=A20,0,IF(Employee!$S$131&lt;Employee!$F$128,0,Employee!$M$131))))</f>
        <v>0</v>
      </c>
      <c r="AA20" s="250">
        <f>IF(Employee!$F$128&gt;A20,0,IF(Employee!$F$130&lt;A20,0,IF(Employee!$S$133&lt;=A20,0,IF(Employee!$S$132&lt;Employee!$F$128,0,Employee!$M$132))))</f>
        <v>0</v>
      </c>
      <c r="AB20" s="250">
        <f>IF(Employee!$F$128&gt;A20,0,IF(Employee!$F$130&lt;A20,0,IF(Employee!$S$134&lt;=A20,0,IF(Employee!$S$133&lt;Employee!$F$128,0,Employee!$M$133))))</f>
        <v>0</v>
      </c>
      <c r="AC20" s="250">
        <f>IF(Employee!$F$128&gt;A20,0,IF(Employee!$F$130&lt;A20,0,IF(Employee!$S$134&lt;Employee!$F$128,0,Employee!$M$134)))</f>
        <v>0</v>
      </c>
      <c r="AD20" s="250">
        <f t="shared" si="4"/>
        <v>0</v>
      </c>
      <c r="AF20" s="250">
        <f>IF(Employee!$F$154&gt;A20,0,IF(Employee!$F$156&lt;A20,0,IF(Employee!$S$158&lt;=A20,0,IF(Employee!$S$157&lt;Employee!$F$154,0,Employee!$M$157))))</f>
        <v>0</v>
      </c>
      <c r="AG20" s="250">
        <f>IF(Employee!$F$154&gt;A20,0,IF(Employee!$F$156&lt;A20,0,IF(Employee!$S$159&lt;=A20,0,IF(Employee!$S$158&lt;Employee!$F$154,0,Employee!$M$158))))</f>
        <v>0</v>
      </c>
      <c r="AH20" s="250">
        <f>IF(Employee!$F$154&gt;A20,0,IF(Employee!$F$156&lt;A20,0,IF(Employee!$S$160&lt;=A20,0,IF(Employee!$S$159&lt;Employee!$F$154,0,Employee!$M$159))))</f>
        <v>0</v>
      </c>
      <c r="AI20" s="250">
        <f>IF(Employee!$F$154&gt;A20,0,IF(Employee!$F$156&lt;A20,0,IF(Employee!$S$160&lt;Employee!$F$154,0,Employee!$M$160)))</f>
        <v>0</v>
      </c>
      <c r="AJ20" s="250">
        <f t="shared" si="5"/>
        <v>0</v>
      </c>
      <c r="AL20" s="250">
        <f>IF(Employee!$F$180&gt;A20,0,IF(Employee!$F$182&lt;A20,0,IF(Employee!$S$184&lt;=A20,0,IF(Employee!$S$183&lt;Employee!$F$180,0,Employee!$M$183))))</f>
        <v>0</v>
      </c>
      <c r="AM20" s="250">
        <f>IF(Employee!$F$180&gt;A20,0,IF(Employee!$F$182&lt;A20,0,IF(Employee!$S$185&lt;=A20,0,IF(Employee!$S$184&lt;Employee!$F$180,0,Employee!$M$184))))</f>
        <v>0</v>
      </c>
      <c r="AN20" s="250">
        <f>IF(Employee!$F$180&gt;A20,0,IF(Employee!$F$182&lt;A20,0,IF(Employee!$S$186&lt;=A20,0,IF(Employee!$S$185&lt;Employee!$F$180,0,Employee!$M$185))))</f>
        <v>0</v>
      </c>
      <c r="AO20" s="250">
        <f>IF(Employee!$F$180&gt;A20,0,IF(Employee!$F$182&lt;A20,0,IF(Employee!$S$186&lt;Employee!$F$180,0,Employee!$M$186)))</f>
        <v>0</v>
      </c>
      <c r="AP20" s="250">
        <f t="shared" si="6"/>
        <v>0</v>
      </c>
      <c r="AR20" s="250">
        <f>IF(Employee!$F$206&gt;A20,0,IF(Employee!$F$208&lt;A20,0,IF(Employee!$S$210&lt;=A20,0,IF(Employee!$S$209&lt;Employee!$F$206,0,Employee!$M$209))))</f>
        <v>0</v>
      </c>
      <c r="AS20" s="250">
        <f>IF(Employee!$F$206&gt;A20,0,IF(Employee!$F$208&lt;A20,0,IF(Employee!$S$211&lt;=A20,0,IF(Employee!$S$210&lt;Employee!$F$206,0,Employee!$M$210))))</f>
        <v>0</v>
      </c>
      <c r="AT20" s="250">
        <f>IF(Employee!$F$206&gt;A20,0,IF(Employee!$F$208&lt;A20,0,IF(Employee!$S$212&lt;=A20,0,IF(Employee!$S$211&lt;Employee!$F$206,0,Employee!$M$211))))</f>
        <v>0</v>
      </c>
      <c r="AU20" s="250">
        <f>IF(Employee!$F$206&gt;A20,0,IF(Employee!$F$208&lt;A20,0,IF(Employee!$S$212&lt;Employee!$F$206,0,Employee!$M$212)))</f>
        <v>0</v>
      </c>
      <c r="AV20" s="250">
        <f t="shared" si="7"/>
        <v>0</v>
      </c>
      <c r="AX20" s="250">
        <f>IF(Employee!$F$232&gt;A20,0,IF(Employee!$F$234&lt;A20,0,IF(Employee!$S$236&lt;=A20,0,IF(Employee!$S$235&lt;Employee!$F$232,0,Employee!$M$235))))</f>
        <v>0</v>
      </c>
      <c r="AY20" s="250">
        <f>IF(Employee!$F$232&gt;A20,0,IF(Employee!$F$234&lt;A20,0,IF(Employee!$S$237&lt;=A20,0,IF(Employee!$S$236&lt;Employee!$F$232,0,Employee!$M$236))))</f>
        <v>0</v>
      </c>
      <c r="AZ20" s="250">
        <f>IF(Employee!$F$232&gt;A20,0,IF(Employee!$F$234&lt;A20,0,IF(Employee!$S$238&lt;=A20,0,IF(Employee!$S$237&lt;Employee!$F$232,0,Employee!$M$237))))</f>
        <v>0</v>
      </c>
      <c r="BA20" s="250">
        <f>IF(Employee!$F$232&gt;A20,0,IF(Employee!$F$234&lt;A20,0,IF(Employee!$S$238&lt;Employee!$F$232,0,Employee!$M$238)))</f>
        <v>0</v>
      </c>
      <c r="BB20" s="250">
        <f t="shared" si="8"/>
        <v>0</v>
      </c>
      <c r="BD20" s="250">
        <f>IF(Employee!$F$258&gt;A20,0,IF(Employee!$F$260&lt;A20,0,IF(Employee!$S$262&lt;=A20,0,IF(Employee!$S$261&lt;Employee!$F$258,0,Employee!$M$261))))</f>
        <v>0</v>
      </c>
      <c r="BE20" s="250">
        <f>IF(Employee!$F$258&gt;A20,0,IF(Employee!$F$260&lt;A20,0,IF(Employee!$S$263&lt;=A20,0,IF(Employee!$S$262&lt;Employee!$F$258,0,Employee!$M$262))))</f>
        <v>0</v>
      </c>
      <c r="BF20" s="250">
        <f>IF(Employee!$F$258&gt;A20,0,IF(Employee!$F$260&lt;A20,0,IF(Employee!$S$264&lt;=A20,0,IF(Employee!$S$263&lt;Employee!$F$258,0,Employee!$M$263))))</f>
        <v>0</v>
      </c>
      <c r="BG20" s="250">
        <f>IF(Employee!$F$258&gt;A20,0,IF(Employee!$F$260&lt;A20,0,IF(Employee!$S$264&lt;Employee!$F$258,0,Employee!$M$264)))</f>
        <v>0</v>
      </c>
      <c r="BH20" s="250">
        <f t="shared" si="9"/>
        <v>0</v>
      </c>
    </row>
    <row r="21" spans="1:60" x14ac:dyDescent="0.2">
      <c r="A21" s="250">
        <v>20</v>
      </c>
      <c r="B21" s="250">
        <f>IF(Employee!$F$24&gt;A21,0,IF(Employee!$F$26&lt;A21,0,IF(Employee!$S$28&lt;=A21,0,IF(Employee!$S$27&lt;Employee!$F$24,0,Employee!$M$27))))</f>
        <v>0</v>
      </c>
      <c r="C21" s="250">
        <f>IF(Employee!$F$24&gt;A21,0,IF(Employee!$F$26&lt;A21,0,IF(Employee!$S$29&lt;=A21,0,IF(Employee!$S$28&lt;Employee!$F$24,0,Employee!$M$28))))</f>
        <v>0</v>
      </c>
      <c r="D21" s="250">
        <f>IF(Employee!$F$24&gt;A21,0,IF(Employee!$F$26&lt;A21,0,IF(Employee!$S$30&lt;=A21,0,IF(Employee!$S$29&lt;Employee!$F$24,0,Employee!$M$29))))</f>
        <v>0</v>
      </c>
      <c r="E21" s="250">
        <f>IF(Employee!$F$24&gt;A21,0,IF(Employee!$F$26&lt;A21,0,IF(Employee!$S$30&lt;Employee!$F$24,0,Employee!$M$30)))</f>
        <v>0</v>
      </c>
      <c r="F21" s="250">
        <f t="shared" si="0"/>
        <v>0</v>
      </c>
      <c r="H21" s="250">
        <f>IF(Employee!$F$50&gt;A21,0,IF(Employee!$F$52&lt;A21,0,IF(Employee!$S$54&lt;=A21,0,IF(Employee!$S$53&lt;Employee!$F$50,0,Employee!$M$53))))</f>
        <v>0</v>
      </c>
      <c r="I21" s="250">
        <f>IF(Employee!$F$50&gt;A21,0,IF(Employee!$F$52&lt;A21,0,IF(Employee!$S$55&lt;=A21,0,IF(Employee!$S$54&lt;Employee!$F$50,0,Employee!$M$54))))</f>
        <v>0</v>
      </c>
      <c r="J21" s="250">
        <f>IF(Employee!$F$50&gt;A21,0,IF(Employee!$F$52&lt;A21,0,IF(Employee!$S$56&lt;=A21,0,IF(Employee!$S$55&lt;Employee!$F$50,0,Employee!$M$55))))</f>
        <v>0</v>
      </c>
      <c r="K21" s="250">
        <f>IF(Employee!$F$50&gt;A21,0,IF(Employee!$F$52&lt;A21,0,IF(Employee!$S$56&lt;Employee!$F$50,0,Employee!$M$56)))</f>
        <v>0</v>
      </c>
      <c r="L21" s="250">
        <f t="shared" si="1"/>
        <v>0</v>
      </c>
      <c r="N21" s="250">
        <f>IF(Employee!$F$76&gt;A21,0,IF(Employee!$F$78&lt;A21,0,IF(Employee!$S$80&lt;=A21,0,IF(Employee!$S$79&lt;Employee!$F$76,0,Employee!$M$79))))</f>
        <v>0</v>
      </c>
      <c r="O21" s="250">
        <f>IF(Employee!$F$76&gt;A21,0,IF(Employee!$F$78&lt;A21,0,IF(Employee!$S$81&lt;=A21,0,IF(Employee!$S$80&lt;Employee!$F$76,0,Employee!$M$80))))</f>
        <v>0</v>
      </c>
      <c r="P21" s="250">
        <f>IF(Employee!$F$76&gt;A21,0,IF(Employee!$F$78&lt;A21,0,IF(Employee!$S$82&lt;=A21,0,IF(Employee!$S$81&lt;Employee!$F$76,0,Employee!$M$81))))</f>
        <v>0</v>
      </c>
      <c r="Q21" s="250">
        <f>IF(Employee!$F$76&gt;A21,0,IF(Employee!$F$78&lt;A21,0,IF(Employee!$S$82&lt;Employee!$F$76,0,Employee!$M$82)))</f>
        <v>0</v>
      </c>
      <c r="R21" s="250">
        <f t="shared" si="2"/>
        <v>0</v>
      </c>
      <c r="T21" s="250">
        <f>IF(Employee!$F$102&gt;A21,0,IF(Employee!$F$104&lt;A21,0,IF(Employee!$S$106&lt;=A21,0,IF(Employee!$S$105&lt;Employee!$F$102,0,Employee!$M$105))))</f>
        <v>0</v>
      </c>
      <c r="U21" s="250">
        <f>IF(Employee!$F$102&gt;A21,0,IF(Employee!$F$104&lt;A21,0,IF(Employee!$S$107&lt;=A21,0,IF(Employee!$S$106&lt;Employee!$F$102,0,Employee!$M$106))))</f>
        <v>0</v>
      </c>
      <c r="V21" s="250">
        <f>IF(Employee!$F$102&gt;A21,0,IF(Employee!$F$104&lt;A21,0,IF(Employee!$S$108&lt;=A21,0,IF(Employee!$S$107&lt;Employee!$F$102,0,Employee!$M$107))))</f>
        <v>0</v>
      </c>
      <c r="W21" s="250">
        <f>IF(Employee!$F$102&gt;A21,0,IF(Employee!$F$104&lt;A21,0,IF(Employee!$S$108&lt;Employee!$F$102,0,Employee!$M$108)))</f>
        <v>0</v>
      </c>
      <c r="X21" s="250">
        <f t="shared" si="3"/>
        <v>0</v>
      </c>
      <c r="Z21" s="250">
        <f>IF(Employee!$F$128&gt;A21,0,IF(Employee!$F$130&lt;A21,0,IF(Employee!$S$132&lt;=A21,0,IF(Employee!$S$131&lt;Employee!$F$128,0,Employee!$M$131))))</f>
        <v>0</v>
      </c>
      <c r="AA21" s="250">
        <f>IF(Employee!$F$128&gt;A21,0,IF(Employee!$F$130&lt;A21,0,IF(Employee!$S$133&lt;=A21,0,IF(Employee!$S$132&lt;Employee!$F$128,0,Employee!$M$132))))</f>
        <v>0</v>
      </c>
      <c r="AB21" s="250">
        <f>IF(Employee!$F$128&gt;A21,0,IF(Employee!$F$130&lt;A21,0,IF(Employee!$S$134&lt;=A21,0,IF(Employee!$S$133&lt;Employee!$F$128,0,Employee!$M$133))))</f>
        <v>0</v>
      </c>
      <c r="AC21" s="250">
        <f>IF(Employee!$F$128&gt;A21,0,IF(Employee!$F$130&lt;A21,0,IF(Employee!$S$134&lt;Employee!$F$128,0,Employee!$M$134)))</f>
        <v>0</v>
      </c>
      <c r="AD21" s="250">
        <f t="shared" si="4"/>
        <v>0</v>
      </c>
      <c r="AF21" s="250">
        <f>IF(Employee!$F$154&gt;A21,0,IF(Employee!$F$156&lt;A21,0,IF(Employee!$S$158&lt;=A21,0,IF(Employee!$S$157&lt;Employee!$F$154,0,Employee!$M$157))))</f>
        <v>0</v>
      </c>
      <c r="AG21" s="250">
        <f>IF(Employee!$F$154&gt;A21,0,IF(Employee!$F$156&lt;A21,0,IF(Employee!$S$159&lt;=A21,0,IF(Employee!$S$158&lt;Employee!$F$154,0,Employee!$M$158))))</f>
        <v>0</v>
      </c>
      <c r="AH21" s="250">
        <f>IF(Employee!$F$154&gt;A21,0,IF(Employee!$F$156&lt;A21,0,IF(Employee!$S$160&lt;=A21,0,IF(Employee!$S$159&lt;Employee!$F$154,0,Employee!$M$159))))</f>
        <v>0</v>
      </c>
      <c r="AI21" s="250">
        <f>IF(Employee!$F$154&gt;A21,0,IF(Employee!$F$156&lt;A21,0,IF(Employee!$S$160&lt;Employee!$F$154,0,Employee!$M$160)))</f>
        <v>0</v>
      </c>
      <c r="AJ21" s="250">
        <f t="shared" si="5"/>
        <v>0</v>
      </c>
      <c r="AL21" s="250">
        <f>IF(Employee!$F$180&gt;A21,0,IF(Employee!$F$182&lt;A21,0,IF(Employee!$S$184&lt;=A21,0,IF(Employee!$S$183&lt;Employee!$F$180,0,Employee!$M$183))))</f>
        <v>0</v>
      </c>
      <c r="AM21" s="250">
        <f>IF(Employee!$F$180&gt;A21,0,IF(Employee!$F$182&lt;A21,0,IF(Employee!$S$185&lt;=A21,0,IF(Employee!$S$184&lt;Employee!$F$180,0,Employee!$M$184))))</f>
        <v>0</v>
      </c>
      <c r="AN21" s="250">
        <f>IF(Employee!$F$180&gt;A21,0,IF(Employee!$F$182&lt;A21,0,IF(Employee!$S$186&lt;=A21,0,IF(Employee!$S$185&lt;Employee!$F$180,0,Employee!$M$185))))</f>
        <v>0</v>
      </c>
      <c r="AO21" s="250">
        <f>IF(Employee!$F$180&gt;A21,0,IF(Employee!$F$182&lt;A21,0,IF(Employee!$S$186&lt;Employee!$F$180,0,Employee!$M$186)))</f>
        <v>0</v>
      </c>
      <c r="AP21" s="250">
        <f t="shared" si="6"/>
        <v>0</v>
      </c>
      <c r="AR21" s="250">
        <f>IF(Employee!$F$206&gt;A21,0,IF(Employee!$F$208&lt;A21,0,IF(Employee!$S$210&lt;=A21,0,IF(Employee!$S$209&lt;Employee!$F$206,0,Employee!$M$209))))</f>
        <v>0</v>
      </c>
      <c r="AS21" s="250">
        <f>IF(Employee!$F$206&gt;A21,0,IF(Employee!$F$208&lt;A21,0,IF(Employee!$S$211&lt;=A21,0,IF(Employee!$S$210&lt;Employee!$F$206,0,Employee!$M$210))))</f>
        <v>0</v>
      </c>
      <c r="AT21" s="250">
        <f>IF(Employee!$F$206&gt;A21,0,IF(Employee!$F$208&lt;A21,0,IF(Employee!$S$212&lt;=A21,0,IF(Employee!$S$211&lt;Employee!$F$206,0,Employee!$M$211))))</f>
        <v>0</v>
      </c>
      <c r="AU21" s="250">
        <f>IF(Employee!$F$206&gt;A21,0,IF(Employee!$F$208&lt;A21,0,IF(Employee!$S$212&lt;Employee!$F$206,0,Employee!$M$212)))</f>
        <v>0</v>
      </c>
      <c r="AV21" s="250">
        <f t="shared" si="7"/>
        <v>0</v>
      </c>
      <c r="AX21" s="250">
        <f>IF(Employee!$F$232&gt;A21,0,IF(Employee!$F$234&lt;A21,0,IF(Employee!$S$236&lt;=A21,0,IF(Employee!$S$235&lt;Employee!$F$232,0,Employee!$M$235))))</f>
        <v>0</v>
      </c>
      <c r="AY21" s="250">
        <f>IF(Employee!$F$232&gt;A21,0,IF(Employee!$F$234&lt;A21,0,IF(Employee!$S$237&lt;=A21,0,IF(Employee!$S$236&lt;Employee!$F$232,0,Employee!$M$236))))</f>
        <v>0</v>
      </c>
      <c r="AZ21" s="250">
        <f>IF(Employee!$F$232&gt;A21,0,IF(Employee!$F$234&lt;A21,0,IF(Employee!$S$238&lt;=A21,0,IF(Employee!$S$237&lt;Employee!$F$232,0,Employee!$M$237))))</f>
        <v>0</v>
      </c>
      <c r="BA21" s="250">
        <f>IF(Employee!$F$232&gt;A21,0,IF(Employee!$F$234&lt;A21,0,IF(Employee!$S$238&lt;Employee!$F$232,0,Employee!$M$238)))</f>
        <v>0</v>
      </c>
      <c r="BB21" s="250">
        <f t="shared" si="8"/>
        <v>0</v>
      </c>
      <c r="BD21" s="250">
        <f>IF(Employee!$F$258&gt;A21,0,IF(Employee!$F$260&lt;A21,0,IF(Employee!$S$262&lt;=A21,0,IF(Employee!$S$261&lt;Employee!$F$258,0,Employee!$M$261))))</f>
        <v>0</v>
      </c>
      <c r="BE21" s="250">
        <f>IF(Employee!$F$258&gt;A21,0,IF(Employee!$F$260&lt;A21,0,IF(Employee!$S$263&lt;=A21,0,IF(Employee!$S$262&lt;Employee!$F$258,0,Employee!$M$262))))</f>
        <v>0</v>
      </c>
      <c r="BF21" s="250">
        <f>IF(Employee!$F$258&gt;A21,0,IF(Employee!$F$260&lt;A21,0,IF(Employee!$S$264&lt;=A21,0,IF(Employee!$S$263&lt;Employee!$F$258,0,Employee!$M$263))))</f>
        <v>0</v>
      </c>
      <c r="BG21" s="250">
        <f>IF(Employee!$F$258&gt;A21,0,IF(Employee!$F$260&lt;A21,0,IF(Employee!$S$264&lt;Employee!$F$258,0,Employee!$M$264)))</f>
        <v>0</v>
      </c>
      <c r="BH21" s="250">
        <f t="shared" si="9"/>
        <v>0</v>
      </c>
    </row>
    <row r="22" spans="1:60" x14ac:dyDescent="0.2">
      <c r="A22" s="250">
        <v>21</v>
      </c>
      <c r="B22" s="250">
        <f>IF(Employee!$F$24&gt;A22,0,IF(Employee!$F$26&lt;A22,0,IF(Employee!$S$28&lt;=A22,0,IF(Employee!$S$27&lt;Employee!$F$24,0,Employee!$M$27))))</f>
        <v>0</v>
      </c>
      <c r="C22" s="250">
        <f>IF(Employee!$F$24&gt;A22,0,IF(Employee!$F$26&lt;A22,0,IF(Employee!$S$29&lt;=A22,0,IF(Employee!$S$28&lt;Employee!$F$24,0,Employee!$M$28))))</f>
        <v>0</v>
      </c>
      <c r="D22" s="250">
        <f>IF(Employee!$F$24&gt;A22,0,IF(Employee!$F$26&lt;A22,0,IF(Employee!$S$30&lt;=A22,0,IF(Employee!$S$29&lt;Employee!$F$24,0,Employee!$M$29))))</f>
        <v>0</v>
      </c>
      <c r="E22" s="250">
        <f>IF(Employee!$F$24&gt;A22,0,IF(Employee!$F$26&lt;A22,0,IF(Employee!$S$30&lt;Employee!$F$24,0,Employee!$M$30)))</f>
        <v>0</v>
      </c>
      <c r="F22" s="250">
        <f t="shared" si="0"/>
        <v>0</v>
      </c>
      <c r="H22" s="250">
        <f>IF(Employee!$F$50&gt;A22,0,IF(Employee!$F$52&lt;A22,0,IF(Employee!$S$54&lt;=A22,0,IF(Employee!$S$53&lt;Employee!$F$50,0,Employee!$M$53))))</f>
        <v>0</v>
      </c>
      <c r="I22" s="250">
        <f>IF(Employee!$F$50&gt;A22,0,IF(Employee!$F$52&lt;A22,0,IF(Employee!$S$55&lt;=A22,0,IF(Employee!$S$54&lt;Employee!$F$50,0,Employee!$M$54))))</f>
        <v>0</v>
      </c>
      <c r="J22" s="250">
        <f>IF(Employee!$F$50&gt;A22,0,IF(Employee!$F$52&lt;A22,0,IF(Employee!$S$56&lt;=A22,0,IF(Employee!$S$55&lt;Employee!$F$50,0,Employee!$M$55))))</f>
        <v>0</v>
      </c>
      <c r="K22" s="250">
        <f>IF(Employee!$F$50&gt;A22,0,IF(Employee!$F$52&lt;A22,0,IF(Employee!$S$56&lt;Employee!$F$50,0,Employee!$M$56)))</f>
        <v>0</v>
      </c>
      <c r="L22" s="250">
        <f t="shared" si="1"/>
        <v>0</v>
      </c>
      <c r="N22" s="250">
        <f>IF(Employee!$F$76&gt;A22,0,IF(Employee!$F$78&lt;A22,0,IF(Employee!$S$80&lt;=A22,0,IF(Employee!$S$79&lt;Employee!$F$76,0,Employee!$M$79))))</f>
        <v>0</v>
      </c>
      <c r="O22" s="250">
        <f>IF(Employee!$F$76&gt;A22,0,IF(Employee!$F$78&lt;A22,0,IF(Employee!$S$81&lt;=A22,0,IF(Employee!$S$80&lt;Employee!$F$76,0,Employee!$M$80))))</f>
        <v>0</v>
      </c>
      <c r="P22" s="250">
        <f>IF(Employee!$F$76&gt;A22,0,IF(Employee!$F$78&lt;A22,0,IF(Employee!$S$82&lt;=A22,0,IF(Employee!$S$81&lt;Employee!$F$76,0,Employee!$M$81))))</f>
        <v>0</v>
      </c>
      <c r="Q22" s="250">
        <f>IF(Employee!$F$76&gt;A22,0,IF(Employee!$F$78&lt;A22,0,IF(Employee!$S$82&lt;Employee!$F$76,0,Employee!$M$82)))</f>
        <v>0</v>
      </c>
      <c r="R22" s="250">
        <f t="shared" si="2"/>
        <v>0</v>
      </c>
      <c r="T22" s="250">
        <f>IF(Employee!$F$102&gt;A22,0,IF(Employee!$F$104&lt;A22,0,IF(Employee!$S$106&lt;=A22,0,IF(Employee!$S$105&lt;Employee!$F$102,0,Employee!$M$105))))</f>
        <v>0</v>
      </c>
      <c r="U22" s="250">
        <f>IF(Employee!$F$102&gt;A22,0,IF(Employee!$F$104&lt;A22,0,IF(Employee!$S$107&lt;=A22,0,IF(Employee!$S$106&lt;Employee!$F$102,0,Employee!$M$106))))</f>
        <v>0</v>
      </c>
      <c r="V22" s="250">
        <f>IF(Employee!$F$102&gt;A22,0,IF(Employee!$F$104&lt;A22,0,IF(Employee!$S$108&lt;=A22,0,IF(Employee!$S$107&lt;Employee!$F$102,0,Employee!$M$107))))</f>
        <v>0</v>
      </c>
      <c r="W22" s="250">
        <f>IF(Employee!$F$102&gt;A22,0,IF(Employee!$F$104&lt;A22,0,IF(Employee!$S$108&lt;Employee!$F$102,0,Employee!$M$108)))</f>
        <v>0</v>
      </c>
      <c r="X22" s="250">
        <f t="shared" si="3"/>
        <v>0</v>
      </c>
      <c r="Z22" s="250">
        <f>IF(Employee!$F$128&gt;A22,0,IF(Employee!$F$130&lt;A22,0,IF(Employee!$S$132&lt;=A22,0,IF(Employee!$S$131&lt;Employee!$F$128,0,Employee!$M$131))))</f>
        <v>0</v>
      </c>
      <c r="AA22" s="250">
        <f>IF(Employee!$F$128&gt;A22,0,IF(Employee!$F$130&lt;A22,0,IF(Employee!$S$133&lt;=A22,0,IF(Employee!$S$132&lt;Employee!$F$128,0,Employee!$M$132))))</f>
        <v>0</v>
      </c>
      <c r="AB22" s="250">
        <f>IF(Employee!$F$128&gt;A22,0,IF(Employee!$F$130&lt;A22,0,IF(Employee!$S$134&lt;=A22,0,IF(Employee!$S$133&lt;Employee!$F$128,0,Employee!$M$133))))</f>
        <v>0</v>
      </c>
      <c r="AC22" s="250">
        <f>IF(Employee!$F$128&gt;A22,0,IF(Employee!$F$130&lt;A22,0,IF(Employee!$S$134&lt;Employee!$F$128,0,Employee!$M$134)))</f>
        <v>0</v>
      </c>
      <c r="AD22" s="250">
        <f t="shared" si="4"/>
        <v>0</v>
      </c>
      <c r="AF22" s="250">
        <f>IF(Employee!$F$154&gt;A22,0,IF(Employee!$F$156&lt;A22,0,IF(Employee!$S$158&lt;=A22,0,IF(Employee!$S$157&lt;Employee!$F$154,0,Employee!$M$157))))</f>
        <v>0</v>
      </c>
      <c r="AG22" s="250">
        <f>IF(Employee!$F$154&gt;A22,0,IF(Employee!$F$156&lt;A22,0,IF(Employee!$S$159&lt;=A22,0,IF(Employee!$S$158&lt;Employee!$F$154,0,Employee!$M$158))))</f>
        <v>0</v>
      </c>
      <c r="AH22" s="250">
        <f>IF(Employee!$F$154&gt;A22,0,IF(Employee!$F$156&lt;A22,0,IF(Employee!$S$160&lt;=A22,0,IF(Employee!$S$159&lt;Employee!$F$154,0,Employee!$M$159))))</f>
        <v>0</v>
      </c>
      <c r="AI22" s="250">
        <f>IF(Employee!$F$154&gt;A22,0,IF(Employee!$F$156&lt;A22,0,IF(Employee!$S$160&lt;Employee!$F$154,0,Employee!$M$160)))</f>
        <v>0</v>
      </c>
      <c r="AJ22" s="250">
        <f t="shared" si="5"/>
        <v>0</v>
      </c>
      <c r="AL22" s="250">
        <f>IF(Employee!$F$180&gt;A22,0,IF(Employee!$F$182&lt;A22,0,IF(Employee!$S$184&lt;=A22,0,IF(Employee!$S$183&lt;Employee!$F$180,0,Employee!$M$183))))</f>
        <v>0</v>
      </c>
      <c r="AM22" s="250">
        <f>IF(Employee!$F$180&gt;A22,0,IF(Employee!$F$182&lt;A22,0,IF(Employee!$S$185&lt;=A22,0,IF(Employee!$S$184&lt;Employee!$F$180,0,Employee!$M$184))))</f>
        <v>0</v>
      </c>
      <c r="AN22" s="250">
        <f>IF(Employee!$F$180&gt;A22,0,IF(Employee!$F$182&lt;A22,0,IF(Employee!$S$186&lt;=A22,0,IF(Employee!$S$185&lt;Employee!$F$180,0,Employee!$M$185))))</f>
        <v>0</v>
      </c>
      <c r="AO22" s="250">
        <f>IF(Employee!$F$180&gt;A22,0,IF(Employee!$F$182&lt;A22,0,IF(Employee!$S$186&lt;Employee!$F$180,0,Employee!$M$186)))</f>
        <v>0</v>
      </c>
      <c r="AP22" s="250">
        <f t="shared" si="6"/>
        <v>0</v>
      </c>
      <c r="AR22" s="250">
        <f>IF(Employee!$F$206&gt;A22,0,IF(Employee!$F$208&lt;A22,0,IF(Employee!$S$210&lt;=A22,0,IF(Employee!$S$209&lt;Employee!$F$206,0,Employee!$M$209))))</f>
        <v>0</v>
      </c>
      <c r="AS22" s="250">
        <f>IF(Employee!$F$206&gt;A22,0,IF(Employee!$F$208&lt;A22,0,IF(Employee!$S$211&lt;=A22,0,IF(Employee!$S$210&lt;Employee!$F$206,0,Employee!$M$210))))</f>
        <v>0</v>
      </c>
      <c r="AT22" s="250">
        <f>IF(Employee!$F$206&gt;A22,0,IF(Employee!$F$208&lt;A22,0,IF(Employee!$S$212&lt;=A22,0,IF(Employee!$S$211&lt;Employee!$F$206,0,Employee!$M$211))))</f>
        <v>0</v>
      </c>
      <c r="AU22" s="250">
        <f>IF(Employee!$F$206&gt;A22,0,IF(Employee!$F$208&lt;A22,0,IF(Employee!$S$212&lt;Employee!$F$206,0,Employee!$M$212)))</f>
        <v>0</v>
      </c>
      <c r="AV22" s="250">
        <f t="shared" si="7"/>
        <v>0</v>
      </c>
      <c r="AX22" s="250">
        <f>IF(Employee!$F$232&gt;A22,0,IF(Employee!$F$234&lt;A22,0,IF(Employee!$S$236&lt;=A22,0,IF(Employee!$S$235&lt;Employee!$F$232,0,Employee!$M$235))))</f>
        <v>0</v>
      </c>
      <c r="AY22" s="250">
        <f>IF(Employee!$F$232&gt;A22,0,IF(Employee!$F$234&lt;A22,0,IF(Employee!$S$237&lt;=A22,0,IF(Employee!$S$236&lt;Employee!$F$232,0,Employee!$M$236))))</f>
        <v>0</v>
      </c>
      <c r="AZ22" s="250">
        <f>IF(Employee!$F$232&gt;A22,0,IF(Employee!$F$234&lt;A22,0,IF(Employee!$S$238&lt;=A22,0,IF(Employee!$S$237&lt;Employee!$F$232,0,Employee!$M$237))))</f>
        <v>0</v>
      </c>
      <c r="BA22" s="250">
        <f>IF(Employee!$F$232&gt;A22,0,IF(Employee!$F$234&lt;A22,0,IF(Employee!$S$238&lt;Employee!$F$232,0,Employee!$M$238)))</f>
        <v>0</v>
      </c>
      <c r="BB22" s="250">
        <f t="shared" si="8"/>
        <v>0</v>
      </c>
      <c r="BD22" s="250">
        <f>IF(Employee!$F$258&gt;A22,0,IF(Employee!$F$260&lt;A22,0,IF(Employee!$S$262&lt;=A22,0,IF(Employee!$S$261&lt;Employee!$F$258,0,Employee!$M$261))))</f>
        <v>0</v>
      </c>
      <c r="BE22" s="250">
        <f>IF(Employee!$F$258&gt;A22,0,IF(Employee!$F$260&lt;A22,0,IF(Employee!$S$263&lt;=A22,0,IF(Employee!$S$262&lt;Employee!$F$258,0,Employee!$M$262))))</f>
        <v>0</v>
      </c>
      <c r="BF22" s="250">
        <f>IF(Employee!$F$258&gt;A22,0,IF(Employee!$F$260&lt;A22,0,IF(Employee!$S$264&lt;=A22,0,IF(Employee!$S$263&lt;Employee!$F$258,0,Employee!$M$263))))</f>
        <v>0</v>
      </c>
      <c r="BG22" s="250">
        <f>IF(Employee!$F$258&gt;A22,0,IF(Employee!$F$260&lt;A22,0,IF(Employee!$S$264&lt;Employee!$F$258,0,Employee!$M$264)))</f>
        <v>0</v>
      </c>
      <c r="BH22" s="250">
        <f t="shared" si="9"/>
        <v>0</v>
      </c>
    </row>
    <row r="23" spans="1:60" x14ac:dyDescent="0.2">
      <c r="A23" s="250">
        <v>22</v>
      </c>
      <c r="B23" s="250">
        <f>IF(Employee!$F$24&gt;A23,0,IF(Employee!$F$26&lt;A23,0,IF(Employee!$S$28&lt;=A23,0,IF(Employee!$S$27&lt;Employee!$F$24,0,Employee!$M$27))))</f>
        <v>0</v>
      </c>
      <c r="C23" s="250">
        <f>IF(Employee!$F$24&gt;A23,0,IF(Employee!$F$26&lt;A23,0,IF(Employee!$S$29&lt;=A23,0,IF(Employee!$S$28&lt;Employee!$F$24,0,Employee!$M$28))))</f>
        <v>0</v>
      </c>
      <c r="D23" s="250">
        <f>IF(Employee!$F$24&gt;A23,0,IF(Employee!$F$26&lt;A23,0,IF(Employee!$S$30&lt;=A23,0,IF(Employee!$S$29&lt;Employee!$F$24,0,Employee!$M$29))))</f>
        <v>0</v>
      </c>
      <c r="E23" s="250">
        <f>IF(Employee!$F$24&gt;A23,0,IF(Employee!$F$26&lt;A23,0,IF(Employee!$S$30&lt;Employee!$F$24,0,Employee!$M$30)))</f>
        <v>0</v>
      </c>
      <c r="F23" s="250">
        <f t="shared" si="0"/>
        <v>0</v>
      </c>
      <c r="H23" s="250">
        <f>IF(Employee!$F$50&gt;A23,0,IF(Employee!$F$52&lt;A23,0,IF(Employee!$S$54&lt;=A23,0,IF(Employee!$S$53&lt;Employee!$F$50,0,Employee!$M$53))))</f>
        <v>0</v>
      </c>
      <c r="I23" s="250">
        <f>IF(Employee!$F$50&gt;A23,0,IF(Employee!$F$52&lt;A23,0,IF(Employee!$S$55&lt;=A23,0,IF(Employee!$S$54&lt;Employee!$F$50,0,Employee!$M$54))))</f>
        <v>0</v>
      </c>
      <c r="J23" s="250">
        <f>IF(Employee!$F$50&gt;A23,0,IF(Employee!$F$52&lt;A23,0,IF(Employee!$S$56&lt;=A23,0,IF(Employee!$S$55&lt;Employee!$F$50,0,Employee!$M$55))))</f>
        <v>0</v>
      </c>
      <c r="K23" s="250">
        <f>IF(Employee!$F$50&gt;A23,0,IF(Employee!$F$52&lt;A23,0,IF(Employee!$S$56&lt;Employee!$F$50,0,Employee!$M$56)))</f>
        <v>0</v>
      </c>
      <c r="L23" s="250">
        <f t="shared" si="1"/>
        <v>0</v>
      </c>
      <c r="N23" s="250">
        <f>IF(Employee!$F$76&gt;A23,0,IF(Employee!$F$78&lt;A23,0,IF(Employee!$S$80&lt;=A23,0,IF(Employee!$S$79&lt;Employee!$F$76,0,Employee!$M$79))))</f>
        <v>0</v>
      </c>
      <c r="O23" s="250">
        <f>IF(Employee!$F$76&gt;A23,0,IF(Employee!$F$78&lt;A23,0,IF(Employee!$S$81&lt;=A23,0,IF(Employee!$S$80&lt;Employee!$F$76,0,Employee!$M$80))))</f>
        <v>0</v>
      </c>
      <c r="P23" s="250">
        <f>IF(Employee!$F$76&gt;A23,0,IF(Employee!$F$78&lt;A23,0,IF(Employee!$S$82&lt;=A23,0,IF(Employee!$S$81&lt;Employee!$F$76,0,Employee!$M$81))))</f>
        <v>0</v>
      </c>
      <c r="Q23" s="250">
        <f>IF(Employee!$F$76&gt;A23,0,IF(Employee!$F$78&lt;A23,0,IF(Employee!$S$82&lt;Employee!$F$76,0,Employee!$M$82)))</f>
        <v>0</v>
      </c>
      <c r="R23" s="250">
        <f t="shared" si="2"/>
        <v>0</v>
      </c>
      <c r="T23" s="250">
        <f>IF(Employee!$F$102&gt;A23,0,IF(Employee!$F$104&lt;A23,0,IF(Employee!$S$106&lt;=A23,0,IF(Employee!$S$105&lt;Employee!$F$102,0,Employee!$M$105))))</f>
        <v>0</v>
      </c>
      <c r="U23" s="250">
        <f>IF(Employee!$F$102&gt;A23,0,IF(Employee!$F$104&lt;A23,0,IF(Employee!$S$107&lt;=A23,0,IF(Employee!$S$106&lt;Employee!$F$102,0,Employee!$M$106))))</f>
        <v>0</v>
      </c>
      <c r="V23" s="250">
        <f>IF(Employee!$F$102&gt;A23,0,IF(Employee!$F$104&lt;A23,0,IF(Employee!$S$108&lt;=A23,0,IF(Employee!$S$107&lt;Employee!$F$102,0,Employee!$M$107))))</f>
        <v>0</v>
      </c>
      <c r="W23" s="250">
        <f>IF(Employee!$F$102&gt;A23,0,IF(Employee!$F$104&lt;A23,0,IF(Employee!$S$108&lt;Employee!$F$102,0,Employee!$M$108)))</f>
        <v>0</v>
      </c>
      <c r="X23" s="250">
        <f t="shared" si="3"/>
        <v>0</v>
      </c>
      <c r="Z23" s="250">
        <f>IF(Employee!$F$128&gt;A23,0,IF(Employee!$F$130&lt;A23,0,IF(Employee!$S$132&lt;=A23,0,IF(Employee!$S$131&lt;Employee!$F$128,0,Employee!$M$131))))</f>
        <v>0</v>
      </c>
      <c r="AA23" s="250">
        <f>IF(Employee!$F$128&gt;A23,0,IF(Employee!$F$130&lt;A23,0,IF(Employee!$S$133&lt;=A23,0,IF(Employee!$S$132&lt;Employee!$F$128,0,Employee!$M$132))))</f>
        <v>0</v>
      </c>
      <c r="AB23" s="250">
        <f>IF(Employee!$F$128&gt;A23,0,IF(Employee!$F$130&lt;A23,0,IF(Employee!$S$134&lt;=A23,0,IF(Employee!$S$133&lt;Employee!$F$128,0,Employee!$M$133))))</f>
        <v>0</v>
      </c>
      <c r="AC23" s="250">
        <f>IF(Employee!$F$128&gt;A23,0,IF(Employee!$F$130&lt;A23,0,IF(Employee!$S$134&lt;Employee!$F$128,0,Employee!$M$134)))</f>
        <v>0</v>
      </c>
      <c r="AD23" s="250">
        <f t="shared" si="4"/>
        <v>0</v>
      </c>
      <c r="AF23" s="250">
        <f>IF(Employee!$F$154&gt;A23,0,IF(Employee!$F$156&lt;A23,0,IF(Employee!$S$158&lt;=A23,0,IF(Employee!$S$157&lt;Employee!$F$154,0,Employee!$M$157))))</f>
        <v>0</v>
      </c>
      <c r="AG23" s="250">
        <f>IF(Employee!$F$154&gt;A23,0,IF(Employee!$F$156&lt;A23,0,IF(Employee!$S$159&lt;=A23,0,IF(Employee!$S$158&lt;Employee!$F$154,0,Employee!$M$158))))</f>
        <v>0</v>
      </c>
      <c r="AH23" s="250">
        <f>IF(Employee!$F$154&gt;A23,0,IF(Employee!$F$156&lt;A23,0,IF(Employee!$S$160&lt;=A23,0,IF(Employee!$S$159&lt;Employee!$F$154,0,Employee!$M$159))))</f>
        <v>0</v>
      </c>
      <c r="AI23" s="250">
        <f>IF(Employee!$F$154&gt;A23,0,IF(Employee!$F$156&lt;A23,0,IF(Employee!$S$160&lt;Employee!$F$154,0,Employee!$M$160)))</f>
        <v>0</v>
      </c>
      <c r="AJ23" s="250">
        <f t="shared" si="5"/>
        <v>0</v>
      </c>
      <c r="AL23" s="250">
        <f>IF(Employee!$F$180&gt;A23,0,IF(Employee!$F$182&lt;A23,0,IF(Employee!$S$184&lt;=A23,0,IF(Employee!$S$183&lt;Employee!$F$180,0,Employee!$M$183))))</f>
        <v>0</v>
      </c>
      <c r="AM23" s="250">
        <f>IF(Employee!$F$180&gt;A23,0,IF(Employee!$F$182&lt;A23,0,IF(Employee!$S$185&lt;=A23,0,IF(Employee!$S$184&lt;Employee!$F$180,0,Employee!$M$184))))</f>
        <v>0</v>
      </c>
      <c r="AN23" s="250">
        <f>IF(Employee!$F$180&gt;A23,0,IF(Employee!$F$182&lt;A23,0,IF(Employee!$S$186&lt;=A23,0,IF(Employee!$S$185&lt;Employee!$F$180,0,Employee!$M$185))))</f>
        <v>0</v>
      </c>
      <c r="AO23" s="250">
        <f>IF(Employee!$F$180&gt;A23,0,IF(Employee!$F$182&lt;A23,0,IF(Employee!$S$186&lt;Employee!$F$180,0,Employee!$M$186)))</f>
        <v>0</v>
      </c>
      <c r="AP23" s="250">
        <f t="shared" si="6"/>
        <v>0</v>
      </c>
      <c r="AR23" s="250">
        <f>IF(Employee!$F$206&gt;A23,0,IF(Employee!$F$208&lt;A23,0,IF(Employee!$S$210&lt;=A23,0,IF(Employee!$S$209&lt;Employee!$F$206,0,Employee!$M$209))))</f>
        <v>0</v>
      </c>
      <c r="AS23" s="250">
        <f>IF(Employee!$F$206&gt;A23,0,IF(Employee!$F$208&lt;A23,0,IF(Employee!$S$211&lt;=A23,0,IF(Employee!$S$210&lt;Employee!$F$206,0,Employee!$M$210))))</f>
        <v>0</v>
      </c>
      <c r="AT23" s="250">
        <f>IF(Employee!$F$206&gt;A23,0,IF(Employee!$F$208&lt;A23,0,IF(Employee!$S$212&lt;=A23,0,IF(Employee!$S$211&lt;Employee!$F$206,0,Employee!$M$211))))</f>
        <v>0</v>
      </c>
      <c r="AU23" s="250">
        <f>IF(Employee!$F$206&gt;A23,0,IF(Employee!$F$208&lt;A23,0,IF(Employee!$S$212&lt;Employee!$F$206,0,Employee!$M$212)))</f>
        <v>0</v>
      </c>
      <c r="AV23" s="250">
        <f t="shared" si="7"/>
        <v>0</v>
      </c>
      <c r="AX23" s="250">
        <f>IF(Employee!$F$232&gt;A23,0,IF(Employee!$F$234&lt;A23,0,IF(Employee!$S$236&lt;=A23,0,IF(Employee!$S$235&lt;Employee!$F$232,0,Employee!$M$235))))</f>
        <v>0</v>
      </c>
      <c r="AY23" s="250">
        <f>IF(Employee!$F$232&gt;A23,0,IF(Employee!$F$234&lt;A23,0,IF(Employee!$S$237&lt;=A23,0,IF(Employee!$S$236&lt;Employee!$F$232,0,Employee!$M$236))))</f>
        <v>0</v>
      </c>
      <c r="AZ23" s="250">
        <f>IF(Employee!$F$232&gt;A23,0,IF(Employee!$F$234&lt;A23,0,IF(Employee!$S$238&lt;=A23,0,IF(Employee!$S$237&lt;Employee!$F$232,0,Employee!$M$237))))</f>
        <v>0</v>
      </c>
      <c r="BA23" s="250">
        <f>IF(Employee!$F$232&gt;A23,0,IF(Employee!$F$234&lt;A23,0,IF(Employee!$S$238&lt;Employee!$F$232,0,Employee!$M$238)))</f>
        <v>0</v>
      </c>
      <c r="BB23" s="250">
        <f t="shared" si="8"/>
        <v>0</v>
      </c>
      <c r="BD23" s="250">
        <f>IF(Employee!$F$258&gt;A23,0,IF(Employee!$F$260&lt;A23,0,IF(Employee!$S$262&lt;=A23,0,IF(Employee!$S$261&lt;Employee!$F$258,0,Employee!$M$261))))</f>
        <v>0</v>
      </c>
      <c r="BE23" s="250">
        <f>IF(Employee!$F$258&gt;A23,0,IF(Employee!$F$260&lt;A23,0,IF(Employee!$S$263&lt;=A23,0,IF(Employee!$S$262&lt;Employee!$F$258,0,Employee!$M$262))))</f>
        <v>0</v>
      </c>
      <c r="BF23" s="250">
        <f>IF(Employee!$F$258&gt;A23,0,IF(Employee!$F$260&lt;A23,0,IF(Employee!$S$264&lt;=A23,0,IF(Employee!$S$263&lt;Employee!$F$258,0,Employee!$M$263))))</f>
        <v>0</v>
      </c>
      <c r="BG23" s="250">
        <f>IF(Employee!$F$258&gt;A23,0,IF(Employee!$F$260&lt;A23,0,IF(Employee!$S$264&lt;Employee!$F$258,0,Employee!$M$264)))</f>
        <v>0</v>
      </c>
      <c r="BH23" s="250">
        <f t="shared" si="9"/>
        <v>0</v>
      </c>
    </row>
    <row r="24" spans="1:60" x14ac:dyDescent="0.2">
      <c r="A24" s="250">
        <v>23</v>
      </c>
      <c r="B24" s="250">
        <f>IF(Employee!$F$24&gt;A24,0,IF(Employee!$F$26&lt;A24,0,IF(Employee!$S$28&lt;=A24,0,IF(Employee!$S$27&lt;Employee!$F$24,0,Employee!$M$27))))</f>
        <v>0</v>
      </c>
      <c r="C24" s="250">
        <f>IF(Employee!$F$24&gt;A24,0,IF(Employee!$F$26&lt;A24,0,IF(Employee!$S$29&lt;=A24,0,IF(Employee!$S$28&lt;Employee!$F$24,0,Employee!$M$28))))</f>
        <v>0</v>
      </c>
      <c r="D24" s="250">
        <f>IF(Employee!$F$24&gt;A24,0,IF(Employee!$F$26&lt;A24,0,IF(Employee!$S$30&lt;=A24,0,IF(Employee!$S$29&lt;Employee!$F$24,0,Employee!$M$29))))</f>
        <v>0</v>
      </c>
      <c r="E24" s="250">
        <f>IF(Employee!$F$24&gt;A24,0,IF(Employee!$F$26&lt;A24,0,IF(Employee!$S$30&lt;Employee!$F$24,0,Employee!$M$30)))</f>
        <v>0</v>
      </c>
      <c r="F24" s="250">
        <f t="shared" si="0"/>
        <v>0</v>
      </c>
      <c r="H24" s="250">
        <f>IF(Employee!$F$50&gt;A24,0,IF(Employee!$F$52&lt;A24,0,IF(Employee!$S$54&lt;=A24,0,IF(Employee!$S$53&lt;Employee!$F$50,0,Employee!$M$53))))</f>
        <v>0</v>
      </c>
      <c r="I24" s="250">
        <f>IF(Employee!$F$50&gt;A24,0,IF(Employee!$F$52&lt;A24,0,IF(Employee!$S$55&lt;=A24,0,IF(Employee!$S$54&lt;Employee!$F$50,0,Employee!$M$54))))</f>
        <v>0</v>
      </c>
      <c r="J24" s="250">
        <f>IF(Employee!$F$50&gt;A24,0,IF(Employee!$F$52&lt;A24,0,IF(Employee!$S$56&lt;=A24,0,IF(Employee!$S$55&lt;Employee!$F$50,0,Employee!$M$55))))</f>
        <v>0</v>
      </c>
      <c r="K24" s="250">
        <f>IF(Employee!$F$50&gt;A24,0,IF(Employee!$F$52&lt;A24,0,IF(Employee!$S$56&lt;Employee!$F$50,0,Employee!$M$56)))</f>
        <v>0</v>
      </c>
      <c r="L24" s="250">
        <f t="shared" si="1"/>
        <v>0</v>
      </c>
      <c r="N24" s="250">
        <f>IF(Employee!$F$76&gt;A24,0,IF(Employee!$F$78&lt;A24,0,IF(Employee!$S$80&lt;=A24,0,IF(Employee!$S$79&lt;Employee!$F$76,0,Employee!$M$79))))</f>
        <v>0</v>
      </c>
      <c r="O24" s="250">
        <f>IF(Employee!$F$76&gt;A24,0,IF(Employee!$F$78&lt;A24,0,IF(Employee!$S$81&lt;=A24,0,IF(Employee!$S$80&lt;Employee!$F$76,0,Employee!$M$80))))</f>
        <v>0</v>
      </c>
      <c r="P24" s="250">
        <f>IF(Employee!$F$76&gt;A24,0,IF(Employee!$F$78&lt;A24,0,IF(Employee!$S$82&lt;=A24,0,IF(Employee!$S$81&lt;Employee!$F$76,0,Employee!$M$81))))</f>
        <v>0</v>
      </c>
      <c r="Q24" s="250">
        <f>IF(Employee!$F$76&gt;A24,0,IF(Employee!$F$78&lt;A24,0,IF(Employee!$S$82&lt;Employee!$F$76,0,Employee!$M$82)))</f>
        <v>0</v>
      </c>
      <c r="R24" s="250">
        <f t="shared" si="2"/>
        <v>0</v>
      </c>
      <c r="T24" s="250">
        <f>IF(Employee!$F$102&gt;A24,0,IF(Employee!$F$104&lt;A24,0,IF(Employee!$S$106&lt;=A24,0,IF(Employee!$S$105&lt;Employee!$F$102,0,Employee!$M$105))))</f>
        <v>0</v>
      </c>
      <c r="U24" s="250">
        <f>IF(Employee!$F$102&gt;A24,0,IF(Employee!$F$104&lt;A24,0,IF(Employee!$S$107&lt;=A24,0,IF(Employee!$S$106&lt;Employee!$F$102,0,Employee!$M$106))))</f>
        <v>0</v>
      </c>
      <c r="V24" s="250">
        <f>IF(Employee!$F$102&gt;A24,0,IF(Employee!$F$104&lt;A24,0,IF(Employee!$S$108&lt;=A24,0,IF(Employee!$S$107&lt;Employee!$F$102,0,Employee!$M$107))))</f>
        <v>0</v>
      </c>
      <c r="W24" s="250">
        <f>IF(Employee!$F$102&gt;A24,0,IF(Employee!$F$104&lt;A24,0,IF(Employee!$S$108&lt;Employee!$F$102,0,Employee!$M$108)))</f>
        <v>0</v>
      </c>
      <c r="X24" s="250">
        <f t="shared" si="3"/>
        <v>0</v>
      </c>
      <c r="Z24" s="250">
        <f>IF(Employee!$F$128&gt;A24,0,IF(Employee!$F$130&lt;A24,0,IF(Employee!$S$132&lt;=A24,0,IF(Employee!$S$131&lt;Employee!$F$128,0,Employee!$M$131))))</f>
        <v>0</v>
      </c>
      <c r="AA24" s="250">
        <f>IF(Employee!$F$128&gt;A24,0,IF(Employee!$F$130&lt;A24,0,IF(Employee!$S$133&lt;=A24,0,IF(Employee!$S$132&lt;Employee!$F$128,0,Employee!$M$132))))</f>
        <v>0</v>
      </c>
      <c r="AB24" s="250">
        <f>IF(Employee!$F$128&gt;A24,0,IF(Employee!$F$130&lt;A24,0,IF(Employee!$S$134&lt;=A24,0,IF(Employee!$S$133&lt;Employee!$F$128,0,Employee!$M$133))))</f>
        <v>0</v>
      </c>
      <c r="AC24" s="250">
        <f>IF(Employee!$F$128&gt;A24,0,IF(Employee!$F$130&lt;A24,0,IF(Employee!$S$134&lt;Employee!$F$128,0,Employee!$M$134)))</f>
        <v>0</v>
      </c>
      <c r="AD24" s="250">
        <f t="shared" si="4"/>
        <v>0</v>
      </c>
      <c r="AF24" s="250">
        <f>IF(Employee!$F$154&gt;A24,0,IF(Employee!$F$156&lt;A24,0,IF(Employee!$S$158&lt;=A24,0,IF(Employee!$S$157&lt;Employee!$F$154,0,Employee!$M$157))))</f>
        <v>0</v>
      </c>
      <c r="AG24" s="250">
        <f>IF(Employee!$F$154&gt;A24,0,IF(Employee!$F$156&lt;A24,0,IF(Employee!$S$159&lt;=A24,0,IF(Employee!$S$158&lt;Employee!$F$154,0,Employee!$M$158))))</f>
        <v>0</v>
      </c>
      <c r="AH24" s="250">
        <f>IF(Employee!$F$154&gt;A24,0,IF(Employee!$F$156&lt;A24,0,IF(Employee!$S$160&lt;=A24,0,IF(Employee!$S$159&lt;Employee!$F$154,0,Employee!$M$159))))</f>
        <v>0</v>
      </c>
      <c r="AI24" s="250">
        <f>IF(Employee!$F$154&gt;A24,0,IF(Employee!$F$156&lt;A24,0,IF(Employee!$S$160&lt;Employee!$F$154,0,Employee!$M$160)))</f>
        <v>0</v>
      </c>
      <c r="AJ24" s="250">
        <f t="shared" si="5"/>
        <v>0</v>
      </c>
      <c r="AL24" s="250">
        <f>IF(Employee!$F$180&gt;A24,0,IF(Employee!$F$182&lt;A24,0,IF(Employee!$S$184&lt;=A24,0,IF(Employee!$S$183&lt;Employee!$F$180,0,Employee!$M$183))))</f>
        <v>0</v>
      </c>
      <c r="AM24" s="250">
        <f>IF(Employee!$F$180&gt;A24,0,IF(Employee!$F$182&lt;A24,0,IF(Employee!$S$185&lt;=A24,0,IF(Employee!$S$184&lt;Employee!$F$180,0,Employee!$M$184))))</f>
        <v>0</v>
      </c>
      <c r="AN24" s="250">
        <f>IF(Employee!$F$180&gt;A24,0,IF(Employee!$F$182&lt;A24,0,IF(Employee!$S$186&lt;=A24,0,IF(Employee!$S$185&lt;Employee!$F$180,0,Employee!$M$185))))</f>
        <v>0</v>
      </c>
      <c r="AO24" s="250">
        <f>IF(Employee!$F$180&gt;A24,0,IF(Employee!$F$182&lt;A24,0,IF(Employee!$S$186&lt;Employee!$F$180,0,Employee!$M$186)))</f>
        <v>0</v>
      </c>
      <c r="AP24" s="250">
        <f t="shared" si="6"/>
        <v>0</v>
      </c>
      <c r="AR24" s="250">
        <f>IF(Employee!$F$206&gt;A24,0,IF(Employee!$F$208&lt;A24,0,IF(Employee!$S$210&lt;=A24,0,IF(Employee!$S$209&lt;Employee!$F$206,0,Employee!$M$209))))</f>
        <v>0</v>
      </c>
      <c r="AS24" s="250">
        <f>IF(Employee!$F$206&gt;A24,0,IF(Employee!$F$208&lt;A24,0,IF(Employee!$S$211&lt;=A24,0,IF(Employee!$S$210&lt;Employee!$F$206,0,Employee!$M$210))))</f>
        <v>0</v>
      </c>
      <c r="AT24" s="250">
        <f>IF(Employee!$F$206&gt;A24,0,IF(Employee!$F$208&lt;A24,0,IF(Employee!$S$212&lt;=A24,0,IF(Employee!$S$211&lt;Employee!$F$206,0,Employee!$M$211))))</f>
        <v>0</v>
      </c>
      <c r="AU24" s="250">
        <f>IF(Employee!$F$206&gt;A24,0,IF(Employee!$F$208&lt;A24,0,IF(Employee!$S$212&lt;Employee!$F$206,0,Employee!$M$212)))</f>
        <v>0</v>
      </c>
      <c r="AV24" s="250">
        <f t="shared" si="7"/>
        <v>0</v>
      </c>
      <c r="AX24" s="250">
        <f>IF(Employee!$F$232&gt;A24,0,IF(Employee!$F$234&lt;A24,0,IF(Employee!$S$236&lt;=A24,0,IF(Employee!$S$235&lt;Employee!$F$232,0,Employee!$M$235))))</f>
        <v>0</v>
      </c>
      <c r="AY24" s="250">
        <f>IF(Employee!$F$232&gt;A24,0,IF(Employee!$F$234&lt;A24,0,IF(Employee!$S$237&lt;=A24,0,IF(Employee!$S$236&lt;Employee!$F$232,0,Employee!$M$236))))</f>
        <v>0</v>
      </c>
      <c r="AZ24" s="250">
        <f>IF(Employee!$F$232&gt;A24,0,IF(Employee!$F$234&lt;A24,0,IF(Employee!$S$238&lt;=A24,0,IF(Employee!$S$237&lt;Employee!$F$232,0,Employee!$M$237))))</f>
        <v>0</v>
      </c>
      <c r="BA24" s="250">
        <f>IF(Employee!$F$232&gt;A24,0,IF(Employee!$F$234&lt;A24,0,IF(Employee!$S$238&lt;Employee!$F$232,0,Employee!$M$238)))</f>
        <v>0</v>
      </c>
      <c r="BB24" s="250">
        <f t="shared" si="8"/>
        <v>0</v>
      </c>
      <c r="BD24" s="250">
        <f>IF(Employee!$F$258&gt;A24,0,IF(Employee!$F$260&lt;A24,0,IF(Employee!$S$262&lt;=A24,0,IF(Employee!$S$261&lt;Employee!$F$258,0,Employee!$M$261))))</f>
        <v>0</v>
      </c>
      <c r="BE24" s="250">
        <f>IF(Employee!$F$258&gt;A24,0,IF(Employee!$F$260&lt;A24,0,IF(Employee!$S$263&lt;=A24,0,IF(Employee!$S$262&lt;Employee!$F$258,0,Employee!$M$262))))</f>
        <v>0</v>
      </c>
      <c r="BF24" s="250">
        <f>IF(Employee!$F$258&gt;A24,0,IF(Employee!$F$260&lt;A24,0,IF(Employee!$S$264&lt;=A24,0,IF(Employee!$S$263&lt;Employee!$F$258,0,Employee!$M$263))))</f>
        <v>0</v>
      </c>
      <c r="BG24" s="250">
        <f>IF(Employee!$F$258&gt;A24,0,IF(Employee!$F$260&lt;A24,0,IF(Employee!$S$264&lt;Employee!$F$258,0,Employee!$M$264)))</f>
        <v>0</v>
      </c>
      <c r="BH24" s="250">
        <f t="shared" si="9"/>
        <v>0</v>
      </c>
    </row>
    <row r="25" spans="1:60" x14ac:dyDescent="0.2">
      <c r="A25" s="250">
        <v>24</v>
      </c>
      <c r="B25" s="250">
        <f>IF(Employee!$F$24&gt;A25,0,IF(Employee!$F$26&lt;A25,0,IF(Employee!$S$28&lt;=A25,0,IF(Employee!$S$27&lt;Employee!$F$24,0,Employee!$M$27))))</f>
        <v>0</v>
      </c>
      <c r="C25" s="250">
        <f>IF(Employee!$F$24&gt;A25,0,IF(Employee!$F$26&lt;A25,0,IF(Employee!$S$29&lt;=A25,0,IF(Employee!$S$28&lt;Employee!$F$24,0,Employee!$M$28))))</f>
        <v>0</v>
      </c>
      <c r="D25" s="250">
        <f>IF(Employee!$F$24&gt;A25,0,IF(Employee!$F$26&lt;A25,0,IF(Employee!$S$30&lt;=A25,0,IF(Employee!$S$29&lt;Employee!$F$24,0,Employee!$M$29))))</f>
        <v>0</v>
      </c>
      <c r="E25" s="250">
        <f>IF(Employee!$F$24&gt;A25,0,IF(Employee!$F$26&lt;A25,0,IF(Employee!$S$30&lt;Employee!$F$24,0,Employee!$M$30)))</f>
        <v>0</v>
      </c>
      <c r="F25" s="250">
        <f t="shared" si="0"/>
        <v>0</v>
      </c>
      <c r="H25" s="250">
        <f>IF(Employee!$F$50&gt;A25,0,IF(Employee!$F$52&lt;A25,0,IF(Employee!$S$54&lt;=A25,0,IF(Employee!$S$53&lt;Employee!$F$50,0,Employee!$M$53))))</f>
        <v>0</v>
      </c>
      <c r="I25" s="250">
        <f>IF(Employee!$F$50&gt;A25,0,IF(Employee!$F$52&lt;A25,0,IF(Employee!$S$55&lt;=A25,0,IF(Employee!$S$54&lt;Employee!$F$50,0,Employee!$M$54))))</f>
        <v>0</v>
      </c>
      <c r="J25" s="250">
        <f>IF(Employee!$F$50&gt;A25,0,IF(Employee!$F$52&lt;A25,0,IF(Employee!$S$56&lt;=A25,0,IF(Employee!$S$55&lt;Employee!$F$50,0,Employee!$M$55))))</f>
        <v>0</v>
      </c>
      <c r="K25" s="250">
        <f>IF(Employee!$F$50&gt;A25,0,IF(Employee!$F$52&lt;A25,0,IF(Employee!$S$56&lt;Employee!$F$50,0,Employee!$M$56)))</f>
        <v>0</v>
      </c>
      <c r="L25" s="250">
        <f t="shared" si="1"/>
        <v>0</v>
      </c>
      <c r="N25" s="250">
        <f>IF(Employee!$F$76&gt;A25,0,IF(Employee!$F$78&lt;A25,0,IF(Employee!$S$80&lt;=A25,0,IF(Employee!$S$79&lt;Employee!$F$76,0,Employee!$M$79))))</f>
        <v>0</v>
      </c>
      <c r="O25" s="250">
        <f>IF(Employee!$F$76&gt;A25,0,IF(Employee!$F$78&lt;A25,0,IF(Employee!$S$81&lt;=A25,0,IF(Employee!$S$80&lt;Employee!$F$76,0,Employee!$M$80))))</f>
        <v>0</v>
      </c>
      <c r="P25" s="250">
        <f>IF(Employee!$F$76&gt;A25,0,IF(Employee!$F$78&lt;A25,0,IF(Employee!$S$82&lt;=A25,0,IF(Employee!$S$81&lt;Employee!$F$76,0,Employee!$M$81))))</f>
        <v>0</v>
      </c>
      <c r="Q25" s="250">
        <f>IF(Employee!$F$76&gt;A25,0,IF(Employee!$F$78&lt;A25,0,IF(Employee!$S$82&lt;Employee!$F$76,0,Employee!$M$82)))</f>
        <v>0</v>
      </c>
      <c r="R25" s="250">
        <f t="shared" si="2"/>
        <v>0</v>
      </c>
      <c r="T25" s="250">
        <f>IF(Employee!$F$102&gt;A25,0,IF(Employee!$F$104&lt;A25,0,IF(Employee!$S$106&lt;=A25,0,IF(Employee!$S$105&lt;Employee!$F$102,0,Employee!$M$105))))</f>
        <v>0</v>
      </c>
      <c r="U25" s="250">
        <f>IF(Employee!$F$102&gt;A25,0,IF(Employee!$F$104&lt;A25,0,IF(Employee!$S$107&lt;=A25,0,IF(Employee!$S$106&lt;Employee!$F$102,0,Employee!$M$106))))</f>
        <v>0</v>
      </c>
      <c r="V25" s="250">
        <f>IF(Employee!$F$102&gt;A25,0,IF(Employee!$F$104&lt;A25,0,IF(Employee!$S$108&lt;=A25,0,IF(Employee!$S$107&lt;Employee!$F$102,0,Employee!$M$107))))</f>
        <v>0</v>
      </c>
      <c r="W25" s="250">
        <f>IF(Employee!$F$102&gt;A25,0,IF(Employee!$F$104&lt;A25,0,IF(Employee!$S$108&lt;Employee!$F$102,0,Employee!$M$108)))</f>
        <v>0</v>
      </c>
      <c r="X25" s="250">
        <f t="shared" si="3"/>
        <v>0</v>
      </c>
      <c r="Z25" s="250">
        <f>IF(Employee!$F$128&gt;A25,0,IF(Employee!$F$130&lt;A25,0,IF(Employee!$S$132&lt;=A25,0,IF(Employee!$S$131&lt;Employee!$F$128,0,Employee!$M$131))))</f>
        <v>0</v>
      </c>
      <c r="AA25" s="250">
        <f>IF(Employee!$F$128&gt;A25,0,IF(Employee!$F$130&lt;A25,0,IF(Employee!$S$133&lt;=A25,0,IF(Employee!$S$132&lt;Employee!$F$128,0,Employee!$M$132))))</f>
        <v>0</v>
      </c>
      <c r="AB25" s="250">
        <f>IF(Employee!$F$128&gt;A25,0,IF(Employee!$F$130&lt;A25,0,IF(Employee!$S$134&lt;=A25,0,IF(Employee!$S$133&lt;Employee!$F$128,0,Employee!$M$133))))</f>
        <v>0</v>
      </c>
      <c r="AC25" s="250">
        <f>IF(Employee!$F$128&gt;A25,0,IF(Employee!$F$130&lt;A25,0,IF(Employee!$S$134&lt;Employee!$F$128,0,Employee!$M$134)))</f>
        <v>0</v>
      </c>
      <c r="AD25" s="250">
        <f t="shared" si="4"/>
        <v>0</v>
      </c>
      <c r="AF25" s="250">
        <f>IF(Employee!$F$154&gt;A25,0,IF(Employee!$F$156&lt;A25,0,IF(Employee!$S$158&lt;=A25,0,IF(Employee!$S$157&lt;Employee!$F$154,0,Employee!$M$157))))</f>
        <v>0</v>
      </c>
      <c r="AG25" s="250">
        <f>IF(Employee!$F$154&gt;A25,0,IF(Employee!$F$156&lt;A25,0,IF(Employee!$S$159&lt;=A25,0,IF(Employee!$S$158&lt;Employee!$F$154,0,Employee!$M$158))))</f>
        <v>0</v>
      </c>
      <c r="AH25" s="250">
        <f>IF(Employee!$F$154&gt;A25,0,IF(Employee!$F$156&lt;A25,0,IF(Employee!$S$160&lt;=A25,0,IF(Employee!$S$159&lt;Employee!$F$154,0,Employee!$M$159))))</f>
        <v>0</v>
      </c>
      <c r="AI25" s="250">
        <f>IF(Employee!$F$154&gt;A25,0,IF(Employee!$F$156&lt;A25,0,IF(Employee!$S$160&lt;Employee!$F$154,0,Employee!$M$160)))</f>
        <v>0</v>
      </c>
      <c r="AJ25" s="250">
        <f t="shared" si="5"/>
        <v>0</v>
      </c>
      <c r="AL25" s="250">
        <f>IF(Employee!$F$180&gt;A25,0,IF(Employee!$F$182&lt;A25,0,IF(Employee!$S$184&lt;=A25,0,IF(Employee!$S$183&lt;Employee!$F$180,0,Employee!$M$183))))</f>
        <v>0</v>
      </c>
      <c r="AM25" s="250">
        <f>IF(Employee!$F$180&gt;A25,0,IF(Employee!$F$182&lt;A25,0,IF(Employee!$S$185&lt;=A25,0,IF(Employee!$S$184&lt;Employee!$F$180,0,Employee!$M$184))))</f>
        <v>0</v>
      </c>
      <c r="AN25" s="250">
        <f>IF(Employee!$F$180&gt;A25,0,IF(Employee!$F$182&lt;A25,0,IF(Employee!$S$186&lt;=A25,0,IF(Employee!$S$185&lt;Employee!$F$180,0,Employee!$M$185))))</f>
        <v>0</v>
      </c>
      <c r="AO25" s="250">
        <f>IF(Employee!$F$180&gt;A25,0,IF(Employee!$F$182&lt;A25,0,IF(Employee!$S$186&lt;Employee!$F$180,0,Employee!$M$186)))</f>
        <v>0</v>
      </c>
      <c r="AP25" s="250">
        <f t="shared" si="6"/>
        <v>0</v>
      </c>
      <c r="AR25" s="250">
        <f>IF(Employee!$F$206&gt;A25,0,IF(Employee!$F$208&lt;A25,0,IF(Employee!$S$210&lt;=A25,0,IF(Employee!$S$209&lt;Employee!$F$206,0,Employee!$M$209))))</f>
        <v>0</v>
      </c>
      <c r="AS25" s="250">
        <f>IF(Employee!$F$206&gt;A25,0,IF(Employee!$F$208&lt;A25,0,IF(Employee!$S$211&lt;=A25,0,IF(Employee!$S$210&lt;Employee!$F$206,0,Employee!$M$210))))</f>
        <v>0</v>
      </c>
      <c r="AT25" s="250">
        <f>IF(Employee!$F$206&gt;A25,0,IF(Employee!$F$208&lt;A25,0,IF(Employee!$S$212&lt;=A25,0,IF(Employee!$S$211&lt;Employee!$F$206,0,Employee!$M$211))))</f>
        <v>0</v>
      </c>
      <c r="AU25" s="250">
        <f>IF(Employee!$F$206&gt;A25,0,IF(Employee!$F$208&lt;A25,0,IF(Employee!$S$212&lt;Employee!$F$206,0,Employee!$M$212)))</f>
        <v>0</v>
      </c>
      <c r="AV25" s="250">
        <f t="shared" si="7"/>
        <v>0</v>
      </c>
      <c r="AX25" s="250">
        <f>IF(Employee!$F$232&gt;A25,0,IF(Employee!$F$234&lt;A25,0,IF(Employee!$S$236&lt;=A25,0,IF(Employee!$S$235&lt;Employee!$F$232,0,Employee!$M$235))))</f>
        <v>0</v>
      </c>
      <c r="AY25" s="250">
        <f>IF(Employee!$F$232&gt;A25,0,IF(Employee!$F$234&lt;A25,0,IF(Employee!$S$237&lt;=A25,0,IF(Employee!$S$236&lt;Employee!$F$232,0,Employee!$M$236))))</f>
        <v>0</v>
      </c>
      <c r="AZ25" s="250">
        <f>IF(Employee!$F$232&gt;A25,0,IF(Employee!$F$234&lt;A25,0,IF(Employee!$S$238&lt;=A25,0,IF(Employee!$S$237&lt;Employee!$F$232,0,Employee!$M$237))))</f>
        <v>0</v>
      </c>
      <c r="BA25" s="250">
        <f>IF(Employee!$F$232&gt;A25,0,IF(Employee!$F$234&lt;A25,0,IF(Employee!$S$238&lt;Employee!$F$232,0,Employee!$M$238)))</f>
        <v>0</v>
      </c>
      <c r="BB25" s="250">
        <f t="shared" si="8"/>
        <v>0</v>
      </c>
      <c r="BD25" s="250">
        <f>IF(Employee!$F$258&gt;A25,0,IF(Employee!$F$260&lt;A25,0,IF(Employee!$S$262&lt;=A25,0,IF(Employee!$S$261&lt;Employee!$F$258,0,Employee!$M$261))))</f>
        <v>0</v>
      </c>
      <c r="BE25" s="250">
        <f>IF(Employee!$F$258&gt;A25,0,IF(Employee!$F$260&lt;A25,0,IF(Employee!$S$263&lt;=A25,0,IF(Employee!$S$262&lt;Employee!$F$258,0,Employee!$M$262))))</f>
        <v>0</v>
      </c>
      <c r="BF25" s="250">
        <f>IF(Employee!$F$258&gt;A25,0,IF(Employee!$F$260&lt;A25,0,IF(Employee!$S$264&lt;=A25,0,IF(Employee!$S$263&lt;Employee!$F$258,0,Employee!$M$263))))</f>
        <v>0</v>
      </c>
      <c r="BG25" s="250">
        <f>IF(Employee!$F$258&gt;A25,0,IF(Employee!$F$260&lt;A25,0,IF(Employee!$S$264&lt;Employee!$F$258,0,Employee!$M$264)))</f>
        <v>0</v>
      </c>
      <c r="BH25" s="250">
        <f t="shared" si="9"/>
        <v>0</v>
      </c>
    </row>
    <row r="26" spans="1:60" x14ac:dyDescent="0.2">
      <c r="A26" s="250">
        <v>25</v>
      </c>
      <c r="B26" s="250">
        <f>IF(Employee!$F$24&gt;A26,0,IF(Employee!$F$26&lt;A26,0,IF(Employee!$S$28&lt;=A26,0,IF(Employee!$S$27&lt;Employee!$F$24,0,Employee!$M$27))))</f>
        <v>0</v>
      </c>
      <c r="C26" s="250">
        <f>IF(Employee!$F$24&gt;A26,0,IF(Employee!$F$26&lt;A26,0,IF(Employee!$S$29&lt;=A26,0,IF(Employee!$S$28&lt;Employee!$F$24,0,Employee!$M$28))))</f>
        <v>0</v>
      </c>
      <c r="D26" s="250">
        <f>IF(Employee!$F$24&gt;A26,0,IF(Employee!$F$26&lt;A26,0,IF(Employee!$S$30&lt;=A26,0,IF(Employee!$S$29&lt;Employee!$F$24,0,Employee!$M$29))))</f>
        <v>0</v>
      </c>
      <c r="E26" s="250">
        <f>IF(Employee!$F$24&gt;A26,0,IF(Employee!$F$26&lt;A26,0,IF(Employee!$S$30&lt;Employee!$F$24,0,Employee!$M$30)))</f>
        <v>0</v>
      </c>
      <c r="F26" s="250">
        <f t="shared" si="0"/>
        <v>0</v>
      </c>
      <c r="H26" s="250">
        <f>IF(Employee!$F$50&gt;A26,0,IF(Employee!$F$52&lt;A26,0,IF(Employee!$S$54&lt;=A26,0,IF(Employee!$S$53&lt;Employee!$F$50,0,Employee!$M$53))))</f>
        <v>0</v>
      </c>
      <c r="I26" s="250">
        <f>IF(Employee!$F$50&gt;A26,0,IF(Employee!$F$52&lt;A26,0,IF(Employee!$S$55&lt;=A26,0,IF(Employee!$S$54&lt;Employee!$F$50,0,Employee!$M$54))))</f>
        <v>0</v>
      </c>
      <c r="J26" s="250">
        <f>IF(Employee!$F$50&gt;A26,0,IF(Employee!$F$52&lt;A26,0,IF(Employee!$S$56&lt;=A26,0,IF(Employee!$S$55&lt;Employee!$F$50,0,Employee!$M$55))))</f>
        <v>0</v>
      </c>
      <c r="K26" s="250">
        <f>IF(Employee!$F$50&gt;A26,0,IF(Employee!$F$52&lt;A26,0,IF(Employee!$S$56&lt;Employee!$F$50,0,Employee!$M$56)))</f>
        <v>0</v>
      </c>
      <c r="L26" s="250">
        <f t="shared" si="1"/>
        <v>0</v>
      </c>
      <c r="N26" s="250">
        <f>IF(Employee!$F$76&gt;A26,0,IF(Employee!$F$78&lt;A26,0,IF(Employee!$S$80&lt;=A26,0,IF(Employee!$S$79&lt;Employee!$F$76,0,Employee!$M$79))))</f>
        <v>0</v>
      </c>
      <c r="O26" s="250">
        <f>IF(Employee!$F$76&gt;A26,0,IF(Employee!$F$78&lt;A26,0,IF(Employee!$S$81&lt;=A26,0,IF(Employee!$S$80&lt;Employee!$F$76,0,Employee!$M$80))))</f>
        <v>0</v>
      </c>
      <c r="P26" s="250">
        <f>IF(Employee!$F$76&gt;A26,0,IF(Employee!$F$78&lt;A26,0,IF(Employee!$S$82&lt;=A26,0,IF(Employee!$S$81&lt;Employee!$F$76,0,Employee!$M$81))))</f>
        <v>0</v>
      </c>
      <c r="Q26" s="250">
        <f>IF(Employee!$F$76&gt;A26,0,IF(Employee!$F$78&lt;A26,0,IF(Employee!$S$82&lt;Employee!$F$76,0,Employee!$M$82)))</f>
        <v>0</v>
      </c>
      <c r="R26" s="250">
        <f t="shared" si="2"/>
        <v>0</v>
      </c>
      <c r="T26" s="250">
        <f>IF(Employee!$F$102&gt;A26,0,IF(Employee!$F$104&lt;A26,0,IF(Employee!$S$106&lt;=A26,0,IF(Employee!$S$105&lt;Employee!$F$102,0,Employee!$M$105))))</f>
        <v>0</v>
      </c>
      <c r="U26" s="250">
        <f>IF(Employee!$F$102&gt;A26,0,IF(Employee!$F$104&lt;A26,0,IF(Employee!$S$107&lt;=A26,0,IF(Employee!$S$106&lt;Employee!$F$102,0,Employee!$M$106))))</f>
        <v>0</v>
      </c>
      <c r="V26" s="250">
        <f>IF(Employee!$F$102&gt;A26,0,IF(Employee!$F$104&lt;A26,0,IF(Employee!$S$108&lt;=A26,0,IF(Employee!$S$107&lt;Employee!$F$102,0,Employee!$M$107))))</f>
        <v>0</v>
      </c>
      <c r="W26" s="250">
        <f>IF(Employee!$F$102&gt;A26,0,IF(Employee!$F$104&lt;A26,0,IF(Employee!$S$108&lt;Employee!$F$102,0,Employee!$M$108)))</f>
        <v>0</v>
      </c>
      <c r="X26" s="250">
        <f t="shared" si="3"/>
        <v>0</v>
      </c>
      <c r="Z26" s="250">
        <f>IF(Employee!$F$128&gt;A26,0,IF(Employee!$F$130&lt;A26,0,IF(Employee!$S$132&lt;=A26,0,IF(Employee!$S$131&lt;Employee!$F$128,0,Employee!$M$131))))</f>
        <v>0</v>
      </c>
      <c r="AA26" s="250">
        <f>IF(Employee!$F$128&gt;A26,0,IF(Employee!$F$130&lt;A26,0,IF(Employee!$S$133&lt;=A26,0,IF(Employee!$S$132&lt;Employee!$F$128,0,Employee!$M$132))))</f>
        <v>0</v>
      </c>
      <c r="AB26" s="250">
        <f>IF(Employee!$F$128&gt;A26,0,IF(Employee!$F$130&lt;A26,0,IF(Employee!$S$134&lt;=A26,0,IF(Employee!$S$133&lt;Employee!$F$128,0,Employee!$M$133))))</f>
        <v>0</v>
      </c>
      <c r="AC26" s="250">
        <f>IF(Employee!$F$128&gt;A26,0,IF(Employee!$F$130&lt;A26,0,IF(Employee!$S$134&lt;Employee!$F$128,0,Employee!$M$134)))</f>
        <v>0</v>
      </c>
      <c r="AD26" s="250">
        <f t="shared" si="4"/>
        <v>0</v>
      </c>
      <c r="AF26" s="250">
        <f>IF(Employee!$F$154&gt;A26,0,IF(Employee!$F$156&lt;A26,0,IF(Employee!$S$158&lt;=A26,0,IF(Employee!$S$157&lt;Employee!$F$154,0,Employee!$M$157))))</f>
        <v>0</v>
      </c>
      <c r="AG26" s="250">
        <f>IF(Employee!$F$154&gt;A26,0,IF(Employee!$F$156&lt;A26,0,IF(Employee!$S$159&lt;=A26,0,IF(Employee!$S$158&lt;Employee!$F$154,0,Employee!$M$158))))</f>
        <v>0</v>
      </c>
      <c r="AH26" s="250">
        <f>IF(Employee!$F$154&gt;A26,0,IF(Employee!$F$156&lt;A26,0,IF(Employee!$S$160&lt;=A26,0,IF(Employee!$S$159&lt;Employee!$F$154,0,Employee!$M$159))))</f>
        <v>0</v>
      </c>
      <c r="AI26" s="250">
        <f>IF(Employee!$F$154&gt;A26,0,IF(Employee!$F$156&lt;A26,0,IF(Employee!$S$160&lt;Employee!$F$154,0,Employee!$M$160)))</f>
        <v>0</v>
      </c>
      <c r="AJ26" s="250">
        <f t="shared" si="5"/>
        <v>0</v>
      </c>
      <c r="AL26" s="250">
        <f>IF(Employee!$F$180&gt;A26,0,IF(Employee!$F$182&lt;A26,0,IF(Employee!$S$184&lt;=A26,0,IF(Employee!$S$183&lt;Employee!$F$180,0,Employee!$M$183))))</f>
        <v>0</v>
      </c>
      <c r="AM26" s="250">
        <f>IF(Employee!$F$180&gt;A26,0,IF(Employee!$F$182&lt;A26,0,IF(Employee!$S$185&lt;=A26,0,IF(Employee!$S$184&lt;Employee!$F$180,0,Employee!$M$184))))</f>
        <v>0</v>
      </c>
      <c r="AN26" s="250">
        <f>IF(Employee!$F$180&gt;A26,0,IF(Employee!$F$182&lt;A26,0,IF(Employee!$S$186&lt;=A26,0,IF(Employee!$S$185&lt;Employee!$F$180,0,Employee!$M$185))))</f>
        <v>0</v>
      </c>
      <c r="AO26" s="250">
        <f>IF(Employee!$F$180&gt;A26,0,IF(Employee!$F$182&lt;A26,0,IF(Employee!$S$186&lt;Employee!$F$180,0,Employee!$M$186)))</f>
        <v>0</v>
      </c>
      <c r="AP26" s="250">
        <f t="shared" si="6"/>
        <v>0</v>
      </c>
      <c r="AR26" s="250">
        <f>IF(Employee!$F$206&gt;A26,0,IF(Employee!$F$208&lt;A26,0,IF(Employee!$S$210&lt;=A26,0,IF(Employee!$S$209&lt;Employee!$F$206,0,Employee!$M$209))))</f>
        <v>0</v>
      </c>
      <c r="AS26" s="250">
        <f>IF(Employee!$F$206&gt;A26,0,IF(Employee!$F$208&lt;A26,0,IF(Employee!$S$211&lt;=A26,0,IF(Employee!$S$210&lt;Employee!$F$206,0,Employee!$M$210))))</f>
        <v>0</v>
      </c>
      <c r="AT26" s="250">
        <f>IF(Employee!$F$206&gt;A26,0,IF(Employee!$F$208&lt;A26,0,IF(Employee!$S$212&lt;=A26,0,IF(Employee!$S$211&lt;Employee!$F$206,0,Employee!$M$211))))</f>
        <v>0</v>
      </c>
      <c r="AU26" s="250">
        <f>IF(Employee!$F$206&gt;A26,0,IF(Employee!$F$208&lt;A26,0,IF(Employee!$S$212&lt;Employee!$F$206,0,Employee!$M$212)))</f>
        <v>0</v>
      </c>
      <c r="AV26" s="250">
        <f t="shared" si="7"/>
        <v>0</v>
      </c>
      <c r="AX26" s="250">
        <f>IF(Employee!$F$232&gt;A26,0,IF(Employee!$F$234&lt;A26,0,IF(Employee!$S$236&lt;=A26,0,IF(Employee!$S$235&lt;Employee!$F$232,0,Employee!$M$235))))</f>
        <v>0</v>
      </c>
      <c r="AY26" s="250">
        <f>IF(Employee!$F$232&gt;A26,0,IF(Employee!$F$234&lt;A26,0,IF(Employee!$S$237&lt;=A26,0,IF(Employee!$S$236&lt;Employee!$F$232,0,Employee!$M$236))))</f>
        <v>0</v>
      </c>
      <c r="AZ26" s="250">
        <f>IF(Employee!$F$232&gt;A26,0,IF(Employee!$F$234&lt;A26,0,IF(Employee!$S$238&lt;=A26,0,IF(Employee!$S$237&lt;Employee!$F$232,0,Employee!$M$237))))</f>
        <v>0</v>
      </c>
      <c r="BA26" s="250">
        <f>IF(Employee!$F$232&gt;A26,0,IF(Employee!$F$234&lt;A26,0,IF(Employee!$S$238&lt;Employee!$F$232,0,Employee!$M$238)))</f>
        <v>0</v>
      </c>
      <c r="BB26" s="250">
        <f t="shared" si="8"/>
        <v>0</v>
      </c>
      <c r="BD26" s="250">
        <f>IF(Employee!$F$258&gt;A26,0,IF(Employee!$F$260&lt;A26,0,IF(Employee!$S$262&lt;=A26,0,IF(Employee!$S$261&lt;Employee!$F$258,0,Employee!$M$261))))</f>
        <v>0</v>
      </c>
      <c r="BE26" s="250">
        <f>IF(Employee!$F$258&gt;A26,0,IF(Employee!$F$260&lt;A26,0,IF(Employee!$S$263&lt;=A26,0,IF(Employee!$S$262&lt;Employee!$F$258,0,Employee!$M$262))))</f>
        <v>0</v>
      </c>
      <c r="BF26" s="250">
        <f>IF(Employee!$F$258&gt;A26,0,IF(Employee!$F$260&lt;A26,0,IF(Employee!$S$264&lt;=A26,0,IF(Employee!$S$263&lt;Employee!$F$258,0,Employee!$M$263))))</f>
        <v>0</v>
      </c>
      <c r="BG26" s="250">
        <f>IF(Employee!$F$258&gt;A26,0,IF(Employee!$F$260&lt;A26,0,IF(Employee!$S$264&lt;Employee!$F$258,0,Employee!$M$264)))</f>
        <v>0</v>
      </c>
      <c r="BH26" s="250">
        <f t="shared" si="9"/>
        <v>0</v>
      </c>
    </row>
    <row r="27" spans="1:60" x14ac:dyDescent="0.2">
      <c r="A27" s="250">
        <v>26</v>
      </c>
      <c r="B27" s="250">
        <f>IF(Employee!$F$24&gt;A27,0,IF(Employee!$F$26&lt;A27,0,IF(Employee!$S$28&lt;=A27,0,IF(Employee!$S$27&lt;Employee!$F$24,0,Employee!$M$27))))</f>
        <v>0</v>
      </c>
      <c r="C27" s="250">
        <f>IF(Employee!$F$24&gt;A27,0,IF(Employee!$F$26&lt;A27,0,IF(Employee!$S$29&lt;=A27,0,IF(Employee!$S$28&lt;Employee!$F$24,0,Employee!$M$28))))</f>
        <v>0</v>
      </c>
      <c r="D27" s="250">
        <f>IF(Employee!$F$24&gt;A27,0,IF(Employee!$F$26&lt;A27,0,IF(Employee!$S$30&lt;=A27,0,IF(Employee!$S$29&lt;Employee!$F$24,0,Employee!$M$29))))</f>
        <v>0</v>
      </c>
      <c r="E27" s="250">
        <f>IF(Employee!$F$24&gt;A27,0,IF(Employee!$F$26&lt;A27,0,IF(Employee!$S$30&lt;Employee!$F$24,0,Employee!$M$30)))</f>
        <v>0</v>
      </c>
      <c r="F27" s="250">
        <f t="shared" si="0"/>
        <v>0</v>
      </c>
      <c r="H27" s="250">
        <f>IF(Employee!$F$50&gt;A27,0,IF(Employee!$F$52&lt;A27,0,IF(Employee!$S$54&lt;=A27,0,IF(Employee!$S$53&lt;Employee!$F$50,0,Employee!$M$53))))</f>
        <v>0</v>
      </c>
      <c r="I27" s="250">
        <f>IF(Employee!$F$50&gt;A27,0,IF(Employee!$F$52&lt;A27,0,IF(Employee!$S$55&lt;=A27,0,IF(Employee!$S$54&lt;Employee!$F$50,0,Employee!$M$54))))</f>
        <v>0</v>
      </c>
      <c r="J27" s="250">
        <f>IF(Employee!$F$50&gt;A27,0,IF(Employee!$F$52&lt;A27,0,IF(Employee!$S$56&lt;=A27,0,IF(Employee!$S$55&lt;Employee!$F$50,0,Employee!$M$55))))</f>
        <v>0</v>
      </c>
      <c r="K27" s="250">
        <f>IF(Employee!$F$50&gt;A27,0,IF(Employee!$F$52&lt;A27,0,IF(Employee!$S$56&lt;Employee!$F$50,0,Employee!$M$56)))</f>
        <v>0</v>
      </c>
      <c r="L27" s="250">
        <f t="shared" si="1"/>
        <v>0</v>
      </c>
      <c r="N27" s="250">
        <f>IF(Employee!$F$76&gt;A27,0,IF(Employee!$F$78&lt;A27,0,IF(Employee!$S$80&lt;=A27,0,IF(Employee!$S$79&lt;Employee!$F$76,0,Employee!$M$79))))</f>
        <v>0</v>
      </c>
      <c r="O27" s="250">
        <f>IF(Employee!$F$76&gt;A27,0,IF(Employee!$F$78&lt;A27,0,IF(Employee!$S$81&lt;=A27,0,IF(Employee!$S$80&lt;Employee!$F$76,0,Employee!$M$80))))</f>
        <v>0</v>
      </c>
      <c r="P27" s="250">
        <f>IF(Employee!$F$76&gt;A27,0,IF(Employee!$F$78&lt;A27,0,IF(Employee!$S$82&lt;=A27,0,IF(Employee!$S$81&lt;Employee!$F$76,0,Employee!$M$81))))</f>
        <v>0</v>
      </c>
      <c r="Q27" s="250">
        <f>IF(Employee!$F$76&gt;A27,0,IF(Employee!$F$78&lt;A27,0,IF(Employee!$S$82&lt;Employee!$F$76,0,Employee!$M$82)))</f>
        <v>0</v>
      </c>
      <c r="R27" s="250">
        <f t="shared" si="2"/>
        <v>0</v>
      </c>
      <c r="T27" s="250">
        <f>IF(Employee!$F$102&gt;A27,0,IF(Employee!$F$104&lt;A27,0,IF(Employee!$S$106&lt;=A27,0,IF(Employee!$S$105&lt;Employee!$F$102,0,Employee!$M$105))))</f>
        <v>0</v>
      </c>
      <c r="U27" s="250">
        <f>IF(Employee!$F$102&gt;A27,0,IF(Employee!$F$104&lt;A27,0,IF(Employee!$S$107&lt;=A27,0,IF(Employee!$S$106&lt;Employee!$F$102,0,Employee!$M$106))))</f>
        <v>0</v>
      </c>
      <c r="V27" s="250">
        <f>IF(Employee!$F$102&gt;A27,0,IF(Employee!$F$104&lt;A27,0,IF(Employee!$S$108&lt;=A27,0,IF(Employee!$S$107&lt;Employee!$F$102,0,Employee!$M$107))))</f>
        <v>0</v>
      </c>
      <c r="W27" s="250">
        <f>IF(Employee!$F$102&gt;A27,0,IF(Employee!$F$104&lt;A27,0,IF(Employee!$S$108&lt;Employee!$F$102,0,Employee!$M$108)))</f>
        <v>0</v>
      </c>
      <c r="X27" s="250">
        <f t="shared" si="3"/>
        <v>0</v>
      </c>
      <c r="Z27" s="250">
        <f>IF(Employee!$F$128&gt;A27,0,IF(Employee!$F$130&lt;A27,0,IF(Employee!$S$132&lt;=A27,0,IF(Employee!$S$131&lt;Employee!$F$128,0,Employee!$M$131))))</f>
        <v>0</v>
      </c>
      <c r="AA27" s="250">
        <f>IF(Employee!$F$128&gt;A27,0,IF(Employee!$F$130&lt;A27,0,IF(Employee!$S$133&lt;=A27,0,IF(Employee!$S$132&lt;Employee!$F$128,0,Employee!$M$132))))</f>
        <v>0</v>
      </c>
      <c r="AB27" s="250">
        <f>IF(Employee!$F$128&gt;A27,0,IF(Employee!$F$130&lt;A27,0,IF(Employee!$S$134&lt;=A27,0,IF(Employee!$S$133&lt;Employee!$F$128,0,Employee!$M$133))))</f>
        <v>0</v>
      </c>
      <c r="AC27" s="250">
        <f>IF(Employee!$F$128&gt;A27,0,IF(Employee!$F$130&lt;A27,0,IF(Employee!$S$134&lt;Employee!$F$128,0,Employee!$M$134)))</f>
        <v>0</v>
      </c>
      <c r="AD27" s="250">
        <f t="shared" si="4"/>
        <v>0</v>
      </c>
      <c r="AF27" s="250">
        <f>IF(Employee!$F$154&gt;A27,0,IF(Employee!$F$156&lt;A27,0,IF(Employee!$S$158&lt;=A27,0,IF(Employee!$S$157&lt;Employee!$F$154,0,Employee!$M$157))))</f>
        <v>0</v>
      </c>
      <c r="AG27" s="250">
        <f>IF(Employee!$F$154&gt;A27,0,IF(Employee!$F$156&lt;A27,0,IF(Employee!$S$159&lt;=A27,0,IF(Employee!$S$158&lt;Employee!$F$154,0,Employee!$M$158))))</f>
        <v>0</v>
      </c>
      <c r="AH27" s="250">
        <f>IF(Employee!$F$154&gt;A27,0,IF(Employee!$F$156&lt;A27,0,IF(Employee!$S$160&lt;=A27,0,IF(Employee!$S$159&lt;Employee!$F$154,0,Employee!$M$159))))</f>
        <v>0</v>
      </c>
      <c r="AI27" s="250">
        <f>IF(Employee!$F$154&gt;A27,0,IF(Employee!$F$156&lt;A27,0,IF(Employee!$S$160&lt;Employee!$F$154,0,Employee!$M$160)))</f>
        <v>0</v>
      </c>
      <c r="AJ27" s="250">
        <f t="shared" si="5"/>
        <v>0</v>
      </c>
      <c r="AL27" s="250">
        <f>IF(Employee!$F$180&gt;A27,0,IF(Employee!$F$182&lt;A27,0,IF(Employee!$S$184&lt;=A27,0,IF(Employee!$S$183&lt;Employee!$F$180,0,Employee!$M$183))))</f>
        <v>0</v>
      </c>
      <c r="AM27" s="250">
        <f>IF(Employee!$F$180&gt;A27,0,IF(Employee!$F$182&lt;A27,0,IF(Employee!$S$185&lt;=A27,0,IF(Employee!$S$184&lt;Employee!$F$180,0,Employee!$M$184))))</f>
        <v>0</v>
      </c>
      <c r="AN27" s="250">
        <f>IF(Employee!$F$180&gt;A27,0,IF(Employee!$F$182&lt;A27,0,IF(Employee!$S$186&lt;=A27,0,IF(Employee!$S$185&lt;Employee!$F$180,0,Employee!$M$185))))</f>
        <v>0</v>
      </c>
      <c r="AO27" s="250">
        <f>IF(Employee!$F$180&gt;A27,0,IF(Employee!$F$182&lt;A27,0,IF(Employee!$S$186&lt;Employee!$F$180,0,Employee!$M$186)))</f>
        <v>0</v>
      </c>
      <c r="AP27" s="250">
        <f t="shared" si="6"/>
        <v>0</v>
      </c>
      <c r="AR27" s="250">
        <f>IF(Employee!$F$206&gt;A27,0,IF(Employee!$F$208&lt;A27,0,IF(Employee!$S$210&lt;=A27,0,IF(Employee!$S$209&lt;Employee!$F$206,0,Employee!$M$209))))</f>
        <v>0</v>
      </c>
      <c r="AS27" s="250">
        <f>IF(Employee!$F$206&gt;A27,0,IF(Employee!$F$208&lt;A27,0,IF(Employee!$S$211&lt;=A27,0,IF(Employee!$S$210&lt;Employee!$F$206,0,Employee!$M$210))))</f>
        <v>0</v>
      </c>
      <c r="AT27" s="250">
        <f>IF(Employee!$F$206&gt;A27,0,IF(Employee!$F$208&lt;A27,0,IF(Employee!$S$212&lt;=A27,0,IF(Employee!$S$211&lt;Employee!$F$206,0,Employee!$M$211))))</f>
        <v>0</v>
      </c>
      <c r="AU27" s="250">
        <f>IF(Employee!$F$206&gt;A27,0,IF(Employee!$F$208&lt;A27,0,IF(Employee!$S$212&lt;Employee!$F$206,0,Employee!$M$212)))</f>
        <v>0</v>
      </c>
      <c r="AV27" s="250">
        <f t="shared" si="7"/>
        <v>0</v>
      </c>
      <c r="AX27" s="250">
        <f>IF(Employee!$F$232&gt;A27,0,IF(Employee!$F$234&lt;A27,0,IF(Employee!$S$236&lt;=A27,0,IF(Employee!$S$235&lt;Employee!$F$232,0,Employee!$M$235))))</f>
        <v>0</v>
      </c>
      <c r="AY27" s="250">
        <f>IF(Employee!$F$232&gt;A27,0,IF(Employee!$F$234&lt;A27,0,IF(Employee!$S$237&lt;=A27,0,IF(Employee!$S$236&lt;Employee!$F$232,0,Employee!$M$236))))</f>
        <v>0</v>
      </c>
      <c r="AZ27" s="250">
        <f>IF(Employee!$F$232&gt;A27,0,IF(Employee!$F$234&lt;A27,0,IF(Employee!$S$238&lt;=A27,0,IF(Employee!$S$237&lt;Employee!$F$232,0,Employee!$M$237))))</f>
        <v>0</v>
      </c>
      <c r="BA27" s="250">
        <f>IF(Employee!$F$232&gt;A27,0,IF(Employee!$F$234&lt;A27,0,IF(Employee!$S$238&lt;Employee!$F$232,0,Employee!$M$238)))</f>
        <v>0</v>
      </c>
      <c r="BB27" s="250">
        <f t="shared" si="8"/>
        <v>0</v>
      </c>
      <c r="BD27" s="250">
        <f>IF(Employee!$F$258&gt;A27,0,IF(Employee!$F$260&lt;A27,0,IF(Employee!$S$262&lt;=A27,0,IF(Employee!$S$261&lt;Employee!$F$258,0,Employee!$M$261))))</f>
        <v>0</v>
      </c>
      <c r="BE27" s="250">
        <f>IF(Employee!$F$258&gt;A27,0,IF(Employee!$F$260&lt;A27,0,IF(Employee!$S$263&lt;=A27,0,IF(Employee!$S$262&lt;Employee!$F$258,0,Employee!$M$262))))</f>
        <v>0</v>
      </c>
      <c r="BF27" s="250">
        <f>IF(Employee!$F$258&gt;A27,0,IF(Employee!$F$260&lt;A27,0,IF(Employee!$S$264&lt;=A27,0,IF(Employee!$S$263&lt;Employee!$F$258,0,Employee!$M$263))))</f>
        <v>0</v>
      </c>
      <c r="BG27" s="250">
        <f>IF(Employee!$F$258&gt;A27,0,IF(Employee!$F$260&lt;A27,0,IF(Employee!$S$264&lt;Employee!$F$258,0,Employee!$M$264)))</f>
        <v>0</v>
      </c>
      <c r="BH27" s="250">
        <f t="shared" si="9"/>
        <v>0</v>
      </c>
    </row>
    <row r="28" spans="1:60" x14ac:dyDescent="0.2">
      <c r="A28" s="250">
        <v>27</v>
      </c>
      <c r="B28" s="250">
        <f>IF(Employee!$F$24&gt;A28,0,IF(Employee!$F$26&lt;A28,0,IF(Employee!$S$28&lt;=A28,0,IF(Employee!$S$27&lt;Employee!$F$24,0,Employee!$M$27))))</f>
        <v>0</v>
      </c>
      <c r="C28" s="250">
        <f>IF(Employee!$F$24&gt;A28,0,IF(Employee!$F$26&lt;A28,0,IF(Employee!$S$29&lt;=A28,0,IF(Employee!$S$28&lt;Employee!$F$24,0,Employee!$M$28))))</f>
        <v>0</v>
      </c>
      <c r="D28" s="250">
        <f>IF(Employee!$F$24&gt;A28,0,IF(Employee!$F$26&lt;A28,0,IF(Employee!$S$30&lt;=A28,0,IF(Employee!$S$29&lt;Employee!$F$24,0,Employee!$M$29))))</f>
        <v>0</v>
      </c>
      <c r="E28" s="250">
        <f>IF(Employee!$F$24&gt;A28,0,IF(Employee!$F$26&lt;A28,0,IF(Employee!$S$30&lt;Employee!$F$24,0,Employee!$M$30)))</f>
        <v>0</v>
      </c>
      <c r="F28" s="250">
        <f t="shared" si="0"/>
        <v>0</v>
      </c>
      <c r="H28" s="250">
        <f>IF(Employee!$F$50&gt;A28,0,IF(Employee!$F$52&lt;A28,0,IF(Employee!$S$54&lt;=A28,0,IF(Employee!$S$53&lt;Employee!$F$50,0,Employee!$M$53))))</f>
        <v>0</v>
      </c>
      <c r="I28" s="250">
        <f>IF(Employee!$F$50&gt;A28,0,IF(Employee!$F$52&lt;A28,0,IF(Employee!$S$55&lt;=A28,0,IF(Employee!$S$54&lt;Employee!$F$50,0,Employee!$M$54))))</f>
        <v>0</v>
      </c>
      <c r="J28" s="250">
        <f>IF(Employee!$F$50&gt;A28,0,IF(Employee!$F$52&lt;A28,0,IF(Employee!$S$56&lt;=A28,0,IF(Employee!$S$55&lt;Employee!$F$50,0,Employee!$M$55))))</f>
        <v>0</v>
      </c>
      <c r="K28" s="250">
        <f>IF(Employee!$F$50&gt;A28,0,IF(Employee!$F$52&lt;A28,0,IF(Employee!$S$56&lt;Employee!$F$50,0,Employee!$M$56)))</f>
        <v>0</v>
      </c>
      <c r="L28" s="250">
        <f t="shared" si="1"/>
        <v>0</v>
      </c>
      <c r="N28" s="250">
        <f>IF(Employee!$F$76&gt;A28,0,IF(Employee!$F$78&lt;A28,0,IF(Employee!$S$80&lt;=A28,0,IF(Employee!$S$79&lt;Employee!$F$76,0,Employee!$M$79))))</f>
        <v>0</v>
      </c>
      <c r="O28" s="250">
        <f>IF(Employee!$F$76&gt;A28,0,IF(Employee!$F$78&lt;A28,0,IF(Employee!$S$81&lt;=A28,0,IF(Employee!$S$80&lt;Employee!$F$76,0,Employee!$M$80))))</f>
        <v>0</v>
      </c>
      <c r="P28" s="250">
        <f>IF(Employee!$F$76&gt;A28,0,IF(Employee!$F$78&lt;A28,0,IF(Employee!$S$82&lt;=A28,0,IF(Employee!$S$81&lt;Employee!$F$76,0,Employee!$M$81))))</f>
        <v>0</v>
      </c>
      <c r="Q28" s="250">
        <f>IF(Employee!$F$76&gt;A28,0,IF(Employee!$F$78&lt;A28,0,IF(Employee!$S$82&lt;Employee!$F$76,0,Employee!$M$82)))</f>
        <v>0</v>
      </c>
      <c r="R28" s="250">
        <f t="shared" si="2"/>
        <v>0</v>
      </c>
      <c r="T28" s="250">
        <f>IF(Employee!$F$102&gt;A28,0,IF(Employee!$F$104&lt;A28,0,IF(Employee!$S$106&lt;=A28,0,IF(Employee!$S$105&lt;Employee!$F$102,0,Employee!$M$105))))</f>
        <v>0</v>
      </c>
      <c r="U28" s="250">
        <f>IF(Employee!$F$102&gt;A28,0,IF(Employee!$F$104&lt;A28,0,IF(Employee!$S$107&lt;=A28,0,IF(Employee!$S$106&lt;Employee!$F$102,0,Employee!$M$106))))</f>
        <v>0</v>
      </c>
      <c r="V28" s="250">
        <f>IF(Employee!$F$102&gt;A28,0,IF(Employee!$F$104&lt;A28,0,IF(Employee!$S$108&lt;=A28,0,IF(Employee!$S$107&lt;Employee!$F$102,0,Employee!$M$107))))</f>
        <v>0</v>
      </c>
      <c r="W28" s="250">
        <f>IF(Employee!$F$102&gt;A28,0,IF(Employee!$F$104&lt;A28,0,IF(Employee!$S$108&lt;Employee!$F$102,0,Employee!$M$108)))</f>
        <v>0</v>
      </c>
      <c r="X28" s="250">
        <f t="shared" si="3"/>
        <v>0</v>
      </c>
      <c r="Z28" s="250">
        <f>IF(Employee!$F$128&gt;A28,0,IF(Employee!$F$130&lt;A28,0,IF(Employee!$S$132&lt;=A28,0,IF(Employee!$S$131&lt;Employee!$F$128,0,Employee!$M$131))))</f>
        <v>0</v>
      </c>
      <c r="AA28" s="250">
        <f>IF(Employee!$F$128&gt;A28,0,IF(Employee!$F$130&lt;A28,0,IF(Employee!$S$133&lt;=A28,0,IF(Employee!$S$132&lt;Employee!$F$128,0,Employee!$M$132))))</f>
        <v>0</v>
      </c>
      <c r="AB28" s="250">
        <f>IF(Employee!$F$128&gt;A28,0,IF(Employee!$F$130&lt;A28,0,IF(Employee!$S$134&lt;=A28,0,IF(Employee!$S$133&lt;Employee!$F$128,0,Employee!$M$133))))</f>
        <v>0</v>
      </c>
      <c r="AC28" s="250">
        <f>IF(Employee!$F$128&gt;A28,0,IF(Employee!$F$130&lt;A28,0,IF(Employee!$S$134&lt;Employee!$F$128,0,Employee!$M$134)))</f>
        <v>0</v>
      </c>
      <c r="AD28" s="250">
        <f t="shared" si="4"/>
        <v>0</v>
      </c>
      <c r="AF28" s="250">
        <f>IF(Employee!$F$154&gt;A28,0,IF(Employee!$F$156&lt;A28,0,IF(Employee!$S$158&lt;=A28,0,IF(Employee!$S$157&lt;Employee!$F$154,0,Employee!$M$157))))</f>
        <v>0</v>
      </c>
      <c r="AG28" s="250">
        <f>IF(Employee!$F$154&gt;A28,0,IF(Employee!$F$156&lt;A28,0,IF(Employee!$S$159&lt;=A28,0,IF(Employee!$S$158&lt;Employee!$F$154,0,Employee!$M$158))))</f>
        <v>0</v>
      </c>
      <c r="AH28" s="250">
        <f>IF(Employee!$F$154&gt;A28,0,IF(Employee!$F$156&lt;A28,0,IF(Employee!$S$160&lt;=A28,0,IF(Employee!$S$159&lt;Employee!$F$154,0,Employee!$M$159))))</f>
        <v>0</v>
      </c>
      <c r="AI28" s="250">
        <f>IF(Employee!$F$154&gt;A28,0,IF(Employee!$F$156&lt;A28,0,IF(Employee!$S$160&lt;Employee!$F$154,0,Employee!$M$160)))</f>
        <v>0</v>
      </c>
      <c r="AJ28" s="250">
        <f t="shared" si="5"/>
        <v>0</v>
      </c>
      <c r="AL28" s="250">
        <f>IF(Employee!$F$180&gt;A28,0,IF(Employee!$F$182&lt;A28,0,IF(Employee!$S$184&lt;=A28,0,IF(Employee!$S$183&lt;Employee!$F$180,0,Employee!$M$183))))</f>
        <v>0</v>
      </c>
      <c r="AM28" s="250">
        <f>IF(Employee!$F$180&gt;A28,0,IF(Employee!$F$182&lt;A28,0,IF(Employee!$S$185&lt;=A28,0,IF(Employee!$S$184&lt;Employee!$F$180,0,Employee!$M$184))))</f>
        <v>0</v>
      </c>
      <c r="AN28" s="250">
        <f>IF(Employee!$F$180&gt;A28,0,IF(Employee!$F$182&lt;A28,0,IF(Employee!$S$186&lt;=A28,0,IF(Employee!$S$185&lt;Employee!$F$180,0,Employee!$M$185))))</f>
        <v>0</v>
      </c>
      <c r="AO28" s="250">
        <f>IF(Employee!$F$180&gt;A28,0,IF(Employee!$F$182&lt;A28,0,IF(Employee!$S$186&lt;Employee!$F$180,0,Employee!$M$186)))</f>
        <v>0</v>
      </c>
      <c r="AP28" s="250">
        <f t="shared" si="6"/>
        <v>0</v>
      </c>
      <c r="AR28" s="250">
        <f>IF(Employee!$F$206&gt;A28,0,IF(Employee!$F$208&lt;A28,0,IF(Employee!$S$210&lt;=A28,0,IF(Employee!$S$209&lt;Employee!$F$206,0,Employee!$M$209))))</f>
        <v>0</v>
      </c>
      <c r="AS28" s="250">
        <f>IF(Employee!$F$206&gt;A28,0,IF(Employee!$F$208&lt;A28,0,IF(Employee!$S$211&lt;=A28,0,IF(Employee!$S$210&lt;Employee!$F$206,0,Employee!$M$210))))</f>
        <v>0</v>
      </c>
      <c r="AT28" s="250">
        <f>IF(Employee!$F$206&gt;A28,0,IF(Employee!$F$208&lt;A28,0,IF(Employee!$S$212&lt;=A28,0,IF(Employee!$S$211&lt;Employee!$F$206,0,Employee!$M$211))))</f>
        <v>0</v>
      </c>
      <c r="AU28" s="250">
        <f>IF(Employee!$F$206&gt;A28,0,IF(Employee!$F$208&lt;A28,0,IF(Employee!$S$212&lt;Employee!$F$206,0,Employee!$M$212)))</f>
        <v>0</v>
      </c>
      <c r="AV28" s="250">
        <f t="shared" si="7"/>
        <v>0</v>
      </c>
      <c r="AX28" s="250">
        <f>IF(Employee!$F$232&gt;A28,0,IF(Employee!$F$234&lt;A28,0,IF(Employee!$S$236&lt;=A28,0,IF(Employee!$S$235&lt;Employee!$F$232,0,Employee!$M$235))))</f>
        <v>0</v>
      </c>
      <c r="AY28" s="250">
        <f>IF(Employee!$F$232&gt;A28,0,IF(Employee!$F$234&lt;A28,0,IF(Employee!$S$237&lt;=A28,0,IF(Employee!$S$236&lt;Employee!$F$232,0,Employee!$M$236))))</f>
        <v>0</v>
      </c>
      <c r="AZ28" s="250">
        <f>IF(Employee!$F$232&gt;A28,0,IF(Employee!$F$234&lt;A28,0,IF(Employee!$S$238&lt;=A28,0,IF(Employee!$S$237&lt;Employee!$F$232,0,Employee!$M$237))))</f>
        <v>0</v>
      </c>
      <c r="BA28" s="250">
        <f>IF(Employee!$F$232&gt;A28,0,IF(Employee!$F$234&lt;A28,0,IF(Employee!$S$238&lt;Employee!$F$232,0,Employee!$M$238)))</f>
        <v>0</v>
      </c>
      <c r="BB28" s="250">
        <f t="shared" si="8"/>
        <v>0</v>
      </c>
      <c r="BD28" s="250">
        <f>IF(Employee!$F$258&gt;A28,0,IF(Employee!$F$260&lt;A28,0,IF(Employee!$S$262&lt;=A28,0,IF(Employee!$S$261&lt;Employee!$F$258,0,Employee!$M$261))))</f>
        <v>0</v>
      </c>
      <c r="BE28" s="250">
        <f>IF(Employee!$F$258&gt;A28,0,IF(Employee!$F$260&lt;A28,0,IF(Employee!$S$263&lt;=A28,0,IF(Employee!$S$262&lt;Employee!$F$258,0,Employee!$M$262))))</f>
        <v>0</v>
      </c>
      <c r="BF28" s="250">
        <f>IF(Employee!$F$258&gt;A28,0,IF(Employee!$F$260&lt;A28,0,IF(Employee!$S$264&lt;=A28,0,IF(Employee!$S$263&lt;Employee!$F$258,0,Employee!$M$263))))</f>
        <v>0</v>
      </c>
      <c r="BG28" s="250">
        <f>IF(Employee!$F$258&gt;A28,0,IF(Employee!$F$260&lt;A28,0,IF(Employee!$S$264&lt;Employee!$F$258,0,Employee!$M$264)))</f>
        <v>0</v>
      </c>
      <c r="BH28" s="250">
        <f t="shared" si="9"/>
        <v>0</v>
      </c>
    </row>
    <row r="29" spans="1:60" x14ac:dyDescent="0.2">
      <c r="A29" s="250">
        <v>28</v>
      </c>
      <c r="B29" s="250">
        <f>IF(Employee!$F$24&gt;A29,0,IF(Employee!$F$26&lt;A29,0,IF(Employee!$S$28&lt;=A29,0,IF(Employee!$S$27&lt;Employee!$F$24,0,Employee!$M$27))))</f>
        <v>0</v>
      </c>
      <c r="C29" s="250">
        <f>IF(Employee!$F$24&gt;A29,0,IF(Employee!$F$26&lt;A29,0,IF(Employee!$S$29&lt;=A29,0,IF(Employee!$S$28&lt;Employee!$F$24,0,Employee!$M$28))))</f>
        <v>0</v>
      </c>
      <c r="D29" s="250">
        <f>IF(Employee!$F$24&gt;A29,0,IF(Employee!$F$26&lt;A29,0,IF(Employee!$S$30&lt;=A29,0,IF(Employee!$S$29&lt;Employee!$F$24,0,Employee!$M$29))))</f>
        <v>0</v>
      </c>
      <c r="E29" s="250">
        <f>IF(Employee!$F$24&gt;A29,0,IF(Employee!$F$26&lt;A29,0,IF(Employee!$S$30&lt;Employee!$F$24,0,Employee!$M$30)))</f>
        <v>0</v>
      </c>
      <c r="F29" s="250">
        <f t="shared" si="0"/>
        <v>0</v>
      </c>
      <c r="H29" s="250">
        <f>IF(Employee!$F$50&gt;A29,0,IF(Employee!$F$52&lt;A29,0,IF(Employee!$S$54&lt;=A29,0,IF(Employee!$S$53&lt;Employee!$F$50,0,Employee!$M$53))))</f>
        <v>0</v>
      </c>
      <c r="I29" s="250">
        <f>IF(Employee!$F$50&gt;A29,0,IF(Employee!$F$52&lt;A29,0,IF(Employee!$S$55&lt;=A29,0,IF(Employee!$S$54&lt;Employee!$F$50,0,Employee!$M$54))))</f>
        <v>0</v>
      </c>
      <c r="J29" s="250">
        <f>IF(Employee!$F$50&gt;A29,0,IF(Employee!$F$52&lt;A29,0,IF(Employee!$S$56&lt;=A29,0,IF(Employee!$S$55&lt;Employee!$F$50,0,Employee!$M$55))))</f>
        <v>0</v>
      </c>
      <c r="K29" s="250">
        <f>IF(Employee!$F$50&gt;A29,0,IF(Employee!$F$52&lt;A29,0,IF(Employee!$S$56&lt;Employee!$F$50,0,Employee!$M$56)))</f>
        <v>0</v>
      </c>
      <c r="L29" s="250">
        <f t="shared" si="1"/>
        <v>0</v>
      </c>
      <c r="N29" s="250">
        <f>IF(Employee!$F$76&gt;A29,0,IF(Employee!$F$78&lt;A29,0,IF(Employee!$S$80&lt;=A29,0,IF(Employee!$S$79&lt;Employee!$F$76,0,Employee!$M$79))))</f>
        <v>0</v>
      </c>
      <c r="O29" s="250">
        <f>IF(Employee!$F$76&gt;A29,0,IF(Employee!$F$78&lt;A29,0,IF(Employee!$S$81&lt;=A29,0,IF(Employee!$S$80&lt;Employee!$F$76,0,Employee!$M$80))))</f>
        <v>0</v>
      </c>
      <c r="P29" s="250">
        <f>IF(Employee!$F$76&gt;A29,0,IF(Employee!$F$78&lt;A29,0,IF(Employee!$S$82&lt;=A29,0,IF(Employee!$S$81&lt;Employee!$F$76,0,Employee!$M$81))))</f>
        <v>0</v>
      </c>
      <c r="Q29" s="250">
        <f>IF(Employee!$F$76&gt;A29,0,IF(Employee!$F$78&lt;A29,0,IF(Employee!$S$82&lt;Employee!$F$76,0,Employee!$M$82)))</f>
        <v>0</v>
      </c>
      <c r="R29" s="250">
        <f t="shared" si="2"/>
        <v>0</v>
      </c>
      <c r="T29" s="250">
        <f>IF(Employee!$F$102&gt;A29,0,IF(Employee!$F$104&lt;A29,0,IF(Employee!$S$106&lt;=A29,0,IF(Employee!$S$105&lt;Employee!$F$102,0,Employee!$M$105))))</f>
        <v>0</v>
      </c>
      <c r="U29" s="250">
        <f>IF(Employee!$F$102&gt;A29,0,IF(Employee!$F$104&lt;A29,0,IF(Employee!$S$107&lt;=A29,0,IF(Employee!$S$106&lt;Employee!$F$102,0,Employee!$M$106))))</f>
        <v>0</v>
      </c>
      <c r="V29" s="250">
        <f>IF(Employee!$F$102&gt;A29,0,IF(Employee!$F$104&lt;A29,0,IF(Employee!$S$108&lt;=A29,0,IF(Employee!$S$107&lt;Employee!$F$102,0,Employee!$M$107))))</f>
        <v>0</v>
      </c>
      <c r="W29" s="250">
        <f>IF(Employee!$F$102&gt;A29,0,IF(Employee!$F$104&lt;A29,0,IF(Employee!$S$108&lt;Employee!$F$102,0,Employee!$M$108)))</f>
        <v>0</v>
      </c>
      <c r="X29" s="250">
        <f t="shared" si="3"/>
        <v>0</v>
      </c>
      <c r="Z29" s="250">
        <f>IF(Employee!$F$128&gt;A29,0,IF(Employee!$F$130&lt;A29,0,IF(Employee!$S$132&lt;=A29,0,IF(Employee!$S$131&lt;Employee!$F$128,0,Employee!$M$131))))</f>
        <v>0</v>
      </c>
      <c r="AA29" s="250">
        <f>IF(Employee!$F$128&gt;A29,0,IF(Employee!$F$130&lt;A29,0,IF(Employee!$S$133&lt;=A29,0,IF(Employee!$S$132&lt;Employee!$F$128,0,Employee!$M$132))))</f>
        <v>0</v>
      </c>
      <c r="AB29" s="250">
        <f>IF(Employee!$F$128&gt;A29,0,IF(Employee!$F$130&lt;A29,0,IF(Employee!$S$134&lt;=A29,0,IF(Employee!$S$133&lt;Employee!$F$128,0,Employee!$M$133))))</f>
        <v>0</v>
      </c>
      <c r="AC29" s="250">
        <f>IF(Employee!$F$128&gt;A29,0,IF(Employee!$F$130&lt;A29,0,IF(Employee!$S$134&lt;Employee!$F$128,0,Employee!$M$134)))</f>
        <v>0</v>
      </c>
      <c r="AD29" s="250">
        <f t="shared" si="4"/>
        <v>0</v>
      </c>
      <c r="AF29" s="250">
        <f>IF(Employee!$F$154&gt;A29,0,IF(Employee!$F$156&lt;A29,0,IF(Employee!$S$158&lt;=A29,0,IF(Employee!$S$157&lt;Employee!$F$154,0,Employee!$M$157))))</f>
        <v>0</v>
      </c>
      <c r="AG29" s="250">
        <f>IF(Employee!$F$154&gt;A29,0,IF(Employee!$F$156&lt;A29,0,IF(Employee!$S$159&lt;=A29,0,IF(Employee!$S$158&lt;Employee!$F$154,0,Employee!$M$158))))</f>
        <v>0</v>
      </c>
      <c r="AH29" s="250">
        <f>IF(Employee!$F$154&gt;A29,0,IF(Employee!$F$156&lt;A29,0,IF(Employee!$S$160&lt;=A29,0,IF(Employee!$S$159&lt;Employee!$F$154,0,Employee!$M$159))))</f>
        <v>0</v>
      </c>
      <c r="AI29" s="250">
        <f>IF(Employee!$F$154&gt;A29,0,IF(Employee!$F$156&lt;A29,0,IF(Employee!$S$160&lt;Employee!$F$154,0,Employee!$M$160)))</f>
        <v>0</v>
      </c>
      <c r="AJ29" s="250">
        <f t="shared" si="5"/>
        <v>0</v>
      </c>
      <c r="AL29" s="250">
        <f>IF(Employee!$F$180&gt;A29,0,IF(Employee!$F$182&lt;A29,0,IF(Employee!$S$184&lt;=A29,0,IF(Employee!$S$183&lt;Employee!$F$180,0,Employee!$M$183))))</f>
        <v>0</v>
      </c>
      <c r="AM29" s="250">
        <f>IF(Employee!$F$180&gt;A29,0,IF(Employee!$F$182&lt;A29,0,IF(Employee!$S$185&lt;=A29,0,IF(Employee!$S$184&lt;Employee!$F$180,0,Employee!$M$184))))</f>
        <v>0</v>
      </c>
      <c r="AN29" s="250">
        <f>IF(Employee!$F$180&gt;A29,0,IF(Employee!$F$182&lt;A29,0,IF(Employee!$S$186&lt;=A29,0,IF(Employee!$S$185&lt;Employee!$F$180,0,Employee!$M$185))))</f>
        <v>0</v>
      </c>
      <c r="AO29" s="250">
        <f>IF(Employee!$F$180&gt;A29,0,IF(Employee!$F$182&lt;A29,0,IF(Employee!$S$186&lt;Employee!$F$180,0,Employee!$M$186)))</f>
        <v>0</v>
      </c>
      <c r="AP29" s="250">
        <f t="shared" si="6"/>
        <v>0</v>
      </c>
      <c r="AR29" s="250">
        <f>IF(Employee!$F$206&gt;A29,0,IF(Employee!$F$208&lt;A29,0,IF(Employee!$S$210&lt;=A29,0,IF(Employee!$S$209&lt;Employee!$F$206,0,Employee!$M$209))))</f>
        <v>0</v>
      </c>
      <c r="AS29" s="250">
        <f>IF(Employee!$F$206&gt;A29,0,IF(Employee!$F$208&lt;A29,0,IF(Employee!$S$211&lt;=A29,0,IF(Employee!$S$210&lt;Employee!$F$206,0,Employee!$M$210))))</f>
        <v>0</v>
      </c>
      <c r="AT29" s="250">
        <f>IF(Employee!$F$206&gt;A29,0,IF(Employee!$F$208&lt;A29,0,IF(Employee!$S$212&lt;=A29,0,IF(Employee!$S$211&lt;Employee!$F$206,0,Employee!$M$211))))</f>
        <v>0</v>
      </c>
      <c r="AU29" s="250">
        <f>IF(Employee!$F$206&gt;A29,0,IF(Employee!$F$208&lt;A29,0,IF(Employee!$S$212&lt;Employee!$F$206,0,Employee!$M$212)))</f>
        <v>0</v>
      </c>
      <c r="AV29" s="250">
        <f t="shared" si="7"/>
        <v>0</v>
      </c>
      <c r="AX29" s="250">
        <f>IF(Employee!$F$232&gt;A29,0,IF(Employee!$F$234&lt;A29,0,IF(Employee!$S$236&lt;=A29,0,IF(Employee!$S$235&lt;Employee!$F$232,0,Employee!$M$235))))</f>
        <v>0</v>
      </c>
      <c r="AY29" s="250">
        <f>IF(Employee!$F$232&gt;A29,0,IF(Employee!$F$234&lt;A29,0,IF(Employee!$S$237&lt;=A29,0,IF(Employee!$S$236&lt;Employee!$F$232,0,Employee!$M$236))))</f>
        <v>0</v>
      </c>
      <c r="AZ29" s="250">
        <f>IF(Employee!$F$232&gt;A29,0,IF(Employee!$F$234&lt;A29,0,IF(Employee!$S$238&lt;=A29,0,IF(Employee!$S$237&lt;Employee!$F$232,0,Employee!$M$237))))</f>
        <v>0</v>
      </c>
      <c r="BA29" s="250">
        <f>IF(Employee!$F$232&gt;A29,0,IF(Employee!$F$234&lt;A29,0,IF(Employee!$S$238&lt;Employee!$F$232,0,Employee!$M$238)))</f>
        <v>0</v>
      </c>
      <c r="BB29" s="250">
        <f t="shared" si="8"/>
        <v>0</v>
      </c>
      <c r="BD29" s="250">
        <f>IF(Employee!$F$258&gt;A29,0,IF(Employee!$F$260&lt;A29,0,IF(Employee!$S$262&lt;=A29,0,IF(Employee!$S$261&lt;Employee!$F$258,0,Employee!$M$261))))</f>
        <v>0</v>
      </c>
      <c r="BE29" s="250">
        <f>IF(Employee!$F$258&gt;A29,0,IF(Employee!$F$260&lt;A29,0,IF(Employee!$S$263&lt;=A29,0,IF(Employee!$S$262&lt;Employee!$F$258,0,Employee!$M$262))))</f>
        <v>0</v>
      </c>
      <c r="BF29" s="250">
        <f>IF(Employee!$F$258&gt;A29,0,IF(Employee!$F$260&lt;A29,0,IF(Employee!$S$264&lt;=A29,0,IF(Employee!$S$263&lt;Employee!$F$258,0,Employee!$M$263))))</f>
        <v>0</v>
      </c>
      <c r="BG29" s="250">
        <f>IF(Employee!$F$258&gt;A29,0,IF(Employee!$F$260&lt;A29,0,IF(Employee!$S$264&lt;Employee!$F$258,0,Employee!$M$264)))</f>
        <v>0</v>
      </c>
      <c r="BH29" s="250">
        <f t="shared" si="9"/>
        <v>0</v>
      </c>
    </row>
    <row r="30" spans="1:60" x14ac:dyDescent="0.2">
      <c r="A30" s="250">
        <v>29</v>
      </c>
      <c r="B30" s="250">
        <f>IF(Employee!$F$24&gt;A30,0,IF(Employee!$F$26&lt;A30,0,IF(Employee!$S$28&lt;=A30,0,IF(Employee!$S$27&lt;Employee!$F$24,0,Employee!$M$27))))</f>
        <v>0</v>
      </c>
      <c r="C30" s="250">
        <f>IF(Employee!$F$24&gt;A30,0,IF(Employee!$F$26&lt;A30,0,IF(Employee!$S$29&lt;=A30,0,IF(Employee!$S$28&lt;Employee!$F$24,0,Employee!$M$28))))</f>
        <v>0</v>
      </c>
      <c r="D30" s="250">
        <f>IF(Employee!$F$24&gt;A30,0,IF(Employee!$F$26&lt;A30,0,IF(Employee!$S$30&lt;=A30,0,IF(Employee!$S$29&lt;Employee!$F$24,0,Employee!$M$29))))</f>
        <v>0</v>
      </c>
      <c r="E30" s="250">
        <f>IF(Employee!$F$24&gt;A30,0,IF(Employee!$F$26&lt;A30,0,IF(Employee!$S$30&lt;Employee!$F$24,0,Employee!$M$30)))</f>
        <v>0</v>
      </c>
      <c r="F30" s="250">
        <f t="shared" si="0"/>
        <v>0</v>
      </c>
      <c r="H30" s="250">
        <f>IF(Employee!$F$50&gt;A30,0,IF(Employee!$F$52&lt;A30,0,IF(Employee!$S$54&lt;=A30,0,IF(Employee!$S$53&lt;Employee!$F$50,0,Employee!$M$53))))</f>
        <v>0</v>
      </c>
      <c r="I30" s="250">
        <f>IF(Employee!$F$50&gt;A30,0,IF(Employee!$F$52&lt;A30,0,IF(Employee!$S$55&lt;=A30,0,IF(Employee!$S$54&lt;Employee!$F$50,0,Employee!$M$54))))</f>
        <v>0</v>
      </c>
      <c r="J30" s="250">
        <f>IF(Employee!$F$50&gt;A30,0,IF(Employee!$F$52&lt;A30,0,IF(Employee!$S$56&lt;=A30,0,IF(Employee!$S$55&lt;Employee!$F$50,0,Employee!$M$55))))</f>
        <v>0</v>
      </c>
      <c r="K30" s="250">
        <f>IF(Employee!$F$50&gt;A30,0,IF(Employee!$F$52&lt;A30,0,IF(Employee!$S$56&lt;Employee!$F$50,0,Employee!$M$56)))</f>
        <v>0</v>
      </c>
      <c r="L30" s="250">
        <f t="shared" si="1"/>
        <v>0</v>
      </c>
      <c r="N30" s="250">
        <f>IF(Employee!$F$76&gt;A30,0,IF(Employee!$F$78&lt;A30,0,IF(Employee!$S$80&lt;=A30,0,IF(Employee!$S$79&lt;Employee!$F$76,0,Employee!$M$79))))</f>
        <v>0</v>
      </c>
      <c r="O30" s="250">
        <f>IF(Employee!$F$76&gt;A30,0,IF(Employee!$F$78&lt;A30,0,IF(Employee!$S$81&lt;=A30,0,IF(Employee!$S$80&lt;Employee!$F$76,0,Employee!$M$80))))</f>
        <v>0</v>
      </c>
      <c r="P30" s="250">
        <f>IF(Employee!$F$76&gt;A30,0,IF(Employee!$F$78&lt;A30,0,IF(Employee!$S$82&lt;=A30,0,IF(Employee!$S$81&lt;Employee!$F$76,0,Employee!$M$81))))</f>
        <v>0</v>
      </c>
      <c r="Q30" s="250">
        <f>IF(Employee!$F$76&gt;A30,0,IF(Employee!$F$78&lt;A30,0,IF(Employee!$S$82&lt;Employee!$F$76,0,Employee!$M$82)))</f>
        <v>0</v>
      </c>
      <c r="R30" s="250">
        <f t="shared" si="2"/>
        <v>0</v>
      </c>
      <c r="T30" s="250">
        <f>IF(Employee!$F$102&gt;A30,0,IF(Employee!$F$104&lt;A30,0,IF(Employee!$S$106&lt;=A30,0,IF(Employee!$S$105&lt;Employee!$F$102,0,Employee!$M$105))))</f>
        <v>0</v>
      </c>
      <c r="U30" s="250">
        <f>IF(Employee!$F$102&gt;A30,0,IF(Employee!$F$104&lt;A30,0,IF(Employee!$S$107&lt;=A30,0,IF(Employee!$S$106&lt;Employee!$F$102,0,Employee!$M$106))))</f>
        <v>0</v>
      </c>
      <c r="V30" s="250">
        <f>IF(Employee!$F$102&gt;A30,0,IF(Employee!$F$104&lt;A30,0,IF(Employee!$S$108&lt;=A30,0,IF(Employee!$S$107&lt;Employee!$F$102,0,Employee!$M$107))))</f>
        <v>0</v>
      </c>
      <c r="W30" s="250">
        <f>IF(Employee!$F$102&gt;A30,0,IF(Employee!$F$104&lt;A30,0,IF(Employee!$S$108&lt;Employee!$F$102,0,Employee!$M$108)))</f>
        <v>0</v>
      </c>
      <c r="X30" s="250">
        <f t="shared" si="3"/>
        <v>0</v>
      </c>
      <c r="Z30" s="250">
        <f>IF(Employee!$F$128&gt;A30,0,IF(Employee!$F$130&lt;A30,0,IF(Employee!$S$132&lt;=A30,0,IF(Employee!$S$131&lt;Employee!$F$128,0,Employee!$M$131))))</f>
        <v>0</v>
      </c>
      <c r="AA30" s="250">
        <f>IF(Employee!$F$128&gt;A30,0,IF(Employee!$F$130&lt;A30,0,IF(Employee!$S$133&lt;=A30,0,IF(Employee!$S$132&lt;Employee!$F$128,0,Employee!$M$132))))</f>
        <v>0</v>
      </c>
      <c r="AB30" s="250">
        <f>IF(Employee!$F$128&gt;A30,0,IF(Employee!$F$130&lt;A30,0,IF(Employee!$S$134&lt;=A30,0,IF(Employee!$S$133&lt;Employee!$F$128,0,Employee!$M$133))))</f>
        <v>0</v>
      </c>
      <c r="AC30" s="250">
        <f>IF(Employee!$F$128&gt;A30,0,IF(Employee!$F$130&lt;A30,0,IF(Employee!$S$134&lt;Employee!$F$128,0,Employee!$M$134)))</f>
        <v>0</v>
      </c>
      <c r="AD30" s="250">
        <f t="shared" si="4"/>
        <v>0</v>
      </c>
      <c r="AF30" s="250">
        <f>IF(Employee!$F$154&gt;A30,0,IF(Employee!$F$156&lt;A30,0,IF(Employee!$S$158&lt;=A30,0,IF(Employee!$S$157&lt;Employee!$F$154,0,Employee!$M$157))))</f>
        <v>0</v>
      </c>
      <c r="AG30" s="250">
        <f>IF(Employee!$F$154&gt;A30,0,IF(Employee!$F$156&lt;A30,0,IF(Employee!$S$159&lt;=A30,0,IF(Employee!$S$158&lt;Employee!$F$154,0,Employee!$M$158))))</f>
        <v>0</v>
      </c>
      <c r="AH30" s="250">
        <f>IF(Employee!$F$154&gt;A30,0,IF(Employee!$F$156&lt;A30,0,IF(Employee!$S$160&lt;=A30,0,IF(Employee!$S$159&lt;Employee!$F$154,0,Employee!$M$159))))</f>
        <v>0</v>
      </c>
      <c r="AI30" s="250">
        <f>IF(Employee!$F$154&gt;A30,0,IF(Employee!$F$156&lt;A30,0,IF(Employee!$S$160&lt;Employee!$F$154,0,Employee!$M$160)))</f>
        <v>0</v>
      </c>
      <c r="AJ30" s="250">
        <f t="shared" si="5"/>
        <v>0</v>
      </c>
      <c r="AL30" s="250">
        <f>IF(Employee!$F$180&gt;A30,0,IF(Employee!$F$182&lt;A30,0,IF(Employee!$S$184&lt;=A30,0,IF(Employee!$S$183&lt;Employee!$F$180,0,Employee!$M$183))))</f>
        <v>0</v>
      </c>
      <c r="AM30" s="250">
        <f>IF(Employee!$F$180&gt;A30,0,IF(Employee!$F$182&lt;A30,0,IF(Employee!$S$185&lt;=A30,0,IF(Employee!$S$184&lt;Employee!$F$180,0,Employee!$M$184))))</f>
        <v>0</v>
      </c>
      <c r="AN30" s="250">
        <f>IF(Employee!$F$180&gt;A30,0,IF(Employee!$F$182&lt;A30,0,IF(Employee!$S$186&lt;=A30,0,IF(Employee!$S$185&lt;Employee!$F$180,0,Employee!$M$185))))</f>
        <v>0</v>
      </c>
      <c r="AO30" s="250">
        <f>IF(Employee!$F$180&gt;A30,0,IF(Employee!$F$182&lt;A30,0,IF(Employee!$S$186&lt;Employee!$F$180,0,Employee!$M$186)))</f>
        <v>0</v>
      </c>
      <c r="AP30" s="250">
        <f t="shared" si="6"/>
        <v>0</v>
      </c>
      <c r="AR30" s="250">
        <f>IF(Employee!$F$206&gt;A30,0,IF(Employee!$F$208&lt;A30,0,IF(Employee!$S$210&lt;=A30,0,IF(Employee!$S$209&lt;Employee!$F$206,0,Employee!$M$209))))</f>
        <v>0</v>
      </c>
      <c r="AS30" s="250">
        <f>IF(Employee!$F$206&gt;A30,0,IF(Employee!$F$208&lt;A30,0,IF(Employee!$S$211&lt;=A30,0,IF(Employee!$S$210&lt;Employee!$F$206,0,Employee!$M$210))))</f>
        <v>0</v>
      </c>
      <c r="AT30" s="250">
        <f>IF(Employee!$F$206&gt;A30,0,IF(Employee!$F$208&lt;A30,0,IF(Employee!$S$212&lt;=A30,0,IF(Employee!$S$211&lt;Employee!$F$206,0,Employee!$M$211))))</f>
        <v>0</v>
      </c>
      <c r="AU30" s="250">
        <f>IF(Employee!$F$206&gt;A30,0,IF(Employee!$F$208&lt;A30,0,IF(Employee!$S$212&lt;Employee!$F$206,0,Employee!$M$212)))</f>
        <v>0</v>
      </c>
      <c r="AV30" s="250">
        <f t="shared" si="7"/>
        <v>0</v>
      </c>
      <c r="AX30" s="250">
        <f>IF(Employee!$F$232&gt;A30,0,IF(Employee!$F$234&lt;A30,0,IF(Employee!$S$236&lt;=A30,0,IF(Employee!$S$235&lt;Employee!$F$232,0,Employee!$M$235))))</f>
        <v>0</v>
      </c>
      <c r="AY30" s="250">
        <f>IF(Employee!$F$232&gt;A30,0,IF(Employee!$F$234&lt;A30,0,IF(Employee!$S$237&lt;=A30,0,IF(Employee!$S$236&lt;Employee!$F$232,0,Employee!$M$236))))</f>
        <v>0</v>
      </c>
      <c r="AZ30" s="250">
        <f>IF(Employee!$F$232&gt;A30,0,IF(Employee!$F$234&lt;A30,0,IF(Employee!$S$238&lt;=A30,0,IF(Employee!$S$237&lt;Employee!$F$232,0,Employee!$M$237))))</f>
        <v>0</v>
      </c>
      <c r="BA30" s="250">
        <f>IF(Employee!$F$232&gt;A30,0,IF(Employee!$F$234&lt;A30,0,IF(Employee!$S$238&lt;Employee!$F$232,0,Employee!$M$238)))</f>
        <v>0</v>
      </c>
      <c r="BB30" s="250">
        <f t="shared" si="8"/>
        <v>0</v>
      </c>
      <c r="BD30" s="250">
        <f>IF(Employee!$F$258&gt;A30,0,IF(Employee!$F$260&lt;A30,0,IF(Employee!$S$262&lt;=A30,0,IF(Employee!$S$261&lt;Employee!$F$258,0,Employee!$M$261))))</f>
        <v>0</v>
      </c>
      <c r="BE30" s="250">
        <f>IF(Employee!$F$258&gt;A30,0,IF(Employee!$F$260&lt;A30,0,IF(Employee!$S$263&lt;=A30,0,IF(Employee!$S$262&lt;Employee!$F$258,0,Employee!$M$262))))</f>
        <v>0</v>
      </c>
      <c r="BF30" s="250">
        <f>IF(Employee!$F$258&gt;A30,0,IF(Employee!$F$260&lt;A30,0,IF(Employee!$S$264&lt;=A30,0,IF(Employee!$S$263&lt;Employee!$F$258,0,Employee!$M$263))))</f>
        <v>0</v>
      </c>
      <c r="BG30" s="250">
        <f>IF(Employee!$F$258&gt;A30,0,IF(Employee!$F$260&lt;A30,0,IF(Employee!$S$264&lt;Employee!$F$258,0,Employee!$M$264)))</f>
        <v>0</v>
      </c>
      <c r="BH30" s="250">
        <f t="shared" si="9"/>
        <v>0</v>
      </c>
    </row>
    <row r="31" spans="1:60" x14ac:dyDescent="0.2">
      <c r="A31" s="250">
        <v>30</v>
      </c>
      <c r="B31" s="250">
        <f>IF(Employee!$F$24&gt;A31,0,IF(Employee!$F$26&lt;A31,0,IF(Employee!$S$28&lt;=A31,0,IF(Employee!$S$27&lt;Employee!$F$24,0,Employee!$M$27))))</f>
        <v>0</v>
      </c>
      <c r="C31" s="250">
        <f>IF(Employee!$F$24&gt;A31,0,IF(Employee!$F$26&lt;A31,0,IF(Employee!$S$29&lt;=A31,0,IF(Employee!$S$28&lt;Employee!$F$24,0,Employee!$M$28))))</f>
        <v>0</v>
      </c>
      <c r="D31" s="250">
        <f>IF(Employee!$F$24&gt;A31,0,IF(Employee!$F$26&lt;A31,0,IF(Employee!$S$30&lt;=A31,0,IF(Employee!$S$29&lt;Employee!$F$24,0,Employee!$M$29))))</f>
        <v>0</v>
      </c>
      <c r="E31" s="250">
        <f>IF(Employee!$F$24&gt;A31,0,IF(Employee!$F$26&lt;A31,0,IF(Employee!$S$30&lt;Employee!$F$24,0,Employee!$M$30)))</f>
        <v>0</v>
      </c>
      <c r="F31" s="250">
        <f t="shared" si="0"/>
        <v>0</v>
      </c>
      <c r="H31" s="250">
        <f>IF(Employee!$F$50&gt;A31,0,IF(Employee!$F$52&lt;A31,0,IF(Employee!$S$54&lt;=A31,0,IF(Employee!$S$53&lt;Employee!$F$50,0,Employee!$M$53))))</f>
        <v>0</v>
      </c>
      <c r="I31" s="250">
        <f>IF(Employee!$F$50&gt;A31,0,IF(Employee!$F$52&lt;A31,0,IF(Employee!$S$55&lt;=A31,0,IF(Employee!$S$54&lt;Employee!$F$50,0,Employee!$M$54))))</f>
        <v>0</v>
      </c>
      <c r="J31" s="250">
        <f>IF(Employee!$F$50&gt;A31,0,IF(Employee!$F$52&lt;A31,0,IF(Employee!$S$56&lt;=A31,0,IF(Employee!$S$55&lt;Employee!$F$50,0,Employee!$M$55))))</f>
        <v>0</v>
      </c>
      <c r="K31" s="250">
        <f>IF(Employee!$F$50&gt;A31,0,IF(Employee!$F$52&lt;A31,0,IF(Employee!$S$56&lt;Employee!$F$50,0,Employee!$M$56)))</f>
        <v>0</v>
      </c>
      <c r="L31" s="250">
        <f t="shared" si="1"/>
        <v>0</v>
      </c>
      <c r="N31" s="250">
        <f>IF(Employee!$F$76&gt;A31,0,IF(Employee!$F$78&lt;A31,0,IF(Employee!$S$80&lt;=A31,0,IF(Employee!$S$79&lt;Employee!$F$76,0,Employee!$M$79))))</f>
        <v>0</v>
      </c>
      <c r="O31" s="250">
        <f>IF(Employee!$F$76&gt;A31,0,IF(Employee!$F$78&lt;A31,0,IF(Employee!$S$81&lt;=A31,0,IF(Employee!$S$80&lt;Employee!$F$76,0,Employee!$M$80))))</f>
        <v>0</v>
      </c>
      <c r="P31" s="250">
        <f>IF(Employee!$F$76&gt;A31,0,IF(Employee!$F$78&lt;A31,0,IF(Employee!$S$82&lt;=A31,0,IF(Employee!$S$81&lt;Employee!$F$76,0,Employee!$M$81))))</f>
        <v>0</v>
      </c>
      <c r="Q31" s="250">
        <f>IF(Employee!$F$76&gt;A31,0,IF(Employee!$F$78&lt;A31,0,IF(Employee!$S$82&lt;Employee!$F$76,0,Employee!$M$82)))</f>
        <v>0</v>
      </c>
      <c r="R31" s="250">
        <f t="shared" si="2"/>
        <v>0</v>
      </c>
      <c r="T31" s="250">
        <f>IF(Employee!$F$102&gt;A31,0,IF(Employee!$F$104&lt;A31,0,IF(Employee!$S$106&lt;=A31,0,IF(Employee!$S$105&lt;Employee!$F$102,0,Employee!$M$105))))</f>
        <v>0</v>
      </c>
      <c r="U31" s="250">
        <f>IF(Employee!$F$102&gt;A31,0,IF(Employee!$F$104&lt;A31,0,IF(Employee!$S$107&lt;=A31,0,IF(Employee!$S$106&lt;Employee!$F$102,0,Employee!$M$106))))</f>
        <v>0</v>
      </c>
      <c r="V31" s="250">
        <f>IF(Employee!$F$102&gt;A31,0,IF(Employee!$F$104&lt;A31,0,IF(Employee!$S$108&lt;=A31,0,IF(Employee!$S$107&lt;Employee!$F$102,0,Employee!$M$107))))</f>
        <v>0</v>
      </c>
      <c r="W31" s="250">
        <f>IF(Employee!$F$102&gt;A31,0,IF(Employee!$F$104&lt;A31,0,IF(Employee!$S$108&lt;Employee!$F$102,0,Employee!$M$108)))</f>
        <v>0</v>
      </c>
      <c r="X31" s="250">
        <f t="shared" si="3"/>
        <v>0</v>
      </c>
      <c r="Z31" s="250">
        <f>IF(Employee!$F$128&gt;A31,0,IF(Employee!$F$130&lt;A31,0,IF(Employee!$S$132&lt;=A31,0,IF(Employee!$S$131&lt;Employee!$F$128,0,Employee!$M$131))))</f>
        <v>0</v>
      </c>
      <c r="AA31" s="250">
        <f>IF(Employee!$F$128&gt;A31,0,IF(Employee!$F$130&lt;A31,0,IF(Employee!$S$133&lt;=A31,0,IF(Employee!$S$132&lt;Employee!$F$128,0,Employee!$M$132))))</f>
        <v>0</v>
      </c>
      <c r="AB31" s="250">
        <f>IF(Employee!$F$128&gt;A31,0,IF(Employee!$F$130&lt;A31,0,IF(Employee!$S$134&lt;=A31,0,IF(Employee!$S$133&lt;Employee!$F$128,0,Employee!$M$133))))</f>
        <v>0</v>
      </c>
      <c r="AC31" s="250">
        <f>IF(Employee!$F$128&gt;A31,0,IF(Employee!$F$130&lt;A31,0,IF(Employee!$S$134&lt;Employee!$F$128,0,Employee!$M$134)))</f>
        <v>0</v>
      </c>
      <c r="AD31" s="250">
        <f t="shared" si="4"/>
        <v>0</v>
      </c>
      <c r="AF31" s="250">
        <f>IF(Employee!$F$154&gt;A31,0,IF(Employee!$F$156&lt;A31,0,IF(Employee!$S$158&lt;=A31,0,IF(Employee!$S$157&lt;Employee!$F$154,0,Employee!$M$157))))</f>
        <v>0</v>
      </c>
      <c r="AG31" s="250">
        <f>IF(Employee!$F$154&gt;A31,0,IF(Employee!$F$156&lt;A31,0,IF(Employee!$S$159&lt;=A31,0,IF(Employee!$S$158&lt;Employee!$F$154,0,Employee!$M$158))))</f>
        <v>0</v>
      </c>
      <c r="AH31" s="250">
        <f>IF(Employee!$F$154&gt;A31,0,IF(Employee!$F$156&lt;A31,0,IF(Employee!$S$160&lt;=A31,0,IF(Employee!$S$159&lt;Employee!$F$154,0,Employee!$M$159))))</f>
        <v>0</v>
      </c>
      <c r="AI31" s="250">
        <f>IF(Employee!$F$154&gt;A31,0,IF(Employee!$F$156&lt;A31,0,IF(Employee!$S$160&lt;Employee!$F$154,0,Employee!$M$160)))</f>
        <v>0</v>
      </c>
      <c r="AJ31" s="250">
        <f t="shared" si="5"/>
        <v>0</v>
      </c>
      <c r="AL31" s="250">
        <f>IF(Employee!$F$180&gt;A31,0,IF(Employee!$F$182&lt;A31,0,IF(Employee!$S$184&lt;=A31,0,IF(Employee!$S$183&lt;Employee!$F$180,0,Employee!$M$183))))</f>
        <v>0</v>
      </c>
      <c r="AM31" s="250">
        <f>IF(Employee!$F$180&gt;A31,0,IF(Employee!$F$182&lt;A31,0,IF(Employee!$S$185&lt;=A31,0,IF(Employee!$S$184&lt;Employee!$F$180,0,Employee!$M$184))))</f>
        <v>0</v>
      </c>
      <c r="AN31" s="250">
        <f>IF(Employee!$F$180&gt;A31,0,IF(Employee!$F$182&lt;A31,0,IF(Employee!$S$186&lt;=A31,0,IF(Employee!$S$185&lt;Employee!$F$180,0,Employee!$M$185))))</f>
        <v>0</v>
      </c>
      <c r="AO31" s="250">
        <f>IF(Employee!$F$180&gt;A31,0,IF(Employee!$F$182&lt;A31,0,IF(Employee!$S$186&lt;Employee!$F$180,0,Employee!$M$186)))</f>
        <v>0</v>
      </c>
      <c r="AP31" s="250">
        <f t="shared" si="6"/>
        <v>0</v>
      </c>
      <c r="AR31" s="250">
        <f>IF(Employee!$F$206&gt;A31,0,IF(Employee!$F$208&lt;A31,0,IF(Employee!$S$210&lt;=A31,0,IF(Employee!$S$209&lt;Employee!$F$206,0,Employee!$M$209))))</f>
        <v>0</v>
      </c>
      <c r="AS31" s="250">
        <f>IF(Employee!$F$206&gt;A31,0,IF(Employee!$F$208&lt;A31,0,IF(Employee!$S$211&lt;=A31,0,IF(Employee!$S$210&lt;Employee!$F$206,0,Employee!$M$210))))</f>
        <v>0</v>
      </c>
      <c r="AT31" s="250">
        <f>IF(Employee!$F$206&gt;A31,0,IF(Employee!$F$208&lt;A31,0,IF(Employee!$S$212&lt;=A31,0,IF(Employee!$S$211&lt;Employee!$F$206,0,Employee!$M$211))))</f>
        <v>0</v>
      </c>
      <c r="AU31" s="250">
        <f>IF(Employee!$F$206&gt;A31,0,IF(Employee!$F$208&lt;A31,0,IF(Employee!$S$212&lt;Employee!$F$206,0,Employee!$M$212)))</f>
        <v>0</v>
      </c>
      <c r="AV31" s="250">
        <f t="shared" si="7"/>
        <v>0</v>
      </c>
      <c r="AX31" s="250">
        <f>IF(Employee!$F$232&gt;A31,0,IF(Employee!$F$234&lt;A31,0,IF(Employee!$S$236&lt;=A31,0,IF(Employee!$S$235&lt;Employee!$F$232,0,Employee!$M$235))))</f>
        <v>0</v>
      </c>
      <c r="AY31" s="250">
        <f>IF(Employee!$F$232&gt;A31,0,IF(Employee!$F$234&lt;A31,0,IF(Employee!$S$237&lt;=A31,0,IF(Employee!$S$236&lt;Employee!$F$232,0,Employee!$M$236))))</f>
        <v>0</v>
      </c>
      <c r="AZ31" s="250">
        <f>IF(Employee!$F$232&gt;A31,0,IF(Employee!$F$234&lt;A31,0,IF(Employee!$S$238&lt;=A31,0,IF(Employee!$S$237&lt;Employee!$F$232,0,Employee!$M$237))))</f>
        <v>0</v>
      </c>
      <c r="BA31" s="250">
        <f>IF(Employee!$F$232&gt;A31,0,IF(Employee!$F$234&lt;A31,0,IF(Employee!$S$238&lt;Employee!$F$232,0,Employee!$M$238)))</f>
        <v>0</v>
      </c>
      <c r="BB31" s="250">
        <f t="shared" si="8"/>
        <v>0</v>
      </c>
      <c r="BD31" s="250">
        <f>IF(Employee!$F$258&gt;A31,0,IF(Employee!$F$260&lt;A31,0,IF(Employee!$S$262&lt;=A31,0,IF(Employee!$S$261&lt;Employee!$F$258,0,Employee!$M$261))))</f>
        <v>0</v>
      </c>
      <c r="BE31" s="250">
        <f>IF(Employee!$F$258&gt;A31,0,IF(Employee!$F$260&lt;A31,0,IF(Employee!$S$263&lt;=A31,0,IF(Employee!$S$262&lt;Employee!$F$258,0,Employee!$M$262))))</f>
        <v>0</v>
      </c>
      <c r="BF31" s="250">
        <f>IF(Employee!$F$258&gt;A31,0,IF(Employee!$F$260&lt;A31,0,IF(Employee!$S$264&lt;=A31,0,IF(Employee!$S$263&lt;Employee!$F$258,0,Employee!$M$263))))</f>
        <v>0</v>
      </c>
      <c r="BG31" s="250">
        <f>IF(Employee!$F$258&gt;A31,0,IF(Employee!$F$260&lt;A31,0,IF(Employee!$S$264&lt;Employee!$F$258,0,Employee!$M$264)))</f>
        <v>0</v>
      </c>
      <c r="BH31" s="250">
        <f t="shared" si="9"/>
        <v>0</v>
      </c>
    </row>
    <row r="32" spans="1:60" x14ac:dyDescent="0.2">
      <c r="A32" s="250">
        <v>31</v>
      </c>
      <c r="B32" s="250">
        <f>IF(Employee!$F$24&gt;A32,0,IF(Employee!$F$26&lt;A32,0,IF(Employee!$S$28&lt;=A32,0,IF(Employee!$S$27&lt;Employee!$F$24,0,Employee!$M$27))))</f>
        <v>0</v>
      </c>
      <c r="C32" s="250">
        <f>IF(Employee!$F$24&gt;A32,0,IF(Employee!$F$26&lt;A32,0,IF(Employee!$S$29&lt;=A32,0,IF(Employee!$S$28&lt;Employee!$F$24,0,Employee!$M$28))))</f>
        <v>0</v>
      </c>
      <c r="D32" s="250">
        <f>IF(Employee!$F$24&gt;A32,0,IF(Employee!$F$26&lt;A32,0,IF(Employee!$S$30&lt;=A32,0,IF(Employee!$S$29&lt;Employee!$F$24,0,Employee!$M$29))))</f>
        <v>0</v>
      </c>
      <c r="E32" s="250">
        <f>IF(Employee!$F$24&gt;A32,0,IF(Employee!$F$26&lt;A32,0,IF(Employee!$S$30&lt;Employee!$F$24,0,Employee!$M$30)))</f>
        <v>0</v>
      </c>
      <c r="F32" s="250">
        <f t="shared" si="0"/>
        <v>0</v>
      </c>
      <c r="H32" s="250">
        <f>IF(Employee!$F$50&gt;A32,0,IF(Employee!$F$52&lt;A32,0,IF(Employee!$S$54&lt;=A32,0,IF(Employee!$S$53&lt;Employee!$F$50,0,Employee!$M$53))))</f>
        <v>0</v>
      </c>
      <c r="I32" s="250">
        <f>IF(Employee!$F$50&gt;A32,0,IF(Employee!$F$52&lt;A32,0,IF(Employee!$S$55&lt;=A32,0,IF(Employee!$S$54&lt;Employee!$F$50,0,Employee!$M$54))))</f>
        <v>0</v>
      </c>
      <c r="J32" s="250">
        <f>IF(Employee!$F$50&gt;A32,0,IF(Employee!$F$52&lt;A32,0,IF(Employee!$S$56&lt;=A32,0,IF(Employee!$S$55&lt;Employee!$F$50,0,Employee!$M$55))))</f>
        <v>0</v>
      </c>
      <c r="K32" s="250">
        <f>IF(Employee!$F$50&gt;A32,0,IF(Employee!$F$52&lt;A32,0,IF(Employee!$S$56&lt;Employee!$F$50,0,Employee!$M$56)))</f>
        <v>0</v>
      </c>
      <c r="L32" s="250">
        <f t="shared" si="1"/>
        <v>0</v>
      </c>
      <c r="N32" s="250">
        <f>IF(Employee!$F$76&gt;A32,0,IF(Employee!$F$78&lt;A32,0,IF(Employee!$S$80&lt;=A32,0,IF(Employee!$S$79&lt;Employee!$F$76,0,Employee!$M$79))))</f>
        <v>0</v>
      </c>
      <c r="O32" s="250">
        <f>IF(Employee!$F$76&gt;A32,0,IF(Employee!$F$78&lt;A32,0,IF(Employee!$S$81&lt;=A32,0,IF(Employee!$S$80&lt;Employee!$F$76,0,Employee!$M$80))))</f>
        <v>0</v>
      </c>
      <c r="P32" s="250">
        <f>IF(Employee!$F$76&gt;A32,0,IF(Employee!$F$78&lt;A32,0,IF(Employee!$S$82&lt;=A32,0,IF(Employee!$S$81&lt;Employee!$F$76,0,Employee!$M$81))))</f>
        <v>0</v>
      </c>
      <c r="Q32" s="250">
        <f>IF(Employee!$F$76&gt;A32,0,IF(Employee!$F$78&lt;A32,0,IF(Employee!$S$82&lt;Employee!$F$76,0,Employee!$M$82)))</f>
        <v>0</v>
      </c>
      <c r="R32" s="250">
        <f t="shared" si="2"/>
        <v>0</v>
      </c>
      <c r="T32" s="250">
        <f>IF(Employee!$F$102&gt;A32,0,IF(Employee!$F$104&lt;A32,0,IF(Employee!$S$106&lt;=A32,0,IF(Employee!$S$105&lt;Employee!$F$102,0,Employee!$M$105))))</f>
        <v>0</v>
      </c>
      <c r="U32" s="250">
        <f>IF(Employee!$F$102&gt;A32,0,IF(Employee!$F$104&lt;A32,0,IF(Employee!$S$107&lt;=A32,0,IF(Employee!$S$106&lt;Employee!$F$102,0,Employee!$M$106))))</f>
        <v>0</v>
      </c>
      <c r="V32" s="250">
        <f>IF(Employee!$F$102&gt;A32,0,IF(Employee!$F$104&lt;A32,0,IF(Employee!$S$108&lt;=A32,0,IF(Employee!$S$107&lt;Employee!$F$102,0,Employee!$M$107))))</f>
        <v>0</v>
      </c>
      <c r="W32" s="250">
        <f>IF(Employee!$F$102&gt;A32,0,IF(Employee!$F$104&lt;A32,0,IF(Employee!$S$108&lt;Employee!$F$102,0,Employee!$M$108)))</f>
        <v>0</v>
      </c>
      <c r="X32" s="250">
        <f t="shared" si="3"/>
        <v>0</v>
      </c>
      <c r="Z32" s="250">
        <f>IF(Employee!$F$128&gt;A32,0,IF(Employee!$F$130&lt;A32,0,IF(Employee!$S$132&lt;=A32,0,IF(Employee!$S$131&lt;Employee!$F$128,0,Employee!$M$131))))</f>
        <v>0</v>
      </c>
      <c r="AA32" s="250">
        <f>IF(Employee!$F$128&gt;A32,0,IF(Employee!$F$130&lt;A32,0,IF(Employee!$S$133&lt;=A32,0,IF(Employee!$S$132&lt;Employee!$F$128,0,Employee!$M$132))))</f>
        <v>0</v>
      </c>
      <c r="AB32" s="250">
        <f>IF(Employee!$F$128&gt;A32,0,IF(Employee!$F$130&lt;A32,0,IF(Employee!$S$134&lt;=A32,0,IF(Employee!$S$133&lt;Employee!$F$128,0,Employee!$M$133))))</f>
        <v>0</v>
      </c>
      <c r="AC32" s="250">
        <f>IF(Employee!$F$128&gt;A32,0,IF(Employee!$F$130&lt;A32,0,IF(Employee!$S$134&lt;Employee!$F$128,0,Employee!$M$134)))</f>
        <v>0</v>
      </c>
      <c r="AD32" s="250">
        <f t="shared" si="4"/>
        <v>0</v>
      </c>
      <c r="AF32" s="250">
        <f>IF(Employee!$F$154&gt;A32,0,IF(Employee!$F$156&lt;A32,0,IF(Employee!$S$158&lt;=A32,0,IF(Employee!$S$157&lt;Employee!$F$154,0,Employee!$M$157))))</f>
        <v>0</v>
      </c>
      <c r="AG32" s="250">
        <f>IF(Employee!$F$154&gt;A32,0,IF(Employee!$F$156&lt;A32,0,IF(Employee!$S$159&lt;=A32,0,IF(Employee!$S$158&lt;Employee!$F$154,0,Employee!$M$158))))</f>
        <v>0</v>
      </c>
      <c r="AH32" s="250">
        <f>IF(Employee!$F$154&gt;A32,0,IF(Employee!$F$156&lt;A32,0,IF(Employee!$S$160&lt;=A32,0,IF(Employee!$S$159&lt;Employee!$F$154,0,Employee!$M$159))))</f>
        <v>0</v>
      </c>
      <c r="AI32" s="250">
        <f>IF(Employee!$F$154&gt;A32,0,IF(Employee!$F$156&lt;A32,0,IF(Employee!$S$160&lt;Employee!$F$154,0,Employee!$M$160)))</f>
        <v>0</v>
      </c>
      <c r="AJ32" s="250">
        <f t="shared" si="5"/>
        <v>0</v>
      </c>
      <c r="AL32" s="250">
        <f>IF(Employee!$F$180&gt;A32,0,IF(Employee!$F$182&lt;A32,0,IF(Employee!$S$184&lt;=A32,0,IF(Employee!$S$183&lt;Employee!$F$180,0,Employee!$M$183))))</f>
        <v>0</v>
      </c>
      <c r="AM32" s="250">
        <f>IF(Employee!$F$180&gt;A32,0,IF(Employee!$F$182&lt;A32,0,IF(Employee!$S$185&lt;=A32,0,IF(Employee!$S$184&lt;Employee!$F$180,0,Employee!$M$184))))</f>
        <v>0</v>
      </c>
      <c r="AN32" s="250">
        <f>IF(Employee!$F$180&gt;A32,0,IF(Employee!$F$182&lt;A32,0,IF(Employee!$S$186&lt;=A32,0,IF(Employee!$S$185&lt;Employee!$F$180,0,Employee!$M$185))))</f>
        <v>0</v>
      </c>
      <c r="AO32" s="250">
        <f>IF(Employee!$F$180&gt;A32,0,IF(Employee!$F$182&lt;A32,0,IF(Employee!$S$186&lt;Employee!$F$180,0,Employee!$M$186)))</f>
        <v>0</v>
      </c>
      <c r="AP32" s="250">
        <f t="shared" si="6"/>
        <v>0</v>
      </c>
      <c r="AR32" s="250">
        <f>IF(Employee!$F$206&gt;A32,0,IF(Employee!$F$208&lt;A32,0,IF(Employee!$S$210&lt;=A32,0,IF(Employee!$S$209&lt;Employee!$F$206,0,Employee!$M$209))))</f>
        <v>0</v>
      </c>
      <c r="AS32" s="250">
        <f>IF(Employee!$F$206&gt;A32,0,IF(Employee!$F$208&lt;A32,0,IF(Employee!$S$211&lt;=A32,0,IF(Employee!$S$210&lt;Employee!$F$206,0,Employee!$M$210))))</f>
        <v>0</v>
      </c>
      <c r="AT32" s="250">
        <f>IF(Employee!$F$206&gt;A32,0,IF(Employee!$F$208&lt;A32,0,IF(Employee!$S$212&lt;=A32,0,IF(Employee!$S$211&lt;Employee!$F$206,0,Employee!$M$211))))</f>
        <v>0</v>
      </c>
      <c r="AU32" s="250">
        <f>IF(Employee!$F$206&gt;A32,0,IF(Employee!$F$208&lt;A32,0,IF(Employee!$S$212&lt;Employee!$F$206,0,Employee!$M$212)))</f>
        <v>0</v>
      </c>
      <c r="AV32" s="250">
        <f t="shared" si="7"/>
        <v>0</v>
      </c>
      <c r="AX32" s="250">
        <f>IF(Employee!$F$232&gt;A32,0,IF(Employee!$F$234&lt;A32,0,IF(Employee!$S$236&lt;=A32,0,IF(Employee!$S$235&lt;Employee!$F$232,0,Employee!$M$235))))</f>
        <v>0</v>
      </c>
      <c r="AY32" s="250">
        <f>IF(Employee!$F$232&gt;A32,0,IF(Employee!$F$234&lt;A32,0,IF(Employee!$S$237&lt;=A32,0,IF(Employee!$S$236&lt;Employee!$F$232,0,Employee!$M$236))))</f>
        <v>0</v>
      </c>
      <c r="AZ32" s="250">
        <f>IF(Employee!$F$232&gt;A32,0,IF(Employee!$F$234&lt;A32,0,IF(Employee!$S$238&lt;=A32,0,IF(Employee!$S$237&lt;Employee!$F$232,0,Employee!$M$237))))</f>
        <v>0</v>
      </c>
      <c r="BA32" s="250">
        <f>IF(Employee!$F$232&gt;A32,0,IF(Employee!$F$234&lt;A32,0,IF(Employee!$S$238&lt;Employee!$F$232,0,Employee!$M$238)))</f>
        <v>0</v>
      </c>
      <c r="BB32" s="250">
        <f t="shared" si="8"/>
        <v>0</v>
      </c>
      <c r="BD32" s="250">
        <f>IF(Employee!$F$258&gt;A32,0,IF(Employee!$F$260&lt;A32,0,IF(Employee!$S$262&lt;=A32,0,IF(Employee!$S$261&lt;Employee!$F$258,0,Employee!$M$261))))</f>
        <v>0</v>
      </c>
      <c r="BE32" s="250">
        <f>IF(Employee!$F$258&gt;A32,0,IF(Employee!$F$260&lt;A32,0,IF(Employee!$S$263&lt;=A32,0,IF(Employee!$S$262&lt;Employee!$F$258,0,Employee!$M$262))))</f>
        <v>0</v>
      </c>
      <c r="BF32" s="250">
        <f>IF(Employee!$F$258&gt;A32,0,IF(Employee!$F$260&lt;A32,0,IF(Employee!$S$264&lt;=A32,0,IF(Employee!$S$263&lt;Employee!$F$258,0,Employee!$M$263))))</f>
        <v>0</v>
      </c>
      <c r="BG32" s="250">
        <f>IF(Employee!$F$258&gt;A32,0,IF(Employee!$F$260&lt;A32,0,IF(Employee!$S$264&lt;Employee!$F$258,0,Employee!$M$264)))</f>
        <v>0</v>
      </c>
      <c r="BH32" s="250">
        <f t="shared" si="9"/>
        <v>0</v>
      </c>
    </row>
    <row r="33" spans="1:60" x14ac:dyDescent="0.2">
      <c r="A33" s="250">
        <v>32</v>
      </c>
      <c r="B33" s="250">
        <f>IF(Employee!$F$24&gt;A33,0,IF(Employee!$F$26&lt;A33,0,IF(Employee!$S$28&lt;=A33,0,IF(Employee!$S$27&lt;Employee!$F$24,0,Employee!$M$27))))</f>
        <v>0</v>
      </c>
      <c r="C33" s="250">
        <f>IF(Employee!$F$24&gt;A33,0,IF(Employee!$F$26&lt;A33,0,IF(Employee!$S$29&lt;=A33,0,IF(Employee!$S$28&lt;Employee!$F$24,0,Employee!$M$28))))</f>
        <v>0</v>
      </c>
      <c r="D33" s="250">
        <f>IF(Employee!$F$24&gt;A33,0,IF(Employee!$F$26&lt;A33,0,IF(Employee!$S$30&lt;=A33,0,IF(Employee!$S$29&lt;Employee!$F$24,0,Employee!$M$29))))</f>
        <v>0</v>
      </c>
      <c r="E33" s="250">
        <f>IF(Employee!$F$24&gt;A33,0,IF(Employee!$F$26&lt;A33,0,IF(Employee!$S$30&lt;Employee!$F$24,0,Employee!$M$30)))</f>
        <v>0</v>
      </c>
      <c r="F33" s="250">
        <f t="shared" si="0"/>
        <v>0</v>
      </c>
      <c r="H33" s="250">
        <f>IF(Employee!$F$50&gt;A33,0,IF(Employee!$F$52&lt;A33,0,IF(Employee!$S$54&lt;=A33,0,IF(Employee!$S$53&lt;Employee!$F$50,0,Employee!$M$53))))</f>
        <v>0</v>
      </c>
      <c r="I33" s="250">
        <f>IF(Employee!$F$50&gt;A33,0,IF(Employee!$F$52&lt;A33,0,IF(Employee!$S$55&lt;=A33,0,IF(Employee!$S$54&lt;Employee!$F$50,0,Employee!$M$54))))</f>
        <v>0</v>
      </c>
      <c r="J33" s="250">
        <f>IF(Employee!$F$50&gt;A33,0,IF(Employee!$F$52&lt;A33,0,IF(Employee!$S$56&lt;=A33,0,IF(Employee!$S$55&lt;Employee!$F$50,0,Employee!$M$55))))</f>
        <v>0</v>
      </c>
      <c r="K33" s="250">
        <f>IF(Employee!$F$50&gt;A33,0,IF(Employee!$F$52&lt;A33,0,IF(Employee!$S$56&lt;Employee!$F$50,0,Employee!$M$56)))</f>
        <v>0</v>
      </c>
      <c r="L33" s="250">
        <f t="shared" si="1"/>
        <v>0</v>
      </c>
      <c r="N33" s="250">
        <f>IF(Employee!$F$76&gt;A33,0,IF(Employee!$F$78&lt;A33,0,IF(Employee!$S$80&lt;=A33,0,IF(Employee!$S$79&lt;Employee!$F$76,0,Employee!$M$79))))</f>
        <v>0</v>
      </c>
      <c r="O33" s="250">
        <f>IF(Employee!$F$76&gt;A33,0,IF(Employee!$F$78&lt;A33,0,IF(Employee!$S$81&lt;=A33,0,IF(Employee!$S$80&lt;Employee!$F$76,0,Employee!$M$80))))</f>
        <v>0</v>
      </c>
      <c r="P33" s="250">
        <f>IF(Employee!$F$76&gt;A33,0,IF(Employee!$F$78&lt;A33,0,IF(Employee!$S$82&lt;=A33,0,IF(Employee!$S$81&lt;Employee!$F$76,0,Employee!$M$81))))</f>
        <v>0</v>
      </c>
      <c r="Q33" s="250">
        <f>IF(Employee!$F$76&gt;A33,0,IF(Employee!$F$78&lt;A33,0,IF(Employee!$S$82&lt;Employee!$F$76,0,Employee!$M$82)))</f>
        <v>0</v>
      </c>
      <c r="R33" s="250">
        <f t="shared" si="2"/>
        <v>0</v>
      </c>
      <c r="T33" s="250">
        <f>IF(Employee!$F$102&gt;A33,0,IF(Employee!$F$104&lt;A33,0,IF(Employee!$S$106&lt;=A33,0,IF(Employee!$S$105&lt;Employee!$F$102,0,Employee!$M$105))))</f>
        <v>0</v>
      </c>
      <c r="U33" s="250">
        <f>IF(Employee!$F$102&gt;A33,0,IF(Employee!$F$104&lt;A33,0,IF(Employee!$S$107&lt;=A33,0,IF(Employee!$S$106&lt;Employee!$F$102,0,Employee!$M$106))))</f>
        <v>0</v>
      </c>
      <c r="V33" s="250">
        <f>IF(Employee!$F$102&gt;A33,0,IF(Employee!$F$104&lt;A33,0,IF(Employee!$S$108&lt;=A33,0,IF(Employee!$S$107&lt;Employee!$F$102,0,Employee!$M$107))))</f>
        <v>0</v>
      </c>
      <c r="W33" s="250">
        <f>IF(Employee!$F$102&gt;A33,0,IF(Employee!$F$104&lt;A33,0,IF(Employee!$S$108&lt;Employee!$F$102,0,Employee!$M$108)))</f>
        <v>0</v>
      </c>
      <c r="X33" s="250">
        <f t="shared" si="3"/>
        <v>0</v>
      </c>
      <c r="Z33" s="250">
        <f>IF(Employee!$F$128&gt;A33,0,IF(Employee!$F$130&lt;A33,0,IF(Employee!$S$132&lt;=A33,0,IF(Employee!$S$131&lt;Employee!$F$128,0,Employee!$M$131))))</f>
        <v>0</v>
      </c>
      <c r="AA33" s="250">
        <f>IF(Employee!$F$128&gt;A33,0,IF(Employee!$F$130&lt;A33,0,IF(Employee!$S$133&lt;=A33,0,IF(Employee!$S$132&lt;Employee!$F$128,0,Employee!$M$132))))</f>
        <v>0</v>
      </c>
      <c r="AB33" s="250">
        <f>IF(Employee!$F$128&gt;A33,0,IF(Employee!$F$130&lt;A33,0,IF(Employee!$S$134&lt;=A33,0,IF(Employee!$S$133&lt;Employee!$F$128,0,Employee!$M$133))))</f>
        <v>0</v>
      </c>
      <c r="AC33" s="250">
        <f>IF(Employee!$F$128&gt;A33,0,IF(Employee!$F$130&lt;A33,0,IF(Employee!$S$134&lt;Employee!$F$128,0,Employee!$M$134)))</f>
        <v>0</v>
      </c>
      <c r="AD33" s="250">
        <f t="shared" si="4"/>
        <v>0</v>
      </c>
      <c r="AF33" s="250">
        <f>IF(Employee!$F$154&gt;A33,0,IF(Employee!$F$156&lt;A33,0,IF(Employee!$S$158&lt;=A33,0,IF(Employee!$S$157&lt;Employee!$F$154,0,Employee!$M$157))))</f>
        <v>0</v>
      </c>
      <c r="AG33" s="250">
        <f>IF(Employee!$F$154&gt;A33,0,IF(Employee!$F$156&lt;A33,0,IF(Employee!$S$159&lt;=A33,0,IF(Employee!$S$158&lt;Employee!$F$154,0,Employee!$M$158))))</f>
        <v>0</v>
      </c>
      <c r="AH33" s="250">
        <f>IF(Employee!$F$154&gt;A33,0,IF(Employee!$F$156&lt;A33,0,IF(Employee!$S$160&lt;=A33,0,IF(Employee!$S$159&lt;Employee!$F$154,0,Employee!$M$159))))</f>
        <v>0</v>
      </c>
      <c r="AI33" s="250">
        <f>IF(Employee!$F$154&gt;A33,0,IF(Employee!$F$156&lt;A33,0,IF(Employee!$S$160&lt;Employee!$F$154,0,Employee!$M$160)))</f>
        <v>0</v>
      </c>
      <c r="AJ33" s="250">
        <f t="shared" si="5"/>
        <v>0</v>
      </c>
      <c r="AL33" s="250">
        <f>IF(Employee!$F$180&gt;A33,0,IF(Employee!$F$182&lt;A33,0,IF(Employee!$S$184&lt;=A33,0,IF(Employee!$S$183&lt;Employee!$F$180,0,Employee!$M$183))))</f>
        <v>0</v>
      </c>
      <c r="AM33" s="250">
        <f>IF(Employee!$F$180&gt;A33,0,IF(Employee!$F$182&lt;A33,0,IF(Employee!$S$185&lt;=A33,0,IF(Employee!$S$184&lt;Employee!$F$180,0,Employee!$M$184))))</f>
        <v>0</v>
      </c>
      <c r="AN33" s="250">
        <f>IF(Employee!$F$180&gt;A33,0,IF(Employee!$F$182&lt;A33,0,IF(Employee!$S$186&lt;=A33,0,IF(Employee!$S$185&lt;Employee!$F$180,0,Employee!$M$185))))</f>
        <v>0</v>
      </c>
      <c r="AO33" s="250">
        <f>IF(Employee!$F$180&gt;A33,0,IF(Employee!$F$182&lt;A33,0,IF(Employee!$S$186&lt;Employee!$F$180,0,Employee!$M$186)))</f>
        <v>0</v>
      </c>
      <c r="AP33" s="250">
        <f t="shared" si="6"/>
        <v>0</v>
      </c>
      <c r="AR33" s="250">
        <f>IF(Employee!$F$206&gt;A33,0,IF(Employee!$F$208&lt;A33,0,IF(Employee!$S$210&lt;=A33,0,IF(Employee!$S$209&lt;Employee!$F$206,0,Employee!$M$209))))</f>
        <v>0</v>
      </c>
      <c r="AS33" s="250">
        <f>IF(Employee!$F$206&gt;A33,0,IF(Employee!$F$208&lt;A33,0,IF(Employee!$S$211&lt;=A33,0,IF(Employee!$S$210&lt;Employee!$F$206,0,Employee!$M$210))))</f>
        <v>0</v>
      </c>
      <c r="AT33" s="250">
        <f>IF(Employee!$F$206&gt;A33,0,IF(Employee!$F$208&lt;A33,0,IF(Employee!$S$212&lt;=A33,0,IF(Employee!$S$211&lt;Employee!$F$206,0,Employee!$M$211))))</f>
        <v>0</v>
      </c>
      <c r="AU33" s="250">
        <f>IF(Employee!$F$206&gt;A33,0,IF(Employee!$F$208&lt;A33,0,IF(Employee!$S$212&lt;Employee!$F$206,0,Employee!$M$212)))</f>
        <v>0</v>
      </c>
      <c r="AV33" s="250">
        <f t="shared" si="7"/>
        <v>0</v>
      </c>
      <c r="AX33" s="250">
        <f>IF(Employee!$F$232&gt;A33,0,IF(Employee!$F$234&lt;A33,0,IF(Employee!$S$236&lt;=A33,0,IF(Employee!$S$235&lt;Employee!$F$232,0,Employee!$M$235))))</f>
        <v>0</v>
      </c>
      <c r="AY33" s="250">
        <f>IF(Employee!$F$232&gt;A33,0,IF(Employee!$F$234&lt;A33,0,IF(Employee!$S$237&lt;=A33,0,IF(Employee!$S$236&lt;Employee!$F$232,0,Employee!$M$236))))</f>
        <v>0</v>
      </c>
      <c r="AZ33" s="250">
        <f>IF(Employee!$F$232&gt;A33,0,IF(Employee!$F$234&lt;A33,0,IF(Employee!$S$238&lt;=A33,0,IF(Employee!$S$237&lt;Employee!$F$232,0,Employee!$M$237))))</f>
        <v>0</v>
      </c>
      <c r="BA33" s="250">
        <f>IF(Employee!$F$232&gt;A33,0,IF(Employee!$F$234&lt;A33,0,IF(Employee!$S$238&lt;Employee!$F$232,0,Employee!$M$238)))</f>
        <v>0</v>
      </c>
      <c r="BB33" s="250">
        <f t="shared" si="8"/>
        <v>0</v>
      </c>
      <c r="BD33" s="250">
        <f>IF(Employee!$F$258&gt;A33,0,IF(Employee!$F$260&lt;A33,0,IF(Employee!$S$262&lt;=A33,0,IF(Employee!$S$261&lt;Employee!$F$258,0,Employee!$M$261))))</f>
        <v>0</v>
      </c>
      <c r="BE33" s="250">
        <f>IF(Employee!$F$258&gt;A33,0,IF(Employee!$F$260&lt;A33,0,IF(Employee!$S$263&lt;=A33,0,IF(Employee!$S$262&lt;Employee!$F$258,0,Employee!$M$262))))</f>
        <v>0</v>
      </c>
      <c r="BF33" s="250">
        <f>IF(Employee!$F$258&gt;A33,0,IF(Employee!$F$260&lt;A33,0,IF(Employee!$S$264&lt;=A33,0,IF(Employee!$S$263&lt;Employee!$F$258,0,Employee!$M$263))))</f>
        <v>0</v>
      </c>
      <c r="BG33" s="250">
        <f>IF(Employee!$F$258&gt;A33,0,IF(Employee!$F$260&lt;A33,0,IF(Employee!$S$264&lt;Employee!$F$258,0,Employee!$M$264)))</f>
        <v>0</v>
      </c>
      <c r="BH33" s="250">
        <f t="shared" si="9"/>
        <v>0</v>
      </c>
    </row>
    <row r="34" spans="1:60" x14ac:dyDescent="0.2">
      <c r="A34" s="250">
        <v>33</v>
      </c>
      <c r="B34" s="250">
        <f>IF(Employee!$F$24&gt;A34,0,IF(Employee!$F$26&lt;A34,0,IF(Employee!$S$28&lt;=A34,0,IF(Employee!$S$27&lt;Employee!$F$24,0,Employee!$M$27))))</f>
        <v>0</v>
      </c>
      <c r="C34" s="250">
        <f>IF(Employee!$F$24&gt;A34,0,IF(Employee!$F$26&lt;A34,0,IF(Employee!$S$29&lt;=A34,0,IF(Employee!$S$28&lt;Employee!$F$24,0,Employee!$M$28))))</f>
        <v>0</v>
      </c>
      <c r="D34" s="250">
        <f>IF(Employee!$F$24&gt;A34,0,IF(Employee!$F$26&lt;A34,0,IF(Employee!$S$30&lt;=A34,0,IF(Employee!$S$29&lt;Employee!$F$24,0,Employee!$M$29))))</f>
        <v>0</v>
      </c>
      <c r="E34" s="250">
        <f>IF(Employee!$F$24&gt;A34,0,IF(Employee!$F$26&lt;A34,0,IF(Employee!$S$30&lt;Employee!$F$24,0,Employee!$M$30)))</f>
        <v>0</v>
      </c>
      <c r="F34" s="250">
        <f t="shared" si="0"/>
        <v>0</v>
      </c>
      <c r="H34" s="250">
        <f>IF(Employee!$F$50&gt;A34,0,IF(Employee!$F$52&lt;A34,0,IF(Employee!$S$54&lt;=A34,0,IF(Employee!$S$53&lt;Employee!$F$50,0,Employee!$M$53))))</f>
        <v>0</v>
      </c>
      <c r="I34" s="250">
        <f>IF(Employee!$F$50&gt;A34,0,IF(Employee!$F$52&lt;A34,0,IF(Employee!$S$55&lt;=A34,0,IF(Employee!$S$54&lt;Employee!$F$50,0,Employee!$M$54))))</f>
        <v>0</v>
      </c>
      <c r="J34" s="250">
        <f>IF(Employee!$F$50&gt;A34,0,IF(Employee!$F$52&lt;A34,0,IF(Employee!$S$56&lt;=A34,0,IF(Employee!$S$55&lt;Employee!$F$50,0,Employee!$M$55))))</f>
        <v>0</v>
      </c>
      <c r="K34" s="250">
        <f>IF(Employee!$F$50&gt;A34,0,IF(Employee!$F$52&lt;A34,0,IF(Employee!$S$56&lt;Employee!$F$50,0,Employee!$M$56)))</f>
        <v>0</v>
      </c>
      <c r="L34" s="250">
        <f t="shared" si="1"/>
        <v>0</v>
      </c>
      <c r="N34" s="250">
        <f>IF(Employee!$F$76&gt;A34,0,IF(Employee!$F$78&lt;A34,0,IF(Employee!$S$80&lt;=A34,0,IF(Employee!$S$79&lt;Employee!$F$76,0,Employee!$M$79))))</f>
        <v>0</v>
      </c>
      <c r="O34" s="250">
        <f>IF(Employee!$F$76&gt;A34,0,IF(Employee!$F$78&lt;A34,0,IF(Employee!$S$81&lt;=A34,0,IF(Employee!$S$80&lt;Employee!$F$76,0,Employee!$M$80))))</f>
        <v>0</v>
      </c>
      <c r="P34" s="250">
        <f>IF(Employee!$F$76&gt;A34,0,IF(Employee!$F$78&lt;A34,0,IF(Employee!$S$82&lt;=A34,0,IF(Employee!$S$81&lt;Employee!$F$76,0,Employee!$M$81))))</f>
        <v>0</v>
      </c>
      <c r="Q34" s="250">
        <f>IF(Employee!$F$76&gt;A34,0,IF(Employee!$F$78&lt;A34,0,IF(Employee!$S$82&lt;Employee!$F$76,0,Employee!$M$82)))</f>
        <v>0</v>
      </c>
      <c r="R34" s="250">
        <f t="shared" si="2"/>
        <v>0</v>
      </c>
      <c r="T34" s="250">
        <f>IF(Employee!$F$102&gt;A34,0,IF(Employee!$F$104&lt;A34,0,IF(Employee!$S$106&lt;=A34,0,IF(Employee!$S$105&lt;Employee!$F$102,0,Employee!$M$105))))</f>
        <v>0</v>
      </c>
      <c r="U34" s="250">
        <f>IF(Employee!$F$102&gt;A34,0,IF(Employee!$F$104&lt;A34,0,IF(Employee!$S$107&lt;=A34,0,IF(Employee!$S$106&lt;Employee!$F$102,0,Employee!$M$106))))</f>
        <v>0</v>
      </c>
      <c r="V34" s="250">
        <f>IF(Employee!$F$102&gt;A34,0,IF(Employee!$F$104&lt;A34,0,IF(Employee!$S$108&lt;=A34,0,IF(Employee!$S$107&lt;Employee!$F$102,0,Employee!$M$107))))</f>
        <v>0</v>
      </c>
      <c r="W34" s="250">
        <f>IF(Employee!$F$102&gt;A34,0,IF(Employee!$F$104&lt;A34,0,IF(Employee!$S$108&lt;Employee!$F$102,0,Employee!$M$108)))</f>
        <v>0</v>
      </c>
      <c r="X34" s="250">
        <f t="shared" si="3"/>
        <v>0</v>
      </c>
      <c r="Z34" s="250">
        <f>IF(Employee!$F$128&gt;A34,0,IF(Employee!$F$130&lt;A34,0,IF(Employee!$S$132&lt;=A34,0,IF(Employee!$S$131&lt;Employee!$F$128,0,Employee!$M$131))))</f>
        <v>0</v>
      </c>
      <c r="AA34" s="250">
        <f>IF(Employee!$F$128&gt;A34,0,IF(Employee!$F$130&lt;A34,0,IF(Employee!$S$133&lt;=A34,0,IF(Employee!$S$132&lt;Employee!$F$128,0,Employee!$M$132))))</f>
        <v>0</v>
      </c>
      <c r="AB34" s="250">
        <f>IF(Employee!$F$128&gt;A34,0,IF(Employee!$F$130&lt;A34,0,IF(Employee!$S$134&lt;=A34,0,IF(Employee!$S$133&lt;Employee!$F$128,0,Employee!$M$133))))</f>
        <v>0</v>
      </c>
      <c r="AC34" s="250">
        <f>IF(Employee!$F$128&gt;A34,0,IF(Employee!$F$130&lt;A34,0,IF(Employee!$S$134&lt;Employee!$F$128,0,Employee!$M$134)))</f>
        <v>0</v>
      </c>
      <c r="AD34" s="250">
        <f t="shared" si="4"/>
        <v>0</v>
      </c>
      <c r="AF34" s="250">
        <f>IF(Employee!$F$154&gt;A34,0,IF(Employee!$F$156&lt;A34,0,IF(Employee!$S$158&lt;=A34,0,IF(Employee!$S$157&lt;Employee!$F$154,0,Employee!$M$157))))</f>
        <v>0</v>
      </c>
      <c r="AG34" s="250">
        <f>IF(Employee!$F$154&gt;A34,0,IF(Employee!$F$156&lt;A34,0,IF(Employee!$S$159&lt;=A34,0,IF(Employee!$S$158&lt;Employee!$F$154,0,Employee!$M$158))))</f>
        <v>0</v>
      </c>
      <c r="AH34" s="250">
        <f>IF(Employee!$F$154&gt;A34,0,IF(Employee!$F$156&lt;A34,0,IF(Employee!$S$160&lt;=A34,0,IF(Employee!$S$159&lt;Employee!$F$154,0,Employee!$M$159))))</f>
        <v>0</v>
      </c>
      <c r="AI34" s="250">
        <f>IF(Employee!$F$154&gt;A34,0,IF(Employee!$F$156&lt;A34,0,IF(Employee!$S$160&lt;Employee!$F$154,0,Employee!$M$160)))</f>
        <v>0</v>
      </c>
      <c r="AJ34" s="250">
        <f t="shared" si="5"/>
        <v>0</v>
      </c>
      <c r="AL34" s="250">
        <f>IF(Employee!$F$180&gt;A34,0,IF(Employee!$F$182&lt;A34,0,IF(Employee!$S$184&lt;=A34,0,IF(Employee!$S$183&lt;Employee!$F$180,0,Employee!$M$183))))</f>
        <v>0</v>
      </c>
      <c r="AM34" s="250">
        <f>IF(Employee!$F$180&gt;A34,0,IF(Employee!$F$182&lt;A34,0,IF(Employee!$S$185&lt;=A34,0,IF(Employee!$S$184&lt;Employee!$F$180,0,Employee!$M$184))))</f>
        <v>0</v>
      </c>
      <c r="AN34" s="250">
        <f>IF(Employee!$F$180&gt;A34,0,IF(Employee!$F$182&lt;A34,0,IF(Employee!$S$186&lt;=A34,0,IF(Employee!$S$185&lt;Employee!$F$180,0,Employee!$M$185))))</f>
        <v>0</v>
      </c>
      <c r="AO34" s="250">
        <f>IF(Employee!$F$180&gt;A34,0,IF(Employee!$F$182&lt;A34,0,IF(Employee!$S$186&lt;Employee!$F$180,0,Employee!$M$186)))</f>
        <v>0</v>
      </c>
      <c r="AP34" s="250">
        <f t="shared" si="6"/>
        <v>0</v>
      </c>
      <c r="AR34" s="250">
        <f>IF(Employee!$F$206&gt;A34,0,IF(Employee!$F$208&lt;A34,0,IF(Employee!$S$210&lt;=A34,0,IF(Employee!$S$209&lt;Employee!$F$206,0,Employee!$M$209))))</f>
        <v>0</v>
      </c>
      <c r="AS34" s="250">
        <f>IF(Employee!$F$206&gt;A34,0,IF(Employee!$F$208&lt;A34,0,IF(Employee!$S$211&lt;=A34,0,IF(Employee!$S$210&lt;Employee!$F$206,0,Employee!$M$210))))</f>
        <v>0</v>
      </c>
      <c r="AT34" s="250">
        <f>IF(Employee!$F$206&gt;A34,0,IF(Employee!$F$208&lt;A34,0,IF(Employee!$S$212&lt;=A34,0,IF(Employee!$S$211&lt;Employee!$F$206,0,Employee!$M$211))))</f>
        <v>0</v>
      </c>
      <c r="AU34" s="250">
        <f>IF(Employee!$F$206&gt;A34,0,IF(Employee!$F$208&lt;A34,0,IF(Employee!$S$212&lt;Employee!$F$206,0,Employee!$M$212)))</f>
        <v>0</v>
      </c>
      <c r="AV34" s="250">
        <f t="shared" si="7"/>
        <v>0</v>
      </c>
      <c r="AX34" s="250">
        <f>IF(Employee!$F$232&gt;A34,0,IF(Employee!$F$234&lt;A34,0,IF(Employee!$S$236&lt;=A34,0,IF(Employee!$S$235&lt;Employee!$F$232,0,Employee!$M$235))))</f>
        <v>0</v>
      </c>
      <c r="AY34" s="250">
        <f>IF(Employee!$F$232&gt;A34,0,IF(Employee!$F$234&lt;A34,0,IF(Employee!$S$237&lt;=A34,0,IF(Employee!$S$236&lt;Employee!$F$232,0,Employee!$M$236))))</f>
        <v>0</v>
      </c>
      <c r="AZ34" s="250">
        <f>IF(Employee!$F$232&gt;A34,0,IF(Employee!$F$234&lt;A34,0,IF(Employee!$S$238&lt;=A34,0,IF(Employee!$S$237&lt;Employee!$F$232,0,Employee!$M$237))))</f>
        <v>0</v>
      </c>
      <c r="BA34" s="250">
        <f>IF(Employee!$F$232&gt;A34,0,IF(Employee!$F$234&lt;A34,0,IF(Employee!$S$238&lt;Employee!$F$232,0,Employee!$M$238)))</f>
        <v>0</v>
      </c>
      <c r="BB34" s="250">
        <f t="shared" si="8"/>
        <v>0</v>
      </c>
      <c r="BD34" s="250">
        <f>IF(Employee!$F$258&gt;A34,0,IF(Employee!$F$260&lt;A34,0,IF(Employee!$S$262&lt;=A34,0,IF(Employee!$S$261&lt;Employee!$F$258,0,Employee!$M$261))))</f>
        <v>0</v>
      </c>
      <c r="BE34" s="250">
        <f>IF(Employee!$F$258&gt;A34,0,IF(Employee!$F$260&lt;A34,0,IF(Employee!$S$263&lt;=A34,0,IF(Employee!$S$262&lt;Employee!$F$258,0,Employee!$M$262))))</f>
        <v>0</v>
      </c>
      <c r="BF34" s="250">
        <f>IF(Employee!$F$258&gt;A34,0,IF(Employee!$F$260&lt;A34,0,IF(Employee!$S$264&lt;=A34,0,IF(Employee!$S$263&lt;Employee!$F$258,0,Employee!$M$263))))</f>
        <v>0</v>
      </c>
      <c r="BG34" s="250">
        <f>IF(Employee!$F$258&gt;A34,0,IF(Employee!$F$260&lt;A34,0,IF(Employee!$S$264&lt;Employee!$F$258,0,Employee!$M$264)))</f>
        <v>0</v>
      </c>
      <c r="BH34" s="250">
        <f t="shared" si="9"/>
        <v>0</v>
      </c>
    </row>
    <row r="35" spans="1:60" x14ac:dyDescent="0.2">
      <c r="A35" s="250">
        <v>34</v>
      </c>
      <c r="B35" s="250">
        <f>IF(Employee!$F$24&gt;A35,0,IF(Employee!$F$26&lt;A35,0,IF(Employee!$S$28&lt;=A35,0,IF(Employee!$S$27&lt;Employee!$F$24,0,Employee!$M$27))))</f>
        <v>0</v>
      </c>
      <c r="C35" s="250">
        <f>IF(Employee!$F$24&gt;A35,0,IF(Employee!$F$26&lt;A35,0,IF(Employee!$S$29&lt;=A35,0,IF(Employee!$S$28&lt;Employee!$F$24,0,Employee!$M$28))))</f>
        <v>0</v>
      </c>
      <c r="D35" s="250">
        <f>IF(Employee!$F$24&gt;A35,0,IF(Employee!$F$26&lt;A35,0,IF(Employee!$S$30&lt;=A35,0,IF(Employee!$S$29&lt;Employee!$F$24,0,Employee!$M$29))))</f>
        <v>0</v>
      </c>
      <c r="E35" s="250">
        <f>IF(Employee!$F$24&gt;A35,0,IF(Employee!$F$26&lt;A35,0,IF(Employee!$S$30&lt;Employee!$F$24,0,Employee!$M$30)))</f>
        <v>0</v>
      </c>
      <c r="F35" s="250">
        <f t="shared" si="0"/>
        <v>0</v>
      </c>
      <c r="H35" s="250">
        <f>IF(Employee!$F$50&gt;A35,0,IF(Employee!$F$52&lt;A35,0,IF(Employee!$S$54&lt;=A35,0,IF(Employee!$S$53&lt;Employee!$F$50,0,Employee!$M$53))))</f>
        <v>0</v>
      </c>
      <c r="I35" s="250">
        <f>IF(Employee!$F$50&gt;A35,0,IF(Employee!$F$52&lt;A35,0,IF(Employee!$S$55&lt;=A35,0,IF(Employee!$S$54&lt;Employee!$F$50,0,Employee!$M$54))))</f>
        <v>0</v>
      </c>
      <c r="J35" s="250">
        <f>IF(Employee!$F$50&gt;A35,0,IF(Employee!$F$52&lt;A35,0,IF(Employee!$S$56&lt;=A35,0,IF(Employee!$S$55&lt;Employee!$F$50,0,Employee!$M$55))))</f>
        <v>0</v>
      </c>
      <c r="K35" s="250">
        <f>IF(Employee!$F$50&gt;A35,0,IF(Employee!$F$52&lt;A35,0,IF(Employee!$S$56&lt;Employee!$F$50,0,Employee!$M$56)))</f>
        <v>0</v>
      </c>
      <c r="L35" s="250">
        <f t="shared" si="1"/>
        <v>0</v>
      </c>
      <c r="N35" s="250">
        <f>IF(Employee!$F$76&gt;A35,0,IF(Employee!$F$78&lt;A35,0,IF(Employee!$S$80&lt;=A35,0,IF(Employee!$S$79&lt;Employee!$F$76,0,Employee!$M$79))))</f>
        <v>0</v>
      </c>
      <c r="O35" s="250">
        <f>IF(Employee!$F$76&gt;A35,0,IF(Employee!$F$78&lt;A35,0,IF(Employee!$S$81&lt;=A35,0,IF(Employee!$S$80&lt;Employee!$F$76,0,Employee!$M$80))))</f>
        <v>0</v>
      </c>
      <c r="P35" s="250">
        <f>IF(Employee!$F$76&gt;A35,0,IF(Employee!$F$78&lt;A35,0,IF(Employee!$S$82&lt;=A35,0,IF(Employee!$S$81&lt;Employee!$F$76,0,Employee!$M$81))))</f>
        <v>0</v>
      </c>
      <c r="Q35" s="250">
        <f>IF(Employee!$F$76&gt;A35,0,IF(Employee!$F$78&lt;A35,0,IF(Employee!$S$82&lt;Employee!$F$76,0,Employee!$M$82)))</f>
        <v>0</v>
      </c>
      <c r="R35" s="250">
        <f t="shared" si="2"/>
        <v>0</v>
      </c>
      <c r="T35" s="250">
        <f>IF(Employee!$F$102&gt;A35,0,IF(Employee!$F$104&lt;A35,0,IF(Employee!$S$106&lt;=A35,0,IF(Employee!$S$105&lt;Employee!$F$102,0,Employee!$M$105))))</f>
        <v>0</v>
      </c>
      <c r="U35" s="250">
        <f>IF(Employee!$F$102&gt;A35,0,IF(Employee!$F$104&lt;A35,0,IF(Employee!$S$107&lt;=A35,0,IF(Employee!$S$106&lt;Employee!$F$102,0,Employee!$M$106))))</f>
        <v>0</v>
      </c>
      <c r="V35" s="250">
        <f>IF(Employee!$F$102&gt;A35,0,IF(Employee!$F$104&lt;A35,0,IF(Employee!$S$108&lt;=A35,0,IF(Employee!$S$107&lt;Employee!$F$102,0,Employee!$M$107))))</f>
        <v>0</v>
      </c>
      <c r="W35" s="250">
        <f>IF(Employee!$F$102&gt;A35,0,IF(Employee!$F$104&lt;A35,0,IF(Employee!$S$108&lt;Employee!$F$102,0,Employee!$M$108)))</f>
        <v>0</v>
      </c>
      <c r="X35" s="250">
        <f t="shared" si="3"/>
        <v>0</v>
      </c>
      <c r="Z35" s="250">
        <f>IF(Employee!$F$128&gt;A35,0,IF(Employee!$F$130&lt;A35,0,IF(Employee!$S$132&lt;=A35,0,IF(Employee!$S$131&lt;Employee!$F$128,0,Employee!$M$131))))</f>
        <v>0</v>
      </c>
      <c r="AA35" s="250">
        <f>IF(Employee!$F$128&gt;A35,0,IF(Employee!$F$130&lt;A35,0,IF(Employee!$S$133&lt;=A35,0,IF(Employee!$S$132&lt;Employee!$F$128,0,Employee!$M$132))))</f>
        <v>0</v>
      </c>
      <c r="AB35" s="250">
        <f>IF(Employee!$F$128&gt;A35,0,IF(Employee!$F$130&lt;A35,0,IF(Employee!$S$134&lt;=A35,0,IF(Employee!$S$133&lt;Employee!$F$128,0,Employee!$M$133))))</f>
        <v>0</v>
      </c>
      <c r="AC35" s="250">
        <f>IF(Employee!$F$128&gt;A35,0,IF(Employee!$F$130&lt;A35,0,IF(Employee!$S$134&lt;Employee!$F$128,0,Employee!$M$134)))</f>
        <v>0</v>
      </c>
      <c r="AD35" s="250">
        <f t="shared" si="4"/>
        <v>0</v>
      </c>
      <c r="AF35" s="250">
        <f>IF(Employee!$F$154&gt;A35,0,IF(Employee!$F$156&lt;A35,0,IF(Employee!$S$158&lt;=A35,0,IF(Employee!$S$157&lt;Employee!$F$154,0,Employee!$M$157))))</f>
        <v>0</v>
      </c>
      <c r="AG35" s="250">
        <f>IF(Employee!$F$154&gt;A35,0,IF(Employee!$F$156&lt;A35,0,IF(Employee!$S$159&lt;=A35,0,IF(Employee!$S$158&lt;Employee!$F$154,0,Employee!$M$158))))</f>
        <v>0</v>
      </c>
      <c r="AH35" s="250">
        <f>IF(Employee!$F$154&gt;A35,0,IF(Employee!$F$156&lt;A35,0,IF(Employee!$S$160&lt;=A35,0,IF(Employee!$S$159&lt;Employee!$F$154,0,Employee!$M$159))))</f>
        <v>0</v>
      </c>
      <c r="AI35" s="250">
        <f>IF(Employee!$F$154&gt;A35,0,IF(Employee!$F$156&lt;A35,0,IF(Employee!$S$160&lt;Employee!$F$154,0,Employee!$M$160)))</f>
        <v>0</v>
      </c>
      <c r="AJ35" s="250">
        <f t="shared" si="5"/>
        <v>0</v>
      </c>
      <c r="AL35" s="250">
        <f>IF(Employee!$F$180&gt;A35,0,IF(Employee!$F$182&lt;A35,0,IF(Employee!$S$184&lt;=A35,0,IF(Employee!$S$183&lt;Employee!$F$180,0,Employee!$M$183))))</f>
        <v>0</v>
      </c>
      <c r="AM35" s="250">
        <f>IF(Employee!$F$180&gt;A35,0,IF(Employee!$F$182&lt;A35,0,IF(Employee!$S$185&lt;=A35,0,IF(Employee!$S$184&lt;Employee!$F$180,0,Employee!$M$184))))</f>
        <v>0</v>
      </c>
      <c r="AN35" s="250">
        <f>IF(Employee!$F$180&gt;A35,0,IF(Employee!$F$182&lt;A35,0,IF(Employee!$S$186&lt;=A35,0,IF(Employee!$S$185&lt;Employee!$F$180,0,Employee!$M$185))))</f>
        <v>0</v>
      </c>
      <c r="AO35" s="250">
        <f>IF(Employee!$F$180&gt;A35,0,IF(Employee!$F$182&lt;A35,0,IF(Employee!$S$186&lt;Employee!$F$180,0,Employee!$M$186)))</f>
        <v>0</v>
      </c>
      <c r="AP35" s="250">
        <f t="shared" si="6"/>
        <v>0</v>
      </c>
      <c r="AR35" s="250">
        <f>IF(Employee!$F$206&gt;A35,0,IF(Employee!$F$208&lt;A35,0,IF(Employee!$S$210&lt;=A35,0,IF(Employee!$S$209&lt;Employee!$F$206,0,Employee!$M$209))))</f>
        <v>0</v>
      </c>
      <c r="AS35" s="250">
        <f>IF(Employee!$F$206&gt;A35,0,IF(Employee!$F$208&lt;A35,0,IF(Employee!$S$211&lt;=A35,0,IF(Employee!$S$210&lt;Employee!$F$206,0,Employee!$M$210))))</f>
        <v>0</v>
      </c>
      <c r="AT35" s="250">
        <f>IF(Employee!$F$206&gt;A35,0,IF(Employee!$F$208&lt;A35,0,IF(Employee!$S$212&lt;=A35,0,IF(Employee!$S$211&lt;Employee!$F$206,0,Employee!$M$211))))</f>
        <v>0</v>
      </c>
      <c r="AU35" s="250">
        <f>IF(Employee!$F$206&gt;A35,0,IF(Employee!$F$208&lt;A35,0,IF(Employee!$S$212&lt;Employee!$F$206,0,Employee!$M$212)))</f>
        <v>0</v>
      </c>
      <c r="AV35" s="250">
        <f t="shared" si="7"/>
        <v>0</v>
      </c>
      <c r="AX35" s="250">
        <f>IF(Employee!$F$232&gt;A35,0,IF(Employee!$F$234&lt;A35,0,IF(Employee!$S$236&lt;=A35,0,IF(Employee!$S$235&lt;Employee!$F$232,0,Employee!$M$235))))</f>
        <v>0</v>
      </c>
      <c r="AY35" s="250">
        <f>IF(Employee!$F$232&gt;A35,0,IF(Employee!$F$234&lt;A35,0,IF(Employee!$S$237&lt;=A35,0,IF(Employee!$S$236&lt;Employee!$F$232,0,Employee!$M$236))))</f>
        <v>0</v>
      </c>
      <c r="AZ35" s="250">
        <f>IF(Employee!$F$232&gt;A35,0,IF(Employee!$F$234&lt;A35,0,IF(Employee!$S$238&lt;=A35,0,IF(Employee!$S$237&lt;Employee!$F$232,0,Employee!$M$237))))</f>
        <v>0</v>
      </c>
      <c r="BA35" s="250">
        <f>IF(Employee!$F$232&gt;A35,0,IF(Employee!$F$234&lt;A35,0,IF(Employee!$S$238&lt;Employee!$F$232,0,Employee!$M$238)))</f>
        <v>0</v>
      </c>
      <c r="BB35" s="250">
        <f t="shared" si="8"/>
        <v>0</v>
      </c>
      <c r="BD35" s="250">
        <f>IF(Employee!$F$258&gt;A35,0,IF(Employee!$F$260&lt;A35,0,IF(Employee!$S$262&lt;=A35,0,IF(Employee!$S$261&lt;Employee!$F$258,0,Employee!$M$261))))</f>
        <v>0</v>
      </c>
      <c r="BE35" s="250">
        <f>IF(Employee!$F$258&gt;A35,0,IF(Employee!$F$260&lt;A35,0,IF(Employee!$S$263&lt;=A35,0,IF(Employee!$S$262&lt;Employee!$F$258,0,Employee!$M$262))))</f>
        <v>0</v>
      </c>
      <c r="BF35" s="250">
        <f>IF(Employee!$F$258&gt;A35,0,IF(Employee!$F$260&lt;A35,0,IF(Employee!$S$264&lt;=A35,0,IF(Employee!$S$263&lt;Employee!$F$258,0,Employee!$M$263))))</f>
        <v>0</v>
      </c>
      <c r="BG35" s="250">
        <f>IF(Employee!$F$258&gt;A35,0,IF(Employee!$F$260&lt;A35,0,IF(Employee!$S$264&lt;Employee!$F$258,0,Employee!$M$264)))</f>
        <v>0</v>
      </c>
      <c r="BH35" s="250">
        <f t="shared" si="9"/>
        <v>0</v>
      </c>
    </row>
    <row r="36" spans="1:60" x14ac:dyDescent="0.2">
      <c r="A36" s="250">
        <v>35</v>
      </c>
      <c r="B36" s="250">
        <f>IF(Employee!$F$24&gt;A36,0,IF(Employee!$F$26&lt;A36,0,IF(Employee!$S$28&lt;=A36,0,IF(Employee!$S$27&lt;Employee!$F$24,0,Employee!$M$27))))</f>
        <v>0</v>
      </c>
      <c r="C36" s="250">
        <f>IF(Employee!$F$24&gt;A36,0,IF(Employee!$F$26&lt;A36,0,IF(Employee!$S$29&lt;=A36,0,IF(Employee!$S$28&lt;Employee!$F$24,0,Employee!$M$28))))</f>
        <v>0</v>
      </c>
      <c r="D36" s="250">
        <f>IF(Employee!$F$24&gt;A36,0,IF(Employee!$F$26&lt;A36,0,IF(Employee!$S$30&lt;=A36,0,IF(Employee!$S$29&lt;Employee!$F$24,0,Employee!$M$29))))</f>
        <v>0</v>
      </c>
      <c r="E36" s="250">
        <f>IF(Employee!$F$24&gt;A36,0,IF(Employee!$F$26&lt;A36,0,IF(Employee!$S$30&lt;Employee!$F$24,0,Employee!$M$30)))</f>
        <v>0</v>
      </c>
      <c r="F36" s="250">
        <f t="shared" si="0"/>
        <v>0</v>
      </c>
      <c r="H36" s="250">
        <f>IF(Employee!$F$50&gt;A36,0,IF(Employee!$F$52&lt;A36,0,IF(Employee!$S$54&lt;=A36,0,IF(Employee!$S$53&lt;Employee!$F$50,0,Employee!$M$53))))</f>
        <v>0</v>
      </c>
      <c r="I36" s="250">
        <f>IF(Employee!$F$50&gt;A36,0,IF(Employee!$F$52&lt;A36,0,IF(Employee!$S$55&lt;=A36,0,IF(Employee!$S$54&lt;Employee!$F$50,0,Employee!$M$54))))</f>
        <v>0</v>
      </c>
      <c r="J36" s="250">
        <f>IF(Employee!$F$50&gt;A36,0,IF(Employee!$F$52&lt;A36,0,IF(Employee!$S$56&lt;=A36,0,IF(Employee!$S$55&lt;Employee!$F$50,0,Employee!$M$55))))</f>
        <v>0</v>
      </c>
      <c r="K36" s="250">
        <f>IF(Employee!$F$50&gt;A36,0,IF(Employee!$F$52&lt;A36,0,IF(Employee!$S$56&lt;Employee!$F$50,0,Employee!$M$56)))</f>
        <v>0</v>
      </c>
      <c r="L36" s="250">
        <f t="shared" si="1"/>
        <v>0</v>
      </c>
      <c r="N36" s="250">
        <f>IF(Employee!$F$76&gt;A36,0,IF(Employee!$F$78&lt;A36,0,IF(Employee!$S$80&lt;=A36,0,IF(Employee!$S$79&lt;Employee!$F$76,0,Employee!$M$79))))</f>
        <v>0</v>
      </c>
      <c r="O36" s="250">
        <f>IF(Employee!$F$76&gt;A36,0,IF(Employee!$F$78&lt;A36,0,IF(Employee!$S$81&lt;=A36,0,IF(Employee!$S$80&lt;Employee!$F$76,0,Employee!$M$80))))</f>
        <v>0</v>
      </c>
      <c r="P36" s="250">
        <f>IF(Employee!$F$76&gt;A36,0,IF(Employee!$F$78&lt;A36,0,IF(Employee!$S$82&lt;=A36,0,IF(Employee!$S$81&lt;Employee!$F$76,0,Employee!$M$81))))</f>
        <v>0</v>
      </c>
      <c r="Q36" s="250">
        <f>IF(Employee!$F$76&gt;A36,0,IF(Employee!$F$78&lt;A36,0,IF(Employee!$S$82&lt;Employee!$F$76,0,Employee!$M$82)))</f>
        <v>0</v>
      </c>
      <c r="R36" s="250">
        <f t="shared" si="2"/>
        <v>0</v>
      </c>
      <c r="T36" s="250">
        <f>IF(Employee!$F$102&gt;A36,0,IF(Employee!$F$104&lt;A36,0,IF(Employee!$S$106&lt;=A36,0,IF(Employee!$S$105&lt;Employee!$F$102,0,Employee!$M$105))))</f>
        <v>0</v>
      </c>
      <c r="U36" s="250">
        <f>IF(Employee!$F$102&gt;A36,0,IF(Employee!$F$104&lt;A36,0,IF(Employee!$S$107&lt;=A36,0,IF(Employee!$S$106&lt;Employee!$F$102,0,Employee!$M$106))))</f>
        <v>0</v>
      </c>
      <c r="V36" s="250">
        <f>IF(Employee!$F$102&gt;A36,0,IF(Employee!$F$104&lt;A36,0,IF(Employee!$S$108&lt;=A36,0,IF(Employee!$S$107&lt;Employee!$F$102,0,Employee!$M$107))))</f>
        <v>0</v>
      </c>
      <c r="W36" s="250">
        <f>IF(Employee!$F$102&gt;A36,0,IF(Employee!$F$104&lt;A36,0,IF(Employee!$S$108&lt;Employee!$F$102,0,Employee!$M$108)))</f>
        <v>0</v>
      </c>
      <c r="X36" s="250">
        <f t="shared" si="3"/>
        <v>0</v>
      </c>
      <c r="Z36" s="250">
        <f>IF(Employee!$F$128&gt;A36,0,IF(Employee!$F$130&lt;A36,0,IF(Employee!$S$132&lt;=A36,0,IF(Employee!$S$131&lt;Employee!$F$128,0,Employee!$M$131))))</f>
        <v>0</v>
      </c>
      <c r="AA36" s="250">
        <f>IF(Employee!$F$128&gt;A36,0,IF(Employee!$F$130&lt;A36,0,IF(Employee!$S$133&lt;=A36,0,IF(Employee!$S$132&lt;Employee!$F$128,0,Employee!$M$132))))</f>
        <v>0</v>
      </c>
      <c r="AB36" s="250">
        <f>IF(Employee!$F$128&gt;A36,0,IF(Employee!$F$130&lt;A36,0,IF(Employee!$S$134&lt;=A36,0,IF(Employee!$S$133&lt;Employee!$F$128,0,Employee!$M$133))))</f>
        <v>0</v>
      </c>
      <c r="AC36" s="250">
        <f>IF(Employee!$F$128&gt;A36,0,IF(Employee!$F$130&lt;A36,0,IF(Employee!$S$134&lt;Employee!$F$128,0,Employee!$M$134)))</f>
        <v>0</v>
      </c>
      <c r="AD36" s="250">
        <f t="shared" si="4"/>
        <v>0</v>
      </c>
      <c r="AF36" s="250">
        <f>IF(Employee!$F$154&gt;A36,0,IF(Employee!$F$156&lt;A36,0,IF(Employee!$S$158&lt;=A36,0,IF(Employee!$S$157&lt;Employee!$F$154,0,Employee!$M$157))))</f>
        <v>0</v>
      </c>
      <c r="AG36" s="250">
        <f>IF(Employee!$F$154&gt;A36,0,IF(Employee!$F$156&lt;A36,0,IF(Employee!$S$159&lt;=A36,0,IF(Employee!$S$158&lt;Employee!$F$154,0,Employee!$M$158))))</f>
        <v>0</v>
      </c>
      <c r="AH36" s="250">
        <f>IF(Employee!$F$154&gt;A36,0,IF(Employee!$F$156&lt;A36,0,IF(Employee!$S$160&lt;=A36,0,IF(Employee!$S$159&lt;Employee!$F$154,0,Employee!$M$159))))</f>
        <v>0</v>
      </c>
      <c r="AI36" s="250">
        <f>IF(Employee!$F$154&gt;A36,0,IF(Employee!$F$156&lt;A36,0,IF(Employee!$S$160&lt;Employee!$F$154,0,Employee!$M$160)))</f>
        <v>0</v>
      </c>
      <c r="AJ36" s="250">
        <f t="shared" si="5"/>
        <v>0</v>
      </c>
      <c r="AL36" s="250">
        <f>IF(Employee!$F$180&gt;A36,0,IF(Employee!$F$182&lt;A36,0,IF(Employee!$S$184&lt;=A36,0,IF(Employee!$S$183&lt;Employee!$F$180,0,Employee!$M$183))))</f>
        <v>0</v>
      </c>
      <c r="AM36" s="250">
        <f>IF(Employee!$F$180&gt;A36,0,IF(Employee!$F$182&lt;A36,0,IF(Employee!$S$185&lt;=A36,0,IF(Employee!$S$184&lt;Employee!$F$180,0,Employee!$M$184))))</f>
        <v>0</v>
      </c>
      <c r="AN36" s="250">
        <f>IF(Employee!$F$180&gt;A36,0,IF(Employee!$F$182&lt;A36,0,IF(Employee!$S$186&lt;=A36,0,IF(Employee!$S$185&lt;Employee!$F$180,0,Employee!$M$185))))</f>
        <v>0</v>
      </c>
      <c r="AO36" s="250">
        <f>IF(Employee!$F$180&gt;A36,0,IF(Employee!$F$182&lt;A36,0,IF(Employee!$S$186&lt;Employee!$F$180,0,Employee!$M$186)))</f>
        <v>0</v>
      </c>
      <c r="AP36" s="250">
        <f t="shared" si="6"/>
        <v>0</v>
      </c>
      <c r="AR36" s="250">
        <f>IF(Employee!$F$206&gt;A36,0,IF(Employee!$F$208&lt;A36,0,IF(Employee!$S$210&lt;=A36,0,IF(Employee!$S$209&lt;Employee!$F$206,0,Employee!$M$209))))</f>
        <v>0</v>
      </c>
      <c r="AS36" s="250">
        <f>IF(Employee!$F$206&gt;A36,0,IF(Employee!$F$208&lt;A36,0,IF(Employee!$S$211&lt;=A36,0,IF(Employee!$S$210&lt;Employee!$F$206,0,Employee!$M$210))))</f>
        <v>0</v>
      </c>
      <c r="AT36" s="250">
        <f>IF(Employee!$F$206&gt;A36,0,IF(Employee!$F$208&lt;A36,0,IF(Employee!$S$212&lt;=A36,0,IF(Employee!$S$211&lt;Employee!$F$206,0,Employee!$M$211))))</f>
        <v>0</v>
      </c>
      <c r="AU36" s="250">
        <f>IF(Employee!$F$206&gt;A36,0,IF(Employee!$F$208&lt;A36,0,IF(Employee!$S$212&lt;Employee!$F$206,0,Employee!$M$212)))</f>
        <v>0</v>
      </c>
      <c r="AV36" s="250">
        <f t="shared" si="7"/>
        <v>0</v>
      </c>
      <c r="AX36" s="250">
        <f>IF(Employee!$F$232&gt;A36,0,IF(Employee!$F$234&lt;A36,0,IF(Employee!$S$236&lt;=A36,0,IF(Employee!$S$235&lt;Employee!$F$232,0,Employee!$M$235))))</f>
        <v>0</v>
      </c>
      <c r="AY36" s="250">
        <f>IF(Employee!$F$232&gt;A36,0,IF(Employee!$F$234&lt;A36,0,IF(Employee!$S$237&lt;=A36,0,IF(Employee!$S$236&lt;Employee!$F$232,0,Employee!$M$236))))</f>
        <v>0</v>
      </c>
      <c r="AZ36" s="250">
        <f>IF(Employee!$F$232&gt;A36,0,IF(Employee!$F$234&lt;A36,0,IF(Employee!$S$238&lt;=A36,0,IF(Employee!$S$237&lt;Employee!$F$232,0,Employee!$M$237))))</f>
        <v>0</v>
      </c>
      <c r="BA36" s="250">
        <f>IF(Employee!$F$232&gt;A36,0,IF(Employee!$F$234&lt;A36,0,IF(Employee!$S$238&lt;Employee!$F$232,0,Employee!$M$238)))</f>
        <v>0</v>
      </c>
      <c r="BB36" s="250">
        <f t="shared" si="8"/>
        <v>0</v>
      </c>
      <c r="BD36" s="250">
        <f>IF(Employee!$F$258&gt;A36,0,IF(Employee!$F$260&lt;A36,0,IF(Employee!$S$262&lt;=A36,0,IF(Employee!$S$261&lt;Employee!$F$258,0,Employee!$M$261))))</f>
        <v>0</v>
      </c>
      <c r="BE36" s="250">
        <f>IF(Employee!$F$258&gt;A36,0,IF(Employee!$F$260&lt;A36,0,IF(Employee!$S$263&lt;=A36,0,IF(Employee!$S$262&lt;Employee!$F$258,0,Employee!$M$262))))</f>
        <v>0</v>
      </c>
      <c r="BF36" s="250">
        <f>IF(Employee!$F$258&gt;A36,0,IF(Employee!$F$260&lt;A36,0,IF(Employee!$S$264&lt;=A36,0,IF(Employee!$S$263&lt;Employee!$F$258,0,Employee!$M$263))))</f>
        <v>0</v>
      </c>
      <c r="BG36" s="250">
        <f>IF(Employee!$F$258&gt;A36,0,IF(Employee!$F$260&lt;A36,0,IF(Employee!$S$264&lt;Employee!$F$258,0,Employee!$M$264)))</f>
        <v>0</v>
      </c>
      <c r="BH36" s="250">
        <f t="shared" si="9"/>
        <v>0</v>
      </c>
    </row>
    <row r="37" spans="1:60" x14ac:dyDescent="0.2">
      <c r="A37" s="250">
        <v>36</v>
      </c>
      <c r="B37" s="250">
        <f>IF(Employee!$F$24&gt;A37,0,IF(Employee!$F$26&lt;A37,0,IF(Employee!$S$28&lt;=A37,0,IF(Employee!$S$27&lt;Employee!$F$24,0,Employee!$M$27))))</f>
        <v>0</v>
      </c>
      <c r="C37" s="250">
        <f>IF(Employee!$F$24&gt;A37,0,IF(Employee!$F$26&lt;A37,0,IF(Employee!$S$29&lt;=A37,0,IF(Employee!$S$28&lt;Employee!$F$24,0,Employee!$M$28))))</f>
        <v>0</v>
      </c>
      <c r="D37" s="250">
        <f>IF(Employee!$F$24&gt;A37,0,IF(Employee!$F$26&lt;A37,0,IF(Employee!$S$30&lt;=A37,0,IF(Employee!$S$29&lt;Employee!$F$24,0,Employee!$M$29))))</f>
        <v>0</v>
      </c>
      <c r="E37" s="250">
        <f>IF(Employee!$F$24&gt;A37,0,IF(Employee!$F$26&lt;A37,0,IF(Employee!$S$30&lt;Employee!$F$24,0,Employee!$M$30)))</f>
        <v>0</v>
      </c>
      <c r="F37" s="250">
        <f t="shared" si="0"/>
        <v>0</v>
      </c>
      <c r="H37" s="250">
        <f>IF(Employee!$F$50&gt;A37,0,IF(Employee!$F$52&lt;A37,0,IF(Employee!$S$54&lt;=A37,0,IF(Employee!$S$53&lt;Employee!$F$50,0,Employee!$M$53))))</f>
        <v>0</v>
      </c>
      <c r="I37" s="250">
        <f>IF(Employee!$F$50&gt;A37,0,IF(Employee!$F$52&lt;A37,0,IF(Employee!$S$55&lt;=A37,0,IF(Employee!$S$54&lt;Employee!$F$50,0,Employee!$M$54))))</f>
        <v>0</v>
      </c>
      <c r="J37" s="250">
        <f>IF(Employee!$F$50&gt;A37,0,IF(Employee!$F$52&lt;A37,0,IF(Employee!$S$56&lt;=A37,0,IF(Employee!$S$55&lt;Employee!$F$50,0,Employee!$M$55))))</f>
        <v>0</v>
      </c>
      <c r="K37" s="250">
        <f>IF(Employee!$F$50&gt;A37,0,IF(Employee!$F$52&lt;A37,0,IF(Employee!$S$56&lt;Employee!$F$50,0,Employee!$M$56)))</f>
        <v>0</v>
      </c>
      <c r="L37" s="250">
        <f t="shared" si="1"/>
        <v>0</v>
      </c>
      <c r="N37" s="250">
        <f>IF(Employee!$F$76&gt;A37,0,IF(Employee!$F$78&lt;A37,0,IF(Employee!$S$80&lt;=A37,0,IF(Employee!$S$79&lt;Employee!$F$76,0,Employee!$M$79))))</f>
        <v>0</v>
      </c>
      <c r="O37" s="250">
        <f>IF(Employee!$F$76&gt;A37,0,IF(Employee!$F$78&lt;A37,0,IF(Employee!$S$81&lt;=A37,0,IF(Employee!$S$80&lt;Employee!$F$76,0,Employee!$M$80))))</f>
        <v>0</v>
      </c>
      <c r="P37" s="250">
        <f>IF(Employee!$F$76&gt;A37,0,IF(Employee!$F$78&lt;A37,0,IF(Employee!$S$82&lt;=A37,0,IF(Employee!$S$81&lt;Employee!$F$76,0,Employee!$M$81))))</f>
        <v>0</v>
      </c>
      <c r="Q37" s="250">
        <f>IF(Employee!$F$76&gt;A37,0,IF(Employee!$F$78&lt;A37,0,IF(Employee!$S$82&lt;Employee!$F$76,0,Employee!$M$82)))</f>
        <v>0</v>
      </c>
      <c r="R37" s="250">
        <f t="shared" si="2"/>
        <v>0</v>
      </c>
      <c r="T37" s="250">
        <f>IF(Employee!$F$102&gt;A37,0,IF(Employee!$F$104&lt;A37,0,IF(Employee!$S$106&lt;=A37,0,IF(Employee!$S$105&lt;Employee!$F$102,0,Employee!$M$105))))</f>
        <v>0</v>
      </c>
      <c r="U37" s="250">
        <f>IF(Employee!$F$102&gt;A37,0,IF(Employee!$F$104&lt;A37,0,IF(Employee!$S$107&lt;=A37,0,IF(Employee!$S$106&lt;Employee!$F$102,0,Employee!$M$106))))</f>
        <v>0</v>
      </c>
      <c r="V37" s="250">
        <f>IF(Employee!$F$102&gt;A37,0,IF(Employee!$F$104&lt;A37,0,IF(Employee!$S$108&lt;=A37,0,IF(Employee!$S$107&lt;Employee!$F$102,0,Employee!$M$107))))</f>
        <v>0</v>
      </c>
      <c r="W37" s="250">
        <f>IF(Employee!$F$102&gt;A37,0,IF(Employee!$F$104&lt;A37,0,IF(Employee!$S$108&lt;Employee!$F$102,0,Employee!$M$108)))</f>
        <v>0</v>
      </c>
      <c r="X37" s="250">
        <f t="shared" si="3"/>
        <v>0</v>
      </c>
      <c r="Z37" s="250">
        <f>IF(Employee!$F$128&gt;A37,0,IF(Employee!$F$130&lt;A37,0,IF(Employee!$S$132&lt;=A37,0,IF(Employee!$S$131&lt;Employee!$F$128,0,Employee!$M$131))))</f>
        <v>0</v>
      </c>
      <c r="AA37" s="250">
        <f>IF(Employee!$F$128&gt;A37,0,IF(Employee!$F$130&lt;A37,0,IF(Employee!$S$133&lt;=A37,0,IF(Employee!$S$132&lt;Employee!$F$128,0,Employee!$M$132))))</f>
        <v>0</v>
      </c>
      <c r="AB37" s="250">
        <f>IF(Employee!$F$128&gt;A37,0,IF(Employee!$F$130&lt;A37,0,IF(Employee!$S$134&lt;=A37,0,IF(Employee!$S$133&lt;Employee!$F$128,0,Employee!$M$133))))</f>
        <v>0</v>
      </c>
      <c r="AC37" s="250">
        <f>IF(Employee!$F$128&gt;A37,0,IF(Employee!$F$130&lt;A37,0,IF(Employee!$S$134&lt;Employee!$F$128,0,Employee!$M$134)))</f>
        <v>0</v>
      </c>
      <c r="AD37" s="250">
        <f t="shared" si="4"/>
        <v>0</v>
      </c>
      <c r="AF37" s="250">
        <f>IF(Employee!$F$154&gt;A37,0,IF(Employee!$F$156&lt;A37,0,IF(Employee!$S$158&lt;=A37,0,IF(Employee!$S$157&lt;Employee!$F$154,0,Employee!$M$157))))</f>
        <v>0</v>
      </c>
      <c r="AG37" s="250">
        <f>IF(Employee!$F$154&gt;A37,0,IF(Employee!$F$156&lt;A37,0,IF(Employee!$S$159&lt;=A37,0,IF(Employee!$S$158&lt;Employee!$F$154,0,Employee!$M$158))))</f>
        <v>0</v>
      </c>
      <c r="AH37" s="250">
        <f>IF(Employee!$F$154&gt;A37,0,IF(Employee!$F$156&lt;A37,0,IF(Employee!$S$160&lt;=A37,0,IF(Employee!$S$159&lt;Employee!$F$154,0,Employee!$M$159))))</f>
        <v>0</v>
      </c>
      <c r="AI37" s="250">
        <f>IF(Employee!$F$154&gt;A37,0,IF(Employee!$F$156&lt;A37,0,IF(Employee!$S$160&lt;Employee!$F$154,0,Employee!$M$160)))</f>
        <v>0</v>
      </c>
      <c r="AJ37" s="250">
        <f t="shared" si="5"/>
        <v>0</v>
      </c>
      <c r="AL37" s="250">
        <f>IF(Employee!$F$180&gt;A37,0,IF(Employee!$F$182&lt;A37,0,IF(Employee!$S$184&lt;=A37,0,IF(Employee!$S$183&lt;Employee!$F$180,0,Employee!$M$183))))</f>
        <v>0</v>
      </c>
      <c r="AM37" s="250">
        <f>IF(Employee!$F$180&gt;A37,0,IF(Employee!$F$182&lt;A37,0,IF(Employee!$S$185&lt;=A37,0,IF(Employee!$S$184&lt;Employee!$F$180,0,Employee!$M$184))))</f>
        <v>0</v>
      </c>
      <c r="AN37" s="250">
        <f>IF(Employee!$F$180&gt;A37,0,IF(Employee!$F$182&lt;A37,0,IF(Employee!$S$186&lt;=A37,0,IF(Employee!$S$185&lt;Employee!$F$180,0,Employee!$M$185))))</f>
        <v>0</v>
      </c>
      <c r="AO37" s="250">
        <f>IF(Employee!$F$180&gt;A37,0,IF(Employee!$F$182&lt;A37,0,IF(Employee!$S$186&lt;Employee!$F$180,0,Employee!$M$186)))</f>
        <v>0</v>
      </c>
      <c r="AP37" s="250">
        <f t="shared" si="6"/>
        <v>0</v>
      </c>
      <c r="AR37" s="250">
        <f>IF(Employee!$F$206&gt;A37,0,IF(Employee!$F$208&lt;A37,0,IF(Employee!$S$210&lt;=A37,0,IF(Employee!$S$209&lt;Employee!$F$206,0,Employee!$M$209))))</f>
        <v>0</v>
      </c>
      <c r="AS37" s="250">
        <f>IF(Employee!$F$206&gt;A37,0,IF(Employee!$F$208&lt;A37,0,IF(Employee!$S$211&lt;=A37,0,IF(Employee!$S$210&lt;Employee!$F$206,0,Employee!$M$210))))</f>
        <v>0</v>
      </c>
      <c r="AT37" s="250">
        <f>IF(Employee!$F$206&gt;A37,0,IF(Employee!$F$208&lt;A37,0,IF(Employee!$S$212&lt;=A37,0,IF(Employee!$S$211&lt;Employee!$F$206,0,Employee!$M$211))))</f>
        <v>0</v>
      </c>
      <c r="AU37" s="250">
        <f>IF(Employee!$F$206&gt;A37,0,IF(Employee!$F$208&lt;A37,0,IF(Employee!$S$212&lt;Employee!$F$206,0,Employee!$M$212)))</f>
        <v>0</v>
      </c>
      <c r="AV37" s="250">
        <f t="shared" si="7"/>
        <v>0</v>
      </c>
      <c r="AX37" s="250">
        <f>IF(Employee!$F$232&gt;A37,0,IF(Employee!$F$234&lt;A37,0,IF(Employee!$S$236&lt;=A37,0,IF(Employee!$S$235&lt;Employee!$F$232,0,Employee!$M$235))))</f>
        <v>0</v>
      </c>
      <c r="AY37" s="250">
        <f>IF(Employee!$F$232&gt;A37,0,IF(Employee!$F$234&lt;A37,0,IF(Employee!$S$237&lt;=A37,0,IF(Employee!$S$236&lt;Employee!$F$232,0,Employee!$M$236))))</f>
        <v>0</v>
      </c>
      <c r="AZ37" s="250">
        <f>IF(Employee!$F$232&gt;A37,0,IF(Employee!$F$234&lt;A37,0,IF(Employee!$S$238&lt;=A37,0,IF(Employee!$S$237&lt;Employee!$F$232,0,Employee!$M$237))))</f>
        <v>0</v>
      </c>
      <c r="BA37" s="250">
        <f>IF(Employee!$F$232&gt;A37,0,IF(Employee!$F$234&lt;A37,0,IF(Employee!$S$238&lt;Employee!$F$232,0,Employee!$M$238)))</f>
        <v>0</v>
      </c>
      <c r="BB37" s="250">
        <f t="shared" si="8"/>
        <v>0</v>
      </c>
      <c r="BD37" s="250">
        <f>IF(Employee!$F$258&gt;A37,0,IF(Employee!$F$260&lt;A37,0,IF(Employee!$S$262&lt;=A37,0,IF(Employee!$S$261&lt;Employee!$F$258,0,Employee!$M$261))))</f>
        <v>0</v>
      </c>
      <c r="BE37" s="250">
        <f>IF(Employee!$F$258&gt;A37,0,IF(Employee!$F$260&lt;A37,0,IF(Employee!$S$263&lt;=A37,0,IF(Employee!$S$262&lt;Employee!$F$258,0,Employee!$M$262))))</f>
        <v>0</v>
      </c>
      <c r="BF37" s="250">
        <f>IF(Employee!$F$258&gt;A37,0,IF(Employee!$F$260&lt;A37,0,IF(Employee!$S$264&lt;=A37,0,IF(Employee!$S$263&lt;Employee!$F$258,0,Employee!$M$263))))</f>
        <v>0</v>
      </c>
      <c r="BG37" s="250">
        <f>IF(Employee!$F$258&gt;A37,0,IF(Employee!$F$260&lt;A37,0,IF(Employee!$S$264&lt;Employee!$F$258,0,Employee!$M$264)))</f>
        <v>0</v>
      </c>
      <c r="BH37" s="250">
        <f t="shared" si="9"/>
        <v>0</v>
      </c>
    </row>
    <row r="38" spans="1:60" x14ac:dyDescent="0.2">
      <c r="A38" s="250">
        <v>37</v>
      </c>
      <c r="B38" s="250">
        <f>IF(Employee!$F$24&gt;A38,0,IF(Employee!$F$26&lt;A38,0,IF(Employee!$S$28&lt;=A38,0,IF(Employee!$S$27&lt;Employee!$F$24,0,Employee!$M$27))))</f>
        <v>0</v>
      </c>
      <c r="C38" s="250">
        <f>IF(Employee!$F$24&gt;A38,0,IF(Employee!$F$26&lt;A38,0,IF(Employee!$S$29&lt;=A38,0,IF(Employee!$S$28&lt;Employee!$F$24,0,Employee!$M$28))))</f>
        <v>0</v>
      </c>
      <c r="D38" s="250">
        <f>IF(Employee!$F$24&gt;A38,0,IF(Employee!$F$26&lt;A38,0,IF(Employee!$S$30&lt;=A38,0,IF(Employee!$S$29&lt;Employee!$F$24,0,Employee!$M$29))))</f>
        <v>0</v>
      </c>
      <c r="E38" s="250">
        <f>IF(Employee!$F$24&gt;A38,0,IF(Employee!$F$26&lt;A38,0,IF(Employee!$S$30&lt;Employee!$F$24,0,Employee!$M$30)))</f>
        <v>0</v>
      </c>
      <c r="F38" s="250">
        <f t="shared" si="0"/>
        <v>0</v>
      </c>
      <c r="H38" s="250">
        <f>IF(Employee!$F$50&gt;A38,0,IF(Employee!$F$52&lt;A38,0,IF(Employee!$S$54&lt;=A38,0,IF(Employee!$S$53&lt;Employee!$F$50,0,Employee!$M$53))))</f>
        <v>0</v>
      </c>
      <c r="I38" s="250">
        <f>IF(Employee!$F$50&gt;A38,0,IF(Employee!$F$52&lt;A38,0,IF(Employee!$S$55&lt;=A38,0,IF(Employee!$S$54&lt;Employee!$F$50,0,Employee!$M$54))))</f>
        <v>0</v>
      </c>
      <c r="J38" s="250">
        <f>IF(Employee!$F$50&gt;A38,0,IF(Employee!$F$52&lt;A38,0,IF(Employee!$S$56&lt;=A38,0,IF(Employee!$S$55&lt;Employee!$F$50,0,Employee!$M$55))))</f>
        <v>0</v>
      </c>
      <c r="K38" s="250">
        <f>IF(Employee!$F$50&gt;A38,0,IF(Employee!$F$52&lt;A38,0,IF(Employee!$S$56&lt;Employee!$F$50,0,Employee!$M$56)))</f>
        <v>0</v>
      </c>
      <c r="L38" s="250">
        <f t="shared" si="1"/>
        <v>0</v>
      </c>
      <c r="N38" s="250">
        <f>IF(Employee!$F$76&gt;A38,0,IF(Employee!$F$78&lt;A38,0,IF(Employee!$S$80&lt;=A38,0,IF(Employee!$S$79&lt;Employee!$F$76,0,Employee!$M$79))))</f>
        <v>0</v>
      </c>
      <c r="O38" s="250">
        <f>IF(Employee!$F$76&gt;A38,0,IF(Employee!$F$78&lt;A38,0,IF(Employee!$S$81&lt;=A38,0,IF(Employee!$S$80&lt;Employee!$F$76,0,Employee!$M$80))))</f>
        <v>0</v>
      </c>
      <c r="P38" s="250">
        <f>IF(Employee!$F$76&gt;A38,0,IF(Employee!$F$78&lt;A38,0,IF(Employee!$S$82&lt;=A38,0,IF(Employee!$S$81&lt;Employee!$F$76,0,Employee!$M$81))))</f>
        <v>0</v>
      </c>
      <c r="Q38" s="250">
        <f>IF(Employee!$F$76&gt;A38,0,IF(Employee!$F$78&lt;A38,0,IF(Employee!$S$82&lt;Employee!$F$76,0,Employee!$M$82)))</f>
        <v>0</v>
      </c>
      <c r="R38" s="250">
        <f t="shared" si="2"/>
        <v>0</v>
      </c>
      <c r="T38" s="250">
        <f>IF(Employee!$F$102&gt;A38,0,IF(Employee!$F$104&lt;A38,0,IF(Employee!$S$106&lt;=A38,0,IF(Employee!$S$105&lt;Employee!$F$102,0,Employee!$M$105))))</f>
        <v>0</v>
      </c>
      <c r="U38" s="250">
        <f>IF(Employee!$F$102&gt;A38,0,IF(Employee!$F$104&lt;A38,0,IF(Employee!$S$107&lt;=A38,0,IF(Employee!$S$106&lt;Employee!$F$102,0,Employee!$M$106))))</f>
        <v>0</v>
      </c>
      <c r="V38" s="250">
        <f>IF(Employee!$F$102&gt;A38,0,IF(Employee!$F$104&lt;A38,0,IF(Employee!$S$108&lt;=A38,0,IF(Employee!$S$107&lt;Employee!$F$102,0,Employee!$M$107))))</f>
        <v>0</v>
      </c>
      <c r="W38" s="250">
        <f>IF(Employee!$F$102&gt;A38,0,IF(Employee!$F$104&lt;A38,0,IF(Employee!$S$108&lt;Employee!$F$102,0,Employee!$M$108)))</f>
        <v>0</v>
      </c>
      <c r="X38" s="250">
        <f t="shared" si="3"/>
        <v>0</v>
      </c>
      <c r="Z38" s="250">
        <f>IF(Employee!$F$128&gt;A38,0,IF(Employee!$F$130&lt;A38,0,IF(Employee!$S$132&lt;=A38,0,IF(Employee!$S$131&lt;Employee!$F$128,0,Employee!$M$131))))</f>
        <v>0</v>
      </c>
      <c r="AA38" s="250">
        <f>IF(Employee!$F$128&gt;A38,0,IF(Employee!$F$130&lt;A38,0,IF(Employee!$S$133&lt;=A38,0,IF(Employee!$S$132&lt;Employee!$F$128,0,Employee!$M$132))))</f>
        <v>0</v>
      </c>
      <c r="AB38" s="250">
        <f>IF(Employee!$F$128&gt;A38,0,IF(Employee!$F$130&lt;A38,0,IF(Employee!$S$134&lt;=A38,0,IF(Employee!$S$133&lt;Employee!$F$128,0,Employee!$M$133))))</f>
        <v>0</v>
      </c>
      <c r="AC38" s="250">
        <f>IF(Employee!$F$128&gt;A38,0,IF(Employee!$F$130&lt;A38,0,IF(Employee!$S$134&lt;Employee!$F$128,0,Employee!$M$134)))</f>
        <v>0</v>
      </c>
      <c r="AD38" s="250">
        <f t="shared" si="4"/>
        <v>0</v>
      </c>
      <c r="AF38" s="250">
        <f>IF(Employee!$F$154&gt;A38,0,IF(Employee!$F$156&lt;A38,0,IF(Employee!$S$158&lt;=A38,0,IF(Employee!$S$157&lt;Employee!$F$154,0,Employee!$M$157))))</f>
        <v>0</v>
      </c>
      <c r="AG38" s="250">
        <f>IF(Employee!$F$154&gt;A38,0,IF(Employee!$F$156&lt;A38,0,IF(Employee!$S$159&lt;=A38,0,IF(Employee!$S$158&lt;Employee!$F$154,0,Employee!$M$158))))</f>
        <v>0</v>
      </c>
      <c r="AH38" s="250">
        <f>IF(Employee!$F$154&gt;A38,0,IF(Employee!$F$156&lt;A38,0,IF(Employee!$S$160&lt;=A38,0,IF(Employee!$S$159&lt;Employee!$F$154,0,Employee!$M$159))))</f>
        <v>0</v>
      </c>
      <c r="AI38" s="250">
        <f>IF(Employee!$F$154&gt;A38,0,IF(Employee!$F$156&lt;A38,0,IF(Employee!$S$160&lt;Employee!$F$154,0,Employee!$M$160)))</f>
        <v>0</v>
      </c>
      <c r="AJ38" s="250">
        <f t="shared" si="5"/>
        <v>0</v>
      </c>
      <c r="AL38" s="250">
        <f>IF(Employee!$F$180&gt;A38,0,IF(Employee!$F$182&lt;A38,0,IF(Employee!$S$184&lt;=A38,0,IF(Employee!$S$183&lt;Employee!$F$180,0,Employee!$M$183))))</f>
        <v>0</v>
      </c>
      <c r="AM38" s="250">
        <f>IF(Employee!$F$180&gt;A38,0,IF(Employee!$F$182&lt;A38,0,IF(Employee!$S$185&lt;=A38,0,IF(Employee!$S$184&lt;Employee!$F$180,0,Employee!$M$184))))</f>
        <v>0</v>
      </c>
      <c r="AN38" s="250">
        <f>IF(Employee!$F$180&gt;A38,0,IF(Employee!$F$182&lt;A38,0,IF(Employee!$S$186&lt;=A38,0,IF(Employee!$S$185&lt;Employee!$F$180,0,Employee!$M$185))))</f>
        <v>0</v>
      </c>
      <c r="AO38" s="250">
        <f>IF(Employee!$F$180&gt;A38,0,IF(Employee!$F$182&lt;A38,0,IF(Employee!$S$186&lt;Employee!$F$180,0,Employee!$M$186)))</f>
        <v>0</v>
      </c>
      <c r="AP38" s="250">
        <f t="shared" si="6"/>
        <v>0</v>
      </c>
      <c r="AR38" s="250">
        <f>IF(Employee!$F$206&gt;A38,0,IF(Employee!$F$208&lt;A38,0,IF(Employee!$S$210&lt;=A38,0,IF(Employee!$S$209&lt;Employee!$F$206,0,Employee!$M$209))))</f>
        <v>0</v>
      </c>
      <c r="AS38" s="250">
        <f>IF(Employee!$F$206&gt;A38,0,IF(Employee!$F$208&lt;A38,0,IF(Employee!$S$211&lt;=A38,0,IF(Employee!$S$210&lt;Employee!$F$206,0,Employee!$M$210))))</f>
        <v>0</v>
      </c>
      <c r="AT38" s="250">
        <f>IF(Employee!$F$206&gt;A38,0,IF(Employee!$F$208&lt;A38,0,IF(Employee!$S$212&lt;=A38,0,IF(Employee!$S$211&lt;Employee!$F$206,0,Employee!$M$211))))</f>
        <v>0</v>
      </c>
      <c r="AU38" s="250">
        <f>IF(Employee!$F$206&gt;A38,0,IF(Employee!$F$208&lt;A38,0,IF(Employee!$S$212&lt;Employee!$F$206,0,Employee!$M$212)))</f>
        <v>0</v>
      </c>
      <c r="AV38" s="250">
        <f t="shared" si="7"/>
        <v>0</v>
      </c>
      <c r="AX38" s="250">
        <f>IF(Employee!$F$232&gt;A38,0,IF(Employee!$F$234&lt;A38,0,IF(Employee!$S$236&lt;=A38,0,IF(Employee!$S$235&lt;Employee!$F$232,0,Employee!$M$235))))</f>
        <v>0</v>
      </c>
      <c r="AY38" s="250">
        <f>IF(Employee!$F$232&gt;A38,0,IF(Employee!$F$234&lt;A38,0,IF(Employee!$S$237&lt;=A38,0,IF(Employee!$S$236&lt;Employee!$F$232,0,Employee!$M$236))))</f>
        <v>0</v>
      </c>
      <c r="AZ38" s="250">
        <f>IF(Employee!$F$232&gt;A38,0,IF(Employee!$F$234&lt;A38,0,IF(Employee!$S$238&lt;=A38,0,IF(Employee!$S$237&lt;Employee!$F$232,0,Employee!$M$237))))</f>
        <v>0</v>
      </c>
      <c r="BA38" s="250">
        <f>IF(Employee!$F$232&gt;A38,0,IF(Employee!$F$234&lt;A38,0,IF(Employee!$S$238&lt;Employee!$F$232,0,Employee!$M$238)))</f>
        <v>0</v>
      </c>
      <c r="BB38" s="250">
        <f t="shared" si="8"/>
        <v>0</v>
      </c>
      <c r="BD38" s="250">
        <f>IF(Employee!$F$258&gt;A38,0,IF(Employee!$F$260&lt;A38,0,IF(Employee!$S$262&lt;=A38,0,IF(Employee!$S$261&lt;Employee!$F$258,0,Employee!$M$261))))</f>
        <v>0</v>
      </c>
      <c r="BE38" s="250">
        <f>IF(Employee!$F$258&gt;A38,0,IF(Employee!$F$260&lt;A38,0,IF(Employee!$S$263&lt;=A38,0,IF(Employee!$S$262&lt;Employee!$F$258,0,Employee!$M$262))))</f>
        <v>0</v>
      </c>
      <c r="BF38" s="250">
        <f>IF(Employee!$F$258&gt;A38,0,IF(Employee!$F$260&lt;A38,0,IF(Employee!$S$264&lt;=A38,0,IF(Employee!$S$263&lt;Employee!$F$258,0,Employee!$M$263))))</f>
        <v>0</v>
      </c>
      <c r="BG38" s="250">
        <f>IF(Employee!$F$258&gt;A38,0,IF(Employee!$F$260&lt;A38,0,IF(Employee!$S$264&lt;Employee!$F$258,0,Employee!$M$264)))</f>
        <v>0</v>
      </c>
      <c r="BH38" s="250">
        <f t="shared" si="9"/>
        <v>0</v>
      </c>
    </row>
    <row r="39" spans="1:60" x14ac:dyDescent="0.2">
      <c r="A39" s="250">
        <v>38</v>
      </c>
      <c r="B39" s="250">
        <f>IF(Employee!$F$24&gt;A39,0,IF(Employee!$F$26&lt;A39,0,IF(Employee!$S$28&lt;=A39,0,IF(Employee!$S$27&lt;Employee!$F$24,0,Employee!$M$27))))</f>
        <v>0</v>
      </c>
      <c r="C39" s="250">
        <f>IF(Employee!$F$24&gt;A39,0,IF(Employee!$F$26&lt;A39,0,IF(Employee!$S$29&lt;=A39,0,IF(Employee!$S$28&lt;Employee!$F$24,0,Employee!$M$28))))</f>
        <v>0</v>
      </c>
      <c r="D39" s="250">
        <f>IF(Employee!$F$24&gt;A39,0,IF(Employee!$F$26&lt;A39,0,IF(Employee!$S$30&lt;=A39,0,IF(Employee!$S$29&lt;Employee!$F$24,0,Employee!$M$29))))</f>
        <v>0</v>
      </c>
      <c r="E39" s="250">
        <f>IF(Employee!$F$24&gt;A39,0,IF(Employee!$F$26&lt;A39,0,IF(Employee!$S$30&lt;Employee!$F$24,0,Employee!$M$30)))</f>
        <v>0</v>
      </c>
      <c r="F39" s="250">
        <f t="shared" si="0"/>
        <v>0</v>
      </c>
      <c r="H39" s="250">
        <f>IF(Employee!$F$50&gt;A39,0,IF(Employee!$F$52&lt;A39,0,IF(Employee!$S$54&lt;=A39,0,IF(Employee!$S$53&lt;Employee!$F$50,0,Employee!$M$53))))</f>
        <v>0</v>
      </c>
      <c r="I39" s="250">
        <f>IF(Employee!$F$50&gt;A39,0,IF(Employee!$F$52&lt;A39,0,IF(Employee!$S$55&lt;=A39,0,IF(Employee!$S$54&lt;Employee!$F$50,0,Employee!$M$54))))</f>
        <v>0</v>
      </c>
      <c r="J39" s="250">
        <f>IF(Employee!$F$50&gt;A39,0,IF(Employee!$F$52&lt;A39,0,IF(Employee!$S$56&lt;=A39,0,IF(Employee!$S$55&lt;Employee!$F$50,0,Employee!$M$55))))</f>
        <v>0</v>
      </c>
      <c r="K39" s="250">
        <f>IF(Employee!$F$50&gt;A39,0,IF(Employee!$F$52&lt;A39,0,IF(Employee!$S$56&lt;Employee!$F$50,0,Employee!$M$56)))</f>
        <v>0</v>
      </c>
      <c r="L39" s="250">
        <f t="shared" si="1"/>
        <v>0</v>
      </c>
      <c r="N39" s="250">
        <f>IF(Employee!$F$76&gt;A39,0,IF(Employee!$F$78&lt;A39,0,IF(Employee!$S$80&lt;=A39,0,IF(Employee!$S$79&lt;Employee!$F$76,0,Employee!$M$79))))</f>
        <v>0</v>
      </c>
      <c r="O39" s="250">
        <f>IF(Employee!$F$76&gt;A39,0,IF(Employee!$F$78&lt;A39,0,IF(Employee!$S$81&lt;=A39,0,IF(Employee!$S$80&lt;Employee!$F$76,0,Employee!$M$80))))</f>
        <v>0</v>
      </c>
      <c r="P39" s="250">
        <f>IF(Employee!$F$76&gt;A39,0,IF(Employee!$F$78&lt;A39,0,IF(Employee!$S$82&lt;=A39,0,IF(Employee!$S$81&lt;Employee!$F$76,0,Employee!$M$81))))</f>
        <v>0</v>
      </c>
      <c r="Q39" s="250">
        <f>IF(Employee!$F$76&gt;A39,0,IF(Employee!$F$78&lt;A39,0,IF(Employee!$S$82&lt;Employee!$F$76,0,Employee!$M$82)))</f>
        <v>0</v>
      </c>
      <c r="R39" s="250">
        <f t="shared" si="2"/>
        <v>0</v>
      </c>
      <c r="T39" s="250">
        <f>IF(Employee!$F$102&gt;A39,0,IF(Employee!$F$104&lt;A39,0,IF(Employee!$S$106&lt;=A39,0,IF(Employee!$S$105&lt;Employee!$F$102,0,Employee!$M$105))))</f>
        <v>0</v>
      </c>
      <c r="U39" s="250">
        <f>IF(Employee!$F$102&gt;A39,0,IF(Employee!$F$104&lt;A39,0,IF(Employee!$S$107&lt;=A39,0,IF(Employee!$S$106&lt;Employee!$F$102,0,Employee!$M$106))))</f>
        <v>0</v>
      </c>
      <c r="V39" s="250">
        <f>IF(Employee!$F$102&gt;A39,0,IF(Employee!$F$104&lt;A39,0,IF(Employee!$S$108&lt;=A39,0,IF(Employee!$S$107&lt;Employee!$F$102,0,Employee!$M$107))))</f>
        <v>0</v>
      </c>
      <c r="W39" s="250">
        <f>IF(Employee!$F$102&gt;A39,0,IF(Employee!$F$104&lt;A39,0,IF(Employee!$S$108&lt;Employee!$F$102,0,Employee!$M$108)))</f>
        <v>0</v>
      </c>
      <c r="X39" s="250">
        <f t="shared" si="3"/>
        <v>0</v>
      </c>
      <c r="Z39" s="250">
        <f>IF(Employee!$F$128&gt;A39,0,IF(Employee!$F$130&lt;A39,0,IF(Employee!$S$132&lt;=A39,0,IF(Employee!$S$131&lt;Employee!$F$128,0,Employee!$M$131))))</f>
        <v>0</v>
      </c>
      <c r="AA39" s="250">
        <f>IF(Employee!$F$128&gt;A39,0,IF(Employee!$F$130&lt;A39,0,IF(Employee!$S$133&lt;=A39,0,IF(Employee!$S$132&lt;Employee!$F$128,0,Employee!$M$132))))</f>
        <v>0</v>
      </c>
      <c r="AB39" s="250">
        <f>IF(Employee!$F$128&gt;A39,0,IF(Employee!$F$130&lt;A39,0,IF(Employee!$S$134&lt;=A39,0,IF(Employee!$S$133&lt;Employee!$F$128,0,Employee!$M$133))))</f>
        <v>0</v>
      </c>
      <c r="AC39" s="250">
        <f>IF(Employee!$F$128&gt;A39,0,IF(Employee!$F$130&lt;A39,0,IF(Employee!$S$134&lt;Employee!$F$128,0,Employee!$M$134)))</f>
        <v>0</v>
      </c>
      <c r="AD39" s="250">
        <f t="shared" si="4"/>
        <v>0</v>
      </c>
      <c r="AF39" s="250">
        <f>IF(Employee!$F$154&gt;A39,0,IF(Employee!$F$156&lt;A39,0,IF(Employee!$S$158&lt;=A39,0,IF(Employee!$S$157&lt;Employee!$F$154,0,Employee!$M$157))))</f>
        <v>0</v>
      </c>
      <c r="AG39" s="250">
        <f>IF(Employee!$F$154&gt;A39,0,IF(Employee!$F$156&lt;A39,0,IF(Employee!$S$159&lt;=A39,0,IF(Employee!$S$158&lt;Employee!$F$154,0,Employee!$M$158))))</f>
        <v>0</v>
      </c>
      <c r="AH39" s="250">
        <f>IF(Employee!$F$154&gt;A39,0,IF(Employee!$F$156&lt;A39,0,IF(Employee!$S$160&lt;=A39,0,IF(Employee!$S$159&lt;Employee!$F$154,0,Employee!$M$159))))</f>
        <v>0</v>
      </c>
      <c r="AI39" s="250">
        <f>IF(Employee!$F$154&gt;A39,0,IF(Employee!$F$156&lt;A39,0,IF(Employee!$S$160&lt;Employee!$F$154,0,Employee!$M$160)))</f>
        <v>0</v>
      </c>
      <c r="AJ39" s="250">
        <f t="shared" si="5"/>
        <v>0</v>
      </c>
      <c r="AL39" s="250">
        <f>IF(Employee!$F$180&gt;A39,0,IF(Employee!$F$182&lt;A39,0,IF(Employee!$S$184&lt;=A39,0,IF(Employee!$S$183&lt;Employee!$F$180,0,Employee!$M$183))))</f>
        <v>0</v>
      </c>
      <c r="AM39" s="250">
        <f>IF(Employee!$F$180&gt;A39,0,IF(Employee!$F$182&lt;A39,0,IF(Employee!$S$185&lt;=A39,0,IF(Employee!$S$184&lt;Employee!$F$180,0,Employee!$M$184))))</f>
        <v>0</v>
      </c>
      <c r="AN39" s="250">
        <f>IF(Employee!$F$180&gt;A39,0,IF(Employee!$F$182&lt;A39,0,IF(Employee!$S$186&lt;=A39,0,IF(Employee!$S$185&lt;Employee!$F$180,0,Employee!$M$185))))</f>
        <v>0</v>
      </c>
      <c r="AO39" s="250">
        <f>IF(Employee!$F$180&gt;A39,0,IF(Employee!$F$182&lt;A39,0,IF(Employee!$S$186&lt;Employee!$F$180,0,Employee!$M$186)))</f>
        <v>0</v>
      </c>
      <c r="AP39" s="250">
        <f t="shared" si="6"/>
        <v>0</v>
      </c>
      <c r="AR39" s="250">
        <f>IF(Employee!$F$206&gt;A39,0,IF(Employee!$F$208&lt;A39,0,IF(Employee!$S$210&lt;=A39,0,IF(Employee!$S$209&lt;Employee!$F$206,0,Employee!$M$209))))</f>
        <v>0</v>
      </c>
      <c r="AS39" s="250">
        <f>IF(Employee!$F$206&gt;A39,0,IF(Employee!$F$208&lt;A39,0,IF(Employee!$S$211&lt;=A39,0,IF(Employee!$S$210&lt;Employee!$F$206,0,Employee!$M$210))))</f>
        <v>0</v>
      </c>
      <c r="AT39" s="250">
        <f>IF(Employee!$F$206&gt;A39,0,IF(Employee!$F$208&lt;A39,0,IF(Employee!$S$212&lt;=A39,0,IF(Employee!$S$211&lt;Employee!$F$206,0,Employee!$M$211))))</f>
        <v>0</v>
      </c>
      <c r="AU39" s="250">
        <f>IF(Employee!$F$206&gt;A39,0,IF(Employee!$F$208&lt;A39,0,IF(Employee!$S$212&lt;Employee!$F$206,0,Employee!$M$212)))</f>
        <v>0</v>
      </c>
      <c r="AV39" s="250">
        <f t="shared" si="7"/>
        <v>0</v>
      </c>
      <c r="AX39" s="250">
        <f>IF(Employee!$F$232&gt;A39,0,IF(Employee!$F$234&lt;A39,0,IF(Employee!$S$236&lt;=A39,0,IF(Employee!$S$235&lt;Employee!$F$232,0,Employee!$M$235))))</f>
        <v>0</v>
      </c>
      <c r="AY39" s="250">
        <f>IF(Employee!$F$232&gt;A39,0,IF(Employee!$F$234&lt;A39,0,IF(Employee!$S$237&lt;=A39,0,IF(Employee!$S$236&lt;Employee!$F$232,0,Employee!$M$236))))</f>
        <v>0</v>
      </c>
      <c r="AZ39" s="250">
        <f>IF(Employee!$F$232&gt;A39,0,IF(Employee!$F$234&lt;A39,0,IF(Employee!$S$238&lt;=A39,0,IF(Employee!$S$237&lt;Employee!$F$232,0,Employee!$M$237))))</f>
        <v>0</v>
      </c>
      <c r="BA39" s="250">
        <f>IF(Employee!$F$232&gt;A39,0,IF(Employee!$F$234&lt;A39,0,IF(Employee!$S$238&lt;Employee!$F$232,0,Employee!$M$238)))</f>
        <v>0</v>
      </c>
      <c r="BB39" s="250">
        <f t="shared" si="8"/>
        <v>0</v>
      </c>
      <c r="BD39" s="250">
        <f>IF(Employee!$F$258&gt;A39,0,IF(Employee!$F$260&lt;A39,0,IF(Employee!$S$262&lt;=A39,0,IF(Employee!$S$261&lt;Employee!$F$258,0,Employee!$M$261))))</f>
        <v>0</v>
      </c>
      <c r="BE39" s="250">
        <f>IF(Employee!$F$258&gt;A39,0,IF(Employee!$F$260&lt;A39,0,IF(Employee!$S$263&lt;=A39,0,IF(Employee!$S$262&lt;Employee!$F$258,0,Employee!$M$262))))</f>
        <v>0</v>
      </c>
      <c r="BF39" s="250">
        <f>IF(Employee!$F$258&gt;A39,0,IF(Employee!$F$260&lt;A39,0,IF(Employee!$S$264&lt;=A39,0,IF(Employee!$S$263&lt;Employee!$F$258,0,Employee!$M$263))))</f>
        <v>0</v>
      </c>
      <c r="BG39" s="250">
        <f>IF(Employee!$F$258&gt;A39,0,IF(Employee!$F$260&lt;A39,0,IF(Employee!$S$264&lt;Employee!$F$258,0,Employee!$M$264)))</f>
        <v>0</v>
      </c>
      <c r="BH39" s="250">
        <f t="shared" si="9"/>
        <v>0</v>
      </c>
    </row>
    <row r="40" spans="1:60" x14ac:dyDescent="0.2">
      <c r="A40" s="250">
        <v>39</v>
      </c>
      <c r="B40" s="250">
        <f>IF(Employee!$F$24&gt;A40,0,IF(Employee!$F$26&lt;A40,0,IF(Employee!$S$28&lt;=A40,0,IF(Employee!$S$27&lt;Employee!$F$24,0,Employee!$M$27))))</f>
        <v>0</v>
      </c>
      <c r="C40" s="250">
        <f>IF(Employee!$F$24&gt;A40,0,IF(Employee!$F$26&lt;A40,0,IF(Employee!$S$29&lt;=A40,0,IF(Employee!$S$28&lt;Employee!$F$24,0,Employee!$M$28))))</f>
        <v>0</v>
      </c>
      <c r="D40" s="250">
        <f>IF(Employee!$F$24&gt;A40,0,IF(Employee!$F$26&lt;A40,0,IF(Employee!$S$30&lt;=A40,0,IF(Employee!$S$29&lt;Employee!$F$24,0,Employee!$M$29))))</f>
        <v>0</v>
      </c>
      <c r="E40" s="250">
        <f>IF(Employee!$F$24&gt;A40,0,IF(Employee!$F$26&lt;A40,0,IF(Employee!$S$30&lt;Employee!$F$24,0,Employee!$M$30)))</f>
        <v>0</v>
      </c>
      <c r="F40" s="250">
        <f t="shared" si="0"/>
        <v>0</v>
      </c>
      <c r="H40" s="250">
        <f>IF(Employee!$F$50&gt;A40,0,IF(Employee!$F$52&lt;A40,0,IF(Employee!$S$54&lt;=A40,0,IF(Employee!$S$53&lt;Employee!$F$50,0,Employee!$M$53))))</f>
        <v>0</v>
      </c>
      <c r="I40" s="250">
        <f>IF(Employee!$F$50&gt;A40,0,IF(Employee!$F$52&lt;A40,0,IF(Employee!$S$55&lt;=A40,0,IF(Employee!$S$54&lt;Employee!$F$50,0,Employee!$M$54))))</f>
        <v>0</v>
      </c>
      <c r="J40" s="250">
        <f>IF(Employee!$F$50&gt;A40,0,IF(Employee!$F$52&lt;A40,0,IF(Employee!$S$56&lt;=A40,0,IF(Employee!$S$55&lt;Employee!$F$50,0,Employee!$M$55))))</f>
        <v>0</v>
      </c>
      <c r="K40" s="250">
        <f>IF(Employee!$F$50&gt;A40,0,IF(Employee!$F$52&lt;A40,0,IF(Employee!$S$56&lt;Employee!$F$50,0,Employee!$M$56)))</f>
        <v>0</v>
      </c>
      <c r="L40" s="250">
        <f t="shared" si="1"/>
        <v>0</v>
      </c>
      <c r="N40" s="250">
        <f>IF(Employee!$F$76&gt;A40,0,IF(Employee!$F$78&lt;A40,0,IF(Employee!$S$80&lt;=A40,0,IF(Employee!$S$79&lt;Employee!$F$76,0,Employee!$M$79))))</f>
        <v>0</v>
      </c>
      <c r="O40" s="250">
        <f>IF(Employee!$F$76&gt;A40,0,IF(Employee!$F$78&lt;A40,0,IF(Employee!$S$81&lt;=A40,0,IF(Employee!$S$80&lt;Employee!$F$76,0,Employee!$M$80))))</f>
        <v>0</v>
      </c>
      <c r="P40" s="250">
        <f>IF(Employee!$F$76&gt;A40,0,IF(Employee!$F$78&lt;A40,0,IF(Employee!$S$82&lt;=A40,0,IF(Employee!$S$81&lt;Employee!$F$76,0,Employee!$M$81))))</f>
        <v>0</v>
      </c>
      <c r="Q40" s="250">
        <f>IF(Employee!$F$76&gt;A40,0,IF(Employee!$F$78&lt;A40,0,IF(Employee!$S$82&lt;Employee!$F$76,0,Employee!$M$82)))</f>
        <v>0</v>
      </c>
      <c r="R40" s="250">
        <f t="shared" si="2"/>
        <v>0</v>
      </c>
      <c r="T40" s="250">
        <f>IF(Employee!$F$102&gt;A40,0,IF(Employee!$F$104&lt;A40,0,IF(Employee!$S$106&lt;=A40,0,IF(Employee!$S$105&lt;Employee!$F$102,0,Employee!$M$105))))</f>
        <v>0</v>
      </c>
      <c r="U40" s="250">
        <f>IF(Employee!$F$102&gt;A40,0,IF(Employee!$F$104&lt;A40,0,IF(Employee!$S$107&lt;=A40,0,IF(Employee!$S$106&lt;Employee!$F$102,0,Employee!$M$106))))</f>
        <v>0</v>
      </c>
      <c r="V40" s="250">
        <f>IF(Employee!$F$102&gt;A40,0,IF(Employee!$F$104&lt;A40,0,IF(Employee!$S$108&lt;=A40,0,IF(Employee!$S$107&lt;Employee!$F$102,0,Employee!$M$107))))</f>
        <v>0</v>
      </c>
      <c r="W40" s="250">
        <f>IF(Employee!$F$102&gt;A40,0,IF(Employee!$F$104&lt;A40,0,IF(Employee!$S$108&lt;Employee!$F$102,0,Employee!$M$108)))</f>
        <v>0</v>
      </c>
      <c r="X40" s="250">
        <f t="shared" si="3"/>
        <v>0</v>
      </c>
      <c r="Z40" s="250">
        <f>IF(Employee!$F$128&gt;A40,0,IF(Employee!$F$130&lt;A40,0,IF(Employee!$S$132&lt;=A40,0,IF(Employee!$S$131&lt;Employee!$F$128,0,Employee!$M$131))))</f>
        <v>0</v>
      </c>
      <c r="AA40" s="250">
        <f>IF(Employee!$F$128&gt;A40,0,IF(Employee!$F$130&lt;A40,0,IF(Employee!$S$133&lt;=A40,0,IF(Employee!$S$132&lt;Employee!$F$128,0,Employee!$M$132))))</f>
        <v>0</v>
      </c>
      <c r="AB40" s="250">
        <f>IF(Employee!$F$128&gt;A40,0,IF(Employee!$F$130&lt;A40,0,IF(Employee!$S$134&lt;=A40,0,IF(Employee!$S$133&lt;Employee!$F$128,0,Employee!$M$133))))</f>
        <v>0</v>
      </c>
      <c r="AC40" s="250">
        <f>IF(Employee!$F$128&gt;A40,0,IF(Employee!$F$130&lt;A40,0,IF(Employee!$S$134&lt;Employee!$F$128,0,Employee!$M$134)))</f>
        <v>0</v>
      </c>
      <c r="AD40" s="250">
        <f t="shared" si="4"/>
        <v>0</v>
      </c>
      <c r="AF40" s="250">
        <f>IF(Employee!$F$154&gt;A40,0,IF(Employee!$F$156&lt;A40,0,IF(Employee!$S$158&lt;=A40,0,IF(Employee!$S$157&lt;Employee!$F$154,0,Employee!$M$157))))</f>
        <v>0</v>
      </c>
      <c r="AG40" s="250">
        <f>IF(Employee!$F$154&gt;A40,0,IF(Employee!$F$156&lt;A40,0,IF(Employee!$S$159&lt;=A40,0,IF(Employee!$S$158&lt;Employee!$F$154,0,Employee!$M$158))))</f>
        <v>0</v>
      </c>
      <c r="AH40" s="250">
        <f>IF(Employee!$F$154&gt;A40,0,IF(Employee!$F$156&lt;A40,0,IF(Employee!$S$160&lt;=A40,0,IF(Employee!$S$159&lt;Employee!$F$154,0,Employee!$M$159))))</f>
        <v>0</v>
      </c>
      <c r="AI40" s="250">
        <f>IF(Employee!$F$154&gt;A40,0,IF(Employee!$F$156&lt;A40,0,IF(Employee!$S$160&lt;Employee!$F$154,0,Employee!$M$160)))</f>
        <v>0</v>
      </c>
      <c r="AJ40" s="250">
        <f t="shared" si="5"/>
        <v>0</v>
      </c>
      <c r="AL40" s="250">
        <f>IF(Employee!$F$180&gt;A40,0,IF(Employee!$F$182&lt;A40,0,IF(Employee!$S$184&lt;=A40,0,IF(Employee!$S$183&lt;Employee!$F$180,0,Employee!$M$183))))</f>
        <v>0</v>
      </c>
      <c r="AM40" s="250">
        <f>IF(Employee!$F$180&gt;A40,0,IF(Employee!$F$182&lt;A40,0,IF(Employee!$S$185&lt;=A40,0,IF(Employee!$S$184&lt;Employee!$F$180,0,Employee!$M$184))))</f>
        <v>0</v>
      </c>
      <c r="AN40" s="250">
        <f>IF(Employee!$F$180&gt;A40,0,IF(Employee!$F$182&lt;A40,0,IF(Employee!$S$186&lt;=A40,0,IF(Employee!$S$185&lt;Employee!$F$180,0,Employee!$M$185))))</f>
        <v>0</v>
      </c>
      <c r="AO40" s="250">
        <f>IF(Employee!$F$180&gt;A40,0,IF(Employee!$F$182&lt;A40,0,IF(Employee!$S$186&lt;Employee!$F$180,0,Employee!$M$186)))</f>
        <v>0</v>
      </c>
      <c r="AP40" s="250">
        <f t="shared" si="6"/>
        <v>0</v>
      </c>
      <c r="AR40" s="250">
        <f>IF(Employee!$F$206&gt;A40,0,IF(Employee!$F$208&lt;A40,0,IF(Employee!$S$210&lt;=A40,0,IF(Employee!$S$209&lt;Employee!$F$206,0,Employee!$M$209))))</f>
        <v>0</v>
      </c>
      <c r="AS40" s="250">
        <f>IF(Employee!$F$206&gt;A40,0,IF(Employee!$F$208&lt;A40,0,IF(Employee!$S$211&lt;=A40,0,IF(Employee!$S$210&lt;Employee!$F$206,0,Employee!$M$210))))</f>
        <v>0</v>
      </c>
      <c r="AT40" s="250">
        <f>IF(Employee!$F$206&gt;A40,0,IF(Employee!$F$208&lt;A40,0,IF(Employee!$S$212&lt;=A40,0,IF(Employee!$S$211&lt;Employee!$F$206,0,Employee!$M$211))))</f>
        <v>0</v>
      </c>
      <c r="AU40" s="250">
        <f>IF(Employee!$F$206&gt;A40,0,IF(Employee!$F$208&lt;A40,0,IF(Employee!$S$212&lt;Employee!$F$206,0,Employee!$M$212)))</f>
        <v>0</v>
      </c>
      <c r="AV40" s="250">
        <f t="shared" si="7"/>
        <v>0</v>
      </c>
      <c r="AX40" s="250">
        <f>IF(Employee!$F$232&gt;A40,0,IF(Employee!$F$234&lt;A40,0,IF(Employee!$S$236&lt;=A40,0,IF(Employee!$S$235&lt;Employee!$F$232,0,Employee!$M$235))))</f>
        <v>0</v>
      </c>
      <c r="AY40" s="250">
        <f>IF(Employee!$F$232&gt;A40,0,IF(Employee!$F$234&lt;A40,0,IF(Employee!$S$237&lt;=A40,0,IF(Employee!$S$236&lt;Employee!$F$232,0,Employee!$M$236))))</f>
        <v>0</v>
      </c>
      <c r="AZ40" s="250">
        <f>IF(Employee!$F$232&gt;A40,0,IF(Employee!$F$234&lt;A40,0,IF(Employee!$S$238&lt;=A40,0,IF(Employee!$S$237&lt;Employee!$F$232,0,Employee!$M$237))))</f>
        <v>0</v>
      </c>
      <c r="BA40" s="250">
        <f>IF(Employee!$F$232&gt;A40,0,IF(Employee!$F$234&lt;A40,0,IF(Employee!$S$238&lt;Employee!$F$232,0,Employee!$M$238)))</f>
        <v>0</v>
      </c>
      <c r="BB40" s="250">
        <f t="shared" si="8"/>
        <v>0</v>
      </c>
      <c r="BD40" s="250">
        <f>IF(Employee!$F$258&gt;A40,0,IF(Employee!$F$260&lt;A40,0,IF(Employee!$S$262&lt;=A40,0,IF(Employee!$S$261&lt;Employee!$F$258,0,Employee!$M$261))))</f>
        <v>0</v>
      </c>
      <c r="BE40" s="250">
        <f>IF(Employee!$F$258&gt;A40,0,IF(Employee!$F$260&lt;A40,0,IF(Employee!$S$263&lt;=A40,0,IF(Employee!$S$262&lt;Employee!$F$258,0,Employee!$M$262))))</f>
        <v>0</v>
      </c>
      <c r="BF40" s="250">
        <f>IF(Employee!$F$258&gt;A40,0,IF(Employee!$F$260&lt;A40,0,IF(Employee!$S$264&lt;=A40,0,IF(Employee!$S$263&lt;Employee!$F$258,0,Employee!$M$263))))</f>
        <v>0</v>
      </c>
      <c r="BG40" s="250">
        <f>IF(Employee!$F$258&gt;A40,0,IF(Employee!$F$260&lt;A40,0,IF(Employee!$S$264&lt;Employee!$F$258,0,Employee!$M$264)))</f>
        <v>0</v>
      </c>
      <c r="BH40" s="250">
        <f t="shared" si="9"/>
        <v>0</v>
      </c>
    </row>
    <row r="41" spans="1:60" x14ac:dyDescent="0.2">
      <c r="A41" s="250">
        <v>40</v>
      </c>
      <c r="B41" s="250">
        <f>IF(Employee!$F$24&gt;A41,0,IF(Employee!$F$26&lt;A41,0,IF(Employee!$S$28&lt;=A41,0,IF(Employee!$S$27&lt;Employee!$F$24,0,Employee!$M$27))))</f>
        <v>0</v>
      </c>
      <c r="C41" s="250">
        <f>IF(Employee!$F$24&gt;A41,0,IF(Employee!$F$26&lt;A41,0,IF(Employee!$S$29&lt;=A41,0,IF(Employee!$S$28&lt;Employee!$F$24,0,Employee!$M$28))))</f>
        <v>0</v>
      </c>
      <c r="D41" s="250">
        <f>IF(Employee!$F$24&gt;A41,0,IF(Employee!$F$26&lt;A41,0,IF(Employee!$S$30&lt;=A41,0,IF(Employee!$S$29&lt;Employee!$F$24,0,Employee!$M$29))))</f>
        <v>0</v>
      </c>
      <c r="E41" s="250">
        <f>IF(Employee!$F$24&gt;A41,0,IF(Employee!$F$26&lt;A41,0,IF(Employee!$S$30&lt;Employee!$F$24,0,Employee!$M$30)))</f>
        <v>0</v>
      </c>
      <c r="F41" s="250">
        <f t="shared" si="0"/>
        <v>0</v>
      </c>
      <c r="H41" s="250">
        <f>IF(Employee!$F$50&gt;A41,0,IF(Employee!$F$52&lt;A41,0,IF(Employee!$S$54&lt;=A41,0,IF(Employee!$S$53&lt;Employee!$F$50,0,Employee!$M$53))))</f>
        <v>0</v>
      </c>
      <c r="I41" s="250">
        <f>IF(Employee!$F$50&gt;A41,0,IF(Employee!$F$52&lt;A41,0,IF(Employee!$S$55&lt;=A41,0,IF(Employee!$S$54&lt;Employee!$F$50,0,Employee!$M$54))))</f>
        <v>0</v>
      </c>
      <c r="J41" s="250">
        <f>IF(Employee!$F$50&gt;A41,0,IF(Employee!$F$52&lt;A41,0,IF(Employee!$S$56&lt;=A41,0,IF(Employee!$S$55&lt;Employee!$F$50,0,Employee!$M$55))))</f>
        <v>0</v>
      </c>
      <c r="K41" s="250">
        <f>IF(Employee!$F$50&gt;A41,0,IF(Employee!$F$52&lt;A41,0,IF(Employee!$S$56&lt;Employee!$F$50,0,Employee!$M$56)))</f>
        <v>0</v>
      </c>
      <c r="L41" s="250">
        <f t="shared" si="1"/>
        <v>0</v>
      </c>
      <c r="N41" s="250">
        <f>IF(Employee!$F$76&gt;A41,0,IF(Employee!$F$78&lt;A41,0,IF(Employee!$S$80&lt;=A41,0,IF(Employee!$S$79&lt;Employee!$F$76,0,Employee!$M$79))))</f>
        <v>0</v>
      </c>
      <c r="O41" s="250">
        <f>IF(Employee!$F$76&gt;A41,0,IF(Employee!$F$78&lt;A41,0,IF(Employee!$S$81&lt;=A41,0,IF(Employee!$S$80&lt;Employee!$F$76,0,Employee!$M$80))))</f>
        <v>0</v>
      </c>
      <c r="P41" s="250">
        <f>IF(Employee!$F$76&gt;A41,0,IF(Employee!$F$78&lt;A41,0,IF(Employee!$S$82&lt;=A41,0,IF(Employee!$S$81&lt;Employee!$F$76,0,Employee!$M$81))))</f>
        <v>0</v>
      </c>
      <c r="Q41" s="250">
        <f>IF(Employee!$F$76&gt;A41,0,IF(Employee!$F$78&lt;A41,0,IF(Employee!$S$82&lt;Employee!$F$76,0,Employee!$M$82)))</f>
        <v>0</v>
      </c>
      <c r="R41" s="250">
        <f t="shared" si="2"/>
        <v>0</v>
      </c>
      <c r="T41" s="250">
        <f>IF(Employee!$F$102&gt;A41,0,IF(Employee!$F$104&lt;A41,0,IF(Employee!$S$106&lt;=A41,0,IF(Employee!$S$105&lt;Employee!$F$102,0,Employee!$M$105))))</f>
        <v>0</v>
      </c>
      <c r="U41" s="250">
        <f>IF(Employee!$F$102&gt;A41,0,IF(Employee!$F$104&lt;A41,0,IF(Employee!$S$107&lt;=A41,0,IF(Employee!$S$106&lt;Employee!$F$102,0,Employee!$M$106))))</f>
        <v>0</v>
      </c>
      <c r="V41" s="250">
        <f>IF(Employee!$F$102&gt;A41,0,IF(Employee!$F$104&lt;A41,0,IF(Employee!$S$108&lt;=A41,0,IF(Employee!$S$107&lt;Employee!$F$102,0,Employee!$M$107))))</f>
        <v>0</v>
      </c>
      <c r="W41" s="250">
        <f>IF(Employee!$F$102&gt;A41,0,IF(Employee!$F$104&lt;A41,0,IF(Employee!$S$108&lt;Employee!$F$102,0,Employee!$M$108)))</f>
        <v>0</v>
      </c>
      <c r="X41" s="250">
        <f t="shared" si="3"/>
        <v>0</v>
      </c>
      <c r="Z41" s="250">
        <f>IF(Employee!$F$128&gt;A41,0,IF(Employee!$F$130&lt;A41,0,IF(Employee!$S$132&lt;=A41,0,IF(Employee!$S$131&lt;Employee!$F$128,0,Employee!$M$131))))</f>
        <v>0</v>
      </c>
      <c r="AA41" s="250">
        <f>IF(Employee!$F$128&gt;A41,0,IF(Employee!$F$130&lt;A41,0,IF(Employee!$S$133&lt;=A41,0,IF(Employee!$S$132&lt;Employee!$F$128,0,Employee!$M$132))))</f>
        <v>0</v>
      </c>
      <c r="AB41" s="250">
        <f>IF(Employee!$F$128&gt;A41,0,IF(Employee!$F$130&lt;A41,0,IF(Employee!$S$134&lt;=A41,0,IF(Employee!$S$133&lt;Employee!$F$128,0,Employee!$M$133))))</f>
        <v>0</v>
      </c>
      <c r="AC41" s="250">
        <f>IF(Employee!$F$128&gt;A41,0,IF(Employee!$F$130&lt;A41,0,IF(Employee!$S$134&lt;Employee!$F$128,0,Employee!$M$134)))</f>
        <v>0</v>
      </c>
      <c r="AD41" s="250">
        <f t="shared" si="4"/>
        <v>0</v>
      </c>
      <c r="AF41" s="250">
        <f>IF(Employee!$F$154&gt;A41,0,IF(Employee!$F$156&lt;A41,0,IF(Employee!$S$158&lt;=A41,0,IF(Employee!$S$157&lt;Employee!$F$154,0,Employee!$M$157))))</f>
        <v>0</v>
      </c>
      <c r="AG41" s="250">
        <f>IF(Employee!$F$154&gt;A41,0,IF(Employee!$F$156&lt;A41,0,IF(Employee!$S$159&lt;=A41,0,IF(Employee!$S$158&lt;Employee!$F$154,0,Employee!$M$158))))</f>
        <v>0</v>
      </c>
      <c r="AH41" s="250">
        <f>IF(Employee!$F$154&gt;A41,0,IF(Employee!$F$156&lt;A41,0,IF(Employee!$S$160&lt;=A41,0,IF(Employee!$S$159&lt;Employee!$F$154,0,Employee!$M$159))))</f>
        <v>0</v>
      </c>
      <c r="AI41" s="250">
        <f>IF(Employee!$F$154&gt;A41,0,IF(Employee!$F$156&lt;A41,0,IF(Employee!$S$160&lt;Employee!$F$154,0,Employee!$M$160)))</f>
        <v>0</v>
      </c>
      <c r="AJ41" s="250">
        <f t="shared" si="5"/>
        <v>0</v>
      </c>
      <c r="AL41" s="250">
        <f>IF(Employee!$F$180&gt;A41,0,IF(Employee!$F$182&lt;A41,0,IF(Employee!$S$184&lt;=A41,0,IF(Employee!$S$183&lt;Employee!$F$180,0,Employee!$M$183))))</f>
        <v>0</v>
      </c>
      <c r="AM41" s="250">
        <f>IF(Employee!$F$180&gt;A41,0,IF(Employee!$F$182&lt;A41,0,IF(Employee!$S$185&lt;=A41,0,IF(Employee!$S$184&lt;Employee!$F$180,0,Employee!$M$184))))</f>
        <v>0</v>
      </c>
      <c r="AN41" s="250">
        <f>IF(Employee!$F$180&gt;A41,0,IF(Employee!$F$182&lt;A41,0,IF(Employee!$S$186&lt;=A41,0,IF(Employee!$S$185&lt;Employee!$F$180,0,Employee!$M$185))))</f>
        <v>0</v>
      </c>
      <c r="AO41" s="250">
        <f>IF(Employee!$F$180&gt;A41,0,IF(Employee!$F$182&lt;A41,0,IF(Employee!$S$186&lt;Employee!$F$180,0,Employee!$M$186)))</f>
        <v>0</v>
      </c>
      <c r="AP41" s="250">
        <f t="shared" si="6"/>
        <v>0</v>
      </c>
      <c r="AR41" s="250">
        <f>IF(Employee!$F$206&gt;A41,0,IF(Employee!$F$208&lt;A41,0,IF(Employee!$S$210&lt;=A41,0,IF(Employee!$S$209&lt;Employee!$F$206,0,Employee!$M$209))))</f>
        <v>0</v>
      </c>
      <c r="AS41" s="250">
        <f>IF(Employee!$F$206&gt;A41,0,IF(Employee!$F$208&lt;A41,0,IF(Employee!$S$211&lt;=A41,0,IF(Employee!$S$210&lt;Employee!$F$206,0,Employee!$M$210))))</f>
        <v>0</v>
      </c>
      <c r="AT41" s="250">
        <f>IF(Employee!$F$206&gt;A41,0,IF(Employee!$F$208&lt;A41,0,IF(Employee!$S$212&lt;=A41,0,IF(Employee!$S$211&lt;Employee!$F$206,0,Employee!$M$211))))</f>
        <v>0</v>
      </c>
      <c r="AU41" s="250">
        <f>IF(Employee!$F$206&gt;A41,0,IF(Employee!$F$208&lt;A41,0,IF(Employee!$S$212&lt;Employee!$F$206,0,Employee!$M$212)))</f>
        <v>0</v>
      </c>
      <c r="AV41" s="250">
        <f t="shared" si="7"/>
        <v>0</v>
      </c>
      <c r="AX41" s="250">
        <f>IF(Employee!$F$232&gt;A41,0,IF(Employee!$F$234&lt;A41,0,IF(Employee!$S$236&lt;=A41,0,IF(Employee!$S$235&lt;Employee!$F$232,0,Employee!$M$235))))</f>
        <v>0</v>
      </c>
      <c r="AY41" s="250">
        <f>IF(Employee!$F$232&gt;A41,0,IF(Employee!$F$234&lt;A41,0,IF(Employee!$S$237&lt;=A41,0,IF(Employee!$S$236&lt;Employee!$F$232,0,Employee!$M$236))))</f>
        <v>0</v>
      </c>
      <c r="AZ41" s="250">
        <f>IF(Employee!$F$232&gt;A41,0,IF(Employee!$F$234&lt;A41,0,IF(Employee!$S$238&lt;=A41,0,IF(Employee!$S$237&lt;Employee!$F$232,0,Employee!$M$237))))</f>
        <v>0</v>
      </c>
      <c r="BA41" s="250">
        <f>IF(Employee!$F$232&gt;A41,0,IF(Employee!$F$234&lt;A41,0,IF(Employee!$S$238&lt;Employee!$F$232,0,Employee!$M$238)))</f>
        <v>0</v>
      </c>
      <c r="BB41" s="250">
        <f t="shared" si="8"/>
        <v>0</v>
      </c>
      <c r="BD41" s="250">
        <f>IF(Employee!$F$258&gt;A41,0,IF(Employee!$F$260&lt;A41,0,IF(Employee!$S$262&lt;=A41,0,IF(Employee!$S$261&lt;Employee!$F$258,0,Employee!$M$261))))</f>
        <v>0</v>
      </c>
      <c r="BE41" s="250">
        <f>IF(Employee!$F$258&gt;A41,0,IF(Employee!$F$260&lt;A41,0,IF(Employee!$S$263&lt;=A41,0,IF(Employee!$S$262&lt;Employee!$F$258,0,Employee!$M$262))))</f>
        <v>0</v>
      </c>
      <c r="BF41" s="250">
        <f>IF(Employee!$F$258&gt;A41,0,IF(Employee!$F$260&lt;A41,0,IF(Employee!$S$264&lt;=A41,0,IF(Employee!$S$263&lt;Employee!$F$258,0,Employee!$M$263))))</f>
        <v>0</v>
      </c>
      <c r="BG41" s="250">
        <f>IF(Employee!$F$258&gt;A41,0,IF(Employee!$F$260&lt;A41,0,IF(Employee!$S$264&lt;Employee!$F$258,0,Employee!$M$264)))</f>
        <v>0</v>
      </c>
      <c r="BH41" s="250">
        <f t="shared" si="9"/>
        <v>0</v>
      </c>
    </row>
    <row r="42" spans="1:60" x14ac:dyDescent="0.2">
      <c r="A42" s="250">
        <v>41</v>
      </c>
      <c r="B42" s="250">
        <f>IF(Employee!$F$24&gt;A42,0,IF(Employee!$F$26&lt;A42,0,IF(Employee!$S$28&lt;=A42,0,IF(Employee!$S$27&lt;Employee!$F$24,0,Employee!$M$27))))</f>
        <v>0</v>
      </c>
      <c r="C42" s="250">
        <f>IF(Employee!$F$24&gt;A42,0,IF(Employee!$F$26&lt;A42,0,IF(Employee!$S$29&lt;=A42,0,IF(Employee!$S$28&lt;Employee!$F$24,0,Employee!$M$28))))</f>
        <v>0</v>
      </c>
      <c r="D42" s="250">
        <f>IF(Employee!$F$24&gt;A42,0,IF(Employee!$F$26&lt;A42,0,IF(Employee!$S$30&lt;=A42,0,IF(Employee!$S$29&lt;Employee!$F$24,0,Employee!$M$29))))</f>
        <v>0</v>
      </c>
      <c r="E42" s="250">
        <f>IF(Employee!$F$24&gt;A42,0,IF(Employee!$F$26&lt;A42,0,IF(Employee!$S$30&lt;Employee!$F$24,0,Employee!$M$30)))</f>
        <v>0</v>
      </c>
      <c r="F42" s="250">
        <f t="shared" si="0"/>
        <v>0</v>
      </c>
      <c r="H42" s="250">
        <f>IF(Employee!$F$50&gt;A42,0,IF(Employee!$F$52&lt;A42,0,IF(Employee!$S$54&lt;=A42,0,IF(Employee!$S$53&lt;Employee!$F$50,0,Employee!$M$53))))</f>
        <v>0</v>
      </c>
      <c r="I42" s="250">
        <f>IF(Employee!$F$50&gt;A42,0,IF(Employee!$F$52&lt;A42,0,IF(Employee!$S$55&lt;=A42,0,IF(Employee!$S$54&lt;Employee!$F$50,0,Employee!$M$54))))</f>
        <v>0</v>
      </c>
      <c r="J42" s="250">
        <f>IF(Employee!$F$50&gt;A42,0,IF(Employee!$F$52&lt;A42,0,IF(Employee!$S$56&lt;=A42,0,IF(Employee!$S$55&lt;Employee!$F$50,0,Employee!$M$55))))</f>
        <v>0</v>
      </c>
      <c r="K42" s="250">
        <f>IF(Employee!$F$50&gt;A42,0,IF(Employee!$F$52&lt;A42,0,IF(Employee!$S$56&lt;Employee!$F$50,0,Employee!$M$56)))</f>
        <v>0</v>
      </c>
      <c r="L42" s="250">
        <f t="shared" si="1"/>
        <v>0</v>
      </c>
      <c r="N42" s="250">
        <f>IF(Employee!$F$76&gt;A42,0,IF(Employee!$F$78&lt;A42,0,IF(Employee!$S$80&lt;=A42,0,IF(Employee!$S$79&lt;Employee!$F$76,0,Employee!$M$79))))</f>
        <v>0</v>
      </c>
      <c r="O42" s="250">
        <f>IF(Employee!$F$76&gt;A42,0,IF(Employee!$F$78&lt;A42,0,IF(Employee!$S$81&lt;=A42,0,IF(Employee!$S$80&lt;Employee!$F$76,0,Employee!$M$80))))</f>
        <v>0</v>
      </c>
      <c r="P42" s="250">
        <f>IF(Employee!$F$76&gt;A42,0,IF(Employee!$F$78&lt;A42,0,IF(Employee!$S$82&lt;=A42,0,IF(Employee!$S$81&lt;Employee!$F$76,0,Employee!$M$81))))</f>
        <v>0</v>
      </c>
      <c r="Q42" s="250">
        <f>IF(Employee!$F$76&gt;A42,0,IF(Employee!$F$78&lt;A42,0,IF(Employee!$S$82&lt;Employee!$F$76,0,Employee!$M$82)))</f>
        <v>0</v>
      </c>
      <c r="R42" s="250">
        <f t="shared" si="2"/>
        <v>0</v>
      </c>
      <c r="T42" s="250">
        <f>IF(Employee!$F$102&gt;A42,0,IF(Employee!$F$104&lt;A42,0,IF(Employee!$S$106&lt;=A42,0,IF(Employee!$S$105&lt;Employee!$F$102,0,Employee!$M$105))))</f>
        <v>0</v>
      </c>
      <c r="U42" s="250">
        <f>IF(Employee!$F$102&gt;A42,0,IF(Employee!$F$104&lt;A42,0,IF(Employee!$S$107&lt;=A42,0,IF(Employee!$S$106&lt;Employee!$F$102,0,Employee!$M$106))))</f>
        <v>0</v>
      </c>
      <c r="V42" s="250">
        <f>IF(Employee!$F$102&gt;A42,0,IF(Employee!$F$104&lt;A42,0,IF(Employee!$S$108&lt;=A42,0,IF(Employee!$S$107&lt;Employee!$F$102,0,Employee!$M$107))))</f>
        <v>0</v>
      </c>
      <c r="W42" s="250">
        <f>IF(Employee!$F$102&gt;A42,0,IF(Employee!$F$104&lt;A42,0,IF(Employee!$S$108&lt;Employee!$F$102,0,Employee!$M$108)))</f>
        <v>0</v>
      </c>
      <c r="X42" s="250">
        <f t="shared" si="3"/>
        <v>0</v>
      </c>
      <c r="Z42" s="250">
        <f>IF(Employee!$F$128&gt;A42,0,IF(Employee!$F$130&lt;A42,0,IF(Employee!$S$132&lt;=A42,0,IF(Employee!$S$131&lt;Employee!$F$128,0,Employee!$M$131))))</f>
        <v>0</v>
      </c>
      <c r="AA42" s="250">
        <f>IF(Employee!$F$128&gt;A42,0,IF(Employee!$F$130&lt;A42,0,IF(Employee!$S$133&lt;=A42,0,IF(Employee!$S$132&lt;Employee!$F$128,0,Employee!$M$132))))</f>
        <v>0</v>
      </c>
      <c r="AB42" s="250">
        <f>IF(Employee!$F$128&gt;A42,0,IF(Employee!$F$130&lt;A42,0,IF(Employee!$S$134&lt;=A42,0,IF(Employee!$S$133&lt;Employee!$F$128,0,Employee!$M$133))))</f>
        <v>0</v>
      </c>
      <c r="AC42" s="250">
        <f>IF(Employee!$F$128&gt;A42,0,IF(Employee!$F$130&lt;A42,0,IF(Employee!$S$134&lt;Employee!$F$128,0,Employee!$M$134)))</f>
        <v>0</v>
      </c>
      <c r="AD42" s="250">
        <f t="shared" si="4"/>
        <v>0</v>
      </c>
      <c r="AF42" s="250">
        <f>IF(Employee!$F$154&gt;A42,0,IF(Employee!$F$156&lt;A42,0,IF(Employee!$S$158&lt;=A42,0,IF(Employee!$S$157&lt;Employee!$F$154,0,Employee!$M$157))))</f>
        <v>0</v>
      </c>
      <c r="AG42" s="250">
        <f>IF(Employee!$F$154&gt;A42,0,IF(Employee!$F$156&lt;A42,0,IF(Employee!$S$159&lt;=A42,0,IF(Employee!$S$158&lt;Employee!$F$154,0,Employee!$M$158))))</f>
        <v>0</v>
      </c>
      <c r="AH42" s="250">
        <f>IF(Employee!$F$154&gt;A42,0,IF(Employee!$F$156&lt;A42,0,IF(Employee!$S$160&lt;=A42,0,IF(Employee!$S$159&lt;Employee!$F$154,0,Employee!$M$159))))</f>
        <v>0</v>
      </c>
      <c r="AI42" s="250">
        <f>IF(Employee!$F$154&gt;A42,0,IF(Employee!$F$156&lt;A42,0,IF(Employee!$S$160&lt;Employee!$F$154,0,Employee!$M$160)))</f>
        <v>0</v>
      </c>
      <c r="AJ42" s="250">
        <f t="shared" si="5"/>
        <v>0</v>
      </c>
      <c r="AL42" s="250">
        <f>IF(Employee!$F$180&gt;A42,0,IF(Employee!$F$182&lt;A42,0,IF(Employee!$S$184&lt;=A42,0,IF(Employee!$S$183&lt;Employee!$F$180,0,Employee!$M$183))))</f>
        <v>0</v>
      </c>
      <c r="AM42" s="250">
        <f>IF(Employee!$F$180&gt;A42,0,IF(Employee!$F$182&lt;A42,0,IF(Employee!$S$185&lt;=A42,0,IF(Employee!$S$184&lt;Employee!$F$180,0,Employee!$M$184))))</f>
        <v>0</v>
      </c>
      <c r="AN42" s="250">
        <f>IF(Employee!$F$180&gt;A42,0,IF(Employee!$F$182&lt;A42,0,IF(Employee!$S$186&lt;=A42,0,IF(Employee!$S$185&lt;Employee!$F$180,0,Employee!$M$185))))</f>
        <v>0</v>
      </c>
      <c r="AO42" s="250">
        <f>IF(Employee!$F$180&gt;A42,0,IF(Employee!$F$182&lt;A42,0,IF(Employee!$S$186&lt;Employee!$F$180,0,Employee!$M$186)))</f>
        <v>0</v>
      </c>
      <c r="AP42" s="250">
        <f t="shared" si="6"/>
        <v>0</v>
      </c>
      <c r="AR42" s="250">
        <f>IF(Employee!$F$206&gt;A42,0,IF(Employee!$F$208&lt;A42,0,IF(Employee!$S$210&lt;=A42,0,IF(Employee!$S$209&lt;Employee!$F$206,0,Employee!$M$209))))</f>
        <v>0</v>
      </c>
      <c r="AS42" s="250">
        <f>IF(Employee!$F$206&gt;A42,0,IF(Employee!$F$208&lt;A42,0,IF(Employee!$S$211&lt;=A42,0,IF(Employee!$S$210&lt;Employee!$F$206,0,Employee!$M$210))))</f>
        <v>0</v>
      </c>
      <c r="AT42" s="250">
        <f>IF(Employee!$F$206&gt;A42,0,IF(Employee!$F$208&lt;A42,0,IF(Employee!$S$212&lt;=A42,0,IF(Employee!$S$211&lt;Employee!$F$206,0,Employee!$M$211))))</f>
        <v>0</v>
      </c>
      <c r="AU42" s="250">
        <f>IF(Employee!$F$206&gt;A42,0,IF(Employee!$F$208&lt;A42,0,IF(Employee!$S$212&lt;Employee!$F$206,0,Employee!$M$212)))</f>
        <v>0</v>
      </c>
      <c r="AV42" s="250">
        <f t="shared" si="7"/>
        <v>0</v>
      </c>
      <c r="AX42" s="250">
        <f>IF(Employee!$F$232&gt;A42,0,IF(Employee!$F$234&lt;A42,0,IF(Employee!$S$236&lt;=A42,0,IF(Employee!$S$235&lt;Employee!$F$232,0,Employee!$M$235))))</f>
        <v>0</v>
      </c>
      <c r="AY42" s="250">
        <f>IF(Employee!$F$232&gt;A42,0,IF(Employee!$F$234&lt;A42,0,IF(Employee!$S$237&lt;=A42,0,IF(Employee!$S$236&lt;Employee!$F$232,0,Employee!$M$236))))</f>
        <v>0</v>
      </c>
      <c r="AZ42" s="250">
        <f>IF(Employee!$F$232&gt;A42,0,IF(Employee!$F$234&lt;A42,0,IF(Employee!$S$238&lt;=A42,0,IF(Employee!$S$237&lt;Employee!$F$232,0,Employee!$M$237))))</f>
        <v>0</v>
      </c>
      <c r="BA42" s="250">
        <f>IF(Employee!$F$232&gt;A42,0,IF(Employee!$F$234&lt;A42,0,IF(Employee!$S$238&lt;Employee!$F$232,0,Employee!$M$238)))</f>
        <v>0</v>
      </c>
      <c r="BB42" s="250">
        <f t="shared" si="8"/>
        <v>0</v>
      </c>
      <c r="BD42" s="250">
        <f>IF(Employee!$F$258&gt;A42,0,IF(Employee!$F$260&lt;A42,0,IF(Employee!$S$262&lt;=A42,0,IF(Employee!$S$261&lt;Employee!$F$258,0,Employee!$M$261))))</f>
        <v>0</v>
      </c>
      <c r="BE42" s="250">
        <f>IF(Employee!$F$258&gt;A42,0,IF(Employee!$F$260&lt;A42,0,IF(Employee!$S$263&lt;=A42,0,IF(Employee!$S$262&lt;Employee!$F$258,0,Employee!$M$262))))</f>
        <v>0</v>
      </c>
      <c r="BF42" s="250">
        <f>IF(Employee!$F$258&gt;A42,0,IF(Employee!$F$260&lt;A42,0,IF(Employee!$S$264&lt;=A42,0,IF(Employee!$S$263&lt;Employee!$F$258,0,Employee!$M$263))))</f>
        <v>0</v>
      </c>
      <c r="BG42" s="250">
        <f>IF(Employee!$F$258&gt;A42,0,IF(Employee!$F$260&lt;A42,0,IF(Employee!$S$264&lt;Employee!$F$258,0,Employee!$M$264)))</f>
        <v>0</v>
      </c>
      <c r="BH42" s="250">
        <f t="shared" si="9"/>
        <v>0</v>
      </c>
    </row>
    <row r="43" spans="1:60" x14ac:dyDescent="0.2">
      <c r="A43" s="250">
        <v>42</v>
      </c>
      <c r="B43" s="250">
        <f>IF(Employee!$F$24&gt;A43,0,IF(Employee!$F$26&lt;A43,0,IF(Employee!$S$28&lt;=A43,0,IF(Employee!$S$27&lt;Employee!$F$24,0,Employee!$M$27))))</f>
        <v>0</v>
      </c>
      <c r="C43" s="250">
        <f>IF(Employee!$F$24&gt;A43,0,IF(Employee!$F$26&lt;A43,0,IF(Employee!$S$29&lt;=A43,0,IF(Employee!$S$28&lt;Employee!$F$24,0,Employee!$M$28))))</f>
        <v>0</v>
      </c>
      <c r="D43" s="250">
        <f>IF(Employee!$F$24&gt;A43,0,IF(Employee!$F$26&lt;A43,0,IF(Employee!$S$30&lt;=A43,0,IF(Employee!$S$29&lt;Employee!$F$24,0,Employee!$M$29))))</f>
        <v>0</v>
      </c>
      <c r="E43" s="250">
        <f>IF(Employee!$F$24&gt;A43,0,IF(Employee!$F$26&lt;A43,0,IF(Employee!$S$30&lt;Employee!$F$24,0,Employee!$M$30)))</f>
        <v>0</v>
      </c>
      <c r="F43" s="250">
        <f t="shared" si="0"/>
        <v>0</v>
      </c>
      <c r="H43" s="250">
        <f>IF(Employee!$F$50&gt;A43,0,IF(Employee!$F$52&lt;A43,0,IF(Employee!$S$54&lt;=A43,0,IF(Employee!$S$53&lt;Employee!$F$50,0,Employee!$M$53))))</f>
        <v>0</v>
      </c>
      <c r="I43" s="250">
        <f>IF(Employee!$F$50&gt;A43,0,IF(Employee!$F$52&lt;A43,0,IF(Employee!$S$55&lt;=A43,0,IF(Employee!$S$54&lt;Employee!$F$50,0,Employee!$M$54))))</f>
        <v>0</v>
      </c>
      <c r="J43" s="250">
        <f>IF(Employee!$F$50&gt;A43,0,IF(Employee!$F$52&lt;A43,0,IF(Employee!$S$56&lt;=A43,0,IF(Employee!$S$55&lt;Employee!$F$50,0,Employee!$M$55))))</f>
        <v>0</v>
      </c>
      <c r="K43" s="250">
        <f>IF(Employee!$F$50&gt;A43,0,IF(Employee!$F$52&lt;A43,0,IF(Employee!$S$56&lt;Employee!$F$50,0,Employee!$M$56)))</f>
        <v>0</v>
      </c>
      <c r="L43" s="250">
        <f t="shared" si="1"/>
        <v>0</v>
      </c>
      <c r="N43" s="250">
        <f>IF(Employee!$F$76&gt;A43,0,IF(Employee!$F$78&lt;A43,0,IF(Employee!$S$80&lt;=A43,0,IF(Employee!$S$79&lt;Employee!$F$76,0,Employee!$M$79))))</f>
        <v>0</v>
      </c>
      <c r="O43" s="250">
        <f>IF(Employee!$F$76&gt;A43,0,IF(Employee!$F$78&lt;A43,0,IF(Employee!$S$81&lt;=A43,0,IF(Employee!$S$80&lt;Employee!$F$76,0,Employee!$M$80))))</f>
        <v>0</v>
      </c>
      <c r="P43" s="250">
        <f>IF(Employee!$F$76&gt;A43,0,IF(Employee!$F$78&lt;A43,0,IF(Employee!$S$82&lt;=A43,0,IF(Employee!$S$81&lt;Employee!$F$76,0,Employee!$M$81))))</f>
        <v>0</v>
      </c>
      <c r="Q43" s="250">
        <f>IF(Employee!$F$76&gt;A43,0,IF(Employee!$F$78&lt;A43,0,IF(Employee!$S$82&lt;Employee!$F$76,0,Employee!$M$82)))</f>
        <v>0</v>
      </c>
      <c r="R43" s="250">
        <f t="shared" si="2"/>
        <v>0</v>
      </c>
      <c r="T43" s="250">
        <f>IF(Employee!$F$102&gt;A43,0,IF(Employee!$F$104&lt;A43,0,IF(Employee!$S$106&lt;=A43,0,IF(Employee!$S$105&lt;Employee!$F$102,0,Employee!$M$105))))</f>
        <v>0</v>
      </c>
      <c r="U43" s="250">
        <f>IF(Employee!$F$102&gt;A43,0,IF(Employee!$F$104&lt;A43,0,IF(Employee!$S$107&lt;=A43,0,IF(Employee!$S$106&lt;Employee!$F$102,0,Employee!$M$106))))</f>
        <v>0</v>
      </c>
      <c r="V43" s="250">
        <f>IF(Employee!$F$102&gt;A43,0,IF(Employee!$F$104&lt;A43,0,IF(Employee!$S$108&lt;=A43,0,IF(Employee!$S$107&lt;Employee!$F$102,0,Employee!$M$107))))</f>
        <v>0</v>
      </c>
      <c r="W43" s="250">
        <f>IF(Employee!$F$102&gt;A43,0,IF(Employee!$F$104&lt;A43,0,IF(Employee!$S$108&lt;Employee!$F$102,0,Employee!$M$108)))</f>
        <v>0</v>
      </c>
      <c r="X43" s="250">
        <f t="shared" si="3"/>
        <v>0</v>
      </c>
      <c r="Z43" s="250">
        <f>IF(Employee!$F$128&gt;A43,0,IF(Employee!$F$130&lt;A43,0,IF(Employee!$S$132&lt;=A43,0,IF(Employee!$S$131&lt;Employee!$F$128,0,Employee!$M$131))))</f>
        <v>0</v>
      </c>
      <c r="AA43" s="250">
        <f>IF(Employee!$F$128&gt;A43,0,IF(Employee!$F$130&lt;A43,0,IF(Employee!$S$133&lt;=A43,0,IF(Employee!$S$132&lt;Employee!$F$128,0,Employee!$M$132))))</f>
        <v>0</v>
      </c>
      <c r="AB43" s="250">
        <f>IF(Employee!$F$128&gt;A43,0,IF(Employee!$F$130&lt;A43,0,IF(Employee!$S$134&lt;=A43,0,IF(Employee!$S$133&lt;Employee!$F$128,0,Employee!$M$133))))</f>
        <v>0</v>
      </c>
      <c r="AC43" s="250">
        <f>IF(Employee!$F$128&gt;A43,0,IF(Employee!$F$130&lt;A43,0,IF(Employee!$S$134&lt;Employee!$F$128,0,Employee!$M$134)))</f>
        <v>0</v>
      </c>
      <c r="AD43" s="250">
        <f t="shared" si="4"/>
        <v>0</v>
      </c>
      <c r="AF43" s="250">
        <f>IF(Employee!$F$154&gt;A43,0,IF(Employee!$F$156&lt;A43,0,IF(Employee!$S$158&lt;=A43,0,IF(Employee!$S$157&lt;Employee!$F$154,0,Employee!$M$157))))</f>
        <v>0</v>
      </c>
      <c r="AG43" s="250">
        <f>IF(Employee!$F$154&gt;A43,0,IF(Employee!$F$156&lt;A43,0,IF(Employee!$S$159&lt;=A43,0,IF(Employee!$S$158&lt;Employee!$F$154,0,Employee!$M$158))))</f>
        <v>0</v>
      </c>
      <c r="AH43" s="250">
        <f>IF(Employee!$F$154&gt;A43,0,IF(Employee!$F$156&lt;A43,0,IF(Employee!$S$160&lt;=A43,0,IF(Employee!$S$159&lt;Employee!$F$154,0,Employee!$M$159))))</f>
        <v>0</v>
      </c>
      <c r="AI43" s="250">
        <f>IF(Employee!$F$154&gt;A43,0,IF(Employee!$F$156&lt;A43,0,IF(Employee!$S$160&lt;Employee!$F$154,0,Employee!$M$160)))</f>
        <v>0</v>
      </c>
      <c r="AJ43" s="250">
        <f t="shared" si="5"/>
        <v>0</v>
      </c>
      <c r="AL43" s="250">
        <f>IF(Employee!$F$180&gt;A43,0,IF(Employee!$F$182&lt;A43,0,IF(Employee!$S$184&lt;=A43,0,IF(Employee!$S$183&lt;Employee!$F$180,0,Employee!$M$183))))</f>
        <v>0</v>
      </c>
      <c r="AM43" s="250">
        <f>IF(Employee!$F$180&gt;A43,0,IF(Employee!$F$182&lt;A43,0,IF(Employee!$S$185&lt;=A43,0,IF(Employee!$S$184&lt;Employee!$F$180,0,Employee!$M$184))))</f>
        <v>0</v>
      </c>
      <c r="AN43" s="250">
        <f>IF(Employee!$F$180&gt;A43,0,IF(Employee!$F$182&lt;A43,0,IF(Employee!$S$186&lt;=A43,0,IF(Employee!$S$185&lt;Employee!$F$180,0,Employee!$M$185))))</f>
        <v>0</v>
      </c>
      <c r="AO43" s="250">
        <f>IF(Employee!$F$180&gt;A43,0,IF(Employee!$F$182&lt;A43,0,IF(Employee!$S$186&lt;Employee!$F$180,0,Employee!$M$186)))</f>
        <v>0</v>
      </c>
      <c r="AP43" s="250">
        <f t="shared" si="6"/>
        <v>0</v>
      </c>
      <c r="AR43" s="250">
        <f>IF(Employee!$F$206&gt;A43,0,IF(Employee!$F$208&lt;A43,0,IF(Employee!$S$210&lt;=A43,0,IF(Employee!$S$209&lt;Employee!$F$206,0,Employee!$M$209))))</f>
        <v>0</v>
      </c>
      <c r="AS43" s="250">
        <f>IF(Employee!$F$206&gt;A43,0,IF(Employee!$F$208&lt;A43,0,IF(Employee!$S$211&lt;=A43,0,IF(Employee!$S$210&lt;Employee!$F$206,0,Employee!$M$210))))</f>
        <v>0</v>
      </c>
      <c r="AT43" s="250">
        <f>IF(Employee!$F$206&gt;A43,0,IF(Employee!$F$208&lt;A43,0,IF(Employee!$S$212&lt;=A43,0,IF(Employee!$S$211&lt;Employee!$F$206,0,Employee!$M$211))))</f>
        <v>0</v>
      </c>
      <c r="AU43" s="250">
        <f>IF(Employee!$F$206&gt;A43,0,IF(Employee!$F$208&lt;A43,0,IF(Employee!$S$212&lt;Employee!$F$206,0,Employee!$M$212)))</f>
        <v>0</v>
      </c>
      <c r="AV43" s="250">
        <f t="shared" si="7"/>
        <v>0</v>
      </c>
      <c r="AX43" s="250">
        <f>IF(Employee!$F$232&gt;A43,0,IF(Employee!$F$234&lt;A43,0,IF(Employee!$S$236&lt;=A43,0,IF(Employee!$S$235&lt;Employee!$F$232,0,Employee!$M$235))))</f>
        <v>0</v>
      </c>
      <c r="AY43" s="250">
        <f>IF(Employee!$F$232&gt;A43,0,IF(Employee!$F$234&lt;A43,0,IF(Employee!$S$237&lt;=A43,0,IF(Employee!$S$236&lt;Employee!$F$232,0,Employee!$M$236))))</f>
        <v>0</v>
      </c>
      <c r="AZ43" s="250">
        <f>IF(Employee!$F$232&gt;A43,0,IF(Employee!$F$234&lt;A43,0,IF(Employee!$S$238&lt;=A43,0,IF(Employee!$S$237&lt;Employee!$F$232,0,Employee!$M$237))))</f>
        <v>0</v>
      </c>
      <c r="BA43" s="250">
        <f>IF(Employee!$F$232&gt;A43,0,IF(Employee!$F$234&lt;A43,0,IF(Employee!$S$238&lt;Employee!$F$232,0,Employee!$M$238)))</f>
        <v>0</v>
      </c>
      <c r="BB43" s="250">
        <f t="shared" si="8"/>
        <v>0</v>
      </c>
      <c r="BD43" s="250">
        <f>IF(Employee!$F$258&gt;A43,0,IF(Employee!$F$260&lt;A43,0,IF(Employee!$S$262&lt;=A43,0,IF(Employee!$S$261&lt;Employee!$F$258,0,Employee!$M$261))))</f>
        <v>0</v>
      </c>
      <c r="BE43" s="250">
        <f>IF(Employee!$F$258&gt;A43,0,IF(Employee!$F$260&lt;A43,0,IF(Employee!$S$263&lt;=A43,0,IF(Employee!$S$262&lt;Employee!$F$258,0,Employee!$M$262))))</f>
        <v>0</v>
      </c>
      <c r="BF43" s="250">
        <f>IF(Employee!$F$258&gt;A43,0,IF(Employee!$F$260&lt;A43,0,IF(Employee!$S$264&lt;=A43,0,IF(Employee!$S$263&lt;Employee!$F$258,0,Employee!$M$263))))</f>
        <v>0</v>
      </c>
      <c r="BG43" s="250">
        <f>IF(Employee!$F$258&gt;A43,0,IF(Employee!$F$260&lt;A43,0,IF(Employee!$S$264&lt;Employee!$F$258,0,Employee!$M$264)))</f>
        <v>0</v>
      </c>
      <c r="BH43" s="250">
        <f t="shared" si="9"/>
        <v>0</v>
      </c>
    </row>
    <row r="44" spans="1:60" x14ac:dyDescent="0.2">
      <c r="A44" s="250">
        <v>43</v>
      </c>
      <c r="B44" s="250">
        <f>IF(Employee!$F$24&gt;A44,0,IF(Employee!$F$26&lt;A44,0,IF(Employee!$S$28&lt;=A44,0,IF(Employee!$S$27&lt;Employee!$F$24,0,Employee!$M$27))))</f>
        <v>0</v>
      </c>
      <c r="C44" s="250">
        <f>IF(Employee!$F$24&gt;A44,0,IF(Employee!$F$26&lt;A44,0,IF(Employee!$S$29&lt;=A44,0,IF(Employee!$S$28&lt;Employee!$F$24,0,Employee!$M$28))))</f>
        <v>0</v>
      </c>
      <c r="D44" s="250">
        <f>IF(Employee!$F$24&gt;A44,0,IF(Employee!$F$26&lt;A44,0,IF(Employee!$S$30&lt;=A44,0,IF(Employee!$S$29&lt;Employee!$F$24,0,Employee!$M$29))))</f>
        <v>0</v>
      </c>
      <c r="E44" s="250">
        <f>IF(Employee!$F$24&gt;A44,0,IF(Employee!$F$26&lt;A44,0,IF(Employee!$S$30&lt;Employee!$F$24,0,Employee!$M$30)))</f>
        <v>0</v>
      </c>
      <c r="F44" s="250">
        <f t="shared" si="0"/>
        <v>0</v>
      </c>
      <c r="H44" s="250">
        <f>IF(Employee!$F$50&gt;A44,0,IF(Employee!$F$52&lt;A44,0,IF(Employee!$S$54&lt;=A44,0,IF(Employee!$S$53&lt;Employee!$F$50,0,Employee!$M$53))))</f>
        <v>0</v>
      </c>
      <c r="I44" s="250">
        <f>IF(Employee!$F$50&gt;A44,0,IF(Employee!$F$52&lt;A44,0,IF(Employee!$S$55&lt;=A44,0,IF(Employee!$S$54&lt;Employee!$F$50,0,Employee!$M$54))))</f>
        <v>0</v>
      </c>
      <c r="J44" s="250">
        <f>IF(Employee!$F$50&gt;A44,0,IF(Employee!$F$52&lt;A44,0,IF(Employee!$S$56&lt;=A44,0,IF(Employee!$S$55&lt;Employee!$F$50,0,Employee!$M$55))))</f>
        <v>0</v>
      </c>
      <c r="K44" s="250">
        <f>IF(Employee!$F$50&gt;A44,0,IF(Employee!$F$52&lt;A44,0,IF(Employee!$S$56&lt;Employee!$F$50,0,Employee!$M$56)))</f>
        <v>0</v>
      </c>
      <c r="L44" s="250">
        <f t="shared" si="1"/>
        <v>0</v>
      </c>
      <c r="N44" s="250">
        <f>IF(Employee!$F$76&gt;A44,0,IF(Employee!$F$78&lt;A44,0,IF(Employee!$S$80&lt;=A44,0,IF(Employee!$S$79&lt;Employee!$F$76,0,Employee!$M$79))))</f>
        <v>0</v>
      </c>
      <c r="O44" s="250">
        <f>IF(Employee!$F$76&gt;A44,0,IF(Employee!$F$78&lt;A44,0,IF(Employee!$S$81&lt;=A44,0,IF(Employee!$S$80&lt;Employee!$F$76,0,Employee!$M$80))))</f>
        <v>0</v>
      </c>
      <c r="P44" s="250">
        <f>IF(Employee!$F$76&gt;A44,0,IF(Employee!$F$78&lt;A44,0,IF(Employee!$S$82&lt;=A44,0,IF(Employee!$S$81&lt;Employee!$F$76,0,Employee!$M$81))))</f>
        <v>0</v>
      </c>
      <c r="Q44" s="250">
        <f>IF(Employee!$F$76&gt;A44,0,IF(Employee!$F$78&lt;A44,0,IF(Employee!$S$82&lt;Employee!$F$76,0,Employee!$M$82)))</f>
        <v>0</v>
      </c>
      <c r="R44" s="250">
        <f t="shared" si="2"/>
        <v>0</v>
      </c>
      <c r="T44" s="250">
        <f>IF(Employee!$F$102&gt;A44,0,IF(Employee!$F$104&lt;A44,0,IF(Employee!$S$106&lt;=A44,0,IF(Employee!$S$105&lt;Employee!$F$102,0,Employee!$M$105))))</f>
        <v>0</v>
      </c>
      <c r="U44" s="250">
        <f>IF(Employee!$F$102&gt;A44,0,IF(Employee!$F$104&lt;A44,0,IF(Employee!$S$107&lt;=A44,0,IF(Employee!$S$106&lt;Employee!$F$102,0,Employee!$M$106))))</f>
        <v>0</v>
      </c>
      <c r="V44" s="250">
        <f>IF(Employee!$F$102&gt;A44,0,IF(Employee!$F$104&lt;A44,0,IF(Employee!$S$108&lt;=A44,0,IF(Employee!$S$107&lt;Employee!$F$102,0,Employee!$M$107))))</f>
        <v>0</v>
      </c>
      <c r="W44" s="250">
        <f>IF(Employee!$F$102&gt;A44,0,IF(Employee!$F$104&lt;A44,0,IF(Employee!$S$108&lt;Employee!$F$102,0,Employee!$M$108)))</f>
        <v>0</v>
      </c>
      <c r="X44" s="250">
        <f t="shared" si="3"/>
        <v>0</v>
      </c>
      <c r="Z44" s="250">
        <f>IF(Employee!$F$128&gt;A44,0,IF(Employee!$F$130&lt;A44,0,IF(Employee!$S$132&lt;=A44,0,IF(Employee!$S$131&lt;Employee!$F$128,0,Employee!$M$131))))</f>
        <v>0</v>
      </c>
      <c r="AA44" s="250">
        <f>IF(Employee!$F$128&gt;A44,0,IF(Employee!$F$130&lt;A44,0,IF(Employee!$S$133&lt;=A44,0,IF(Employee!$S$132&lt;Employee!$F$128,0,Employee!$M$132))))</f>
        <v>0</v>
      </c>
      <c r="AB44" s="250">
        <f>IF(Employee!$F$128&gt;A44,0,IF(Employee!$F$130&lt;A44,0,IF(Employee!$S$134&lt;=A44,0,IF(Employee!$S$133&lt;Employee!$F$128,0,Employee!$M$133))))</f>
        <v>0</v>
      </c>
      <c r="AC44" s="250">
        <f>IF(Employee!$F$128&gt;A44,0,IF(Employee!$F$130&lt;A44,0,IF(Employee!$S$134&lt;Employee!$F$128,0,Employee!$M$134)))</f>
        <v>0</v>
      </c>
      <c r="AD44" s="250">
        <f t="shared" si="4"/>
        <v>0</v>
      </c>
      <c r="AF44" s="250">
        <f>IF(Employee!$F$154&gt;A44,0,IF(Employee!$F$156&lt;A44,0,IF(Employee!$S$158&lt;=A44,0,IF(Employee!$S$157&lt;Employee!$F$154,0,Employee!$M$157))))</f>
        <v>0</v>
      </c>
      <c r="AG44" s="250">
        <f>IF(Employee!$F$154&gt;A44,0,IF(Employee!$F$156&lt;A44,0,IF(Employee!$S$159&lt;=A44,0,IF(Employee!$S$158&lt;Employee!$F$154,0,Employee!$M$158))))</f>
        <v>0</v>
      </c>
      <c r="AH44" s="250">
        <f>IF(Employee!$F$154&gt;A44,0,IF(Employee!$F$156&lt;A44,0,IF(Employee!$S$160&lt;=A44,0,IF(Employee!$S$159&lt;Employee!$F$154,0,Employee!$M$159))))</f>
        <v>0</v>
      </c>
      <c r="AI44" s="250">
        <f>IF(Employee!$F$154&gt;A44,0,IF(Employee!$F$156&lt;A44,0,IF(Employee!$S$160&lt;Employee!$F$154,0,Employee!$M$160)))</f>
        <v>0</v>
      </c>
      <c r="AJ44" s="250">
        <f t="shared" si="5"/>
        <v>0</v>
      </c>
      <c r="AL44" s="250">
        <f>IF(Employee!$F$180&gt;A44,0,IF(Employee!$F$182&lt;A44,0,IF(Employee!$S$184&lt;=A44,0,IF(Employee!$S$183&lt;Employee!$F$180,0,Employee!$M$183))))</f>
        <v>0</v>
      </c>
      <c r="AM44" s="250">
        <f>IF(Employee!$F$180&gt;A44,0,IF(Employee!$F$182&lt;A44,0,IF(Employee!$S$185&lt;=A44,0,IF(Employee!$S$184&lt;Employee!$F$180,0,Employee!$M$184))))</f>
        <v>0</v>
      </c>
      <c r="AN44" s="250">
        <f>IF(Employee!$F$180&gt;A44,0,IF(Employee!$F$182&lt;A44,0,IF(Employee!$S$186&lt;=A44,0,IF(Employee!$S$185&lt;Employee!$F$180,0,Employee!$M$185))))</f>
        <v>0</v>
      </c>
      <c r="AO44" s="250">
        <f>IF(Employee!$F$180&gt;A44,0,IF(Employee!$F$182&lt;A44,0,IF(Employee!$S$186&lt;Employee!$F$180,0,Employee!$M$186)))</f>
        <v>0</v>
      </c>
      <c r="AP44" s="250">
        <f t="shared" si="6"/>
        <v>0</v>
      </c>
      <c r="AR44" s="250">
        <f>IF(Employee!$F$206&gt;A44,0,IF(Employee!$F$208&lt;A44,0,IF(Employee!$S$210&lt;=A44,0,IF(Employee!$S$209&lt;Employee!$F$206,0,Employee!$M$209))))</f>
        <v>0</v>
      </c>
      <c r="AS44" s="250">
        <f>IF(Employee!$F$206&gt;A44,0,IF(Employee!$F$208&lt;A44,0,IF(Employee!$S$211&lt;=A44,0,IF(Employee!$S$210&lt;Employee!$F$206,0,Employee!$M$210))))</f>
        <v>0</v>
      </c>
      <c r="AT44" s="250">
        <f>IF(Employee!$F$206&gt;A44,0,IF(Employee!$F$208&lt;A44,0,IF(Employee!$S$212&lt;=A44,0,IF(Employee!$S$211&lt;Employee!$F$206,0,Employee!$M$211))))</f>
        <v>0</v>
      </c>
      <c r="AU44" s="250">
        <f>IF(Employee!$F$206&gt;A44,0,IF(Employee!$F$208&lt;A44,0,IF(Employee!$S$212&lt;Employee!$F$206,0,Employee!$M$212)))</f>
        <v>0</v>
      </c>
      <c r="AV44" s="250">
        <f t="shared" si="7"/>
        <v>0</v>
      </c>
      <c r="AX44" s="250">
        <f>IF(Employee!$F$232&gt;A44,0,IF(Employee!$F$234&lt;A44,0,IF(Employee!$S$236&lt;=A44,0,IF(Employee!$S$235&lt;Employee!$F$232,0,Employee!$M$235))))</f>
        <v>0</v>
      </c>
      <c r="AY44" s="250">
        <f>IF(Employee!$F$232&gt;A44,0,IF(Employee!$F$234&lt;A44,0,IF(Employee!$S$237&lt;=A44,0,IF(Employee!$S$236&lt;Employee!$F$232,0,Employee!$M$236))))</f>
        <v>0</v>
      </c>
      <c r="AZ44" s="250">
        <f>IF(Employee!$F$232&gt;A44,0,IF(Employee!$F$234&lt;A44,0,IF(Employee!$S$238&lt;=A44,0,IF(Employee!$S$237&lt;Employee!$F$232,0,Employee!$M$237))))</f>
        <v>0</v>
      </c>
      <c r="BA44" s="250">
        <f>IF(Employee!$F$232&gt;A44,0,IF(Employee!$F$234&lt;A44,0,IF(Employee!$S$238&lt;Employee!$F$232,0,Employee!$M$238)))</f>
        <v>0</v>
      </c>
      <c r="BB44" s="250">
        <f t="shared" si="8"/>
        <v>0</v>
      </c>
      <c r="BD44" s="250">
        <f>IF(Employee!$F$258&gt;A44,0,IF(Employee!$F$260&lt;A44,0,IF(Employee!$S$262&lt;=A44,0,IF(Employee!$S$261&lt;Employee!$F$258,0,Employee!$M$261))))</f>
        <v>0</v>
      </c>
      <c r="BE44" s="250">
        <f>IF(Employee!$F$258&gt;A44,0,IF(Employee!$F$260&lt;A44,0,IF(Employee!$S$263&lt;=A44,0,IF(Employee!$S$262&lt;Employee!$F$258,0,Employee!$M$262))))</f>
        <v>0</v>
      </c>
      <c r="BF44" s="250">
        <f>IF(Employee!$F$258&gt;A44,0,IF(Employee!$F$260&lt;A44,0,IF(Employee!$S$264&lt;=A44,0,IF(Employee!$S$263&lt;Employee!$F$258,0,Employee!$M$263))))</f>
        <v>0</v>
      </c>
      <c r="BG44" s="250">
        <f>IF(Employee!$F$258&gt;A44,0,IF(Employee!$F$260&lt;A44,0,IF(Employee!$S$264&lt;Employee!$F$258,0,Employee!$M$264)))</f>
        <v>0</v>
      </c>
      <c r="BH44" s="250">
        <f t="shared" si="9"/>
        <v>0</v>
      </c>
    </row>
    <row r="45" spans="1:60" x14ac:dyDescent="0.2">
      <c r="A45" s="250">
        <v>44</v>
      </c>
      <c r="B45" s="250">
        <f>IF(Employee!$F$24&gt;A45,0,IF(Employee!$F$26&lt;A45,0,IF(Employee!$S$28&lt;=A45,0,IF(Employee!$S$27&lt;Employee!$F$24,0,Employee!$M$27))))</f>
        <v>0</v>
      </c>
      <c r="C45" s="250">
        <f>IF(Employee!$F$24&gt;A45,0,IF(Employee!$F$26&lt;A45,0,IF(Employee!$S$29&lt;=A45,0,IF(Employee!$S$28&lt;Employee!$F$24,0,Employee!$M$28))))</f>
        <v>0</v>
      </c>
      <c r="D45" s="250">
        <f>IF(Employee!$F$24&gt;A45,0,IF(Employee!$F$26&lt;A45,0,IF(Employee!$S$30&lt;=A45,0,IF(Employee!$S$29&lt;Employee!$F$24,0,Employee!$M$29))))</f>
        <v>0</v>
      </c>
      <c r="E45" s="250">
        <f>IF(Employee!$F$24&gt;A45,0,IF(Employee!$F$26&lt;A45,0,IF(Employee!$S$30&lt;Employee!$F$24,0,Employee!$M$30)))</f>
        <v>0</v>
      </c>
      <c r="F45" s="250">
        <f t="shared" si="0"/>
        <v>0</v>
      </c>
      <c r="H45" s="250">
        <f>IF(Employee!$F$50&gt;A45,0,IF(Employee!$F$52&lt;A45,0,IF(Employee!$S$54&lt;=A45,0,IF(Employee!$S$53&lt;Employee!$F$50,0,Employee!$M$53))))</f>
        <v>0</v>
      </c>
      <c r="I45" s="250">
        <f>IF(Employee!$F$50&gt;A45,0,IF(Employee!$F$52&lt;A45,0,IF(Employee!$S$55&lt;=A45,0,IF(Employee!$S$54&lt;Employee!$F$50,0,Employee!$M$54))))</f>
        <v>0</v>
      </c>
      <c r="J45" s="250">
        <f>IF(Employee!$F$50&gt;A45,0,IF(Employee!$F$52&lt;A45,0,IF(Employee!$S$56&lt;=A45,0,IF(Employee!$S$55&lt;Employee!$F$50,0,Employee!$M$55))))</f>
        <v>0</v>
      </c>
      <c r="K45" s="250">
        <f>IF(Employee!$F$50&gt;A45,0,IF(Employee!$F$52&lt;A45,0,IF(Employee!$S$56&lt;Employee!$F$50,0,Employee!$M$56)))</f>
        <v>0</v>
      </c>
      <c r="L45" s="250">
        <f t="shared" si="1"/>
        <v>0</v>
      </c>
      <c r="N45" s="250">
        <f>IF(Employee!$F$76&gt;A45,0,IF(Employee!$F$78&lt;A45,0,IF(Employee!$S$80&lt;=A45,0,IF(Employee!$S$79&lt;Employee!$F$76,0,Employee!$M$79))))</f>
        <v>0</v>
      </c>
      <c r="O45" s="250">
        <f>IF(Employee!$F$76&gt;A45,0,IF(Employee!$F$78&lt;A45,0,IF(Employee!$S$81&lt;=A45,0,IF(Employee!$S$80&lt;Employee!$F$76,0,Employee!$M$80))))</f>
        <v>0</v>
      </c>
      <c r="P45" s="250">
        <f>IF(Employee!$F$76&gt;A45,0,IF(Employee!$F$78&lt;A45,0,IF(Employee!$S$82&lt;=A45,0,IF(Employee!$S$81&lt;Employee!$F$76,0,Employee!$M$81))))</f>
        <v>0</v>
      </c>
      <c r="Q45" s="250">
        <f>IF(Employee!$F$76&gt;A45,0,IF(Employee!$F$78&lt;A45,0,IF(Employee!$S$82&lt;Employee!$F$76,0,Employee!$M$82)))</f>
        <v>0</v>
      </c>
      <c r="R45" s="250">
        <f t="shared" si="2"/>
        <v>0</v>
      </c>
      <c r="T45" s="250">
        <f>IF(Employee!$F$102&gt;A45,0,IF(Employee!$F$104&lt;A45,0,IF(Employee!$S$106&lt;=A45,0,IF(Employee!$S$105&lt;Employee!$F$102,0,Employee!$M$105))))</f>
        <v>0</v>
      </c>
      <c r="U45" s="250">
        <f>IF(Employee!$F$102&gt;A45,0,IF(Employee!$F$104&lt;A45,0,IF(Employee!$S$107&lt;=A45,0,IF(Employee!$S$106&lt;Employee!$F$102,0,Employee!$M$106))))</f>
        <v>0</v>
      </c>
      <c r="V45" s="250">
        <f>IF(Employee!$F$102&gt;A45,0,IF(Employee!$F$104&lt;A45,0,IF(Employee!$S$108&lt;=A45,0,IF(Employee!$S$107&lt;Employee!$F$102,0,Employee!$M$107))))</f>
        <v>0</v>
      </c>
      <c r="W45" s="250">
        <f>IF(Employee!$F$102&gt;A45,0,IF(Employee!$F$104&lt;A45,0,IF(Employee!$S$108&lt;Employee!$F$102,0,Employee!$M$108)))</f>
        <v>0</v>
      </c>
      <c r="X45" s="250">
        <f t="shared" si="3"/>
        <v>0</v>
      </c>
      <c r="Z45" s="250">
        <f>IF(Employee!$F$128&gt;A45,0,IF(Employee!$F$130&lt;A45,0,IF(Employee!$S$132&lt;=A45,0,IF(Employee!$S$131&lt;Employee!$F$128,0,Employee!$M$131))))</f>
        <v>0</v>
      </c>
      <c r="AA45" s="250">
        <f>IF(Employee!$F$128&gt;A45,0,IF(Employee!$F$130&lt;A45,0,IF(Employee!$S$133&lt;=A45,0,IF(Employee!$S$132&lt;Employee!$F$128,0,Employee!$M$132))))</f>
        <v>0</v>
      </c>
      <c r="AB45" s="250">
        <f>IF(Employee!$F$128&gt;A45,0,IF(Employee!$F$130&lt;A45,0,IF(Employee!$S$134&lt;=A45,0,IF(Employee!$S$133&lt;Employee!$F$128,0,Employee!$M$133))))</f>
        <v>0</v>
      </c>
      <c r="AC45" s="250">
        <f>IF(Employee!$F$128&gt;A45,0,IF(Employee!$F$130&lt;A45,0,IF(Employee!$S$134&lt;Employee!$F$128,0,Employee!$M$134)))</f>
        <v>0</v>
      </c>
      <c r="AD45" s="250">
        <f t="shared" si="4"/>
        <v>0</v>
      </c>
      <c r="AF45" s="250">
        <f>IF(Employee!$F$154&gt;A45,0,IF(Employee!$F$156&lt;A45,0,IF(Employee!$S$158&lt;=A45,0,IF(Employee!$S$157&lt;Employee!$F$154,0,Employee!$M$157))))</f>
        <v>0</v>
      </c>
      <c r="AG45" s="250">
        <f>IF(Employee!$F$154&gt;A45,0,IF(Employee!$F$156&lt;A45,0,IF(Employee!$S$159&lt;=A45,0,IF(Employee!$S$158&lt;Employee!$F$154,0,Employee!$M$158))))</f>
        <v>0</v>
      </c>
      <c r="AH45" s="250">
        <f>IF(Employee!$F$154&gt;A45,0,IF(Employee!$F$156&lt;A45,0,IF(Employee!$S$160&lt;=A45,0,IF(Employee!$S$159&lt;Employee!$F$154,0,Employee!$M$159))))</f>
        <v>0</v>
      </c>
      <c r="AI45" s="250">
        <f>IF(Employee!$F$154&gt;A45,0,IF(Employee!$F$156&lt;A45,0,IF(Employee!$S$160&lt;Employee!$F$154,0,Employee!$M$160)))</f>
        <v>0</v>
      </c>
      <c r="AJ45" s="250">
        <f t="shared" si="5"/>
        <v>0</v>
      </c>
      <c r="AL45" s="250">
        <f>IF(Employee!$F$180&gt;A45,0,IF(Employee!$F$182&lt;A45,0,IF(Employee!$S$184&lt;=A45,0,IF(Employee!$S$183&lt;Employee!$F$180,0,Employee!$M$183))))</f>
        <v>0</v>
      </c>
      <c r="AM45" s="250">
        <f>IF(Employee!$F$180&gt;A45,0,IF(Employee!$F$182&lt;A45,0,IF(Employee!$S$185&lt;=A45,0,IF(Employee!$S$184&lt;Employee!$F$180,0,Employee!$M$184))))</f>
        <v>0</v>
      </c>
      <c r="AN45" s="250">
        <f>IF(Employee!$F$180&gt;A45,0,IF(Employee!$F$182&lt;A45,0,IF(Employee!$S$186&lt;=A45,0,IF(Employee!$S$185&lt;Employee!$F$180,0,Employee!$M$185))))</f>
        <v>0</v>
      </c>
      <c r="AO45" s="250">
        <f>IF(Employee!$F$180&gt;A45,0,IF(Employee!$F$182&lt;A45,0,IF(Employee!$S$186&lt;Employee!$F$180,0,Employee!$M$186)))</f>
        <v>0</v>
      </c>
      <c r="AP45" s="250">
        <f t="shared" si="6"/>
        <v>0</v>
      </c>
      <c r="AR45" s="250">
        <f>IF(Employee!$F$206&gt;A45,0,IF(Employee!$F$208&lt;A45,0,IF(Employee!$S$210&lt;=A45,0,IF(Employee!$S$209&lt;Employee!$F$206,0,Employee!$M$209))))</f>
        <v>0</v>
      </c>
      <c r="AS45" s="250">
        <f>IF(Employee!$F$206&gt;A45,0,IF(Employee!$F$208&lt;A45,0,IF(Employee!$S$211&lt;=A45,0,IF(Employee!$S$210&lt;Employee!$F$206,0,Employee!$M$210))))</f>
        <v>0</v>
      </c>
      <c r="AT45" s="250">
        <f>IF(Employee!$F$206&gt;A45,0,IF(Employee!$F$208&lt;A45,0,IF(Employee!$S$212&lt;=A45,0,IF(Employee!$S$211&lt;Employee!$F$206,0,Employee!$M$211))))</f>
        <v>0</v>
      </c>
      <c r="AU45" s="250">
        <f>IF(Employee!$F$206&gt;A45,0,IF(Employee!$F$208&lt;A45,0,IF(Employee!$S$212&lt;Employee!$F$206,0,Employee!$M$212)))</f>
        <v>0</v>
      </c>
      <c r="AV45" s="250">
        <f t="shared" si="7"/>
        <v>0</v>
      </c>
      <c r="AX45" s="250">
        <f>IF(Employee!$F$232&gt;A45,0,IF(Employee!$F$234&lt;A45,0,IF(Employee!$S$236&lt;=A45,0,IF(Employee!$S$235&lt;Employee!$F$232,0,Employee!$M$235))))</f>
        <v>0</v>
      </c>
      <c r="AY45" s="250">
        <f>IF(Employee!$F$232&gt;A45,0,IF(Employee!$F$234&lt;A45,0,IF(Employee!$S$237&lt;=A45,0,IF(Employee!$S$236&lt;Employee!$F$232,0,Employee!$M$236))))</f>
        <v>0</v>
      </c>
      <c r="AZ45" s="250">
        <f>IF(Employee!$F$232&gt;A45,0,IF(Employee!$F$234&lt;A45,0,IF(Employee!$S$238&lt;=A45,0,IF(Employee!$S$237&lt;Employee!$F$232,0,Employee!$M$237))))</f>
        <v>0</v>
      </c>
      <c r="BA45" s="250">
        <f>IF(Employee!$F$232&gt;A45,0,IF(Employee!$F$234&lt;A45,0,IF(Employee!$S$238&lt;Employee!$F$232,0,Employee!$M$238)))</f>
        <v>0</v>
      </c>
      <c r="BB45" s="250">
        <f t="shared" si="8"/>
        <v>0</v>
      </c>
      <c r="BD45" s="250">
        <f>IF(Employee!$F$258&gt;A45,0,IF(Employee!$F$260&lt;A45,0,IF(Employee!$S$262&lt;=A45,0,IF(Employee!$S$261&lt;Employee!$F$258,0,Employee!$M$261))))</f>
        <v>0</v>
      </c>
      <c r="BE45" s="250">
        <f>IF(Employee!$F$258&gt;A45,0,IF(Employee!$F$260&lt;A45,0,IF(Employee!$S$263&lt;=A45,0,IF(Employee!$S$262&lt;Employee!$F$258,0,Employee!$M$262))))</f>
        <v>0</v>
      </c>
      <c r="BF45" s="250">
        <f>IF(Employee!$F$258&gt;A45,0,IF(Employee!$F$260&lt;A45,0,IF(Employee!$S$264&lt;=A45,0,IF(Employee!$S$263&lt;Employee!$F$258,0,Employee!$M$263))))</f>
        <v>0</v>
      </c>
      <c r="BG45" s="250">
        <f>IF(Employee!$F$258&gt;A45,0,IF(Employee!$F$260&lt;A45,0,IF(Employee!$S$264&lt;Employee!$F$258,0,Employee!$M$264)))</f>
        <v>0</v>
      </c>
      <c r="BH45" s="250">
        <f t="shared" si="9"/>
        <v>0</v>
      </c>
    </row>
    <row r="46" spans="1:60" x14ac:dyDescent="0.2">
      <c r="A46" s="250">
        <v>45</v>
      </c>
      <c r="B46" s="250">
        <f>IF(Employee!$F$24&gt;A46,0,IF(Employee!$F$26&lt;A46,0,IF(Employee!$S$28&lt;=A46,0,IF(Employee!$S$27&lt;Employee!$F$24,0,Employee!$M$27))))</f>
        <v>0</v>
      </c>
      <c r="C46" s="250">
        <f>IF(Employee!$F$24&gt;A46,0,IF(Employee!$F$26&lt;A46,0,IF(Employee!$S$29&lt;=A46,0,IF(Employee!$S$28&lt;Employee!$F$24,0,Employee!$M$28))))</f>
        <v>0</v>
      </c>
      <c r="D46" s="250">
        <f>IF(Employee!$F$24&gt;A46,0,IF(Employee!$F$26&lt;A46,0,IF(Employee!$S$30&lt;=A46,0,IF(Employee!$S$29&lt;Employee!$F$24,0,Employee!$M$29))))</f>
        <v>0</v>
      </c>
      <c r="E46" s="250">
        <f>IF(Employee!$F$24&gt;A46,0,IF(Employee!$F$26&lt;A46,0,IF(Employee!$S$30&lt;Employee!$F$24,0,Employee!$M$30)))</f>
        <v>0</v>
      </c>
      <c r="F46" s="250">
        <f t="shared" si="0"/>
        <v>0</v>
      </c>
      <c r="H46" s="250">
        <f>IF(Employee!$F$50&gt;A46,0,IF(Employee!$F$52&lt;A46,0,IF(Employee!$S$54&lt;=A46,0,IF(Employee!$S$53&lt;Employee!$F$50,0,Employee!$M$53))))</f>
        <v>0</v>
      </c>
      <c r="I46" s="250">
        <f>IF(Employee!$F$50&gt;A46,0,IF(Employee!$F$52&lt;A46,0,IF(Employee!$S$55&lt;=A46,0,IF(Employee!$S$54&lt;Employee!$F$50,0,Employee!$M$54))))</f>
        <v>0</v>
      </c>
      <c r="J46" s="250">
        <f>IF(Employee!$F$50&gt;A46,0,IF(Employee!$F$52&lt;A46,0,IF(Employee!$S$56&lt;=A46,0,IF(Employee!$S$55&lt;Employee!$F$50,0,Employee!$M$55))))</f>
        <v>0</v>
      </c>
      <c r="K46" s="250">
        <f>IF(Employee!$F$50&gt;A46,0,IF(Employee!$F$52&lt;A46,0,IF(Employee!$S$56&lt;Employee!$F$50,0,Employee!$M$56)))</f>
        <v>0</v>
      </c>
      <c r="L46" s="250">
        <f t="shared" si="1"/>
        <v>0</v>
      </c>
      <c r="N46" s="250">
        <f>IF(Employee!$F$76&gt;A46,0,IF(Employee!$F$78&lt;A46,0,IF(Employee!$S$80&lt;=A46,0,IF(Employee!$S$79&lt;Employee!$F$76,0,Employee!$M$79))))</f>
        <v>0</v>
      </c>
      <c r="O46" s="250">
        <f>IF(Employee!$F$76&gt;A46,0,IF(Employee!$F$78&lt;A46,0,IF(Employee!$S$81&lt;=A46,0,IF(Employee!$S$80&lt;Employee!$F$76,0,Employee!$M$80))))</f>
        <v>0</v>
      </c>
      <c r="P46" s="250">
        <f>IF(Employee!$F$76&gt;A46,0,IF(Employee!$F$78&lt;A46,0,IF(Employee!$S$82&lt;=A46,0,IF(Employee!$S$81&lt;Employee!$F$76,0,Employee!$M$81))))</f>
        <v>0</v>
      </c>
      <c r="Q46" s="250">
        <f>IF(Employee!$F$76&gt;A46,0,IF(Employee!$F$78&lt;A46,0,IF(Employee!$S$82&lt;Employee!$F$76,0,Employee!$M$82)))</f>
        <v>0</v>
      </c>
      <c r="R46" s="250">
        <f t="shared" si="2"/>
        <v>0</v>
      </c>
      <c r="T46" s="250">
        <f>IF(Employee!$F$102&gt;A46,0,IF(Employee!$F$104&lt;A46,0,IF(Employee!$S$106&lt;=A46,0,IF(Employee!$S$105&lt;Employee!$F$102,0,Employee!$M$105))))</f>
        <v>0</v>
      </c>
      <c r="U46" s="250">
        <f>IF(Employee!$F$102&gt;A46,0,IF(Employee!$F$104&lt;A46,0,IF(Employee!$S$107&lt;=A46,0,IF(Employee!$S$106&lt;Employee!$F$102,0,Employee!$M$106))))</f>
        <v>0</v>
      </c>
      <c r="V46" s="250">
        <f>IF(Employee!$F$102&gt;A46,0,IF(Employee!$F$104&lt;A46,0,IF(Employee!$S$108&lt;=A46,0,IF(Employee!$S$107&lt;Employee!$F$102,0,Employee!$M$107))))</f>
        <v>0</v>
      </c>
      <c r="W46" s="250">
        <f>IF(Employee!$F$102&gt;A46,0,IF(Employee!$F$104&lt;A46,0,IF(Employee!$S$108&lt;Employee!$F$102,0,Employee!$M$108)))</f>
        <v>0</v>
      </c>
      <c r="X46" s="250">
        <f t="shared" si="3"/>
        <v>0</v>
      </c>
      <c r="Z46" s="250">
        <f>IF(Employee!$F$128&gt;A46,0,IF(Employee!$F$130&lt;A46,0,IF(Employee!$S$132&lt;=A46,0,IF(Employee!$S$131&lt;Employee!$F$128,0,Employee!$M$131))))</f>
        <v>0</v>
      </c>
      <c r="AA46" s="250">
        <f>IF(Employee!$F$128&gt;A46,0,IF(Employee!$F$130&lt;A46,0,IF(Employee!$S$133&lt;=A46,0,IF(Employee!$S$132&lt;Employee!$F$128,0,Employee!$M$132))))</f>
        <v>0</v>
      </c>
      <c r="AB46" s="250">
        <f>IF(Employee!$F$128&gt;A46,0,IF(Employee!$F$130&lt;A46,0,IF(Employee!$S$134&lt;=A46,0,IF(Employee!$S$133&lt;Employee!$F$128,0,Employee!$M$133))))</f>
        <v>0</v>
      </c>
      <c r="AC46" s="250">
        <f>IF(Employee!$F$128&gt;A46,0,IF(Employee!$F$130&lt;A46,0,IF(Employee!$S$134&lt;Employee!$F$128,0,Employee!$M$134)))</f>
        <v>0</v>
      </c>
      <c r="AD46" s="250">
        <f t="shared" si="4"/>
        <v>0</v>
      </c>
      <c r="AF46" s="250">
        <f>IF(Employee!$F$154&gt;A46,0,IF(Employee!$F$156&lt;A46,0,IF(Employee!$S$158&lt;=A46,0,IF(Employee!$S$157&lt;Employee!$F$154,0,Employee!$M$157))))</f>
        <v>0</v>
      </c>
      <c r="AG46" s="250">
        <f>IF(Employee!$F$154&gt;A46,0,IF(Employee!$F$156&lt;A46,0,IF(Employee!$S$159&lt;=A46,0,IF(Employee!$S$158&lt;Employee!$F$154,0,Employee!$M$158))))</f>
        <v>0</v>
      </c>
      <c r="AH46" s="250">
        <f>IF(Employee!$F$154&gt;A46,0,IF(Employee!$F$156&lt;A46,0,IF(Employee!$S$160&lt;=A46,0,IF(Employee!$S$159&lt;Employee!$F$154,0,Employee!$M$159))))</f>
        <v>0</v>
      </c>
      <c r="AI46" s="250">
        <f>IF(Employee!$F$154&gt;A46,0,IF(Employee!$F$156&lt;A46,0,IF(Employee!$S$160&lt;Employee!$F$154,0,Employee!$M$160)))</f>
        <v>0</v>
      </c>
      <c r="AJ46" s="250">
        <f t="shared" si="5"/>
        <v>0</v>
      </c>
      <c r="AL46" s="250">
        <f>IF(Employee!$F$180&gt;A46,0,IF(Employee!$F$182&lt;A46,0,IF(Employee!$S$184&lt;=A46,0,IF(Employee!$S$183&lt;Employee!$F$180,0,Employee!$M$183))))</f>
        <v>0</v>
      </c>
      <c r="AM46" s="250">
        <f>IF(Employee!$F$180&gt;A46,0,IF(Employee!$F$182&lt;A46,0,IF(Employee!$S$185&lt;=A46,0,IF(Employee!$S$184&lt;Employee!$F$180,0,Employee!$M$184))))</f>
        <v>0</v>
      </c>
      <c r="AN46" s="250">
        <f>IF(Employee!$F$180&gt;A46,0,IF(Employee!$F$182&lt;A46,0,IF(Employee!$S$186&lt;=A46,0,IF(Employee!$S$185&lt;Employee!$F$180,0,Employee!$M$185))))</f>
        <v>0</v>
      </c>
      <c r="AO46" s="250">
        <f>IF(Employee!$F$180&gt;A46,0,IF(Employee!$F$182&lt;A46,0,IF(Employee!$S$186&lt;Employee!$F$180,0,Employee!$M$186)))</f>
        <v>0</v>
      </c>
      <c r="AP46" s="250">
        <f t="shared" si="6"/>
        <v>0</v>
      </c>
      <c r="AR46" s="250">
        <f>IF(Employee!$F$206&gt;A46,0,IF(Employee!$F$208&lt;A46,0,IF(Employee!$S$210&lt;=A46,0,IF(Employee!$S$209&lt;Employee!$F$206,0,Employee!$M$209))))</f>
        <v>0</v>
      </c>
      <c r="AS46" s="250">
        <f>IF(Employee!$F$206&gt;A46,0,IF(Employee!$F$208&lt;A46,0,IF(Employee!$S$211&lt;=A46,0,IF(Employee!$S$210&lt;Employee!$F$206,0,Employee!$M$210))))</f>
        <v>0</v>
      </c>
      <c r="AT46" s="250">
        <f>IF(Employee!$F$206&gt;A46,0,IF(Employee!$F$208&lt;A46,0,IF(Employee!$S$212&lt;=A46,0,IF(Employee!$S$211&lt;Employee!$F$206,0,Employee!$M$211))))</f>
        <v>0</v>
      </c>
      <c r="AU46" s="250">
        <f>IF(Employee!$F$206&gt;A46,0,IF(Employee!$F$208&lt;A46,0,IF(Employee!$S$212&lt;Employee!$F$206,0,Employee!$M$212)))</f>
        <v>0</v>
      </c>
      <c r="AV46" s="250">
        <f t="shared" si="7"/>
        <v>0</v>
      </c>
      <c r="AX46" s="250">
        <f>IF(Employee!$F$232&gt;A46,0,IF(Employee!$F$234&lt;A46,0,IF(Employee!$S$236&lt;=A46,0,IF(Employee!$S$235&lt;Employee!$F$232,0,Employee!$M$235))))</f>
        <v>0</v>
      </c>
      <c r="AY46" s="250">
        <f>IF(Employee!$F$232&gt;A46,0,IF(Employee!$F$234&lt;A46,0,IF(Employee!$S$237&lt;=A46,0,IF(Employee!$S$236&lt;Employee!$F$232,0,Employee!$M$236))))</f>
        <v>0</v>
      </c>
      <c r="AZ46" s="250">
        <f>IF(Employee!$F$232&gt;A46,0,IF(Employee!$F$234&lt;A46,0,IF(Employee!$S$238&lt;=A46,0,IF(Employee!$S$237&lt;Employee!$F$232,0,Employee!$M$237))))</f>
        <v>0</v>
      </c>
      <c r="BA46" s="250">
        <f>IF(Employee!$F$232&gt;A46,0,IF(Employee!$F$234&lt;A46,0,IF(Employee!$S$238&lt;Employee!$F$232,0,Employee!$M$238)))</f>
        <v>0</v>
      </c>
      <c r="BB46" s="250">
        <f t="shared" si="8"/>
        <v>0</v>
      </c>
      <c r="BD46" s="250">
        <f>IF(Employee!$F$258&gt;A46,0,IF(Employee!$F$260&lt;A46,0,IF(Employee!$S$262&lt;=A46,0,IF(Employee!$S$261&lt;Employee!$F$258,0,Employee!$M$261))))</f>
        <v>0</v>
      </c>
      <c r="BE46" s="250">
        <f>IF(Employee!$F$258&gt;A46,0,IF(Employee!$F$260&lt;A46,0,IF(Employee!$S$263&lt;=A46,0,IF(Employee!$S$262&lt;Employee!$F$258,0,Employee!$M$262))))</f>
        <v>0</v>
      </c>
      <c r="BF46" s="250">
        <f>IF(Employee!$F$258&gt;A46,0,IF(Employee!$F$260&lt;A46,0,IF(Employee!$S$264&lt;=A46,0,IF(Employee!$S$263&lt;Employee!$F$258,0,Employee!$M$263))))</f>
        <v>0</v>
      </c>
      <c r="BG46" s="250">
        <f>IF(Employee!$F$258&gt;A46,0,IF(Employee!$F$260&lt;A46,0,IF(Employee!$S$264&lt;Employee!$F$258,0,Employee!$M$264)))</f>
        <v>0</v>
      </c>
      <c r="BH46" s="250">
        <f t="shared" si="9"/>
        <v>0</v>
      </c>
    </row>
    <row r="47" spans="1:60" x14ac:dyDescent="0.2">
      <c r="A47" s="250">
        <v>46</v>
      </c>
      <c r="B47" s="250">
        <f>IF(Employee!$F$24&gt;A47,0,IF(Employee!$F$26&lt;A47,0,IF(Employee!$S$28&lt;=A47,0,IF(Employee!$S$27&lt;Employee!$F$24,0,Employee!$M$27))))</f>
        <v>0</v>
      </c>
      <c r="C47" s="250">
        <f>IF(Employee!$F$24&gt;A47,0,IF(Employee!$F$26&lt;A47,0,IF(Employee!$S$29&lt;=A47,0,IF(Employee!$S$28&lt;Employee!$F$24,0,Employee!$M$28))))</f>
        <v>0</v>
      </c>
      <c r="D47" s="250">
        <f>IF(Employee!$F$24&gt;A47,0,IF(Employee!$F$26&lt;A47,0,IF(Employee!$S$30&lt;=A47,0,IF(Employee!$S$29&lt;Employee!$F$24,0,Employee!$M$29))))</f>
        <v>0</v>
      </c>
      <c r="E47" s="250">
        <f>IF(Employee!$F$24&gt;A47,0,IF(Employee!$F$26&lt;A47,0,IF(Employee!$S$30&lt;Employee!$F$24,0,Employee!$M$30)))</f>
        <v>0</v>
      </c>
      <c r="F47" s="250">
        <f t="shared" si="0"/>
        <v>0</v>
      </c>
      <c r="H47" s="250">
        <f>IF(Employee!$F$50&gt;A47,0,IF(Employee!$F$52&lt;A47,0,IF(Employee!$S$54&lt;=A47,0,IF(Employee!$S$53&lt;Employee!$F$50,0,Employee!$M$53))))</f>
        <v>0</v>
      </c>
      <c r="I47" s="250">
        <f>IF(Employee!$F$50&gt;A47,0,IF(Employee!$F$52&lt;A47,0,IF(Employee!$S$55&lt;=A47,0,IF(Employee!$S$54&lt;Employee!$F$50,0,Employee!$M$54))))</f>
        <v>0</v>
      </c>
      <c r="J47" s="250">
        <f>IF(Employee!$F$50&gt;A47,0,IF(Employee!$F$52&lt;A47,0,IF(Employee!$S$56&lt;=A47,0,IF(Employee!$S$55&lt;Employee!$F$50,0,Employee!$M$55))))</f>
        <v>0</v>
      </c>
      <c r="K47" s="250">
        <f>IF(Employee!$F$50&gt;A47,0,IF(Employee!$F$52&lt;A47,0,IF(Employee!$S$56&lt;Employee!$F$50,0,Employee!$M$56)))</f>
        <v>0</v>
      </c>
      <c r="L47" s="250">
        <f t="shared" si="1"/>
        <v>0</v>
      </c>
      <c r="N47" s="250">
        <f>IF(Employee!$F$76&gt;A47,0,IF(Employee!$F$78&lt;A47,0,IF(Employee!$S$80&lt;=A47,0,IF(Employee!$S$79&lt;Employee!$F$76,0,Employee!$M$79))))</f>
        <v>0</v>
      </c>
      <c r="O47" s="250">
        <f>IF(Employee!$F$76&gt;A47,0,IF(Employee!$F$78&lt;A47,0,IF(Employee!$S$81&lt;=A47,0,IF(Employee!$S$80&lt;Employee!$F$76,0,Employee!$M$80))))</f>
        <v>0</v>
      </c>
      <c r="P47" s="250">
        <f>IF(Employee!$F$76&gt;A47,0,IF(Employee!$F$78&lt;A47,0,IF(Employee!$S$82&lt;=A47,0,IF(Employee!$S$81&lt;Employee!$F$76,0,Employee!$M$81))))</f>
        <v>0</v>
      </c>
      <c r="Q47" s="250">
        <f>IF(Employee!$F$76&gt;A47,0,IF(Employee!$F$78&lt;A47,0,IF(Employee!$S$82&lt;Employee!$F$76,0,Employee!$M$82)))</f>
        <v>0</v>
      </c>
      <c r="R47" s="250">
        <f t="shared" si="2"/>
        <v>0</v>
      </c>
      <c r="T47" s="250">
        <f>IF(Employee!$F$102&gt;A47,0,IF(Employee!$F$104&lt;A47,0,IF(Employee!$S$106&lt;=A47,0,IF(Employee!$S$105&lt;Employee!$F$102,0,Employee!$M$105))))</f>
        <v>0</v>
      </c>
      <c r="U47" s="250">
        <f>IF(Employee!$F$102&gt;A47,0,IF(Employee!$F$104&lt;A47,0,IF(Employee!$S$107&lt;=A47,0,IF(Employee!$S$106&lt;Employee!$F$102,0,Employee!$M$106))))</f>
        <v>0</v>
      </c>
      <c r="V47" s="250">
        <f>IF(Employee!$F$102&gt;A47,0,IF(Employee!$F$104&lt;A47,0,IF(Employee!$S$108&lt;=A47,0,IF(Employee!$S$107&lt;Employee!$F$102,0,Employee!$M$107))))</f>
        <v>0</v>
      </c>
      <c r="W47" s="250">
        <f>IF(Employee!$F$102&gt;A47,0,IF(Employee!$F$104&lt;A47,0,IF(Employee!$S$108&lt;Employee!$F$102,0,Employee!$M$108)))</f>
        <v>0</v>
      </c>
      <c r="X47" s="250">
        <f t="shared" si="3"/>
        <v>0</v>
      </c>
      <c r="Z47" s="250">
        <f>IF(Employee!$F$128&gt;A47,0,IF(Employee!$F$130&lt;A47,0,IF(Employee!$S$132&lt;=A47,0,IF(Employee!$S$131&lt;Employee!$F$128,0,Employee!$M$131))))</f>
        <v>0</v>
      </c>
      <c r="AA47" s="250">
        <f>IF(Employee!$F$128&gt;A47,0,IF(Employee!$F$130&lt;A47,0,IF(Employee!$S$133&lt;=A47,0,IF(Employee!$S$132&lt;Employee!$F$128,0,Employee!$M$132))))</f>
        <v>0</v>
      </c>
      <c r="AB47" s="250">
        <f>IF(Employee!$F$128&gt;A47,0,IF(Employee!$F$130&lt;A47,0,IF(Employee!$S$134&lt;=A47,0,IF(Employee!$S$133&lt;Employee!$F$128,0,Employee!$M$133))))</f>
        <v>0</v>
      </c>
      <c r="AC47" s="250">
        <f>IF(Employee!$F$128&gt;A47,0,IF(Employee!$F$130&lt;A47,0,IF(Employee!$S$134&lt;Employee!$F$128,0,Employee!$M$134)))</f>
        <v>0</v>
      </c>
      <c r="AD47" s="250">
        <f t="shared" si="4"/>
        <v>0</v>
      </c>
      <c r="AF47" s="250">
        <f>IF(Employee!$F$154&gt;A47,0,IF(Employee!$F$156&lt;A47,0,IF(Employee!$S$158&lt;=A47,0,IF(Employee!$S$157&lt;Employee!$F$154,0,Employee!$M$157))))</f>
        <v>0</v>
      </c>
      <c r="AG47" s="250">
        <f>IF(Employee!$F$154&gt;A47,0,IF(Employee!$F$156&lt;A47,0,IF(Employee!$S$159&lt;=A47,0,IF(Employee!$S$158&lt;Employee!$F$154,0,Employee!$M$158))))</f>
        <v>0</v>
      </c>
      <c r="AH47" s="250">
        <f>IF(Employee!$F$154&gt;A47,0,IF(Employee!$F$156&lt;A47,0,IF(Employee!$S$160&lt;=A47,0,IF(Employee!$S$159&lt;Employee!$F$154,0,Employee!$M$159))))</f>
        <v>0</v>
      </c>
      <c r="AI47" s="250">
        <f>IF(Employee!$F$154&gt;A47,0,IF(Employee!$F$156&lt;A47,0,IF(Employee!$S$160&lt;Employee!$F$154,0,Employee!$M$160)))</f>
        <v>0</v>
      </c>
      <c r="AJ47" s="250">
        <f t="shared" si="5"/>
        <v>0</v>
      </c>
      <c r="AL47" s="250">
        <f>IF(Employee!$F$180&gt;A47,0,IF(Employee!$F$182&lt;A47,0,IF(Employee!$S$184&lt;=A47,0,IF(Employee!$S$183&lt;Employee!$F$180,0,Employee!$M$183))))</f>
        <v>0</v>
      </c>
      <c r="AM47" s="250">
        <f>IF(Employee!$F$180&gt;A47,0,IF(Employee!$F$182&lt;A47,0,IF(Employee!$S$185&lt;=A47,0,IF(Employee!$S$184&lt;Employee!$F$180,0,Employee!$M$184))))</f>
        <v>0</v>
      </c>
      <c r="AN47" s="250">
        <f>IF(Employee!$F$180&gt;A47,0,IF(Employee!$F$182&lt;A47,0,IF(Employee!$S$186&lt;=A47,0,IF(Employee!$S$185&lt;Employee!$F$180,0,Employee!$M$185))))</f>
        <v>0</v>
      </c>
      <c r="AO47" s="250">
        <f>IF(Employee!$F$180&gt;A47,0,IF(Employee!$F$182&lt;A47,0,IF(Employee!$S$186&lt;Employee!$F$180,0,Employee!$M$186)))</f>
        <v>0</v>
      </c>
      <c r="AP47" s="250">
        <f t="shared" si="6"/>
        <v>0</v>
      </c>
      <c r="AR47" s="250">
        <f>IF(Employee!$F$206&gt;A47,0,IF(Employee!$F$208&lt;A47,0,IF(Employee!$S$210&lt;=A47,0,IF(Employee!$S$209&lt;Employee!$F$206,0,Employee!$M$209))))</f>
        <v>0</v>
      </c>
      <c r="AS47" s="250">
        <f>IF(Employee!$F$206&gt;A47,0,IF(Employee!$F$208&lt;A47,0,IF(Employee!$S$211&lt;=A47,0,IF(Employee!$S$210&lt;Employee!$F$206,0,Employee!$M$210))))</f>
        <v>0</v>
      </c>
      <c r="AT47" s="250">
        <f>IF(Employee!$F$206&gt;A47,0,IF(Employee!$F$208&lt;A47,0,IF(Employee!$S$212&lt;=A47,0,IF(Employee!$S$211&lt;Employee!$F$206,0,Employee!$M$211))))</f>
        <v>0</v>
      </c>
      <c r="AU47" s="250">
        <f>IF(Employee!$F$206&gt;A47,0,IF(Employee!$F$208&lt;A47,0,IF(Employee!$S$212&lt;Employee!$F$206,0,Employee!$M$212)))</f>
        <v>0</v>
      </c>
      <c r="AV47" s="250">
        <f t="shared" si="7"/>
        <v>0</v>
      </c>
      <c r="AX47" s="250">
        <f>IF(Employee!$F$232&gt;A47,0,IF(Employee!$F$234&lt;A47,0,IF(Employee!$S$236&lt;=A47,0,IF(Employee!$S$235&lt;Employee!$F$232,0,Employee!$M$235))))</f>
        <v>0</v>
      </c>
      <c r="AY47" s="250">
        <f>IF(Employee!$F$232&gt;A47,0,IF(Employee!$F$234&lt;A47,0,IF(Employee!$S$237&lt;=A47,0,IF(Employee!$S$236&lt;Employee!$F$232,0,Employee!$M$236))))</f>
        <v>0</v>
      </c>
      <c r="AZ47" s="250">
        <f>IF(Employee!$F$232&gt;A47,0,IF(Employee!$F$234&lt;A47,0,IF(Employee!$S$238&lt;=A47,0,IF(Employee!$S$237&lt;Employee!$F$232,0,Employee!$M$237))))</f>
        <v>0</v>
      </c>
      <c r="BA47" s="250">
        <f>IF(Employee!$F$232&gt;A47,0,IF(Employee!$F$234&lt;A47,0,IF(Employee!$S$238&lt;Employee!$F$232,0,Employee!$M$238)))</f>
        <v>0</v>
      </c>
      <c r="BB47" s="250">
        <f t="shared" si="8"/>
        <v>0</v>
      </c>
      <c r="BD47" s="250">
        <f>IF(Employee!$F$258&gt;A47,0,IF(Employee!$F$260&lt;A47,0,IF(Employee!$S$262&lt;=A47,0,IF(Employee!$S$261&lt;Employee!$F$258,0,Employee!$M$261))))</f>
        <v>0</v>
      </c>
      <c r="BE47" s="250">
        <f>IF(Employee!$F$258&gt;A47,0,IF(Employee!$F$260&lt;A47,0,IF(Employee!$S$263&lt;=A47,0,IF(Employee!$S$262&lt;Employee!$F$258,0,Employee!$M$262))))</f>
        <v>0</v>
      </c>
      <c r="BF47" s="250">
        <f>IF(Employee!$F$258&gt;A47,0,IF(Employee!$F$260&lt;A47,0,IF(Employee!$S$264&lt;=A47,0,IF(Employee!$S$263&lt;Employee!$F$258,0,Employee!$M$263))))</f>
        <v>0</v>
      </c>
      <c r="BG47" s="250">
        <f>IF(Employee!$F$258&gt;A47,0,IF(Employee!$F$260&lt;A47,0,IF(Employee!$S$264&lt;Employee!$F$258,0,Employee!$M$264)))</f>
        <v>0</v>
      </c>
      <c r="BH47" s="250">
        <f t="shared" si="9"/>
        <v>0</v>
      </c>
    </row>
    <row r="48" spans="1:60" x14ac:dyDescent="0.2">
      <c r="A48" s="250">
        <v>47</v>
      </c>
      <c r="B48" s="250">
        <f>IF(Employee!$F$24&gt;A48,0,IF(Employee!$F$26&lt;A48,0,IF(Employee!$S$28&lt;=A48,0,IF(Employee!$S$27&lt;Employee!$F$24,0,Employee!$M$27))))</f>
        <v>0</v>
      </c>
      <c r="C48" s="250">
        <f>IF(Employee!$F$24&gt;A48,0,IF(Employee!$F$26&lt;A48,0,IF(Employee!$S$29&lt;=A48,0,IF(Employee!$S$28&lt;Employee!$F$24,0,Employee!$M$28))))</f>
        <v>0</v>
      </c>
      <c r="D48" s="250">
        <f>IF(Employee!$F$24&gt;A48,0,IF(Employee!$F$26&lt;A48,0,IF(Employee!$S$30&lt;=A48,0,IF(Employee!$S$29&lt;Employee!$F$24,0,Employee!$M$29))))</f>
        <v>0</v>
      </c>
      <c r="E48" s="250">
        <f>IF(Employee!$F$24&gt;A48,0,IF(Employee!$F$26&lt;A48,0,IF(Employee!$S$30&lt;Employee!$F$24,0,Employee!$M$30)))</f>
        <v>0</v>
      </c>
      <c r="F48" s="250">
        <f t="shared" si="0"/>
        <v>0</v>
      </c>
      <c r="H48" s="250">
        <f>IF(Employee!$F$50&gt;A48,0,IF(Employee!$F$52&lt;A48,0,IF(Employee!$S$54&lt;=A48,0,IF(Employee!$S$53&lt;Employee!$F$50,0,Employee!$M$53))))</f>
        <v>0</v>
      </c>
      <c r="I48" s="250">
        <f>IF(Employee!$F$50&gt;A48,0,IF(Employee!$F$52&lt;A48,0,IF(Employee!$S$55&lt;=A48,0,IF(Employee!$S$54&lt;Employee!$F$50,0,Employee!$M$54))))</f>
        <v>0</v>
      </c>
      <c r="J48" s="250">
        <f>IF(Employee!$F$50&gt;A48,0,IF(Employee!$F$52&lt;A48,0,IF(Employee!$S$56&lt;=A48,0,IF(Employee!$S$55&lt;Employee!$F$50,0,Employee!$M$55))))</f>
        <v>0</v>
      </c>
      <c r="K48" s="250">
        <f>IF(Employee!$F$50&gt;A48,0,IF(Employee!$F$52&lt;A48,0,IF(Employee!$S$56&lt;Employee!$F$50,0,Employee!$M$56)))</f>
        <v>0</v>
      </c>
      <c r="L48" s="250">
        <f t="shared" si="1"/>
        <v>0</v>
      </c>
      <c r="N48" s="250">
        <f>IF(Employee!$F$76&gt;A48,0,IF(Employee!$F$78&lt;A48,0,IF(Employee!$S$80&lt;=A48,0,IF(Employee!$S$79&lt;Employee!$F$76,0,Employee!$M$79))))</f>
        <v>0</v>
      </c>
      <c r="O48" s="250">
        <f>IF(Employee!$F$76&gt;A48,0,IF(Employee!$F$78&lt;A48,0,IF(Employee!$S$81&lt;=A48,0,IF(Employee!$S$80&lt;Employee!$F$76,0,Employee!$M$80))))</f>
        <v>0</v>
      </c>
      <c r="P48" s="250">
        <f>IF(Employee!$F$76&gt;A48,0,IF(Employee!$F$78&lt;A48,0,IF(Employee!$S$82&lt;=A48,0,IF(Employee!$S$81&lt;Employee!$F$76,0,Employee!$M$81))))</f>
        <v>0</v>
      </c>
      <c r="Q48" s="250">
        <f>IF(Employee!$F$76&gt;A48,0,IF(Employee!$F$78&lt;A48,0,IF(Employee!$S$82&lt;Employee!$F$76,0,Employee!$M$82)))</f>
        <v>0</v>
      </c>
      <c r="R48" s="250">
        <f t="shared" si="2"/>
        <v>0</v>
      </c>
      <c r="T48" s="250">
        <f>IF(Employee!$F$102&gt;A48,0,IF(Employee!$F$104&lt;A48,0,IF(Employee!$S$106&lt;=A48,0,IF(Employee!$S$105&lt;Employee!$F$102,0,Employee!$M$105))))</f>
        <v>0</v>
      </c>
      <c r="U48" s="250">
        <f>IF(Employee!$F$102&gt;A48,0,IF(Employee!$F$104&lt;A48,0,IF(Employee!$S$107&lt;=A48,0,IF(Employee!$S$106&lt;Employee!$F$102,0,Employee!$M$106))))</f>
        <v>0</v>
      </c>
      <c r="V48" s="250">
        <f>IF(Employee!$F$102&gt;A48,0,IF(Employee!$F$104&lt;A48,0,IF(Employee!$S$108&lt;=A48,0,IF(Employee!$S$107&lt;Employee!$F$102,0,Employee!$M$107))))</f>
        <v>0</v>
      </c>
      <c r="W48" s="250">
        <f>IF(Employee!$F$102&gt;A48,0,IF(Employee!$F$104&lt;A48,0,IF(Employee!$S$108&lt;Employee!$F$102,0,Employee!$M$108)))</f>
        <v>0</v>
      </c>
      <c r="X48" s="250">
        <f t="shared" si="3"/>
        <v>0</v>
      </c>
      <c r="Z48" s="250">
        <f>IF(Employee!$F$128&gt;A48,0,IF(Employee!$F$130&lt;A48,0,IF(Employee!$S$132&lt;=A48,0,IF(Employee!$S$131&lt;Employee!$F$128,0,Employee!$M$131))))</f>
        <v>0</v>
      </c>
      <c r="AA48" s="250">
        <f>IF(Employee!$F$128&gt;A48,0,IF(Employee!$F$130&lt;A48,0,IF(Employee!$S$133&lt;=A48,0,IF(Employee!$S$132&lt;Employee!$F$128,0,Employee!$M$132))))</f>
        <v>0</v>
      </c>
      <c r="AB48" s="250">
        <f>IF(Employee!$F$128&gt;A48,0,IF(Employee!$F$130&lt;A48,0,IF(Employee!$S$134&lt;=A48,0,IF(Employee!$S$133&lt;Employee!$F$128,0,Employee!$M$133))))</f>
        <v>0</v>
      </c>
      <c r="AC48" s="250">
        <f>IF(Employee!$F$128&gt;A48,0,IF(Employee!$F$130&lt;A48,0,IF(Employee!$S$134&lt;Employee!$F$128,0,Employee!$M$134)))</f>
        <v>0</v>
      </c>
      <c r="AD48" s="250">
        <f t="shared" si="4"/>
        <v>0</v>
      </c>
      <c r="AF48" s="250">
        <f>IF(Employee!$F$154&gt;A48,0,IF(Employee!$F$156&lt;A48,0,IF(Employee!$S$158&lt;=A48,0,IF(Employee!$S$157&lt;Employee!$F$154,0,Employee!$M$157))))</f>
        <v>0</v>
      </c>
      <c r="AG48" s="250">
        <f>IF(Employee!$F$154&gt;A48,0,IF(Employee!$F$156&lt;A48,0,IF(Employee!$S$159&lt;=A48,0,IF(Employee!$S$158&lt;Employee!$F$154,0,Employee!$M$158))))</f>
        <v>0</v>
      </c>
      <c r="AH48" s="250">
        <f>IF(Employee!$F$154&gt;A48,0,IF(Employee!$F$156&lt;A48,0,IF(Employee!$S$160&lt;=A48,0,IF(Employee!$S$159&lt;Employee!$F$154,0,Employee!$M$159))))</f>
        <v>0</v>
      </c>
      <c r="AI48" s="250">
        <f>IF(Employee!$F$154&gt;A48,0,IF(Employee!$F$156&lt;A48,0,IF(Employee!$S$160&lt;Employee!$F$154,0,Employee!$M$160)))</f>
        <v>0</v>
      </c>
      <c r="AJ48" s="250">
        <f t="shared" si="5"/>
        <v>0</v>
      </c>
      <c r="AL48" s="250">
        <f>IF(Employee!$F$180&gt;A48,0,IF(Employee!$F$182&lt;A48,0,IF(Employee!$S$184&lt;=A48,0,IF(Employee!$S$183&lt;Employee!$F$180,0,Employee!$M$183))))</f>
        <v>0</v>
      </c>
      <c r="AM48" s="250">
        <f>IF(Employee!$F$180&gt;A48,0,IF(Employee!$F$182&lt;A48,0,IF(Employee!$S$185&lt;=A48,0,IF(Employee!$S$184&lt;Employee!$F$180,0,Employee!$M$184))))</f>
        <v>0</v>
      </c>
      <c r="AN48" s="250">
        <f>IF(Employee!$F$180&gt;A48,0,IF(Employee!$F$182&lt;A48,0,IF(Employee!$S$186&lt;=A48,0,IF(Employee!$S$185&lt;Employee!$F$180,0,Employee!$M$185))))</f>
        <v>0</v>
      </c>
      <c r="AO48" s="250">
        <f>IF(Employee!$F$180&gt;A48,0,IF(Employee!$F$182&lt;A48,0,IF(Employee!$S$186&lt;Employee!$F$180,0,Employee!$M$186)))</f>
        <v>0</v>
      </c>
      <c r="AP48" s="250">
        <f t="shared" si="6"/>
        <v>0</v>
      </c>
      <c r="AR48" s="250">
        <f>IF(Employee!$F$206&gt;A48,0,IF(Employee!$F$208&lt;A48,0,IF(Employee!$S$210&lt;=A48,0,IF(Employee!$S$209&lt;Employee!$F$206,0,Employee!$M$209))))</f>
        <v>0</v>
      </c>
      <c r="AS48" s="250">
        <f>IF(Employee!$F$206&gt;A48,0,IF(Employee!$F$208&lt;A48,0,IF(Employee!$S$211&lt;=A48,0,IF(Employee!$S$210&lt;Employee!$F$206,0,Employee!$M$210))))</f>
        <v>0</v>
      </c>
      <c r="AT48" s="250">
        <f>IF(Employee!$F$206&gt;A48,0,IF(Employee!$F$208&lt;A48,0,IF(Employee!$S$212&lt;=A48,0,IF(Employee!$S$211&lt;Employee!$F$206,0,Employee!$M$211))))</f>
        <v>0</v>
      </c>
      <c r="AU48" s="250">
        <f>IF(Employee!$F$206&gt;A48,0,IF(Employee!$F$208&lt;A48,0,IF(Employee!$S$212&lt;Employee!$F$206,0,Employee!$M$212)))</f>
        <v>0</v>
      </c>
      <c r="AV48" s="250">
        <f t="shared" si="7"/>
        <v>0</v>
      </c>
      <c r="AX48" s="250">
        <f>IF(Employee!$F$232&gt;A48,0,IF(Employee!$F$234&lt;A48,0,IF(Employee!$S$236&lt;=A48,0,IF(Employee!$S$235&lt;Employee!$F$232,0,Employee!$M$235))))</f>
        <v>0</v>
      </c>
      <c r="AY48" s="250">
        <f>IF(Employee!$F$232&gt;A48,0,IF(Employee!$F$234&lt;A48,0,IF(Employee!$S$237&lt;=A48,0,IF(Employee!$S$236&lt;Employee!$F$232,0,Employee!$M$236))))</f>
        <v>0</v>
      </c>
      <c r="AZ48" s="250">
        <f>IF(Employee!$F$232&gt;A48,0,IF(Employee!$F$234&lt;A48,0,IF(Employee!$S$238&lt;=A48,0,IF(Employee!$S$237&lt;Employee!$F$232,0,Employee!$M$237))))</f>
        <v>0</v>
      </c>
      <c r="BA48" s="250">
        <f>IF(Employee!$F$232&gt;A48,0,IF(Employee!$F$234&lt;A48,0,IF(Employee!$S$238&lt;Employee!$F$232,0,Employee!$M$238)))</f>
        <v>0</v>
      </c>
      <c r="BB48" s="250">
        <f t="shared" si="8"/>
        <v>0</v>
      </c>
      <c r="BD48" s="250">
        <f>IF(Employee!$F$258&gt;A48,0,IF(Employee!$F$260&lt;A48,0,IF(Employee!$S$262&lt;=A48,0,IF(Employee!$S$261&lt;Employee!$F$258,0,Employee!$M$261))))</f>
        <v>0</v>
      </c>
      <c r="BE48" s="250">
        <f>IF(Employee!$F$258&gt;A48,0,IF(Employee!$F$260&lt;A48,0,IF(Employee!$S$263&lt;=A48,0,IF(Employee!$S$262&lt;Employee!$F$258,0,Employee!$M$262))))</f>
        <v>0</v>
      </c>
      <c r="BF48" s="250">
        <f>IF(Employee!$F$258&gt;A48,0,IF(Employee!$F$260&lt;A48,0,IF(Employee!$S$264&lt;=A48,0,IF(Employee!$S$263&lt;Employee!$F$258,0,Employee!$M$263))))</f>
        <v>0</v>
      </c>
      <c r="BG48" s="250">
        <f>IF(Employee!$F$258&gt;A48,0,IF(Employee!$F$260&lt;A48,0,IF(Employee!$S$264&lt;Employee!$F$258,0,Employee!$M$264)))</f>
        <v>0</v>
      </c>
      <c r="BH48" s="250">
        <f t="shared" si="9"/>
        <v>0</v>
      </c>
    </row>
    <row r="49" spans="1:60" x14ac:dyDescent="0.2">
      <c r="A49" s="250">
        <v>48</v>
      </c>
      <c r="B49" s="250">
        <f>IF(Employee!$F$24&gt;A49,0,IF(Employee!$F$26&lt;A49,0,IF(Employee!$S$28&lt;=A49,0,IF(Employee!$S$27&lt;Employee!$F$24,0,Employee!$M$27))))</f>
        <v>0</v>
      </c>
      <c r="C49" s="250">
        <f>IF(Employee!$F$24&gt;A49,0,IF(Employee!$F$26&lt;A49,0,IF(Employee!$S$29&lt;=A49,0,IF(Employee!$S$28&lt;Employee!$F$24,0,Employee!$M$28))))</f>
        <v>0</v>
      </c>
      <c r="D49" s="250">
        <f>IF(Employee!$F$24&gt;A49,0,IF(Employee!$F$26&lt;A49,0,IF(Employee!$S$30&lt;=A49,0,IF(Employee!$S$29&lt;Employee!$F$24,0,Employee!$M$29))))</f>
        <v>0</v>
      </c>
      <c r="E49" s="250">
        <f>IF(Employee!$F$24&gt;A49,0,IF(Employee!$F$26&lt;A49,0,IF(Employee!$S$30&lt;Employee!$F$24,0,Employee!$M$30)))</f>
        <v>0</v>
      </c>
      <c r="F49" s="250">
        <f t="shared" si="0"/>
        <v>0</v>
      </c>
      <c r="H49" s="250">
        <f>IF(Employee!$F$50&gt;A49,0,IF(Employee!$F$52&lt;A49,0,IF(Employee!$S$54&lt;=A49,0,IF(Employee!$S$53&lt;Employee!$F$50,0,Employee!$M$53))))</f>
        <v>0</v>
      </c>
      <c r="I49" s="250">
        <f>IF(Employee!$F$50&gt;A49,0,IF(Employee!$F$52&lt;A49,0,IF(Employee!$S$55&lt;=A49,0,IF(Employee!$S$54&lt;Employee!$F$50,0,Employee!$M$54))))</f>
        <v>0</v>
      </c>
      <c r="J49" s="250">
        <f>IF(Employee!$F$50&gt;A49,0,IF(Employee!$F$52&lt;A49,0,IF(Employee!$S$56&lt;=A49,0,IF(Employee!$S$55&lt;Employee!$F$50,0,Employee!$M$55))))</f>
        <v>0</v>
      </c>
      <c r="K49" s="250">
        <f>IF(Employee!$F$50&gt;A49,0,IF(Employee!$F$52&lt;A49,0,IF(Employee!$S$56&lt;Employee!$F$50,0,Employee!$M$56)))</f>
        <v>0</v>
      </c>
      <c r="L49" s="250">
        <f t="shared" si="1"/>
        <v>0</v>
      </c>
      <c r="N49" s="250">
        <f>IF(Employee!$F$76&gt;A49,0,IF(Employee!$F$78&lt;A49,0,IF(Employee!$S$80&lt;=A49,0,IF(Employee!$S$79&lt;Employee!$F$76,0,Employee!$M$79))))</f>
        <v>0</v>
      </c>
      <c r="O49" s="250">
        <f>IF(Employee!$F$76&gt;A49,0,IF(Employee!$F$78&lt;A49,0,IF(Employee!$S$81&lt;=A49,0,IF(Employee!$S$80&lt;Employee!$F$76,0,Employee!$M$80))))</f>
        <v>0</v>
      </c>
      <c r="P49" s="250">
        <f>IF(Employee!$F$76&gt;A49,0,IF(Employee!$F$78&lt;A49,0,IF(Employee!$S$82&lt;=A49,0,IF(Employee!$S$81&lt;Employee!$F$76,0,Employee!$M$81))))</f>
        <v>0</v>
      </c>
      <c r="Q49" s="250">
        <f>IF(Employee!$F$76&gt;A49,0,IF(Employee!$F$78&lt;A49,0,IF(Employee!$S$82&lt;Employee!$F$76,0,Employee!$M$82)))</f>
        <v>0</v>
      </c>
      <c r="R49" s="250">
        <f t="shared" si="2"/>
        <v>0</v>
      </c>
      <c r="T49" s="250">
        <f>IF(Employee!$F$102&gt;A49,0,IF(Employee!$F$104&lt;A49,0,IF(Employee!$S$106&lt;=A49,0,IF(Employee!$S$105&lt;Employee!$F$102,0,Employee!$M$105))))</f>
        <v>0</v>
      </c>
      <c r="U49" s="250">
        <f>IF(Employee!$F$102&gt;A49,0,IF(Employee!$F$104&lt;A49,0,IF(Employee!$S$107&lt;=A49,0,IF(Employee!$S$106&lt;Employee!$F$102,0,Employee!$M$106))))</f>
        <v>0</v>
      </c>
      <c r="V49" s="250">
        <f>IF(Employee!$F$102&gt;A49,0,IF(Employee!$F$104&lt;A49,0,IF(Employee!$S$108&lt;=A49,0,IF(Employee!$S$107&lt;Employee!$F$102,0,Employee!$M$107))))</f>
        <v>0</v>
      </c>
      <c r="W49" s="250">
        <f>IF(Employee!$F$102&gt;A49,0,IF(Employee!$F$104&lt;A49,0,IF(Employee!$S$108&lt;Employee!$F$102,0,Employee!$M$108)))</f>
        <v>0</v>
      </c>
      <c r="X49" s="250">
        <f t="shared" si="3"/>
        <v>0</v>
      </c>
      <c r="Z49" s="250">
        <f>IF(Employee!$F$128&gt;A49,0,IF(Employee!$F$130&lt;A49,0,IF(Employee!$S$132&lt;=A49,0,IF(Employee!$S$131&lt;Employee!$F$128,0,Employee!$M$131))))</f>
        <v>0</v>
      </c>
      <c r="AA49" s="250">
        <f>IF(Employee!$F$128&gt;A49,0,IF(Employee!$F$130&lt;A49,0,IF(Employee!$S$133&lt;=A49,0,IF(Employee!$S$132&lt;Employee!$F$128,0,Employee!$M$132))))</f>
        <v>0</v>
      </c>
      <c r="AB49" s="250">
        <f>IF(Employee!$F$128&gt;A49,0,IF(Employee!$F$130&lt;A49,0,IF(Employee!$S$134&lt;=A49,0,IF(Employee!$S$133&lt;Employee!$F$128,0,Employee!$M$133))))</f>
        <v>0</v>
      </c>
      <c r="AC49" s="250">
        <f>IF(Employee!$F$128&gt;A49,0,IF(Employee!$F$130&lt;A49,0,IF(Employee!$S$134&lt;Employee!$F$128,0,Employee!$M$134)))</f>
        <v>0</v>
      </c>
      <c r="AD49" s="250">
        <f t="shared" si="4"/>
        <v>0</v>
      </c>
      <c r="AF49" s="250">
        <f>IF(Employee!$F$154&gt;A49,0,IF(Employee!$F$156&lt;A49,0,IF(Employee!$S$158&lt;=A49,0,IF(Employee!$S$157&lt;Employee!$F$154,0,Employee!$M$157))))</f>
        <v>0</v>
      </c>
      <c r="AG49" s="250">
        <f>IF(Employee!$F$154&gt;A49,0,IF(Employee!$F$156&lt;A49,0,IF(Employee!$S$159&lt;=A49,0,IF(Employee!$S$158&lt;Employee!$F$154,0,Employee!$M$158))))</f>
        <v>0</v>
      </c>
      <c r="AH49" s="250">
        <f>IF(Employee!$F$154&gt;A49,0,IF(Employee!$F$156&lt;A49,0,IF(Employee!$S$160&lt;=A49,0,IF(Employee!$S$159&lt;Employee!$F$154,0,Employee!$M$159))))</f>
        <v>0</v>
      </c>
      <c r="AI49" s="250">
        <f>IF(Employee!$F$154&gt;A49,0,IF(Employee!$F$156&lt;A49,0,IF(Employee!$S$160&lt;Employee!$F$154,0,Employee!$M$160)))</f>
        <v>0</v>
      </c>
      <c r="AJ49" s="250">
        <f t="shared" si="5"/>
        <v>0</v>
      </c>
      <c r="AL49" s="250">
        <f>IF(Employee!$F$180&gt;A49,0,IF(Employee!$F$182&lt;A49,0,IF(Employee!$S$184&lt;=A49,0,IF(Employee!$S$183&lt;Employee!$F$180,0,Employee!$M$183))))</f>
        <v>0</v>
      </c>
      <c r="AM49" s="250">
        <f>IF(Employee!$F$180&gt;A49,0,IF(Employee!$F$182&lt;A49,0,IF(Employee!$S$185&lt;=A49,0,IF(Employee!$S$184&lt;Employee!$F$180,0,Employee!$M$184))))</f>
        <v>0</v>
      </c>
      <c r="AN49" s="250">
        <f>IF(Employee!$F$180&gt;A49,0,IF(Employee!$F$182&lt;A49,0,IF(Employee!$S$186&lt;=A49,0,IF(Employee!$S$185&lt;Employee!$F$180,0,Employee!$M$185))))</f>
        <v>0</v>
      </c>
      <c r="AO49" s="250">
        <f>IF(Employee!$F$180&gt;A49,0,IF(Employee!$F$182&lt;A49,0,IF(Employee!$S$186&lt;Employee!$F$180,0,Employee!$M$186)))</f>
        <v>0</v>
      </c>
      <c r="AP49" s="250">
        <f t="shared" si="6"/>
        <v>0</v>
      </c>
      <c r="AR49" s="250">
        <f>IF(Employee!$F$206&gt;A49,0,IF(Employee!$F$208&lt;A49,0,IF(Employee!$S$210&lt;=A49,0,IF(Employee!$S$209&lt;Employee!$F$206,0,Employee!$M$209))))</f>
        <v>0</v>
      </c>
      <c r="AS49" s="250">
        <f>IF(Employee!$F$206&gt;A49,0,IF(Employee!$F$208&lt;A49,0,IF(Employee!$S$211&lt;=A49,0,IF(Employee!$S$210&lt;Employee!$F$206,0,Employee!$M$210))))</f>
        <v>0</v>
      </c>
      <c r="AT49" s="250">
        <f>IF(Employee!$F$206&gt;A49,0,IF(Employee!$F$208&lt;A49,0,IF(Employee!$S$212&lt;=A49,0,IF(Employee!$S$211&lt;Employee!$F$206,0,Employee!$M$211))))</f>
        <v>0</v>
      </c>
      <c r="AU49" s="250">
        <f>IF(Employee!$F$206&gt;A49,0,IF(Employee!$F$208&lt;A49,0,IF(Employee!$S$212&lt;Employee!$F$206,0,Employee!$M$212)))</f>
        <v>0</v>
      </c>
      <c r="AV49" s="250">
        <f t="shared" si="7"/>
        <v>0</v>
      </c>
      <c r="AX49" s="250">
        <f>IF(Employee!$F$232&gt;A49,0,IF(Employee!$F$234&lt;A49,0,IF(Employee!$S$236&lt;=A49,0,IF(Employee!$S$235&lt;Employee!$F$232,0,Employee!$M$235))))</f>
        <v>0</v>
      </c>
      <c r="AY49" s="250">
        <f>IF(Employee!$F$232&gt;A49,0,IF(Employee!$F$234&lt;A49,0,IF(Employee!$S$237&lt;=A49,0,IF(Employee!$S$236&lt;Employee!$F$232,0,Employee!$M$236))))</f>
        <v>0</v>
      </c>
      <c r="AZ49" s="250">
        <f>IF(Employee!$F$232&gt;A49,0,IF(Employee!$F$234&lt;A49,0,IF(Employee!$S$238&lt;=A49,0,IF(Employee!$S$237&lt;Employee!$F$232,0,Employee!$M$237))))</f>
        <v>0</v>
      </c>
      <c r="BA49" s="250">
        <f>IF(Employee!$F$232&gt;A49,0,IF(Employee!$F$234&lt;A49,0,IF(Employee!$S$238&lt;Employee!$F$232,0,Employee!$M$238)))</f>
        <v>0</v>
      </c>
      <c r="BB49" s="250">
        <f t="shared" si="8"/>
        <v>0</v>
      </c>
      <c r="BD49" s="250">
        <f>IF(Employee!$F$258&gt;A49,0,IF(Employee!$F$260&lt;A49,0,IF(Employee!$S$262&lt;=A49,0,IF(Employee!$S$261&lt;Employee!$F$258,0,Employee!$M$261))))</f>
        <v>0</v>
      </c>
      <c r="BE49" s="250">
        <f>IF(Employee!$F$258&gt;A49,0,IF(Employee!$F$260&lt;A49,0,IF(Employee!$S$263&lt;=A49,0,IF(Employee!$S$262&lt;Employee!$F$258,0,Employee!$M$262))))</f>
        <v>0</v>
      </c>
      <c r="BF49" s="250">
        <f>IF(Employee!$F$258&gt;A49,0,IF(Employee!$F$260&lt;A49,0,IF(Employee!$S$264&lt;=A49,0,IF(Employee!$S$263&lt;Employee!$F$258,0,Employee!$M$263))))</f>
        <v>0</v>
      </c>
      <c r="BG49" s="250">
        <f>IF(Employee!$F$258&gt;A49,0,IF(Employee!$F$260&lt;A49,0,IF(Employee!$S$264&lt;Employee!$F$258,0,Employee!$M$264)))</f>
        <v>0</v>
      </c>
      <c r="BH49" s="250">
        <f t="shared" si="9"/>
        <v>0</v>
      </c>
    </row>
    <row r="50" spans="1:60" x14ac:dyDescent="0.2">
      <c r="A50" s="250">
        <v>49</v>
      </c>
      <c r="B50" s="250">
        <f>IF(Employee!$F$24&gt;A50,0,IF(Employee!$F$26&lt;A50,0,IF(Employee!$S$28&lt;=A50,0,IF(Employee!$S$27&lt;Employee!$F$24,0,Employee!$M$27))))</f>
        <v>0</v>
      </c>
      <c r="C50" s="250">
        <f>IF(Employee!$F$24&gt;A50,0,IF(Employee!$F$26&lt;A50,0,IF(Employee!$S$29&lt;=A50,0,IF(Employee!$S$28&lt;Employee!$F$24,0,Employee!$M$28))))</f>
        <v>0</v>
      </c>
      <c r="D50" s="250">
        <f>IF(Employee!$F$24&gt;A50,0,IF(Employee!$F$26&lt;A50,0,IF(Employee!$S$30&lt;=A50,0,IF(Employee!$S$29&lt;Employee!$F$24,0,Employee!$M$29))))</f>
        <v>0</v>
      </c>
      <c r="E50" s="250">
        <f>IF(Employee!$F$24&gt;A50,0,IF(Employee!$F$26&lt;A50,0,IF(Employee!$S$30&lt;Employee!$F$24,0,Employee!$M$30)))</f>
        <v>0</v>
      </c>
      <c r="F50" s="250">
        <f t="shared" si="0"/>
        <v>0</v>
      </c>
      <c r="H50" s="250">
        <f>IF(Employee!$F$50&gt;A50,0,IF(Employee!$F$52&lt;A50,0,IF(Employee!$S$54&lt;=A50,0,IF(Employee!$S$53&lt;Employee!$F$50,0,Employee!$M$53))))</f>
        <v>0</v>
      </c>
      <c r="I50" s="250">
        <f>IF(Employee!$F$50&gt;A50,0,IF(Employee!$F$52&lt;A50,0,IF(Employee!$S$55&lt;=A50,0,IF(Employee!$S$54&lt;Employee!$F$50,0,Employee!$M$54))))</f>
        <v>0</v>
      </c>
      <c r="J50" s="250">
        <f>IF(Employee!$F$50&gt;A50,0,IF(Employee!$F$52&lt;A50,0,IF(Employee!$S$56&lt;=A50,0,IF(Employee!$S$55&lt;Employee!$F$50,0,Employee!$M$55))))</f>
        <v>0</v>
      </c>
      <c r="K50" s="250">
        <f>IF(Employee!$F$50&gt;A50,0,IF(Employee!$F$52&lt;A50,0,IF(Employee!$S$56&lt;Employee!$F$50,0,Employee!$M$56)))</f>
        <v>0</v>
      </c>
      <c r="L50" s="250">
        <f t="shared" si="1"/>
        <v>0</v>
      </c>
      <c r="N50" s="250">
        <f>IF(Employee!$F$76&gt;A50,0,IF(Employee!$F$78&lt;A50,0,IF(Employee!$S$80&lt;=A50,0,IF(Employee!$S$79&lt;Employee!$F$76,0,Employee!$M$79))))</f>
        <v>0</v>
      </c>
      <c r="O50" s="250">
        <f>IF(Employee!$F$76&gt;A50,0,IF(Employee!$F$78&lt;A50,0,IF(Employee!$S$81&lt;=A50,0,IF(Employee!$S$80&lt;Employee!$F$76,0,Employee!$M$80))))</f>
        <v>0</v>
      </c>
      <c r="P50" s="250">
        <f>IF(Employee!$F$76&gt;A50,0,IF(Employee!$F$78&lt;A50,0,IF(Employee!$S$82&lt;=A50,0,IF(Employee!$S$81&lt;Employee!$F$76,0,Employee!$M$81))))</f>
        <v>0</v>
      </c>
      <c r="Q50" s="250">
        <f>IF(Employee!$F$76&gt;A50,0,IF(Employee!$F$78&lt;A50,0,IF(Employee!$S$82&lt;Employee!$F$76,0,Employee!$M$82)))</f>
        <v>0</v>
      </c>
      <c r="R50" s="250">
        <f t="shared" si="2"/>
        <v>0</v>
      </c>
      <c r="T50" s="250">
        <f>IF(Employee!$F$102&gt;A50,0,IF(Employee!$F$104&lt;A50,0,IF(Employee!$S$106&lt;=A50,0,IF(Employee!$S$105&lt;Employee!$F$102,0,Employee!$M$105))))</f>
        <v>0</v>
      </c>
      <c r="U50" s="250">
        <f>IF(Employee!$F$102&gt;A50,0,IF(Employee!$F$104&lt;A50,0,IF(Employee!$S$107&lt;=A50,0,IF(Employee!$S$106&lt;Employee!$F$102,0,Employee!$M$106))))</f>
        <v>0</v>
      </c>
      <c r="V50" s="250">
        <f>IF(Employee!$F$102&gt;A50,0,IF(Employee!$F$104&lt;A50,0,IF(Employee!$S$108&lt;=A50,0,IF(Employee!$S$107&lt;Employee!$F$102,0,Employee!$M$107))))</f>
        <v>0</v>
      </c>
      <c r="W50" s="250">
        <f>IF(Employee!$F$102&gt;A50,0,IF(Employee!$F$104&lt;A50,0,IF(Employee!$S$108&lt;Employee!$F$102,0,Employee!$M$108)))</f>
        <v>0</v>
      </c>
      <c r="X50" s="250">
        <f t="shared" si="3"/>
        <v>0</v>
      </c>
      <c r="Z50" s="250">
        <f>IF(Employee!$F$128&gt;A50,0,IF(Employee!$F$130&lt;A50,0,IF(Employee!$S$132&lt;=A50,0,IF(Employee!$S$131&lt;Employee!$F$128,0,Employee!$M$131))))</f>
        <v>0</v>
      </c>
      <c r="AA50" s="250">
        <f>IF(Employee!$F$128&gt;A50,0,IF(Employee!$F$130&lt;A50,0,IF(Employee!$S$133&lt;=A50,0,IF(Employee!$S$132&lt;Employee!$F$128,0,Employee!$M$132))))</f>
        <v>0</v>
      </c>
      <c r="AB50" s="250">
        <f>IF(Employee!$F$128&gt;A50,0,IF(Employee!$F$130&lt;A50,0,IF(Employee!$S$134&lt;=A50,0,IF(Employee!$S$133&lt;Employee!$F$128,0,Employee!$M$133))))</f>
        <v>0</v>
      </c>
      <c r="AC50" s="250">
        <f>IF(Employee!$F$128&gt;A50,0,IF(Employee!$F$130&lt;A50,0,IF(Employee!$S$134&lt;Employee!$F$128,0,Employee!$M$134)))</f>
        <v>0</v>
      </c>
      <c r="AD50" s="250">
        <f t="shared" si="4"/>
        <v>0</v>
      </c>
      <c r="AF50" s="250">
        <f>IF(Employee!$F$154&gt;A50,0,IF(Employee!$F$156&lt;A50,0,IF(Employee!$S$158&lt;=A50,0,IF(Employee!$S$157&lt;Employee!$F$154,0,Employee!$M$157))))</f>
        <v>0</v>
      </c>
      <c r="AG50" s="250">
        <f>IF(Employee!$F$154&gt;A50,0,IF(Employee!$F$156&lt;A50,0,IF(Employee!$S$159&lt;=A50,0,IF(Employee!$S$158&lt;Employee!$F$154,0,Employee!$M$158))))</f>
        <v>0</v>
      </c>
      <c r="AH50" s="250">
        <f>IF(Employee!$F$154&gt;A50,0,IF(Employee!$F$156&lt;A50,0,IF(Employee!$S$160&lt;=A50,0,IF(Employee!$S$159&lt;Employee!$F$154,0,Employee!$M$159))))</f>
        <v>0</v>
      </c>
      <c r="AI50" s="250">
        <f>IF(Employee!$F$154&gt;A50,0,IF(Employee!$F$156&lt;A50,0,IF(Employee!$S$160&lt;Employee!$F$154,0,Employee!$M$160)))</f>
        <v>0</v>
      </c>
      <c r="AJ50" s="250">
        <f t="shared" si="5"/>
        <v>0</v>
      </c>
      <c r="AL50" s="250">
        <f>IF(Employee!$F$180&gt;A50,0,IF(Employee!$F$182&lt;A50,0,IF(Employee!$S$184&lt;=A50,0,IF(Employee!$S$183&lt;Employee!$F$180,0,Employee!$M$183))))</f>
        <v>0</v>
      </c>
      <c r="AM50" s="250">
        <f>IF(Employee!$F$180&gt;A50,0,IF(Employee!$F$182&lt;A50,0,IF(Employee!$S$185&lt;=A50,0,IF(Employee!$S$184&lt;Employee!$F$180,0,Employee!$M$184))))</f>
        <v>0</v>
      </c>
      <c r="AN50" s="250">
        <f>IF(Employee!$F$180&gt;A50,0,IF(Employee!$F$182&lt;A50,0,IF(Employee!$S$186&lt;=A50,0,IF(Employee!$S$185&lt;Employee!$F$180,0,Employee!$M$185))))</f>
        <v>0</v>
      </c>
      <c r="AO50" s="250">
        <f>IF(Employee!$F$180&gt;A50,0,IF(Employee!$F$182&lt;A50,0,IF(Employee!$S$186&lt;Employee!$F$180,0,Employee!$M$186)))</f>
        <v>0</v>
      </c>
      <c r="AP50" s="250">
        <f t="shared" si="6"/>
        <v>0</v>
      </c>
      <c r="AR50" s="250">
        <f>IF(Employee!$F$206&gt;A50,0,IF(Employee!$F$208&lt;A50,0,IF(Employee!$S$210&lt;=A50,0,IF(Employee!$S$209&lt;Employee!$F$206,0,Employee!$M$209))))</f>
        <v>0</v>
      </c>
      <c r="AS50" s="250">
        <f>IF(Employee!$F$206&gt;A50,0,IF(Employee!$F$208&lt;A50,0,IF(Employee!$S$211&lt;=A50,0,IF(Employee!$S$210&lt;Employee!$F$206,0,Employee!$M$210))))</f>
        <v>0</v>
      </c>
      <c r="AT50" s="250">
        <f>IF(Employee!$F$206&gt;A50,0,IF(Employee!$F$208&lt;A50,0,IF(Employee!$S$212&lt;=A50,0,IF(Employee!$S$211&lt;Employee!$F$206,0,Employee!$M$211))))</f>
        <v>0</v>
      </c>
      <c r="AU50" s="250">
        <f>IF(Employee!$F$206&gt;A50,0,IF(Employee!$F$208&lt;A50,0,IF(Employee!$S$212&lt;Employee!$F$206,0,Employee!$M$212)))</f>
        <v>0</v>
      </c>
      <c r="AV50" s="250">
        <f t="shared" si="7"/>
        <v>0</v>
      </c>
      <c r="AX50" s="250">
        <f>IF(Employee!$F$232&gt;A50,0,IF(Employee!$F$234&lt;A50,0,IF(Employee!$S$236&lt;=A50,0,IF(Employee!$S$235&lt;Employee!$F$232,0,Employee!$M$235))))</f>
        <v>0</v>
      </c>
      <c r="AY50" s="250">
        <f>IF(Employee!$F$232&gt;A50,0,IF(Employee!$F$234&lt;A50,0,IF(Employee!$S$237&lt;=A50,0,IF(Employee!$S$236&lt;Employee!$F$232,0,Employee!$M$236))))</f>
        <v>0</v>
      </c>
      <c r="AZ50" s="250">
        <f>IF(Employee!$F$232&gt;A50,0,IF(Employee!$F$234&lt;A50,0,IF(Employee!$S$238&lt;=A50,0,IF(Employee!$S$237&lt;Employee!$F$232,0,Employee!$M$237))))</f>
        <v>0</v>
      </c>
      <c r="BA50" s="250">
        <f>IF(Employee!$F$232&gt;A50,0,IF(Employee!$F$234&lt;A50,0,IF(Employee!$S$238&lt;Employee!$F$232,0,Employee!$M$238)))</f>
        <v>0</v>
      </c>
      <c r="BB50" s="250">
        <f t="shared" si="8"/>
        <v>0</v>
      </c>
      <c r="BD50" s="250">
        <f>IF(Employee!$F$258&gt;A50,0,IF(Employee!$F$260&lt;A50,0,IF(Employee!$S$262&lt;=A50,0,IF(Employee!$S$261&lt;Employee!$F$258,0,Employee!$M$261))))</f>
        <v>0</v>
      </c>
      <c r="BE50" s="250">
        <f>IF(Employee!$F$258&gt;A50,0,IF(Employee!$F$260&lt;A50,0,IF(Employee!$S$263&lt;=A50,0,IF(Employee!$S$262&lt;Employee!$F$258,0,Employee!$M$262))))</f>
        <v>0</v>
      </c>
      <c r="BF50" s="250">
        <f>IF(Employee!$F$258&gt;A50,0,IF(Employee!$F$260&lt;A50,0,IF(Employee!$S$264&lt;=A50,0,IF(Employee!$S$263&lt;Employee!$F$258,0,Employee!$M$263))))</f>
        <v>0</v>
      </c>
      <c r="BG50" s="250">
        <f>IF(Employee!$F$258&gt;A50,0,IF(Employee!$F$260&lt;A50,0,IF(Employee!$S$264&lt;Employee!$F$258,0,Employee!$M$264)))</f>
        <v>0</v>
      </c>
      <c r="BH50" s="250">
        <f t="shared" si="9"/>
        <v>0</v>
      </c>
    </row>
    <row r="51" spans="1:60" x14ac:dyDescent="0.2">
      <c r="A51" s="250">
        <v>50</v>
      </c>
      <c r="B51" s="250">
        <f>IF(Employee!$F$24&gt;A51,0,IF(Employee!$F$26&lt;A51,0,IF(Employee!$S$28&lt;=A51,0,IF(Employee!$S$27&lt;Employee!$F$24,0,Employee!$M$27))))</f>
        <v>0</v>
      </c>
      <c r="C51" s="250">
        <f>IF(Employee!$F$24&gt;A51,0,IF(Employee!$F$26&lt;A51,0,IF(Employee!$S$29&lt;=A51,0,IF(Employee!$S$28&lt;Employee!$F$24,0,Employee!$M$28))))</f>
        <v>0</v>
      </c>
      <c r="D51" s="250">
        <f>IF(Employee!$F$24&gt;A51,0,IF(Employee!$F$26&lt;A51,0,IF(Employee!$S$30&lt;=A51,0,IF(Employee!$S$29&lt;Employee!$F$24,0,Employee!$M$29))))</f>
        <v>0</v>
      </c>
      <c r="E51" s="250">
        <f>IF(Employee!$F$24&gt;A51,0,IF(Employee!$F$26&lt;A51,0,IF(Employee!$S$30&lt;Employee!$F$24,0,Employee!$M$30)))</f>
        <v>0</v>
      </c>
      <c r="F51" s="250">
        <f t="shared" si="0"/>
        <v>0</v>
      </c>
      <c r="H51" s="250">
        <f>IF(Employee!$F$50&gt;A51,0,IF(Employee!$F$52&lt;A51,0,IF(Employee!$S$54&lt;=A51,0,IF(Employee!$S$53&lt;Employee!$F$50,0,Employee!$M$53))))</f>
        <v>0</v>
      </c>
      <c r="I51" s="250">
        <f>IF(Employee!$F$50&gt;A51,0,IF(Employee!$F$52&lt;A51,0,IF(Employee!$S$55&lt;=A51,0,IF(Employee!$S$54&lt;Employee!$F$50,0,Employee!$M$54))))</f>
        <v>0</v>
      </c>
      <c r="J51" s="250">
        <f>IF(Employee!$F$50&gt;A51,0,IF(Employee!$F$52&lt;A51,0,IF(Employee!$S$56&lt;=A51,0,IF(Employee!$S$55&lt;Employee!$F$50,0,Employee!$M$55))))</f>
        <v>0</v>
      </c>
      <c r="K51" s="250">
        <f>IF(Employee!$F$50&gt;A51,0,IF(Employee!$F$52&lt;A51,0,IF(Employee!$S$56&lt;Employee!$F$50,0,Employee!$M$56)))</f>
        <v>0</v>
      </c>
      <c r="L51" s="250">
        <f t="shared" si="1"/>
        <v>0</v>
      </c>
      <c r="N51" s="250">
        <f>IF(Employee!$F$76&gt;A51,0,IF(Employee!$F$78&lt;A51,0,IF(Employee!$S$80&lt;=A51,0,IF(Employee!$S$79&lt;Employee!$F$76,0,Employee!$M$79))))</f>
        <v>0</v>
      </c>
      <c r="O51" s="250">
        <f>IF(Employee!$F$76&gt;A51,0,IF(Employee!$F$78&lt;A51,0,IF(Employee!$S$81&lt;=A51,0,IF(Employee!$S$80&lt;Employee!$F$76,0,Employee!$M$80))))</f>
        <v>0</v>
      </c>
      <c r="P51" s="250">
        <f>IF(Employee!$F$76&gt;A51,0,IF(Employee!$F$78&lt;A51,0,IF(Employee!$S$82&lt;=A51,0,IF(Employee!$S$81&lt;Employee!$F$76,0,Employee!$M$81))))</f>
        <v>0</v>
      </c>
      <c r="Q51" s="250">
        <f>IF(Employee!$F$76&gt;A51,0,IF(Employee!$F$78&lt;A51,0,IF(Employee!$S$82&lt;Employee!$F$76,0,Employee!$M$82)))</f>
        <v>0</v>
      </c>
      <c r="R51" s="250">
        <f t="shared" si="2"/>
        <v>0</v>
      </c>
      <c r="T51" s="250">
        <f>IF(Employee!$F$102&gt;A51,0,IF(Employee!$F$104&lt;A51,0,IF(Employee!$S$106&lt;=A51,0,IF(Employee!$S$105&lt;Employee!$F$102,0,Employee!$M$105))))</f>
        <v>0</v>
      </c>
      <c r="U51" s="250">
        <f>IF(Employee!$F$102&gt;A51,0,IF(Employee!$F$104&lt;A51,0,IF(Employee!$S$107&lt;=A51,0,IF(Employee!$S$106&lt;Employee!$F$102,0,Employee!$M$106))))</f>
        <v>0</v>
      </c>
      <c r="V51" s="250">
        <f>IF(Employee!$F$102&gt;A51,0,IF(Employee!$F$104&lt;A51,0,IF(Employee!$S$108&lt;=A51,0,IF(Employee!$S$107&lt;Employee!$F$102,0,Employee!$M$107))))</f>
        <v>0</v>
      </c>
      <c r="W51" s="250">
        <f>IF(Employee!$F$102&gt;A51,0,IF(Employee!$F$104&lt;A51,0,IF(Employee!$S$108&lt;Employee!$F$102,0,Employee!$M$108)))</f>
        <v>0</v>
      </c>
      <c r="X51" s="250">
        <f t="shared" si="3"/>
        <v>0</v>
      </c>
      <c r="Z51" s="250">
        <f>IF(Employee!$F$128&gt;A51,0,IF(Employee!$F$130&lt;A51,0,IF(Employee!$S$132&lt;=A51,0,IF(Employee!$S$131&lt;Employee!$F$128,0,Employee!$M$131))))</f>
        <v>0</v>
      </c>
      <c r="AA51" s="250">
        <f>IF(Employee!$F$128&gt;A51,0,IF(Employee!$F$130&lt;A51,0,IF(Employee!$S$133&lt;=A51,0,IF(Employee!$S$132&lt;Employee!$F$128,0,Employee!$M$132))))</f>
        <v>0</v>
      </c>
      <c r="AB51" s="250">
        <f>IF(Employee!$F$128&gt;A51,0,IF(Employee!$F$130&lt;A51,0,IF(Employee!$S$134&lt;=A51,0,IF(Employee!$S$133&lt;Employee!$F$128,0,Employee!$M$133))))</f>
        <v>0</v>
      </c>
      <c r="AC51" s="250">
        <f>IF(Employee!$F$128&gt;A51,0,IF(Employee!$F$130&lt;A51,0,IF(Employee!$S$134&lt;Employee!$F$128,0,Employee!$M$134)))</f>
        <v>0</v>
      </c>
      <c r="AD51" s="250">
        <f t="shared" si="4"/>
        <v>0</v>
      </c>
      <c r="AF51" s="250">
        <f>IF(Employee!$F$154&gt;A51,0,IF(Employee!$F$156&lt;A51,0,IF(Employee!$S$158&lt;=A51,0,IF(Employee!$S$157&lt;Employee!$F$154,0,Employee!$M$157))))</f>
        <v>0</v>
      </c>
      <c r="AG51" s="250">
        <f>IF(Employee!$F$154&gt;A51,0,IF(Employee!$F$156&lt;A51,0,IF(Employee!$S$159&lt;=A51,0,IF(Employee!$S$158&lt;Employee!$F$154,0,Employee!$M$158))))</f>
        <v>0</v>
      </c>
      <c r="AH51" s="250">
        <f>IF(Employee!$F$154&gt;A51,0,IF(Employee!$F$156&lt;A51,0,IF(Employee!$S$160&lt;=A51,0,IF(Employee!$S$159&lt;Employee!$F$154,0,Employee!$M$159))))</f>
        <v>0</v>
      </c>
      <c r="AI51" s="250">
        <f>IF(Employee!$F$154&gt;A51,0,IF(Employee!$F$156&lt;A51,0,IF(Employee!$S$160&lt;Employee!$F$154,0,Employee!$M$160)))</f>
        <v>0</v>
      </c>
      <c r="AJ51" s="250">
        <f t="shared" si="5"/>
        <v>0</v>
      </c>
      <c r="AL51" s="250">
        <f>IF(Employee!$F$180&gt;A51,0,IF(Employee!$F$182&lt;A51,0,IF(Employee!$S$184&lt;=A51,0,IF(Employee!$S$183&lt;Employee!$F$180,0,Employee!$M$183))))</f>
        <v>0</v>
      </c>
      <c r="AM51" s="250">
        <f>IF(Employee!$F$180&gt;A51,0,IF(Employee!$F$182&lt;A51,0,IF(Employee!$S$185&lt;=A51,0,IF(Employee!$S$184&lt;Employee!$F$180,0,Employee!$M$184))))</f>
        <v>0</v>
      </c>
      <c r="AN51" s="250">
        <f>IF(Employee!$F$180&gt;A51,0,IF(Employee!$F$182&lt;A51,0,IF(Employee!$S$186&lt;=A51,0,IF(Employee!$S$185&lt;Employee!$F$180,0,Employee!$M$185))))</f>
        <v>0</v>
      </c>
      <c r="AO51" s="250">
        <f>IF(Employee!$F$180&gt;A51,0,IF(Employee!$F$182&lt;A51,0,IF(Employee!$S$186&lt;Employee!$F$180,0,Employee!$M$186)))</f>
        <v>0</v>
      </c>
      <c r="AP51" s="250">
        <f t="shared" si="6"/>
        <v>0</v>
      </c>
      <c r="AR51" s="250">
        <f>IF(Employee!$F$206&gt;A51,0,IF(Employee!$F$208&lt;A51,0,IF(Employee!$S$210&lt;=A51,0,IF(Employee!$S$209&lt;Employee!$F$206,0,Employee!$M$209))))</f>
        <v>0</v>
      </c>
      <c r="AS51" s="250">
        <f>IF(Employee!$F$206&gt;A51,0,IF(Employee!$F$208&lt;A51,0,IF(Employee!$S$211&lt;=A51,0,IF(Employee!$S$210&lt;Employee!$F$206,0,Employee!$M$210))))</f>
        <v>0</v>
      </c>
      <c r="AT51" s="250">
        <f>IF(Employee!$F$206&gt;A51,0,IF(Employee!$F$208&lt;A51,0,IF(Employee!$S$212&lt;=A51,0,IF(Employee!$S$211&lt;Employee!$F$206,0,Employee!$M$211))))</f>
        <v>0</v>
      </c>
      <c r="AU51" s="250">
        <f>IF(Employee!$F$206&gt;A51,0,IF(Employee!$F$208&lt;A51,0,IF(Employee!$S$212&lt;Employee!$F$206,0,Employee!$M$212)))</f>
        <v>0</v>
      </c>
      <c r="AV51" s="250">
        <f t="shared" si="7"/>
        <v>0</v>
      </c>
      <c r="AX51" s="250">
        <f>IF(Employee!$F$232&gt;A51,0,IF(Employee!$F$234&lt;A51,0,IF(Employee!$S$236&lt;=A51,0,IF(Employee!$S$235&lt;Employee!$F$232,0,Employee!$M$235))))</f>
        <v>0</v>
      </c>
      <c r="AY51" s="250">
        <f>IF(Employee!$F$232&gt;A51,0,IF(Employee!$F$234&lt;A51,0,IF(Employee!$S$237&lt;=A51,0,IF(Employee!$S$236&lt;Employee!$F$232,0,Employee!$M$236))))</f>
        <v>0</v>
      </c>
      <c r="AZ51" s="250">
        <f>IF(Employee!$F$232&gt;A51,0,IF(Employee!$F$234&lt;A51,0,IF(Employee!$S$238&lt;=A51,0,IF(Employee!$S$237&lt;Employee!$F$232,0,Employee!$M$237))))</f>
        <v>0</v>
      </c>
      <c r="BA51" s="250">
        <f>IF(Employee!$F$232&gt;A51,0,IF(Employee!$F$234&lt;A51,0,IF(Employee!$S$238&lt;Employee!$F$232,0,Employee!$M$238)))</f>
        <v>0</v>
      </c>
      <c r="BB51" s="250">
        <f t="shared" si="8"/>
        <v>0</v>
      </c>
      <c r="BD51" s="250">
        <f>IF(Employee!$F$258&gt;A51,0,IF(Employee!$F$260&lt;A51,0,IF(Employee!$S$262&lt;=A51,0,IF(Employee!$S$261&lt;Employee!$F$258,0,Employee!$M$261))))</f>
        <v>0</v>
      </c>
      <c r="BE51" s="250">
        <f>IF(Employee!$F$258&gt;A51,0,IF(Employee!$F$260&lt;A51,0,IF(Employee!$S$263&lt;=A51,0,IF(Employee!$S$262&lt;Employee!$F$258,0,Employee!$M$262))))</f>
        <v>0</v>
      </c>
      <c r="BF51" s="250">
        <f>IF(Employee!$F$258&gt;A51,0,IF(Employee!$F$260&lt;A51,0,IF(Employee!$S$264&lt;=A51,0,IF(Employee!$S$263&lt;Employee!$F$258,0,Employee!$M$263))))</f>
        <v>0</v>
      </c>
      <c r="BG51" s="250">
        <f>IF(Employee!$F$258&gt;A51,0,IF(Employee!$F$260&lt;A51,0,IF(Employee!$S$264&lt;Employee!$F$258,0,Employee!$M$264)))</f>
        <v>0</v>
      </c>
      <c r="BH51" s="250">
        <f t="shared" si="9"/>
        <v>0</v>
      </c>
    </row>
    <row r="52" spans="1:60" x14ac:dyDescent="0.2">
      <c r="A52" s="250">
        <v>51</v>
      </c>
      <c r="B52" s="250">
        <f>IF(Employee!$F$24&gt;A52,0,IF(Employee!$F$26&lt;A52,0,IF(Employee!$S$28&lt;=A52,0,IF(Employee!$S$27&lt;Employee!$F$24,0,Employee!$M$27))))</f>
        <v>0</v>
      </c>
      <c r="C52" s="250">
        <f>IF(Employee!$F$24&gt;A52,0,IF(Employee!$F$26&lt;A52,0,IF(Employee!$S$29&lt;=A52,0,IF(Employee!$S$28&lt;Employee!$F$24,0,Employee!$M$28))))</f>
        <v>0</v>
      </c>
      <c r="D52" s="250">
        <f>IF(Employee!$F$24&gt;A52,0,IF(Employee!$F$26&lt;A52,0,IF(Employee!$S$30&lt;=A52,0,IF(Employee!$S$29&lt;Employee!$F$24,0,Employee!$M$29))))</f>
        <v>0</v>
      </c>
      <c r="E52" s="250">
        <f>IF(Employee!$F$24&gt;A52,0,IF(Employee!$F$26&lt;A52,0,IF(Employee!$S$30&lt;Employee!$F$24,0,Employee!$M$30)))</f>
        <v>0</v>
      </c>
      <c r="F52" s="250">
        <f t="shared" si="0"/>
        <v>0</v>
      </c>
      <c r="H52" s="250">
        <f>IF(Employee!$F$50&gt;A52,0,IF(Employee!$F$52&lt;A52,0,IF(Employee!$S$54&lt;=A52,0,IF(Employee!$S$53&lt;Employee!$F$50,0,Employee!$M$53))))</f>
        <v>0</v>
      </c>
      <c r="I52" s="250">
        <f>IF(Employee!$F$50&gt;A52,0,IF(Employee!$F$52&lt;A52,0,IF(Employee!$S$55&lt;=A52,0,IF(Employee!$S$54&lt;Employee!$F$50,0,Employee!$M$54))))</f>
        <v>0</v>
      </c>
      <c r="J52" s="250">
        <f>IF(Employee!$F$50&gt;A52,0,IF(Employee!$F$52&lt;A52,0,IF(Employee!$S$56&lt;=A52,0,IF(Employee!$S$55&lt;Employee!$F$50,0,Employee!$M$55))))</f>
        <v>0</v>
      </c>
      <c r="K52" s="250">
        <f>IF(Employee!$F$50&gt;A52,0,IF(Employee!$F$52&lt;A52,0,IF(Employee!$S$56&lt;Employee!$F$50,0,Employee!$M$56)))</f>
        <v>0</v>
      </c>
      <c r="L52" s="250">
        <f t="shared" si="1"/>
        <v>0</v>
      </c>
      <c r="N52" s="250">
        <f>IF(Employee!$F$76&gt;A52,0,IF(Employee!$F$78&lt;A52,0,IF(Employee!$S$80&lt;=A52,0,IF(Employee!$S$79&lt;Employee!$F$76,0,Employee!$M$79))))</f>
        <v>0</v>
      </c>
      <c r="O52" s="250">
        <f>IF(Employee!$F$76&gt;A52,0,IF(Employee!$F$78&lt;A52,0,IF(Employee!$S$81&lt;=A52,0,IF(Employee!$S$80&lt;Employee!$F$76,0,Employee!$M$80))))</f>
        <v>0</v>
      </c>
      <c r="P52" s="250">
        <f>IF(Employee!$F$76&gt;A52,0,IF(Employee!$F$78&lt;A52,0,IF(Employee!$S$82&lt;=A52,0,IF(Employee!$S$81&lt;Employee!$F$76,0,Employee!$M$81))))</f>
        <v>0</v>
      </c>
      <c r="Q52" s="250">
        <f>IF(Employee!$F$76&gt;A52,0,IF(Employee!$F$78&lt;A52,0,IF(Employee!$S$82&lt;Employee!$F$76,0,Employee!$M$82)))</f>
        <v>0</v>
      </c>
      <c r="R52" s="250">
        <f t="shared" si="2"/>
        <v>0</v>
      </c>
      <c r="T52" s="250">
        <f>IF(Employee!$F$102&gt;A52,0,IF(Employee!$F$104&lt;A52,0,IF(Employee!$S$106&lt;=A52,0,IF(Employee!$S$105&lt;Employee!$F$102,0,Employee!$M$105))))</f>
        <v>0</v>
      </c>
      <c r="U52" s="250">
        <f>IF(Employee!$F$102&gt;A52,0,IF(Employee!$F$104&lt;A52,0,IF(Employee!$S$107&lt;=A52,0,IF(Employee!$S$106&lt;Employee!$F$102,0,Employee!$M$106))))</f>
        <v>0</v>
      </c>
      <c r="V52" s="250">
        <f>IF(Employee!$F$102&gt;A52,0,IF(Employee!$F$104&lt;A52,0,IF(Employee!$S$108&lt;=A52,0,IF(Employee!$S$107&lt;Employee!$F$102,0,Employee!$M$107))))</f>
        <v>0</v>
      </c>
      <c r="W52" s="250">
        <f>IF(Employee!$F$102&gt;A52,0,IF(Employee!$F$104&lt;A52,0,IF(Employee!$S$108&lt;Employee!$F$102,0,Employee!$M$108)))</f>
        <v>0</v>
      </c>
      <c r="X52" s="250">
        <f t="shared" si="3"/>
        <v>0</v>
      </c>
      <c r="Z52" s="250">
        <f>IF(Employee!$F$128&gt;A52,0,IF(Employee!$F$130&lt;A52,0,IF(Employee!$S$132&lt;=A52,0,IF(Employee!$S$131&lt;Employee!$F$128,0,Employee!$M$131))))</f>
        <v>0</v>
      </c>
      <c r="AA52" s="250">
        <f>IF(Employee!$F$128&gt;A52,0,IF(Employee!$F$130&lt;A52,0,IF(Employee!$S$133&lt;=A52,0,IF(Employee!$S$132&lt;Employee!$F$128,0,Employee!$M$132))))</f>
        <v>0</v>
      </c>
      <c r="AB52" s="250">
        <f>IF(Employee!$F$128&gt;A52,0,IF(Employee!$F$130&lt;A52,0,IF(Employee!$S$134&lt;=A52,0,IF(Employee!$S$133&lt;Employee!$F$128,0,Employee!$M$133))))</f>
        <v>0</v>
      </c>
      <c r="AC52" s="250">
        <f>IF(Employee!$F$128&gt;A52,0,IF(Employee!$F$130&lt;A52,0,IF(Employee!$S$134&lt;Employee!$F$128,0,Employee!$M$134)))</f>
        <v>0</v>
      </c>
      <c r="AD52" s="250">
        <f t="shared" si="4"/>
        <v>0</v>
      </c>
      <c r="AF52" s="250">
        <f>IF(Employee!$F$154&gt;A52,0,IF(Employee!$F$156&lt;A52,0,IF(Employee!$S$158&lt;=A52,0,IF(Employee!$S$157&lt;Employee!$F$154,0,Employee!$M$157))))</f>
        <v>0</v>
      </c>
      <c r="AG52" s="250">
        <f>IF(Employee!$F$154&gt;A52,0,IF(Employee!$F$156&lt;A52,0,IF(Employee!$S$159&lt;=A52,0,IF(Employee!$S$158&lt;Employee!$F$154,0,Employee!$M$158))))</f>
        <v>0</v>
      </c>
      <c r="AH52" s="250">
        <f>IF(Employee!$F$154&gt;A52,0,IF(Employee!$F$156&lt;A52,0,IF(Employee!$S$160&lt;=A52,0,IF(Employee!$S$159&lt;Employee!$F$154,0,Employee!$M$159))))</f>
        <v>0</v>
      </c>
      <c r="AI52" s="250">
        <f>IF(Employee!$F$154&gt;A52,0,IF(Employee!$F$156&lt;A52,0,IF(Employee!$S$160&lt;Employee!$F$154,0,Employee!$M$160)))</f>
        <v>0</v>
      </c>
      <c r="AJ52" s="250">
        <f t="shared" si="5"/>
        <v>0</v>
      </c>
      <c r="AL52" s="250">
        <f>IF(Employee!$F$180&gt;A52,0,IF(Employee!$F$182&lt;A52,0,IF(Employee!$S$184&lt;=A52,0,IF(Employee!$S$183&lt;Employee!$F$180,0,Employee!$M$183))))</f>
        <v>0</v>
      </c>
      <c r="AM52" s="250">
        <f>IF(Employee!$F$180&gt;A52,0,IF(Employee!$F$182&lt;A52,0,IF(Employee!$S$185&lt;=A52,0,IF(Employee!$S$184&lt;Employee!$F$180,0,Employee!$M$184))))</f>
        <v>0</v>
      </c>
      <c r="AN52" s="250">
        <f>IF(Employee!$F$180&gt;A52,0,IF(Employee!$F$182&lt;A52,0,IF(Employee!$S$186&lt;=A52,0,IF(Employee!$S$185&lt;Employee!$F$180,0,Employee!$M$185))))</f>
        <v>0</v>
      </c>
      <c r="AO52" s="250">
        <f>IF(Employee!$F$180&gt;A52,0,IF(Employee!$F$182&lt;A52,0,IF(Employee!$S$186&lt;Employee!$F$180,0,Employee!$M$186)))</f>
        <v>0</v>
      </c>
      <c r="AP52" s="250">
        <f t="shared" si="6"/>
        <v>0</v>
      </c>
      <c r="AR52" s="250">
        <f>IF(Employee!$F$206&gt;A52,0,IF(Employee!$F$208&lt;A52,0,IF(Employee!$S$210&lt;=A52,0,IF(Employee!$S$209&lt;Employee!$F$206,0,Employee!$M$209))))</f>
        <v>0</v>
      </c>
      <c r="AS52" s="250">
        <f>IF(Employee!$F$206&gt;A52,0,IF(Employee!$F$208&lt;A52,0,IF(Employee!$S$211&lt;=A52,0,IF(Employee!$S$210&lt;Employee!$F$206,0,Employee!$M$210))))</f>
        <v>0</v>
      </c>
      <c r="AT52" s="250">
        <f>IF(Employee!$F$206&gt;A52,0,IF(Employee!$F$208&lt;A52,0,IF(Employee!$S$212&lt;=A52,0,IF(Employee!$S$211&lt;Employee!$F$206,0,Employee!$M$211))))</f>
        <v>0</v>
      </c>
      <c r="AU52" s="250">
        <f>IF(Employee!$F$206&gt;A52,0,IF(Employee!$F$208&lt;A52,0,IF(Employee!$S$212&lt;Employee!$F$206,0,Employee!$M$212)))</f>
        <v>0</v>
      </c>
      <c r="AV52" s="250">
        <f t="shared" si="7"/>
        <v>0</v>
      </c>
      <c r="AX52" s="250">
        <f>IF(Employee!$F$232&gt;A52,0,IF(Employee!$F$234&lt;A52,0,IF(Employee!$S$236&lt;=A52,0,IF(Employee!$S$235&lt;Employee!$F$232,0,Employee!$M$235))))</f>
        <v>0</v>
      </c>
      <c r="AY52" s="250">
        <f>IF(Employee!$F$232&gt;A52,0,IF(Employee!$F$234&lt;A52,0,IF(Employee!$S$237&lt;=A52,0,IF(Employee!$S$236&lt;Employee!$F$232,0,Employee!$M$236))))</f>
        <v>0</v>
      </c>
      <c r="AZ52" s="250">
        <f>IF(Employee!$F$232&gt;A52,0,IF(Employee!$F$234&lt;A52,0,IF(Employee!$S$238&lt;=A52,0,IF(Employee!$S$237&lt;Employee!$F$232,0,Employee!$M$237))))</f>
        <v>0</v>
      </c>
      <c r="BA52" s="250">
        <f>IF(Employee!$F$232&gt;A52,0,IF(Employee!$F$234&lt;A52,0,IF(Employee!$S$238&lt;Employee!$F$232,0,Employee!$M$238)))</f>
        <v>0</v>
      </c>
      <c r="BB52" s="250">
        <f t="shared" si="8"/>
        <v>0</v>
      </c>
      <c r="BD52" s="250">
        <f>IF(Employee!$F$258&gt;A52,0,IF(Employee!$F$260&lt;A52,0,IF(Employee!$S$262&lt;=A52,0,IF(Employee!$S$261&lt;Employee!$F$258,0,Employee!$M$261))))</f>
        <v>0</v>
      </c>
      <c r="BE52" s="250">
        <f>IF(Employee!$F$258&gt;A52,0,IF(Employee!$F$260&lt;A52,0,IF(Employee!$S$263&lt;=A52,0,IF(Employee!$S$262&lt;Employee!$F$258,0,Employee!$M$262))))</f>
        <v>0</v>
      </c>
      <c r="BF52" s="250">
        <f>IF(Employee!$F$258&gt;A52,0,IF(Employee!$F$260&lt;A52,0,IF(Employee!$S$264&lt;=A52,0,IF(Employee!$S$263&lt;Employee!$F$258,0,Employee!$M$263))))</f>
        <v>0</v>
      </c>
      <c r="BG52" s="250">
        <f>IF(Employee!$F$258&gt;A52,0,IF(Employee!$F$260&lt;A52,0,IF(Employee!$S$264&lt;Employee!$F$258,0,Employee!$M$264)))</f>
        <v>0</v>
      </c>
      <c r="BH52" s="250">
        <f t="shared" si="9"/>
        <v>0</v>
      </c>
    </row>
    <row r="53" spans="1:60" x14ac:dyDescent="0.2">
      <c r="A53" s="250">
        <v>52</v>
      </c>
      <c r="B53" s="250">
        <f>IF(Employee!$F$24&gt;A53,0,IF(Employee!$F$26&lt;A53,0,IF(Employee!$S$28&lt;=A53,0,IF(Employee!$S$27&lt;Employee!$F$24,0,Employee!$M$27))))</f>
        <v>0</v>
      </c>
      <c r="C53" s="250">
        <f>IF(Employee!$F$24&gt;A53,0,IF(Employee!$F$26&lt;A53,0,IF(Employee!$S$29&lt;=A53,0,IF(Employee!$S$28&lt;Employee!$F$24,0,Employee!$M$28))))</f>
        <v>0</v>
      </c>
      <c r="D53" s="250">
        <f>IF(Employee!$F$24&gt;A53,0,IF(Employee!$F$26&lt;A53,0,IF(Employee!$S$30&lt;=A53,0,IF(Employee!$S$29&lt;Employee!$F$24,0,Employee!$M$29))))</f>
        <v>0</v>
      </c>
      <c r="E53" s="250">
        <f>IF(Employee!$F$24&gt;A53,0,IF(Employee!$F$26&lt;A53,0,IF(Employee!$S$30&lt;Employee!$F$24,0,Employee!$M$30)))</f>
        <v>0</v>
      </c>
      <c r="F53" s="250">
        <f t="shared" si="0"/>
        <v>0</v>
      </c>
      <c r="H53" s="250">
        <f>IF(Employee!$F$50&gt;A53,0,IF(Employee!$F$52&lt;A53,0,IF(Employee!$S$54&lt;=A53,0,IF(Employee!$S$53&lt;Employee!$F$50,0,Employee!$M$53))))</f>
        <v>0</v>
      </c>
      <c r="I53" s="250">
        <f>IF(Employee!$F$50&gt;A53,0,IF(Employee!$F$52&lt;A53,0,IF(Employee!$S$55&lt;=A53,0,IF(Employee!$S$54&lt;Employee!$F$50,0,Employee!$M$54))))</f>
        <v>0</v>
      </c>
      <c r="J53" s="250">
        <f>IF(Employee!$F$50&gt;A53,0,IF(Employee!$F$52&lt;A53,0,IF(Employee!$S$56&lt;=A53,0,IF(Employee!$S$55&lt;Employee!$F$50,0,Employee!$M$55))))</f>
        <v>0</v>
      </c>
      <c r="K53" s="250">
        <f>IF(Employee!$F$50&gt;A53,0,IF(Employee!$F$52&lt;A53,0,IF(Employee!$S$56&lt;Employee!$F$50,0,Employee!$M$56)))</f>
        <v>0</v>
      </c>
      <c r="L53" s="250">
        <f t="shared" si="1"/>
        <v>0</v>
      </c>
      <c r="N53" s="250">
        <f>IF(Employee!$F$76&gt;A53,0,IF(Employee!$F$78&lt;A53,0,IF(Employee!$S$80&lt;=A53,0,IF(Employee!$S$79&lt;Employee!$F$76,0,Employee!$M$79))))</f>
        <v>0</v>
      </c>
      <c r="O53" s="250">
        <f>IF(Employee!$F$76&gt;A53,0,IF(Employee!$F$78&lt;A53,0,IF(Employee!$S$81&lt;=A53,0,IF(Employee!$S$80&lt;Employee!$F$76,0,Employee!$M$80))))</f>
        <v>0</v>
      </c>
      <c r="P53" s="250">
        <f>IF(Employee!$F$76&gt;A53,0,IF(Employee!$F$78&lt;A53,0,IF(Employee!$S$82&lt;=A53,0,IF(Employee!$S$81&lt;Employee!$F$76,0,Employee!$M$81))))</f>
        <v>0</v>
      </c>
      <c r="Q53" s="250">
        <f>IF(Employee!$F$76&gt;A53,0,IF(Employee!$F$78&lt;A53,0,IF(Employee!$S$82&lt;Employee!$F$76,0,Employee!$M$82)))</f>
        <v>0</v>
      </c>
      <c r="R53" s="250">
        <f t="shared" si="2"/>
        <v>0</v>
      </c>
      <c r="T53" s="250">
        <f>IF(Employee!$F$102&gt;A53,0,IF(Employee!$F$104&lt;A53,0,IF(Employee!$S$106&lt;=A53,0,IF(Employee!$S$105&lt;Employee!$F$102,0,Employee!$M$105))))</f>
        <v>0</v>
      </c>
      <c r="U53" s="250">
        <f>IF(Employee!$F$102&gt;A53,0,IF(Employee!$F$104&lt;A53,0,IF(Employee!$S$107&lt;=A53,0,IF(Employee!$S$106&lt;Employee!$F$102,0,Employee!$M$106))))</f>
        <v>0</v>
      </c>
      <c r="V53" s="250">
        <f>IF(Employee!$F$102&gt;A53,0,IF(Employee!$F$104&lt;A53,0,IF(Employee!$S$108&lt;=A53,0,IF(Employee!$S$107&lt;Employee!$F$102,0,Employee!$M$107))))</f>
        <v>0</v>
      </c>
      <c r="W53" s="250">
        <f>IF(Employee!$F$102&gt;A53,0,IF(Employee!$F$104&lt;A53,0,IF(Employee!$S$108&lt;Employee!$F$102,0,Employee!$M$108)))</f>
        <v>0</v>
      </c>
      <c r="X53" s="250">
        <f t="shared" si="3"/>
        <v>0</v>
      </c>
      <c r="Z53" s="250">
        <f>IF(Employee!$F$128&gt;A53,0,IF(Employee!$F$130&lt;A53,0,IF(Employee!$S$132&lt;=A53,0,IF(Employee!$S$131&lt;Employee!$F$128,0,Employee!$M$131))))</f>
        <v>0</v>
      </c>
      <c r="AA53" s="250">
        <f>IF(Employee!$F$128&gt;A53,0,IF(Employee!$F$130&lt;A53,0,IF(Employee!$S$133&lt;=A53,0,IF(Employee!$S$132&lt;Employee!$F$128,0,Employee!$M$132))))</f>
        <v>0</v>
      </c>
      <c r="AB53" s="250">
        <f>IF(Employee!$F$128&gt;A53,0,IF(Employee!$F$130&lt;A53,0,IF(Employee!$S$134&lt;=A53,0,IF(Employee!$S$133&lt;Employee!$F$128,0,Employee!$M$133))))</f>
        <v>0</v>
      </c>
      <c r="AC53" s="250">
        <f>IF(Employee!$F$128&gt;A53,0,IF(Employee!$F$130&lt;A53,0,IF(Employee!$S$134&lt;Employee!$F$128,0,Employee!$M$134)))</f>
        <v>0</v>
      </c>
      <c r="AD53" s="250">
        <f t="shared" si="4"/>
        <v>0</v>
      </c>
      <c r="AF53" s="250">
        <f>IF(Employee!$F$154&gt;A53,0,IF(Employee!$F$156&lt;A53,0,IF(Employee!$S$158&lt;=A53,0,IF(Employee!$S$157&lt;Employee!$F$154,0,Employee!$M$157))))</f>
        <v>0</v>
      </c>
      <c r="AG53" s="250">
        <f>IF(Employee!$F$154&gt;A53,0,IF(Employee!$F$156&lt;A53,0,IF(Employee!$S$159&lt;=A53,0,IF(Employee!$S$158&lt;Employee!$F$154,0,Employee!$M$158))))</f>
        <v>0</v>
      </c>
      <c r="AH53" s="250">
        <f>IF(Employee!$F$154&gt;A53,0,IF(Employee!$F$156&lt;A53,0,IF(Employee!$S$160&lt;=A53,0,IF(Employee!$S$159&lt;Employee!$F$154,0,Employee!$M$159))))</f>
        <v>0</v>
      </c>
      <c r="AI53" s="250">
        <f>IF(Employee!$F$154&gt;A53,0,IF(Employee!$F$156&lt;A53,0,IF(Employee!$S$160&lt;Employee!$F$154,0,Employee!$M$160)))</f>
        <v>0</v>
      </c>
      <c r="AJ53" s="250">
        <f t="shared" si="5"/>
        <v>0</v>
      </c>
      <c r="AL53" s="250">
        <f>IF(Employee!$F$180&gt;A53,0,IF(Employee!$F$182&lt;A53,0,IF(Employee!$S$184&lt;=A53,0,IF(Employee!$S$183&lt;Employee!$F$180,0,Employee!$M$183))))</f>
        <v>0</v>
      </c>
      <c r="AM53" s="250">
        <f>IF(Employee!$F$180&gt;A53,0,IF(Employee!$F$182&lt;A53,0,IF(Employee!$S$185&lt;=A53,0,IF(Employee!$S$184&lt;Employee!$F$180,0,Employee!$M$184))))</f>
        <v>0</v>
      </c>
      <c r="AN53" s="250">
        <f>IF(Employee!$F$180&gt;A53,0,IF(Employee!$F$182&lt;A53,0,IF(Employee!$S$186&lt;=A53,0,IF(Employee!$S$185&lt;Employee!$F$180,0,Employee!$M$185))))</f>
        <v>0</v>
      </c>
      <c r="AO53" s="250">
        <f>IF(Employee!$F$180&gt;A53,0,IF(Employee!$F$182&lt;A53,0,IF(Employee!$S$186&lt;Employee!$F$180,0,Employee!$M$186)))</f>
        <v>0</v>
      </c>
      <c r="AP53" s="250">
        <f t="shared" si="6"/>
        <v>0</v>
      </c>
      <c r="AR53" s="250">
        <f>IF(Employee!$F$206&gt;A53,0,IF(Employee!$F$208&lt;A53,0,IF(Employee!$S$210&lt;=A53,0,IF(Employee!$S$209&lt;Employee!$F$206,0,Employee!$M$209))))</f>
        <v>0</v>
      </c>
      <c r="AS53" s="250">
        <f>IF(Employee!$F$206&gt;A53,0,IF(Employee!$F$208&lt;A53,0,IF(Employee!$S$211&lt;=A53,0,IF(Employee!$S$210&lt;Employee!$F$206,0,Employee!$M$210))))</f>
        <v>0</v>
      </c>
      <c r="AT53" s="250">
        <f>IF(Employee!$F$206&gt;A53,0,IF(Employee!$F$208&lt;A53,0,IF(Employee!$S$212&lt;=A53,0,IF(Employee!$S$211&lt;Employee!$F$206,0,Employee!$M$211))))</f>
        <v>0</v>
      </c>
      <c r="AU53" s="250">
        <f>IF(Employee!$F$206&gt;A53,0,IF(Employee!$F$208&lt;A53,0,IF(Employee!$S$212&lt;Employee!$F$206,0,Employee!$M$212)))</f>
        <v>0</v>
      </c>
      <c r="AV53" s="250">
        <f t="shared" si="7"/>
        <v>0</v>
      </c>
      <c r="AX53" s="250">
        <f>IF(Employee!$F$232&gt;A53,0,IF(Employee!$F$234&lt;A53,0,IF(Employee!$S$236&lt;=A53,0,IF(Employee!$S$235&lt;Employee!$F$232,0,Employee!$M$235))))</f>
        <v>0</v>
      </c>
      <c r="AY53" s="250">
        <f>IF(Employee!$F$232&gt;A53,0,IF(Employee!$F$234&lt;A53,0,IF(Employee!$S$237&lt;=A53,0,IF(Employee!$S$236&lt;Employee!$F$232,0,Employee!$M$236))))</f>
        <v>0</v>
      </c>
      <c r="AZ53" s="250">
        <f>IF(Employee!$F$232&gt;A53,0,IF(Employee!$F$234&lt;A53,0,IF(Employee!$S$238&lt;=A53,0,IF(Employee!$S$237&lt;Employee!$F$232,0,Employee!$M$237))))</f>
        <v>0</v>
      </c>
      <c r="BA53" s="250">
        <f>IF(Employee!$F$232&gt;A53,0,IF(Employee!$F$234&lt;A53,0,IF(Employee!$S$238&lt;Employee!$F$232,0,Employee!$M$238)))</f>
        <v>0</v>
      </c>
      <c r="BB53" s="250">
        <f t="shared" si="8"/>
        <v>0</v>
      </c>
      <c r="BD53" s="250">
        <f>IF(Employee!$F$258&gt;A53,0,IF(Employee!$F$260&lt;A53,0,IF(Employee!$S$262&lt;=A53,0,IF(Employee!$S$261&lt;Employee!$F$258,0,Employee!$M$261))))</f>
        <v>0</v>
      </c>
      <c r="BE53" s="250">
        <f>IF(Employee!$F$258&gt;A53,0,IF(Employee!$F$260&lt;A53,0,IF(Employee!$S$263&lt;=A53,0,IF(Employee!$S$262&lt;Employee!$F$258,0,Employee!$M$262))))</f>
        <v>0</v>
      </c>
      <c r="BF53" s="250">
        <f>IF(Employee!$F$258&gt;A53,0,IF(Employee!$F$260&lt;A53,0,IF(Employee!$S$264&lt;=A53,0,IF(Employee!$S$263&lt;Employee!$F$258,0,Employee!$M$263))))</f>
        <v>0</v>
      </c>
      <c r="BG53" s="250">
        <f>IF(Employee!$F$258&gt;A53,0,IF(Employee!$F$260&lt;A53,0,IF(Employee!$S$264&lt;Employee!$F$258,0,Employee!$M$264)))</f>
        <v>0</v>
      </c>
      <c r="BH53" s="250">
        <f t="shared" si="9"/>
        <v>0</v>
      </c>
    </row>
    <row r="54" spans="1:60" x14ac:dyDescent="0.2">
      <c r="A54" s="250">
        <v>53</v>
      </c>
      <c r="B54" s="250">
        <f>IF(Employee!$F$24&gt;A54,0,IF(Employee!$F$26&lt;A54,0,IF(Employee!$S$28&lt;=A54,0,IF(Employee!$S$27&lt;Employee!$F$24,0,Employee!$M$27))))</f>
        <v>0</v>
      </c>
      <c r="C54" s="250">
        <f>IF(Employee!$F$24&gt;A54,0,IF(Employee!$F$26&lt;A54,0,IF(Employee!$S$29&lt;=A54,0,IF(Employee!$S$28&lt;Employee!$F$24,0,Employee!$M$28))))</f>
        <v>0</v>
      </c>
      <c r="D54" s="250">
        <f>IF(Employee!$F$24&gt;A54,0,IF(Employee!$F$26&lt;A54,0,IF(Employee!$S$30&lt;=A54,0,IF(Employee!$S$29&lt;Employee!$F$24,0,Employee!$M$29))))</f>
        <v>0</v>
      </c>
      <c r="E54" s="250">
        <f>IF(Employee!$F$24&gt;A54,0,IF(Employee!$F$26&lt;A54,0,IF(Employee!$S$30&lt;Employee!$F$24,0,Employee!$M$30)))</f>
        <v>0</v>
      </c>
      <c r="F54" s="250">
        <f t="shared" si="0"/>
        <v>0</v>
      </c>
      <c r="H54" s="250">
        <f>IF(Employee!$F$50&gt;A54,0,IF(Employee!$F$52&lt;A54,0,IF(Employee!$S$54&lt;=A54,0,IF(Employee!$S$53&lt;Employee!$F$50,0,Employee!$M$53))))</f>
        <v>0</v>
      </c>
      <c r="I54" s="250">
        <f>IF(Employee!$F$50&gt;A54,0,IF(Employee!$F$52&lt;A54,0,IF(Employee!$S$55&lt;=A54,0,IF(Employee!$S$54&lt;Employee!$F$50,0,Employee!$M$54))))</f>
        <v>0</v>
      </c>
      <c r="J54" s="250">
        <f>IF(Employee!$F$50&gt;A54,0,IF(Employee!$F$52&lt;A54,0,IF(Employee!$S$56&lt;=A54,0,IF(Employee!$S$55&lt;Employee!$F$50,0,Employee!$M$55))))</f>
        <v>0</v>
      </c>
      <c r="K54" s="250">
        <f>IF(Employee!$F$50&gt;A54,0,IF(Employee!$F$52&lt;A54,0,IF(Employee!$S$56&lt;Employee!$F$50,0,Employee!$M$56)))</f>
        <v>0</v>
      </c>
      <c r="L54" s="250">
        <f t="shared" si="1"/>
        <v>0</v>
      </c>
      <c r="N54" s="250">
        <f>IF(Employee!$F$76&gt;A54,0,IF(Employee!$F$78&lt;A54,0,IF(Employee!$S$80&lt;=A54,0,IF(Employee!$S$79&lt;Employee!$F$76,0,Employee!$M$79))))</f>
        <v>0</v>
      </c>
      <c r="O54" s="250">
        <f>IF(Employee!$F$76&gt;A54,0,IF(Employee!$F$78&lt;A54,0,IF(Employee!$S$81&lt;=A54,0,IF(Employee!$S$80&lt;Employee!$F$76,0,Employee!$M$80))))</f>
        <v>0</v>
      </c>
      <c r="P54" s="250">
        <f>IF(Employee!$F$76&gt;A54,0,IF(Employee!$F$78&lt;A54,0,IF(Employee!$S$82&lt;=A54,0,IF(Employee!$S$81&lt;Employee!$F$76,0,Employee!$M$81))))</f>
        <v>0</v>
      </c>
      <c r="Q54" s="250">
        <f>IF(Employee!$F$76&gt;A54,0,IF(Employee!$F$78&lt;A54,0,IF(Employee!$S$82&lt;Employee!$F$76,0,Employee!$M$82)))</f>
        <v>0</v>
      </c>
      <c r="R54" s="250">
        <f t="shared" si="2"/>
        <v>0</v>
      </c>
      <c r="T54" s="250">
        <f>IF(Employee!$F$102&gt;A54,0,IF(Employee!$F$104&lt;A54,0,IF(Employee!$S$106&lt;=A54,0,IF(Employee!$S$105&lt;Employee!$F$102,0,Employee!$M$105))))</f>
        <v>0</v>
      </c>
      <c r="U54" s="250">
        <f>IF(Employee!$F$102&gt;A54,0,IF(Employee!$F$104&lt;A54,0,IF(Employee!$S$107&lt;=A54,0,IF(Employee!$S$106&lt;Employee!$F$102,0,Employee!$M$106))))</f>
        <v>0</v>
      </c>
      <c r="V54" s="250">
        <f>IF(Employee!$F$102&gt;A54,0,IF(Employee!$F$104&lt;A54,0,IF(Employee!$S$108&lt;=A54,0,IF(Employee!$S$107&lt;Employee!$F$102,0,Employee!$M$107))))</f>
        <v>0</v>
      </c>
      <c r="W54" s="250">
        <f>IF(Employee!$F$102&gt;A54,0,IF(Employee!$F$104&lt;A54,0,IF(Employee!$S$108&lt;Employee!$F$102,0,Employee!$M$108)))</f>
        <v>0</v>
      </c>
      <c r="X54" s="250">
        <f t="shared" si="3"/>
        <v>0</v>
      </c>
      <c r="Z54" s="250">
        <f>IF(Employee!$F$128&gt;A54,0,IF(Employee!$F$130&lt;A54,0,IF(Employee!$S$132&lt;=A54,0,IF(Employee!$S$131&lt;Employee!$F$128,0,Employee!$M$131))))</f>
        <v>0</v>
      </c>
      <c r="AA54" s="250">
        <f>IF(Employee!$F$128&gt;A54,0,IF(Employee!$F$130&lt;A54,0,IF(Employee!$S$133&lt;=A54,0,IF(Employee!$S$132&lt;Employee!$F$128,0,Employee!$M$132))))</f>
        <v>0</v>
      </c>
      <c r="AB54" s="250">
        <f>IF(Employee!$F$128&gt;A54,0,IF(Employee!$F$130&lt;A54,0,IF(Employee!$S$134&lt;=A54,0,IF(Employee!$S$133&lt;Employee!$F$128,0,Employee!$M$133))))</f>
        <v>0</v>
      </c>
      <c r="AC54" s="250">
        <f>IF(Employee!$F$128&gt;A54,0,IF(Employee!$F$130&lt;A54,0,IF(Employee!$S$134&lt;Employee!$F$128,0,Employee!$M$134)))</f>
        <v>0</v>
      </c>
      <c r="AD54" s="250">
        <f t="shared" si="4"/>
        <v>0</v>
      </c>
      <c r="AF54" s="250">
        <f>IF(Employee!$F$154&gt;A54,0,IF(Employee!$F$156&lt;A54,0,IF(Employee!$S$158&lt;=A54,0,IF(Employee!$S$157&lt;Employee!$F$154,0,Employee!$M$157))))</f>
        <v>0</v>
      </c>
      <c r="AG54" s="250">
        <f>IF(Employee!$F$154&gt;A54,0,IF(Employee!$F$156&lt;A54,0,IF(Employee!$S$159&lt;=A54,0,IF(Employee!$S$158&lt;Employee!$F$154,0,Employee!$M$158))))</f>
        <v>0</v>
      </c>
      <c r="AH54" s="250">
        <f>IF(Employee!$F$154&gt;A54,0,IF(Employee!$F$156&lt;A54,0,IF(Employee!$S$160&lt;=A54,0,IF(Employee!$S$159&lt;Employee!$F$154,0,Employee!$M$159))))</f>
        <v>0</v>
      </c>
      <c r="AI54" s="250">
        <f>IF(Employee!$F$154&gt;A54,0,IF(Employee!$F$156&lt;A54,0,IF(Employee!$S$160&lt;Employee!$F$154,0,Employee!$M$160)))</f>
        <v>0</v>
      </c>
      <c r="AJ54" s="250">
        <f t="shared" si="5"/>
        <v>0</v>
      </c>
      <c r="AL54" s="250">
        <f>IF(Employee!$F$180&gt;A54,0,IF(Employee!$F$182&lt;A54,0,IF(Employee!$S$184&lt;=A54,0,IF(Employee!$S$183&lt;Employee!$F$180,0,Employee!$M$183))))</f>
        <v>0</v>
      </c>
      <c r="AM54" s="250">
        <f>IF(Employee!$F$180&gt;A54,0,IF(Employee!$F$182&lt;A54,0,IF(Employee!$S$185&lt;=A54,0,IF(Employee!$S$184&lt;Employee!$F$180,0,Employee!$M$184))))</f>
        <v>0</v>
      </c>
      <c r="AN54" s="250">
        <f>IF(Employee!$F$180&gt;A54,0,IF(Employee!$F$182&lt;A54,0,IF(Employee!$S$186&lt;=A54,0,IF(Employee!$S$185&lt;Employee!$F$180,0,Employee!$M$185))))</f>
        <v>0</v>
      </c>
      <c r="AO54" s="250">
        <f>IF(Employee!$F$180&gt;A54,0,IF(Employee!$F$182&lt;A54,0,IF(Employee!$S$186&lt;Employee!$F$180,0,Employee!$M$186)))</f>
        <v>0</v>
      </c>
      <c r="AP54" s="250">
        <f t="shared" si="6"/>
        <v>0</v>
      </c>
      <c r="AR54" s="250">
        <f>IF(Employee!$F$206&gt;A54,0,IF(Employee!$F$208&lt;A54,0,IF(Employee!$S$210&lt;=A54,0,IF(Employee!$S$209&lt;Employee!$F$206,0,Employee!$M$209))))</f>
        <v>0</v>
      </c>
      <c r="AS54" s="250">
        <f>IF(Employee!$F$206&gt;A54,0,IF(Employee!$F$208&lt;A54,0,IF(Employee!$S$211&lt;=A54,0,IF(Employee!$S$210&lt;Employee!$F$206,0,Employee!$M$210))))</f>
        <v>0</v>
      </c>
      <c r="AT54" s="250">
        <f>IF(Employee!$F$206&gt;A54,0,IF(Employee!$F$208&lt;A54,0,IF(Employee!$S$212&lt;=A54,0,IF(Employee!$S$211&lt;Employee!$F$206,0,Employee!$M$211))))</f>
        <v>0</v>
      </c>
      <c r="AU54" s="250">
        <f>IF(Employee!$F$206&gt;A54,0,IF(Employee!$F$208&lt;A54,0,IF(Employee!$S$212&lt;Employee!$F$206,0,Employee!$M$212)))</f>
        <v>0</v>
      </c>
      <c r="AV54" s="250">
        <f t="shared" si="7"/>
        <v>0</v>
      </c>
      <c r="AX54" s="250">
        <f>IF(Employee!$F$232&gt;A54,0,IF(Employee!$F$234&lt;A54,0,IF(Employee!$S$236&lt;=A54,0,IF(Employee!$S$235&lt;Employee!$F$232,0,Employee!$M$235))))</f>
        <v>0</v>
      </c>
      <c r="AY54" s="250">
        <f>IF(Employee!$F$232&gt;A54,0,IF(Employee!$F$234&lt;A54,0,IF(Employee!$S$237&lt;=A54,0,IF(Employee!$S$236&lt;Employee!$F$232,0,Employee!$M$236))))</f>
        <v>0</v>
      </c>
      <c r="AZ54" s="250">
        <f>IF(Employee!$F$232&gt;A54,0,IF(Employee!$F$234&lt;A54,0,IF(Employee!$S$238&lt;=A54,0,IF(Employee!$S$237&lt;Employee!$F$232,0,Employee!$M$237))))</f>
        <v>0</v>
      </c>
      <c r="BA54" s="250">
        <f>IF(Employee!$F$232&gt;A54,0,IF(Employee!$F$234&lt;A54,0,IF(Employee!$S$238&lt;Employee!$F$232,0,Employee!$M$238)))</f>
        <v>0</v>
      </c>
      <c r="BB54" s="250">
        <f t="shared" si="8"/>
        <v>0</v>
      </c>
      <c r="BD54" s="250">
        <f>IF(Employee!$F$258&gt;A54,0,IF(Employee!$F$260&lt;A54,0,IF(Employee!$S$262&lt;=A54,0,IF(Employee!$S$261&lt;Employee!$F$258,0,Employee!$M$261))))</f>
        <v>0</v>
      </c>
      <c r="BE54" s="250">
        <f>IF(Employee!$F$258&gt;A54,0,IF(Employee!$F$260&lt;A54,0,IF(Employee!$S$263&lt;=A54,0,IF(Employee!$S$262&lt;Employee!$F$258,0,Employee!$M$262))))</f>
        <v>0</v>
      </c>
      <c r="BF54" s="250">
        <f>IF(Employee!$F$258&gt;A54,0,IF(Employee!$F$260&lt;A54,0,IF(Employee!$S$264&lt;=A54,0,IF(Employee!$S$263&lt;Employee!$F$258,0,Employee!$M$263))))</f>
        <v>0</v>
      </c>
      <c r="BG54" s="250">
        <f>IF(Employee!$F$258&gt;A54,0,IF(Employee!$F$260&lt;A54,0,IF(Employee!$S$264&lt;Employee!$F$258,0,Employee!$M$264)))</f>
        <v>0</v>
      </c>
      <c r="BH54" s="250">
        <f t="shared" si="9"/>
        <v>0</v>
      </c>
    </row>
  </sheetData>
  <sheetProtection password="CC41" sheet="1" objects="1" scenarios="1"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M70" sqref="M70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1"/>
      <c r="B1" s="429" t="s">
        <v>120</v>
      </c>
      <c r="C1" s="430"/>
      <c r="D1" s="430"/>
      <c r="E1" s="430"/>
      <c r="F1" s="431"/>
      <c r="G1" s="373">
        <f>SUM(AQ84:AT84)+SUM(AR86:AT86)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4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4.2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5</v>
      </c>
      <c r="F9" s="63"/>
      <c r="G9" s="63"/>
      <c r="H9" s="421" t="s">
        <v>39</v>
      </c>
      <c r="I9" s="410"/>
      <c r="J9" s="411"/>
      <c r="K9" s="324">
        <f>Admin!B30</f>
        <v>39937</v>
      </c>
      <c r="L9" s="325" t="s">
        <v>256</v>
      </c>
      <c r="M9" s="326">
        <f>Admin!B36</f>
        <v>39943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IF(T$9="Y",'Apr09'!H56,0)</f>
        <v>0</v>
      </c>
      <c r="I11" s="117">
        <f>IF(T$9="Y",'Apr09'!I56,0)</f>
        <v>0</v>
      </c>
      <c r="J11" s="117">
        <f>IF(T$9="Y",'Apr09'!J56,0)</f>
        <v>0</v>
      </c>
      <c r="K11" s="117">
        <f>IF(T$9="Y",'Apr09'!K56,I11*J11)</f>
        <v>0</v>
      </c>
      <c r="L11" s="165">
        <f>IF(T$9="Y",'Apr09'!L56,0)</f>
        <v>0</v>
      </c>
      <c r="M11" s="144" t="str">
        <f>IF(E11=" "," ",IF(T$9="Y",'Apr09'!M56,IF((H11+K11+L11)&gt;0,H11+K11+L11," ")))</f>
        <v xml:space="preserve"> </v>
      </c>
      <c r="N11" s="119" t="str">
        <f>IF(M11=" "," ",IF(M11=0," ",IF(Employee!O$24="W1",AN11,AI11-'Apr09'!W56)))</f>
        <v xml:space="preserve"> </v>
      </c>
      <c r="O11" s="131" t="str">
        <f>IF(M11=" "," ",IF(M11=0," ",IF(Employee!P$17&gt;E$9,0,IF(C11="A",WNI!E43,IF(C11="B",WNI!F43,IF(C11="C",WNI!G43,IF(C11="J",WNI!H43,"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",WNI!I43))</f>
        <v xml:space="preserve"> </v>
      </c>
      <c r="U11" s="50"/>
      <c r="V11" s="61">
        <f>IF(Employee!H$34=E$9,Employee!D$34+SUM(M11)+'Apr09'!V56,SUM(M11)+'Apr09'!V56)</f>
        <v>0</v>
      </c>
      <c r="W11" s="61">
        <f>IF(Employee!H$34=E$9,Employee!D$35+SUM(N11)+'Apr09'!W56,SUM(N11)+'Apr09'!W56)</f>
        <v>0</v>
      </c>
      <c r="X11" s="61">
        <f>IF(O11=" ",'Apr09'!X56,O11+'Apr09'!X56)</f>
        <v>0</v>
      </c>
      <c r="Y11" s="61">
        <f>IF(P11=" ",'Apr09'!Y56,P11+'Apr09'!Y56)</f>
        <v>0</v>
      </c>
      <c r="Z11" s="61">
        <f>IF(Q11=" ",'Apr09'!Z56,Q11+'Apr09'!Z56)</f>
        <v>0</v>
      </c>
      <c r="AA11" s="61">
        <f>IF(R11=" ",'Apr09'!AA56,R11+'Apr09'!AA56)</f>
        <v>0</v>
      </c>
      <c r="AB11" s="62"/>
      <c r="AC11" s="61">
        <f>IF(T11=" ",'Apr09'!AC56,T11+'Apr09'!AC56)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IF(T$9="Y",'Apr09'!H57,0)</f>
        <v>0</v>
      </c>
      <c r="I12" s="121">
        <f>IF(T$9="Y",'Apr09'!I57,0)</f>
        <v>0</v>
      </c>
      <c r="J12" s="121">
        <f>IF(T$9="Y",'Apr09'!J57,0)</f>
        <v>0</v>
      </c>
      <c r="K12" s="121">
        <f>IF(T$9="Y",'Apr09'!K57,I12*J12)</f>
        <v>0</v>
      </c>
      <c r="L12" s="166">
        <f>IF(T$9="Y",'Apr09'!L57,0)</f>
        <v>0</v>
      </c>
      <c r="M12" s="145" t="str">
        <f>IF(E12=" "," ",IF(T$9="Y",'Apr09'!M57,IF((H12+K12+L12)&gt;0,H12+K12+L12," ")))</f>
        <v xml:space="preserve"> </v>
      </c>
      <c r="N12" s="123" t="str">
        <f>IF(M12=" "," ",IF(M12=0," ",IF(Employee!O$50="W1",AN12,AI12-'Apr09'!W57)))</f>
        <v xml:space="preserve"> </v>
      </c>
      <c r="O12" s="133" t="str">
        <f>IF(M12=" "," ",IF(M12=0," ",IF(Employee!P$43&gt;E$9,0,IF(C12="A",WNI!E44,IF(C12="B",WNI!F44,IF(C12="C",WNI!G44,IF(C12="J",WNI!H44,"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",WNI!I44))</f>
        <v xml:space="preserve"> </v>
      </c>
      <c r="U12" s="50"/>
      <c r="V12" s="61">
        <f>IF(Employee!H$60=E$9,Employee!D$60+SUM(M12)+'Apr09'!V57,SUM(M12)+'Apr09'!V57)</f>
        <v>0</v>
      </c>
      <c r="W12" s="61">
        <f>IF(Employee!H$60=E$9,Employee!D$61+SUM(N12)+'Apr09'!W57,SUM(N12)+'Apr09'!W57)</f>
        <v>0</v>
      </c>
      <c r="X12" s="61">
        <f>IF(O12=" ",'Apr09'!X57,O12+'Apr09'!X57)</f>
        <v>0</v>
      </c>
      <c r="Y12" s="61">
        <f>IF(P12=" ",'Apr09'!Y57,P12+'Apr09'!Y57)</f>
        <v>0</v>
      </c>
      <c r="Z12" s="61">
        <f>IF(Q12=" ",'Apr09'!Z57,Q12+'Apr09'!Z57)</f>
        <v>0</v>
      </c>
      <c r="AA12" s="61">
        <f>IF(R12=" ",'Apr09'!AA57,R12+'Apr09'!AA57)</f>
        <v>0</v>
      </c>
      <c r="AB12" s="62"/>
      <c r="AC12" s="61">
        <f>IF(T12=" ",'Apr09'!AC57,T12+'Apr09'!AC57)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IF(T$9="Y",'Apr09'!H58,0)</f>
        <v>0</v>
      </c>
      <c r="I13" s="121">
        <f>IF(T$9="Y",'Apr09'!I58,0)</f>
        <v>0</v>
      </c>
      <c r="J13" s="121">
        <f>IF(T$9="Y",'Apr09'!J58,0)</f>
        <v>0</v>
      </c>
      <c r="K13" s="121">
        <f>IF(T$9="Y",'Apr09'!K58,I13*J13)</f>
        <v>0</v>
      </c>
      <c r="L13" s="166">
        <f>IF(T$9="Y",'Apr09'!L58,0)</f>
        <v>0</v>
      </c>
      <c r="M13" s="145" t="str">
        <f>IF(E13=" "," ",IF(T$9="Y",'Apr09'!M58,IF((H13+K13+L13)&gt;0,H13+K13+L13," ")))</f>
        <v xml:space="preserve"> </v>
      </c>
      <c r="N13" s="123" t="str">
        <f>IF(M13=" "," ",IF(M13=0," ",IF(Employee!O$76="W1",AN13,AI13-'Apr09'!W58)))</f>
        <v xml:space="preserve"> </v>
      </c>
      <c r="O13" s="133" t="str">
        <f>IF(M13=" "," ",IF(M13=0," ",IF(Employee!P$69&gt;E$9,0,IF(C13="A",WNI!E45,IF(C13="B",WNI!F45,IF(C13="C",WNI!G45,IF(C13="J",WNI!H45,"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",WNI!I45))</f>
        <v xml:space="preserve"> </v>
      </c>
      <c r="U13" s="50"/>
      <c r="V13" s="61">
        <f>IF(Employee!H$86=E$9,Employee!D$86+SUM(M13)+'Apr09'!V58,SUM(M13)+'Apr09'!V58)</f>
        <v>0</v>
      </c>
      <c r="W13" s="61">
        <f>IF(Employee!H$86=E$9,Employee!D$87+SUM(N13)+'Apr09'!W58,SUM(N13)+'Apr09'!W58)</f>
        <v>0</v>
      </c>
      <c r="X13" s="61">
        <f>IF(O13=" ",'Apr09'!X58,O13+'Apr09'!X58)</f>
        <v>0</v>
      </c>
      <c r="Y13" s="61">
        <f>IF(P13=" ",'Apr09'!Y58,P13+'Apr09'!Y58)</f>
        <v>0</v>
      </c>
      <c r="Z13" s="61">
        <f>IF(Q13=" ",'Apr09'!Z58,Q13+'Apr09'!Z58)</f>
        <v>0</v>
      </c>
      <c r="AA13" s="61">
        <f>IF(R13=" ",'Apr09'!AA58,R13+'Apr09'!AA58)</f>
        <v>0</v>
      </c>
      <c r="AB13" s="62"/>
      <c r="AC13" s="61">
        <f>IF(T13=" ",'Apr09'!AC58,T13+'Apr09'!AC58)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IF(T$9="Y",'Apr09'!H59,0)</f>
        <v>0</v>
      </c>
      <c r="I14" s="121">
        <f>IF(T$9="Y",'Apr09'!I59,0)</f>
        <v>0</v>
      </c>
      <c r="J14" s="121">
        <f>IF(T$9="Y",'Apr09'!J59,0)</f>
        <v>0</v>
      </c>
      <c r="K14" s="121">
        <f>IF(T$9="Y",'Apr09'!K59,I14*J14)</f>
        <v>0</v>
      </c>
      <c r="L14" s="166">
        <f>IF(T$9="Y",'Apr09'!L59,0)</f>
        <v>0</v>
      </c>
      <c r="M14" s="145" t="str">
        <f>IF(E14=" "," ",IF(T$9="Y",'Apr09'!M59,IF((H14+K14+L14)&gt;0,H14+K14+L14," ")))</f>
        <v xml:space="preserve"> </v>
      </c>
      <c r="N14" s="123" t="str">
        <f>IF(M14=" "," ",IF(M14=0," ",IF(Employee!O$102="W1",AN14,AI14-'Apr09'!W59)))</f>
        <v xml:space="preserve"> </v>
      </c>
      <c r="O14" s="133" t="str">
        <f>IF(M14=" "," ",IF(M14=0," ",IF(Employee!P$95&gt;E$9,0,IF(C14="A",WNI!E46,IF(C14="B",WNI!F46,IF(C14="C",WNI!G46,IF(C14="J",WNI!H46,"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",WNI!I46))</f>
        <v xml:space="preserve"> </v>
      </c>
      <c r="U14" s="50"/>
      <c r="V14" s="61">
        <f>IF(Employee!H$112=E$9,Employee!D$112+SUM(M14)+'Apr09'!V59,SUM(M14)+'Apr09'!V59)</f>
        <v>0</v>
      </c>
      <c r="W14" s="61">
        <f>IF(Employee!H$112=E$9,Employee!D$113+SUM(N14)+'Apr09'!W59,SUM(N14)+'Apr09'!W59)</f>
        <v>0</v>
      </c>
      <c r="X14" s="61">
        <f>IF(O14=" ",'Apr09'!X59,O14+'Apr09'!X59)</f>
        <v>0</v>
      </c>
      <c r="Y14" s="61">
        <f>IF(P14=" ",'Apr09'!Y59,P14+'Apr09'!Y59)</f>
        <v>0</v>
      </c>
      <c r="Z14" s="61">
        <f>IF(Q14=" ",'Apr09'!Z59,Q14+'Apr09'!Z59)</f>
        <v>0</v>
      </c>
      <c r="AA14" s="61">
        <f>IF(R14=" ",'Apr09'!AA59,R14+'Apr09'!AA59)</f>
        <v>0</v>
      </c>
      <c r="AB14" s="62"/>
      <c r="AC14" s="61">
        <f>IF(T14=" ",'Apr09'!AC59,T14+'Apr09'!AC59)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IF(T$9="Y",'Apr09'!H60,0)</f>
        <v>0</v>
      </c>
      <c r="I15" s="121">
        <f>IF(T$9="Y",'Apr09'!I60,0)</f>
        <v>0</v>
      </c>
      <c r="J15" s="121">
        <f>IF(T$9="Y",'Apr09'!J60,0)</f>
        <v>0</v>
      </c>
      <c r="K15" s="121">
        <f>IF(T$9="Y",'Apr09'!K60,I15*J15)</f>
        <v>0</v>
      </c>
      <c r="L15" s="166">
        <f>IF(T$9="Y",'Apr09'!L60,0)</f>
        <v>0</v>
      </c>
      <c r="M15" s="145" t="str">
        <f>IF(E15=" "," ",IF(T$9="Y",'Apr09'!M60,IF((H15+K15+L15)&gt;0,H15+K15+L15," ")))</f>
        <v xml:space="preserve"> </v>
      </c>
      <c r="N15" s="123" t="str">
        <f>IF(M15=" "," ",IF(M15=0," ",IF(Employee!O$128="W1",AN15,AI15-'Apr09'!W60)))</f>
        <v xml:space="preserve"> </v>
      </c>
      <c r="O15" s="133" t="str">
        <f>IF(M15=" "," ",IF(M15=0," ",IF(Employee!P$121&gt;E$9,0,IF(C15="A",WNI!E47,IF(C15="B",WNI!F47,IF(C15="C",WNI!G47,IF(C15="J",WNI!H47,"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",WNI!I47))</f>
        <v xml:space="preserve"> </v>
      </c>
      <c r="U15" s="50"/>
      <c r="V15" s="61">
        <f>IF(Employee!H$138=E$9,Employee!D$138+SUM(M15)+'Apr09'!V60,SUM(M15)+'Apr09'!V60)</f>
        <v>0</v>
      </c>
      <c r="W15" s="61">
        <f>IF(Employee!H$138=E$9,Employee!D$139+SUM(N15)+'Apr09'!W60,SUM(N15)+'Apr09'!W60)</f>
        <v>0</v>
      </c>
      <c r="X15" s="61">
        <f>IF(O15=" ",'Apr09'!X60,O15+'Apr09'!X60)</f>
        <v>0</v>
      </c>
      <c r="Y15" s="61">
        <f>IF(P15=" ",'Apr09'!Y60,P15+'Apr09'!Y60)</f>
        <v>0</v>
      </c>
      <c r="Z15" s="61">
        <f>IF(Q15=" ",'Apr09'!Z60,Q15+'Apr09'!Z60)</f>
        <v>0</v>
      </c>
      <c r="AA15" s="61">
        <f>IF(R15=" ",'Apr09'!AA60,R15+'Apr09'!AA60)</f>
        <v>0</v>
      </c>
      <c r="AB15" s="62"/>
      <c r="AC15" s="61">
        <f>IF(T15=" ",'Apr09'!AC60,T15+'Apr09'!AC60)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IF(T$9="Y",'Apr09'!H61,0)</f>
        <v>0</v>
      </c>
      <c r="I16" s="121">
        <f>IF(T$9="Y",'Apr09'!I61,0)</f>
        <v>0</v>
      </c>
      <c r="J16" s="121">
        <f>IF(T$9="Y",'Apr09'!J61,0)</f>
        <v>0</v>
      </c>
      <c r="K16" s="121">
        <f>IF(T$9="Y",'Apr09'!K61,I16*J16)</f>
        <v>0</v>
      </c>
      <c r="L16" s="166">
        <f>IF(T$9="Y",'Apr09'!L61,0)</f>
        <v>0</v>
      </c>
      <c r="M16" s="145" t="str">
        <f>IF(E16=" "," ",IF(T$9="Y",'Apr09'!M61,IF((H16+K16+L16)&gt;0,H16+K16+L16," ")))</f>
        <v xml:space="preserve"> </v>
      </c>
      <c r="N16" s="123" t="str">
        <f>IF(M16=" "," ",IF(M16=0," ",IF(Employee!O$154="W1",AN16,AI16-'Apr09'!W61)))</f>
        <v xml:space="preserve"> </v>
      </c>
      <c r="O16" s="133" t="str">
        <f>IF(M16=" "," ",IF(M16=0," ",IF(Employee!P$147&gt;E$9,0,IF(C16="A",WNI!E48,IF(C16="B",WNI!F48,IF(C16="C",WNI!G48,IF(C16="J",WNI!H48,"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",WNI!I48))</f>
        <v xml:space="preserve"> </v>
      </c>
      <c r="U16" s="50"/>
      <c r="V16" s="61">
        <f>IF(Employee!H$164=E$9,Employee!D$164+SUM(M16)+'Apr09'!V61,SUM(M16)+'Apr09'!V61)</f>
        <v>0</v>
      </c>
      <c r="W16" s="61">
        <f>IF(Employee!H$164=E$9,Employee!D$165+SUM(N16)+'Apr09'!W61,SUM(N16)+'Apr09'!W61)</f>
        <v>0</v>
      </c>
      <c r="X16" s="61">
        <f>IF(O16=" ",'Apr09'!X61,O16+'Apr09'!X61)</f>
        <v>0</v>
      </c>
      <c r="Y16" s="61">
        <f>IF(P16=" ",'Apr09'!Y61,P16+'Apr09'!Y61)</f>
        <v>0</v>
      </c>
      <c r="Z16" s="61">
        <f>IF(Q16=" ",'Apr09'!Z61,Q16+'Apr09'!Z61)</f>
        <v>0</v>
      </c>
      <c r="AA16" s="61">
        <f>IF(R16=" ",'Apr09'!AA61,R16+'Apr09'!AA61)</f>
        <v>0</v>
      </c>
      <c r="AB16" s="62"/>
      <c r="AC16" s="61">
        <f>IF(T16=" ",'Apr09'!AC61,T16+'Apr09'!AC61)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IF(T$9="Y",'Apr09'!H62,0)</f>
        <v>0</v>
      </c>
      <c r="I17" s="121">
        <f>IF(T$9="Y",'Apr09'!I62,0)</f>
        <v>0</v>
      </c>
      <c r="J17" s="121">
        <f>IF(T$9="Y",'Apr09'!J62,0)</f>
        <v>0</v>
      </c>
      <c r="K17" s="121">
        <f>IF(T$9="Y",'Apr09'!K62,I17*J17)</f>
        <v>0</v>
      </c>
      <c r="L17" s="166">
        <f>IF(T$9="Y",'Apr09'!L62,0)</f>
        <v>0</v>
      </c>
      <c r="M17" s="145" t="str">
        <f>IF(E17=" "," ",IF(T$9="Y",'Apr09'!M62,IF((H17+K17+L17)&gt;0,H17+K17+L17," ")))</f>
        <v xml:space="preserve"> </v>
      </c>
      <c r="N17" s="123" t="str">
        <f>IF(M17=" "," ",IF(M17=0," ",IF(Employee!O$180="W1",AN17,AI17-'Apr09'!W62)))</f>
        <v xml:space="preserve"> </v>
      </c>
      <c r="O17" s="133" t="str">
        <f>IF(M17=" "," ",IF(M17=0," ",IF(Employee!P$173&gt;E$9,0,IF(C17="A",WNI!E49,IF(C17="B",WNI!F49,IF(C17="C",WNI!G49,IF(C17="J",WNI!H49,"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",WNI!I49))</f>
        <v xml:space="preserve"> </v>
      </c>
      <c r="U17" s="50"/>
      <c r="V17" s="61">
        <f>IF(Employee!H$190=E$9,Employee!D$190+SUM(M17)+'Apr09'!V62,SUM(M17)+'Apr09'!V62)</f>
        <v>0</v>
      </c>
      <c r="W17" s="61">
        <f>IF(Employee!H$190=E$9,Employee!D$191+SUM(N17)+'Apr09'!W62,SUM(N17)+'Apr09'!W62)</f>
        <v>0</v>
      </c>
      <c r="X17" s="61">
        <f>IF(O17=" ",'Apr09'!X62,O17+'Apr09'!X62)</f>
        <v>0</v>
      </c>
      <c r="Y17" s="61">
        <f>IF(P17=" ",'Apr09'!Y62,P17+'Apr09'!Y62)</f>
        <v>0</v>
      </c>
      <c r="Z17" s="61">
        <f>IF(Q17=" ",'Apr09'!Z62,Q17+'Apr09'!Z62)</f>
        <v>0</v>
      </c>
      <c r="AA17" s="61">
        <f>IF(R17=" ",'Apr09'!AA62,R17+'Apr09'!AA62)</f>
        <v>0</v>
      </c>
      <c r="AB17" s="62"/>
      <c r="AC17" s="61">
        <f>IF(T17=" ",'Apr09'!AC62,T17+'Apr09'!AC62)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IF(T$9="Y",'Apr09'!H63,0)</f>
        <v>0</v>
      </c>
      <c r="I18" s="121">
        <f>IF(T$9="Y",'Apr09'!I63,0)</f>
        <v>0</v>
      </c>
      <c r="J18" s="121">
        <f>IF(T$9="Y",'Apr09'!J63,0)</f>
        <v>0</v>
      </c>
      <c r="K18" s="121">
        <f>IF(T$9="Y",'Apr09'!K63,I18*J18)</f>
        <v>0</v>
      </c>
      <c r="L18" s="166">
        <f>IF(T$9="Y",'Apr09'!L63,0)</f>
        <v>0</v>
      </c>
      <c r="M18" s="145" t="str">
        <f>IF(E18=" "," ",IF(T$9="Y",'Apr09'!M63,IF((H18+K18+L18)&gt;0,H18+K18+L18," ")))</f>
        <v xml:space="preserve"> </v>
      </c>
      <c r="N18" s="123" t="str">
        <f>IF(M18=" "," ",IF(M18=0," ",IF(Employee!O$206="W1",AN18,AI18-'Apr09'!W63)))</f>
        <v xml:space="preserve"> </v>
      </c>
      <c r="O18" s="133" t="str">
        <f>IF(M18=" "," ",IF(M18=0," ",IF(Employee!P$199&gt;E$9,0,IF(C18="A",WNI!E50,IF(C18="B",WNI!F50,IF(C18="C",WNI!G50,IF(C18="J",WNI!H50,"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",WNI!I50))</f>
        <v xml:space="preserve"> </v>
      </c>
      <c r="U18" s="50"/>
      <c r="V18" s="61">
        <f>IF(Employee!H$216=E$9,Employee!D$216+SUM(M18)+'Apr09'!V63,SUM(M18)+'Apr09'!V63)</f>
        <v>0</v>
      </c>
      <c r="W18" s="61">
        <f>IF(Employee!H$216=E$9,Employee!D$217+SUM(N18)+'Apr09'!W63,SUM(N18)+'Apr09'!W63)</f>
        <v>0</v>
      </c>
      <c r="X18" s="61">
        <f>IF(O18=" ",'Apr09'!X63,O18+'Apr09'!X63)</f>
        <v>0</v>
      </c>
      <c r="Y18" s="61">
        <f>IF(P18=" ",'Apr09'!Y63,P18+'Apr09'!Y63)</f>
        <v>0</v>
      </c>
      <c r="Z18" s="61">
        <f>IF(Q18=" ",'Apr09'!Z63,Q18+'Apr09'!Z63)</f>
        <v>0</v>
      </c>
      <c r="AA18" s="61">
        <f>IF(R18=" ",'Apr09'!AA63,R18+'Apr09'!AA63)</f>
        <v>0</v>
      </c>
      <c r="AB18" s="62"/>
      <c r="AC18" s="61">
        <f>IF(T18=" ",'Apr09'!AC63,T18+'Apr09'!AC63)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IF(T$9="Y",'Apr09'!H64,0)</f>
        <v>0</v>
      </c>
      <c r="I19" s="121">
        <f>IF(T$9="Y",'Apr09'!I64,0)</f>
        <v>0</v>
      </c>
      <c r="J19" s="121">
        <f>IF(T$9="Y",'Apr09'!J64,0)</f>
        <v>0</v>
      </c>
      <c r="K19" s="121">
        <f>IF(T$9="Y",'Apr09'!K64,I19*J19)</f>
        <v>0</v>
      </c>
      <c r="L19" s="166">
        <f>IF(T$9="Y",'Apr09'!L64,0)</f>
        <v>0</v>
      </c>
      <c r="M19" s="145" t="str">
        <f>IF(E19=" "," ",IF(T$9="Y",'Apr09'!M64,IF((H19+K19+L19)&gt;0,H19+K19+L19," ")))</f>
        <v xml:space="preserve"> </v>
      </c>
      <c r="N19" s="123" t="str">
        <f>IF(M19=" "," ",IF(M19=0," ",IF(Employee!O$232="W1",AN19,AI19-'Apr09'!W64)))</f>
        <v xml:space="preserve"> </v>
      </c>
      <c r="O19" s="133" t="str">
        <f>IF(M19=" "," ",IF(M19=0," ",IF(Employee!P$225&gt;E$9,0,IF(C19="A",WNI!E51,IF(C19="B",WNI!F51,IF(C19="C",WNI!G51,IF(C19="J",WNI!H51,"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",WNI!I51))</f>
        <v xml:space="preserve"> </v>
      </c>
      <c r="U19" s="50"/>
      <c r="V19" s="61">
        <f>IF(Employee!H$242=E$9,Employee!D$242+SUM(M19)+'Apr09'!V64,SUM(M19)+'Apr09'!V64)</f>
        <v>0</v>
      </c>
      <c r="W19" s="61">
        <f>IF(Employee!H$242=E$9,Employee!D$243+SUM(N19)+'Apr09'!W64,SUM(N19)+'Apr09'!W64)</f>
        <v>0</v>
      </c>
      <c r="X19" s="61">
        <f>IF(O19=" ",'Apr09'!X64,O19+'Apr09'!X64)</f>
        <v>0</v>
      </c>
      <c r="Y19" s="61">
        <f>IF(P19=" ",'Apr09'!Y64,P19+'Apr09'!Y64)</f>
        <v>0</v>
      </c>
      <c r="Z19" s="61">
        <f>IF(Q19=" ",'Apr09'!Z64,Q19+'Apr09'!Z64)</f>
        <v>0</v>
      </c>
      <c r="AA19" s="61">
        <f>IF(R19=" ",'Apr09'!AA64,R19+'Apr09'!AA64)</f>
        <v>0</v>
      </c>
      <c r="AB19" s="62"/>
      <c r="AC19" s="61">
        <f>IF(T19=" ",'Apr09'!AC64,T19+'Apr09'!AC64)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IF(T$9="Y",'Apr09'!H65,0)</f>
        <v>0</v>
      </c>
      <c r="I20" s="148">
        <f>IF(T$9="Y",'Apr09'!I65,0)</f>
        <v>0</v>
      </c>
      <c r="J20" s="148">
        <f>IF(T$9="Y",'Apr09'!J65,0)</f>
        <v>0</v>
      </c>
      <c r="K20" s="148">
        <f>IF(T$9="Y",'Apr09'!K65,I20*J20)</f>
        <v>0</v>
      </c>
      <c r="L20" s="167">
        <f>IF(T$9="Y",'Apr09'!L65,0)</f>
        <v>0</v>
      </c>
      <c r="M20" s="146" t="str">
        <f>IF(E20=" "," ",IF(T$9="Y",'Apr09'!M65,IF((H20+K20+L20)&gt;0,H20+K20+L20," ")))</f>
        <v xml:space="preserve"> </v>
      </c>
      <c r="N20" s="123" t="str">
        <f>IF(M20=" "," ",IF(M20=0," ",IF(Employee!O$258="W1",AN20,AI20-'Apr09'!W65)))</f>
        <v xml:space="preserve"> </v>
      </c>
      <c r="O20" s="133" t="str">
        <f>IF(M20=" "," ",IF(M20=0," ",IF(Employee!P$251&gt;E$9,0,IF(C20="A",WNI!E52,IF(C20="B",WNI!F52,IF(C20="C",WNI!G52,IF(C20="J",WNI!H52,"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",WNI!I52))</f>
        <v xml:space="preserve"> </v>
      </c>
      <c r="U20" s="50"/>
      <c r="V20" s="61">
        <f>IF(Employee!H$268=E$9,Employee!D$268+SUM(M20)+'Apr09'!V65,SUM(M20)+'Apr09'!V65)</f>
        <v>0</v>
      </c>
      <c r="W20" s="61">
        <f>IF(Employee!H$268=E$9,Employee!D$269+SUM(N20)+'Apr09'!W65,SUM(N20)+'Apr09'!W65)</f>
        <v>0</v>
      </c>
      <c r="X20" s="61">
        <f>IF(O20=" ",'Apr09'!X65,O20+'Apr09'!X65)</f>
        <v>0</v>
      </c>
      <c r="Y20" s="61">
        <f>IF(P20=" ",'Apr09'!Y65,P20+'Apr09'!Y65)</f>
        <v>0</v>
      </c>
      <c r="Z20" s="61">
        <f>IF(Q20=" ",'Apr09'!Z65,Q20+'Apr09'!Z65)</f>
        <v>0</v>
      </c>
      <c r="AA20" s="61">
        <f>IF(R20=" ",'Apr09'!AA65,R20+'Apr09'!AA65)</f>
        <v>0</v>
      </c>
      <c r="AB20" s="62"/>
      <c r="AC20" s="61">
        <f>IF(T20=" ",'Apr09'!AC65,T20+'Apr09'!AC65)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8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6</v>
      </c>
      <c r="F24" s="63"/>
      <c r="G24" s="63"/>
      <c r="H24" s="421" t="s">
        <v>39</v>
      </c>
      <c r="I24" s="410"/>
      <c r="J24" s="411"/>
      <c r="K24" s="324">
        <f>Admin!B37</f>
        <v>39944</v>
      </c>
      <c r="L24" s="325" t="s">
        <v>256</v>
      </c>
      <c r="M24" s="326">
        <f>Admin!B43</f>
        <v>39950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",IF(Employee!P$17&gt;E$24,0,IF(C26="A",WNI!E53,IF(C26="B",WNI!F53,IF(C26="C",WNI!G53,IF(C26="J",WNI!H53,"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",WNI!I53))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",IF(Employee!P$43&gt;E$24,0,IF(C27="A",WNI!E54,IF(C27="B",WNI!F54,IF(C27="C",WNI!G54,IF(C27="J",WNI!H54,"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",WNI!I54))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",IF(Employee!P$69&gt;E$24,0,IF(C28="A",WNI!E55,IF(C28="B",WNI!F55,IF(C28="C",WNI!G55,IF(C28="J",WNI!H55,"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",WNI!I55))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",IF(Employee!P$95&gt;E$24,0,IF(C29="A",WNI!E56,IF(C29="B",WNI!F56,IF(C29="C",WNI!G56,IF(C29="J",WNI!H56,"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",WNI!I56))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",IF(Employee!P$121&gt;E$24,0,IF(C30="A",WNI!E57,IF(C30="B",WNI!F57,IF(C30="C",WNI!G57,IF(C30="J",WNI!H57,"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",WNI!I57))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",IF(Employee!P$147&gt;E$24,0,IF(C31="A",WNI!E58,IF(C31="B",WNI!F58,IF(C31="C",WNI!G58,IF(C31="J",WNI!H58,"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",WNI!I58))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",IF(Employee!P$173&gt;E$24,0,IF(C32="A",WNI!E59,IF(C32="B",WNI!F59,IF(C32="C",WNI!G59,IF(C32="J",WNI!H59,"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",WNI!I59))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",IF(Employee!P$199&gt;E$24,0,IF(C33="A",WNI!E60,IF(C33="B",WNI!F60,IF(C33="C",WNI!G60,IF(C33="J",WNI!H60,"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",WNI!I60))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",IF(Employee!P$225&gt;E$24,0,IF(C34="A",WNI!E61,IF(C34="B",WNI!F61,IF(C34="C",WNI!G61,IF(C34="J",WNI!H61,"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",WNI!I61))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",IF(Employee!P$251&gt;E$24,0,IF(C35="A",WNI!E62,IF(C35="B",WNI!F62,IF(C35="C",WNI!G62,IF(C35="J",WNI!H62,"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",WNI!I62))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7</v>
      </c>
      <c r="F39" s="63"/>
      <c r="G39" s="63"/>
      <c r="H39" s="421" t="s">
        <v>39</v>
      </c>
      <c r="I39" s="410"/>
      <c r="J39" s="411"/>
      <c r="K39" s="324">
        <f>Admin!B44</f>
        <v>39951</v>
      </c>
      <c r="L39" s="325" t="s">
        <v>256</v>
      </c>
      <c r="M39" s="326">
        <f>Admin!B50</f>
        <v>39957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",IF(Employee!P$17&gt;E$39,0,IF(C41="A",WNI!E63,IF(C41="B",WNI!F63,IF(C41="C",WNI!G63,IF(C41="J",WNI!H63,"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",WNI!I63))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",IF(Employee!P$43&gt;E$39,0,IF(C42="A",WNI!E64,IF(C42="B",WNI!F64,IF(C42="C",WNI!G64,IF(C42="J",WNI!H64,"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",WNI!I64))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",IF(Employee!P$69&gt;E$39,0,IF(C43="A",WNI!E65,IF(C43="B",WNI!F65,IF(C43="C",WNI!G65,IF(C43="J",WNI!H65,"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",WNI!I65))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",IF(Employee!P$95&gt;E$39,0,IF(C44="A",WNI!E66,IF(C44="B",WNI!F66,IF(C44="C",WNI!G66,IF(C44="J",WNI!H66,"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",WNI!I66))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",IF(Employee!P$121&gt;E$39,0,IF(C45="A",WNI!E67,IF(C45="B",WNI!F67,IF(C45="C",WNI!G67,IF(C45="J",WNI!H67,"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",WNI!I67))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",IF(Employee!P$147&gt;E$39,0,IF(C46="A",WNI!E68,IF(C46="B",WNI!F68,IF(C46="C",WNI!G68,IF(C46="J",WNI!H68,"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",WNI!I68))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",IF(Employee!P$173&gt;E$39,0,IF(C47="A",WNI!E69,IF(C47="B",WNI!F69,IF(C47="C",WNI!G69,IF(C47="J",WNI!H69,"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",WNI!I69))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",IF(Employee!P$199&gt;E$39,0,IF(C48="A",WNI!E70,IF(C48="B",WNI!F70,IF(C48="C",WNI!G70,IF(C48="J",WNI!H70,"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",WNI!I70))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",IF(Employee!P$225&gt;E$39,0,IF(C49="A",WNI!E71,IF(C49="B",WNI!F71,IF(C49="C",WNI!G71,IF(C49="J",WNI!H71,"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",WNI!I71))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",IF(Employee!P$251&gt;E$39,0,IF(C50="A",WNI!E72,IF(C50="B",WNI!F72,IF(C50="C",WNI!G72,IF(C50="J",WNI!H72,"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",WNI!I72))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10"/>
      <c r="D53" s="410"/>
      <c r="E53" s="411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10"/>
      <c r="D54" s="411"/>
      <c r="E54" s="220">
        <v>8</v>
      </c>
      <c r="F54" s="63"/>
      <c r="G54" s="63"/>
      <c r="H54" s="421" t="s">
        <v>39</v>
      </c>
      <c r="I54" s="410"/>
      <c r="J54" s="411"/>
      <c r="K54" s="324">
        <f>Admin!B51</f>
        <v>39958</v>
      </c>
      <c r="L54" s="325" t="s">
        <v>256</v>
      </c>
      <c r="M54" s="326">
        <f>Admin!B57</f>
        <v>39964</v>
      </c>
      <c r="N54" s="28"/>
      <c r="O54" s="422" t="s">
        <v>116</v>
      </c>
      <c r="P54" s="423"/>
      <c r="Q54" s="423"/>
      <c r="R54" s="424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",IF(Employee!P$17&gt;E$54,0,IF(C56="A",WNI!E73,IF(C56="B",WNI!F73,IF(C56="C",WNI!G73,IF(C56="J",WNI!H73,"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",WNI!I73))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",IF(Employee!P$43&gt;E$54,0,IF(C57="A",WNI!E74,IF(C57="B",WNI!F74,IF(C57="C",WNI!G74,IF(C57="J",WNI!H74,"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",WNI!I74))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",IF(Employee!P$69&gt;E$54,0,IF(C58="A",WNI!E75,IF(C58="B",WNI!F75,IF(C58="C",WNI!G75,IF(C58="J",WNI!H75,"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",WNI!I75))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",IF(Employee!P$95&gt;E$54,0,IF(C59="A",WNI!E76,IF(C59="B",WNI!F76,IF(C59="C",WNI!G76,IF(C59="J",WNI!H76,"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",WNI!I76))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",IF(Employee!P$121&gt;E$54,0,IF(C60="A",WNI!E77,IF(C60="B",WNI!F77,IF(C60="C",WNI!G77,IF(C60="J",WNI!H77,"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",WNI!I77))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",IF(Employee!P$147&gt;E$54,0,IF(C61="A",WNI!E78,IF(C61="B",WNI!F78,IF(C61="C",WNI!G78,IF(C61="J",WNI!H78,"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",WNI!I78))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",IF(Employee!P$173&gt;E$54,0,IF(C62="A",WNI!E79,IF(C62="B",WNI!F79,IF(C62="C",WNI!G79,IF(C62="J",WNI!H79,"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",WNI!I79))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",IF(Employee!P$199&gt;E$54,0,IF(C63="A",WNI!E80,IF(C63="B",WNI!F80,IF(C63="C",WNI!G80,IF(C63="J",WNI!H80,"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",WNI!I80))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",IF(Employee!P$225&gt;E$54,0,IF(C64="A",WNI!E81,IF(C64="B",WNI!F81,IF(C64="C",WNI!G81,IF(C64="J",WNI!H81,"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",WNI!I81))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",IF(Employee!P$251&gt;E$54,0,IF(C65="A",WNI!E82,IF(C65="B",WNI!F82,IF(C65="C",WNI!G82,IF(C65="J",WNI!H82,"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",WNI!I82))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11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2</v>
      </c>
      <c r="F69" s="63"/>
      <c r="G69" s="63"/>
      <c r="H69" s="421" t="s">
        <v>39</v>
      </c>
      <c r="I69" s="410"/>
      <c r="J69" s="411"/>
      <c r="K69" s="324">
        <f>Admin!B32</f>
        <v>39939</v>
      </c>
      <c r="L69" s="325" t="s">
        <v>256</v>
      </c>
      <c r="M69" s="326">
        <f>Admin!B62</f>
        <v>39969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IF(T$69="Y",'Apr09'!H71,0)</f>
        <v>0</v>
      </c>
      <c r="I71" s="117">
        <f>IF(T$69="Y",'Apr09'!I71,0)</f>
        <v>0</v>
      </c>
      <c r="J71" s="117">
        <f>IF(T$69="Y",'Apr09'!J71,0)</f>
        <v>0</v>
      </c>
      <c r="K71" s="117">
        <f>IF(T$69="Y",'Apr09'!K71,I71*J71)</f>
        <v>0</v>
      </c>
      <c r="L71" s="165">
        <f>IF(T$69="Y",'Apr09'!L71,0)</f>
        <v>0</v>
      </c>
      <c r="M71" s="130" t="str">
        <f>IF(E71=" "," ",IF(T$69="Y",'Apr09'!M71,IF((H71+K71+L71)&gt;0,H71+K71+L71," ")))</f>
        <v xml:space="preserve"> </v>
      </c>
      <c r="N71" s="242" t="str">
        <f>IF(M71=" "," ",IF(M71=0," ",IF(Employee!O$24="M1",AN71,AI71-'Apr09'!W71)))</f>
        <v xml:space="preserve"> </v>
      </c>
      <c r="O71" s="131" t="str">
        <f>IF(M71=" "," ",IF(M71=0," ",IF(Employee!P$17&gt;E$69,0,IF(C71="A",MNI!E13,IF(C71="B",MNI!F13,IF(C71="C",MNI!G13,IF(C71="J",MNI!H13," ")))))))</f>
        <v xml:space="preserve"> </v>
      </c>
      <c r="P71" s="119"/>
      <c r="Q71" s="119"/>
      <c r="R71" s="137" t="str">
        <f>IF(M71=" "," ",IF(M71=0," ",M71-SUM(N71:Q71)))</f>
        <v xml:space="preserve"> </v>
      </c>
      <c r="S71" s="123"/>
      <c r="T71" s="120" t="str">
        <f>IF(M71=" "," ",IF(M71=0," ",MNI!I13))</f>
        <v xml:space="preserve"> </v>
      </c>
      <c r="U71" s="50"/>
      <c r="V71" s="61">
        <f>IF(Employee!H$35=E$69,Employee!D$34+SUM(M71)+'Apr09'!V71,SUM(M71)+'Apr09'!V71)</f>
        <v>0</v>
      </c>
      <c r="W71" s="61">
        <f>IF(Employee!H$35=E$69,Employee!D$35+SUM(N71)+'Apr09'!W71,SUM(N71)+'Apr09'!W71)</f>
        <v>0</v>
      </c>
      <c r="X71" s="61">
        <f>IF(O71=" ",'Apr09'!X71,O71+'Apr09'!X71)</f>
        <v>0</v>
      </c>
      <c r="Y71" s="61">
        <f>IF(P71=" ",'Apr09'!Y71,P71+'Apr09'!Y71)</f>
        <v>0</v>
      </c>
      <c r="Z71" s="61">
        <f>IF(Q71=" ",'Apr09'!Z71,Q71+'Apr09'!Z71)</f>
        <v>0</v>
      </c>
      <c r="AA71" s="61">
        <f>IF(R71=" ",'Apr09'!AA71,R71+'Apr09'!AA71)</f>
        <v>0</v>
      </c>
      <c r="AB71" s="62"/>
      <c r="AC71" s="61">
        <f>IF(T71=" ",'Apr09'!AC71,T71+'Apr09'!AC71)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IF(T$69="Y",'Apr09'!H72,0)</f>
        <v>0</v>
      </c>
      <c r="I72" s="121">
        <f>IF(T$69="Y",'Apr09'!I72,0)</f>
        <v>0</v>
      </c>
      <c r="J72" s="121">
        <f>IF(T$69="Y",'Apr09'!J72,0)</f>
        <v>0</v>
      </c>
      <c r="K72" s="121">
        <f>IF(T$69="Y",'Apr09'!K72,I72*J72)</f>
        <v>0</v>
      </c>
      <c r="L72" s="166">
        <f>IF(T$69="Y",'Apr09'!L72,0)</f>
        <v>0</v>
      </c>
      <c r="M72" s="132" t="str">
        <f>IF(E72=" "," ",IF(T$69="Y",'Apr09'!M72,IF((H72+K72+L72)&gt;0,H72+K72+L72," ")))</f>
        <v xml:space="preserve"> </v>
      </c>
      <c r="N72" s="244" t="str">
        <f>IF(M72=" "," ",IF(M72=0," ",IF(Employee!O$50="M1",AN72,AI72-'Apr09'!W72)))</f>
        <v xml:space="preserve"> </v>
      </c>
      <c r="O72" s="133" t="str">
        <f>IF(M72=" "," ",IF(M72=0," ",IF(Employee!P$43&gt;E$69,0,IF(C72="A",MNI!E14,IF(C72="B",MNI!F14,IF(C72="C",MNI!G14,IF(C72="J",MNI!H14," ")))))))</f>
        <v xml:space="preserve"> </v>
      </c>
      <c r="P72" s="123"/>
      <c r="Q72" s="123"/>
      <c r="R72" s="138" t="str">
        <f t="shared" ref="R72:R80" si="80">IF(M72=" "," ",IF(M72=0," ",M72-SUM(N72:Q72)))</f>
        <v xml:space="preserve"> </v>
      </c>
      <c r="S72" s="123"/>
      <c r="T72" s="124" t="str">
        <f>IF(M72=" "," ",IF(M72=0," ",MNI!I14))</f>
        <v xml:space="preserve"> </v>
      </c>
      <c r="U72" s="50"/>
      <c r="V72" s="61">
        <f>IF(Employee!H$61=E$69,Employee!D$60+SUM(M72)+'Apr09'!V72,SUM(M72)+'Apr09'!V72)</f>
        <v>0</v>
      </c>
      <c r="W72" s="61">
        <f>IF(Employee!H$61=E$69,Employee!D$61+SUM(N72)+'Apr09'!W72,SUM(N72)+'Apr09'!W72)</f>
        <v>0</v>
      </c>
      <c r="X72" s="61">
        <f>IF(O72=" ",'Apr09'!X72,O72+'Apr09'!X72)</f>
        <v>0</v>
      </c>
      <c r="Y72" s="61">
        <f>IF(P72=" ",'Apr09'!Y72,P72+'Apr09'!Y72)</f>
        <v>0</v>
      </c>
      <c r="Z72" s="61">
        <f>IF(Q72=" ",'Apr09'!Z72,Q72+'Apr09'!Z72)</f>
        <v>0</v>
      </c>
      <c r="AA72" s="61">
        <f>IF(R72=" ",'Apr09'!AA72,R72+'Apr09'!AA72)</f>
        <v>0</v>
      </c>
      <c r="AB72" s="62"/>
      <c r="AC72" s="61">
        <f>IF(T72=" ",'Apr09'!AC72,T72+'Apr09'!AC72)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IF(T$69="Y",'Apr09'!H73,0)</f>
        <v>0</v>
      </c>
      <c r="I73" s="121">
        <f>IF(T$69="Y",'Apr09'!I73,0)</f>
        <v>0</v>
      </c>
      <c r="J73" s="121">
        <f>IF(T$69="Y",'Apr09'!J73,0)</f>
        <v>0</v>
      </c>
      <c r="K73" s="121">
        <f>IF(T$69="Y",'Apr09'!K73,I73*J73)</f>
        <v>0</v>
      </c>
      <c r="L73" s="166">
        <f>IF(T$69="Y",'Apr09'!L73,0)</f>
        <v>0</v>
      </c>
      <c r="M73" s="132" t="str">
        <f>IF(E73=" "," ",IF(T$69="Y",'Apr09'!M73,IF((H73+K73+L73)&gt;0,H73+K73+L73," ")))</f>
        <v xml:space="preserve"> </v>
      </c>
      <c r="N73" s="244" t="str">
        <f>IF(M73=" "," ",IF(M73=0," ",IF(Employee!O$76="M1",AN73,AI73-'Apr09'!W73)))</f>
        <v xml:space="preserve"> </v>
      </c>
      <c r="O73" s="133" t="str">
        <f>IF(M73=" "," ",IF(M73=0," ",IF(Employee!P$69&gt;E$69,0,IF(C73="A",MNI!E15,IF(C73="B",MNI!F15,IF(C73="C",MNI!G15,IF(C73="J",MNI!H15," ")))))))</f>
        <v xml:space="preserve"> </v>
      </c>
      <c r="P73" s="123"/>
      <c r="Q73" s="123"/>
      <c r="R73" s="138" t="str">
        <f t="shared" si="80"/>
        <v xml:space="preserve"> </v>
      </c>
      <c r="S73" s="123"/>
      <c r="T73" s="124" t="str">
        <f>IF(M73=" "," ",IF(M73=0," ",MNI!I15))</f>
        <v xml:space="preserve"> </v>
      </c>
      <c r="U73" s="50"/>
      <c r="V73" s="61">
        <f>IF(Employee!H$87=E$69,Employee!D$86+SUM(M73)+'Apr09'!V73,SUM(M73)+'Apr09'!V73)</f>
        <v>0</v>
      </c>
      <c r="W73" s="61">
        <f>IF(Employee!H$87=E$69,Employee!D$7+SUM(N73)+'Apr09'!W73,SUM(N73)+'Apr09'!W73)</f>
        <v>0</v>
      </c>
      <c r="X73" s="61">
        <f>IF(O73=" ",'Apr09'!X73,O73+'Apr09'!X73)</f>
        <v>0</v>
      </c>
      <c r="Y73" s="61">
        <f>IF(P73=" ",'Apr09'!Y73,P73+'Apr09'!Y73)</f>
        <v>0</v>
      </c>
      <c r="Z73" s="61">
        <f>IF(Q73=" ",'Apr09'!Z73,Q73+'Apr09'!Z73)</f>
        <v>0</v>
      </c>
      <c r="AA73" s="61">
        <f>IF(R73=" ",'Apr09'!AA73,R73+'Apr09'!AA73)</f>
        <v>0</v>
      </c>
      <c r="AB73" s="62"/>
      <c r="AC73" s="61">
        <f>IF(T73=" ",'Apr09'!AC73,T73+'Apr09'!AC73)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IF(T$69="Y",'Apr09'!H74,0)</f>
        <v>0</v>
      </c>
      <c r="I74" s="121">
        <f>IF(T$69="Y",'Apr09'!I74,0)</f>
        <v>0</v>
      </c>
      <c r="J74" s="121">
        <f>IF(T$69="Y",'Apr09'!J74,0)</f>
        <v>0</v>
      </c>
      <c r="K74" s="121">
        <f>IF(T$69="Y",'Apr09'!K74,I74*J74)</f>
        <v>0</v>
      </c>
      <c r="L74" s="166">
        <f>IF(T$69="Y",'Apr09'!L74,0)</f>
        <v>0</v>
      </c>
      <c r="M74" s="132" t="str">
        <f>IF(E74=" "," ",IF(T$69="Y",'Apr09'!M74,IF((H74+K74+L74)&gt;0,H74+K74+L74," ")))</f>
        <v xml:space="preserve"> </v>
      </c>
      <c r="N74" s="244" t="str">
        <f>IF(M74=" "," ",IF(M74=0," ",IF(Employee!O$102="M1",AN74,AI74-'Apr09'!W74)))</f>
        <v xml:space="preserve"> </v>
      </c>
      <c r="O74" s="133" t="str">
        <f>IF(M74=" "," ",IF(M74=0," ",IF(Employee!P$95&gt;E$69,0,IF(C74="A",MNI!E16,IF(C74="B",MNI!F16,IF(C74="C",MNI!G16,IF(C74="J",MNI!H16," ")))))))</f>
        <v xml:space="preserve"> </v>
      </c>
      <c r="P74" s="123"/>
      <c r="Q74" s="123"/>
      <c r="R74" s="138" t="str">
        <f t="shared" si="80"/>
        <v xml:space="preserve"> </v>
      </c>
      <c r="S74" s="123"/>
      <c r="T74" s="124" t="str">
        <f>IF(M74=" "," ",IF(M74=0," ",MNI!I16))</f>
        <v xml:space="preserve"> </v>
      </c>
      <c r="U74" s="50"/>
      <c r="V74" s="61">
        <f>IF(Employee!H$113=E$69,Employee!D$112+SUM(M74)+'Apr09'!V74,SUM(M74)+'Apr09'!V74)</f>
        <v>0</v>
      </c>
      <c r="W74" s="61">
        <f>IF(Employee!H$113=E$69,Employee!D$113+SUM(N74)+'Apr09'!W74,SUM(N74)+'Apr09'!W74)</f>
        <v>0</v>
      </c>
      <c r="X74" s="61">
        <f>IF(O74=" ",'Apr09'!X74,O74+'Apr09'!X74)</f>
        <v>0</v>
      </c>
      <c r="Y74" s="61">
        <f>IF(P74=" ",'Apr09'!Y74,P74+'Apr09'!Y74)</f>
        <v>0</v>
      </c>
      <c r="Z74" s="61">
        <f>IF(Q74=" ",'Apr09'!Z74,Q74+'Apr09'!Z74)</f>
        <v>0</v>
      </c>
      <c r="AA74" s="61">
        <f>IF(R74=" ",'Apr09'!AA74,R74+'Apr09'!AA74)</f>
        <v>0</v>
      </c>
      <c r="AB74" s="62"/>
      <c r="AC74" s="61">
        <f>IF(T74=" ",'Apr09'!AC74,T74+'Apr09'!AC74)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IF(T$69="Y",'Apr09'!H75,0)</f>
        <v>0</v>
      </c>
      <c r="I75" s="121">
        <f>IF(T$69="Y",'Apr09'!I75,0)</f>
        <v>0</v>
      </c>
      <c r="J75" s="121">
        <f>IF(T$69="Y",'Apr09'!J75,0)</f>
        <v>0</v>
      </c>
      <c r="K75" s="121">
        <f>IF(T$69="Y",'Apr09'!K75,I75*J75)</f>
        <v>0</v>
      </c>
      <c r="L75" s="166">
        <f>IF(T$69="Y",'Apr09'!L75,0)</f>
        <v>0</v>
      </c>
      <c r="M75" s="132" t="str">
        <f>IF(E75=" "," ",IF(T$69="Y",'Apr09'!M75,IF((H75+K75+L75)&gt;0,H75+K75+L75," ")))</f>
        <v xml:space="preserve"> </v>
      </c>
      <c r="N75" s="244" t="str">
        <f>IF(M75=" "," ",IF(M75=0," ",IF(Employee!O$128="M1",AN75,AI75-'Apr09'!W75)))</f>
        <v xml:space="preserve"> </v>
      </c>
      <c r="O75" s="133" t="str">
        <f>IF(M75=" "," ",IF(M75=0," ",IF(Employee!P$121&gt;E$69,0,IF(C75="A",MNI!E17,IF(C75="B",MNI!F17,IF(C75="C",MNI!G17,IF(C75="J",MNI!H17," ")))))))</f>
        <v xml:space="preserve"> </v>
      </c>
      <c r="P75" s="123"/>
      <c r="Q75" s="123"/>
      <c r="R75" s="138" t="str">
        <f t="shared" si="80"/>
        <v xml:space="preserve"> </v>
      </c>
      <c r="S75" s="123"/>
      <c r="T75" s="124" t="str">
        <f>IF(M75=" "," ",IF(M75=0," ",MNI!I17))</f>
        <v xml:space="preserve"> </v>
      </c>
      <c r="U75" s="50"/>
      <c r="V75" s="61">
        <f>IF(Employee!H$139=E$69,Employee!D$138+SUM(M75)+'Apr09'!V75,SUM(M75)+'Apr09'!V75)</f>
        <v>0</v>
      </c>
      <c r="W75" s="61">
        <f>IF(Employee!H$139=E$69,Employee!D$139+SUM(N75)+'Apr09'!W75,SUM(N75)+'Apr09'!W75)</f>
        <v>0</v>
      </c>
      <c r="X75" s="61">
        <f>IF(O75=" ",'Apr09'!X75,O75+'Apr09'!X75)</f>
        <v>0</v>
      </c>
      <c r="Y75" s="61">
        <f>IF(P75=" ",'Apr09'!Y75,P75+'Apr09'!Y75)</f>
        <v>0</v>
      </c>
      <c r="Z75" s="61">
        <f>IF(Q75=" ",'Apr09'!Z75,Q75+'Apr09'!Z75)</f>
        <v>0</v>
      </c>
      <c r="AA75" s="61">
        <f>IF(R75=" ",'Apr09'!AA75,R75+'Apr09'!AA75)</f>
        <v>0</v>
      </c>
      <c r="AB75" s="62"/>
      <c r="AC75" s="61">
        <f>IF(T75=" ",'Apr09'!AC75,T75+'Apr09'!AC75)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IF(T$69="Y",'Apr09'!H76,0)</f>
        <v>0</v>
      </c>
      <c r="I76" s="121">
        <f>IF(T$69="Y",'Apr09'!I76,0)</f>
        <v>0</v>
      </c>
      <c r="J76" s="121">
        <f>IF(T$69="Y",'Apr09'!J76,0)</f>
        <v>0</v>
      </c>
      <c r="K76" s="121">
        <f>IF(T$69="Y",'Apr09'!K76,I76*J76)</f>
        <v>0</v>
      </c>
      <c r="L76" s="166">
        <f>IF(T$69="Y",'Apr09'!L76,0)</f>
        <v>0</v>
      </c>
      <c r="M76" s="132" t="str">
        <f>IF(E76=" "," ",IF(T$69="Y",'Apr09'!M76,IF((H76+K76+L76)&gt;0,H76+K76+L76," ")))</f>
        <v xml:space="preserve"> </v>
      </c>
      <c r="N76" s="244" t="str">
        <f>IF(M76=" "," ",IF(M76=0," ",IF(Employee!O$154="M1",AN76,AI76-'Apr09'!W76)))</f>
        <v xml:space="preserve"> </v>
      </c>
      <c r="O76" s="133" t="str">
        <f>IF(M76=" "," ",IF(M76=0," ",IF(Employee!P$147&gt;E$69,0,IF(C76="A",MNI!E18,IF(C76="B",MNI!F18,IF(C76="C",MNI!G18,IF(C76="J",MNI!H18," ")))))))</f>
        <v xml:space="preserve"> </v>
      </c>
      <c r="P76" s="123"/>
      <c r="Q76" s="123"/>
      <c r="R76" s="138" t="str">
        <f t="shared" si="80"/>
        <v xml:space="preserve"> </v>
      </c>
      <c r="S76" s="123"/>
      <c r="T76" s="124" t="str">
        <f>IF(M76=" "," ",IF(M76=0," ",MNI!I18))</f>
        <v xml:space="preserve"> </v>
      </c>
      <c r="U76" s="50"/>
      <c r="V76" s="61">
        <f>IF(Employee!H$165=E$69,Employee!D$164+SUM(M76)+'Apr09'!V76,SUM(M76)+'Apr09'!V76)</f>
        <v>0</v>
      </c>
      <c r="W76" s="61">
        <f>IF(Employee!H$165=E$69,Employee!D$165+SUM(N76)+'Apr09'!W76,SUM(N76)+'Apr09'!W76)</f>
        <v>0</v>
      </c>
      <c r="X76" s="61">
        <f>IF(O76=" ",'Apr09'!X76,O76+'Apr09'!X76)</f>
        <v>0</v>
      </c>
      <c r="Y76" s="61">
        <f>IF(P76=" ",'Apr09'!Y76,P76+'Apr09'!Y76)</f>
        <v>0</v>
      </c>
      <c r="Z76" s="61">
        <f>IF(Q76=" ",'Apr09'!Z76,Q76+'Apr09'!Z76)</f>
        <v>0</v>
      </c>
      <c r="AA76" s="61">
        <f>IF(R76=" ",'Apr09'!AA76,R76+'Apr09'!AA76)</f>
        <v>0</v>
      </c>
      <c r="AB76" s="62"/>
      <c r="AC76" s="61">
        <f>IF(T76=" ",'Apr09'!AC76,T76+'Apr09'!AC76)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IF(T$69="Y",'Apr09'!H77,0)</f>
        <v>0</v>
      </c>
      <c r="I77" s="121">
        <f>IF(T$69="Y",'Apr09'!I77,0)</f>
        <v>0</v>
      </c>
      <c r="J77" s="121">
        <f>IF(T$69="Y",'Apr09'!J77,0)</f>
        <v>0</v>
      </c>
      <c r="K77" s="121">
        <f>IF(T$69="Y",'Apr09'!K77,I77*J77)</f>
        <v>0</v>
      </c>
      <c r="L77" s="166">
        <f>IF(T$69="Y",'Apr09'!L77,0)</f>
        <v>0</v>
      </c>
      <c r="M77" s="132" t="str">
        <f>IF(E77=" "," ",IF(T$69="Y",'Apr09'!M77,IF((H77+K77+L77)&gt;0,H77+K77+L77," ")))</f>
        <v xml:space="preserve"> </v>
      </c>
      <c r="N77" s="244" t="str">
        <f>IF(M77=" "," ",IF(M77=0," ",IF(Employee!O$180="M1",AN77,AI77-'Apr09'!W77)))</f>
        <v xml:space="preserve"> </v>
      </c>
      <c r="O77" s="133" t="str">
        <f>IF(M77=" "," ",IF(M77=0," ",IF(Employee!P$173&gt;E$69,0,IF(C77="A",MNI!E19,IF(C77="B",MNI!F19,IF(C77="C",MNI!G19,IF(C77="J",MNI!H19," ")))))))</f>
        <v xml:space="preserve"> </v>
      </c>
      <c r="P77" s="123"/>
      <c r="Q77" s="123"/>
      <c r="R77" s="138" t="str">
        <f t="shared" si="80"/>
        <v xml:space="preserve"> </v>
      </c>
      <c r="S77" s="123"/>
      <c r="T77" s="124" t="str">
        <f>IF(M77=" "," ",IF(M77=0," ",MNI!I19))</f>
        <v xml:space="preserve"> </v>
      </c>
      <c r="U77" s="50"/>
      <c r="V77" s="61">
        <f>IF(Employee!H$191=E$69,Employee!D$190+SUM(M77)+'Apr09'!V77,SUM(M77)+'Apr09'!V77)</f>
        <v>0</v>
      </c>
      <c r="W77" s="61">
        <f>IF(Employee!H$191=E$69,Employee!D$191+SUM(N77)+'Apr09'!W77,SUM(N77)+'Apr09'!W77)</f>
        <v>0</v>
      </c>
      <c r="X77" s="61">
        <f>IF(O77=" ",'Apr09'!X77,O77+'Apr09'!X77)</f>
        <v>0</v>
      </c>
      <c r="Y77" s="61">
        <f>IF(P77=" ",'Apr09'!Y77,P77+'Apr09'!Y77)</f>
        <v>0</v>
      </c>
      <c r="Z77" s="61">
        <f>IF(Q77=" ",'Apr09'!Z77,Q77+'Apr09'!Z77)</f>
        <v>0</v>
      </c>
      <c r="AA77" s="61">
        <f>IF(R77=" ",'Apr09'!AA77,R77+'Apr09'!AA77)</f>
        <v>0</v>
      </c>
      <c r="AB77" s="62"/>
      <c r="AC77" s="61">
        <f>IF(T77=" ",'Apr09'!AC77,T77+'Apr09'!AC77)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IF(T$69="Y",'Apr09'!H78,0)</f>
        <v>0</v>
      </c>
      <c r="I78" s="121">
        <f>IF(T$69="Y",'Apr09'!I78,0)</f>
        <v>0</v>
      </c>
      <c r="J78" s="121">
        <f>IF(T$69="Y",'Apr09'!J78,0)</f>
        <v>0</v>
      </c>
      <c r="K78" s="121">
        <f>IF(T$69="Y",'Apr09'!K78,I78*J78)</f>
        <v>0</v>
      </c>
      <c r="L78" s="166">
        <f>IF(T$69="Y",'Apr09'!L78,0)</f>
        <v>0</v>
      </c>
      <c r="M78" s="132" t="str">
        <f>IF(E78=" "," ",IF(T$69="Y",'Apr09'!M78,IF((H78+K78+L78)&gt;0,H78+K78+L78," ")))</f>
        <v xml:space="preserve"> </v>
      </c>
      <c r="N78" s="244" t="str">
        <f>IF(M78=" "," ",IF(M78=0," ",IF(Employee!O$206="M1",AN78,AI78-'Apr09'!W78)))</f>
        <v xml:space="preserve"> </v>
      </c>
      <c r="O78" s="133" t="str">
        <f>IF(M78=" "," ",IF(M78=0," ",IF(Employee!P$199&gt;E$69,0,IF(C78="A",MNI!E20,IF(C78="B",MNI!F20,IF(C78="C",MNI!G20,IF(C78="J",MNI!H20," ")))))))</f>
        <v xml:space="preserve"> </v>
      </c>
      <c r="P78" s="123"/>
      <c r="Q78" s="123"/>
      <c r="R78" s="138" t="str">
        <f t="shared" si="80"/>
        <v xml:space="preserve"> </v>
      </c>
      <c r="S78" s="123"/>
      <c r="T78" s="124" t="str">
        <f>IF(M78=" "," ",IF(M78=0," ",MNI!I20))</f>
        <v xml:space="preserve"> </v>
      </c>
      <c r="U78" s="50"/>
      <c r="V78" s="61">
        <f>IF(Employee!H$217=E$69,Employee!D$216+SUM(M78)+'Apr09'!V78,SUM(M78)+'Apr09'!V78)</f>
        <v>0</v>
      </c>
      <c r="W78" s="61">
        <f>IF(Employee!H$217=E$69,Employee!D$217+SUM(N78)+'Apr09'!W78,SUM(N78)+'Apr09'!W78)</f>
        <v>0</v>
      </c>
      <c r="X78" s="61">
        <f>IF(O78=" ",'Apr09'!X78,O78+'Apr09'!X78)</f>
        <v>0</v>
      </c>
      <c r="Y78" s="61">
        <f>IF(P78=" ",'Apr09'!Y78,P78+'Apr09'!Y78)</f>
        <v>0</v>
      </c>
      <c r="Z78" s="61">
        <f>IF(Q78=" ",'Apr09'!Z78,Q78+'Apr09'!Z78)</f>
        <v>0</v>
      </c>
      <c r="AA78" s="61">
        <f>IF(R78=" ",'Apr09'!AA78,R78+'Apr09'!AA78)</f>
        <v>0</v>
      </c>
      <c r="AB78" s="62"/>
      <c r="AC78" s="61">
        <f>IF(T78=" ",'Apr09'!AC78,T78+'Apr09'!AC78)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IF(T$69="Y",'Apr09'!H79,0)</f>
        <v>0</v>
      </c>
      <c r="I79" s="121">
        <f>IF(T$69="Y",'Apr09'!I79,0)</f>
        <v>0</v>
      </c>
      <c r="J79" s="121">
        <f>IF(T$69="Y",'Apr09'!J79,0)</f>
        <v>0</v>
      </c>
      <c r="K79" s="121">
        <f>IF(T$69="Y",'Apr09'!K79,I79*J79)</f>
        <v>0</v>
      </c>
      <c r="L79" s="166">
        <f>IF(T$69="Y",'Apr09'!L79,0)</f>
        <v>0</v>
      </c>
      <c r="M79" s="132" t="str">
        <f>IF(E79=" "," ",IF(T$69="Y",'Apr09'!M79,IF((H79+K79+L79)&gt;0,H79+K79+L79," ")))</f>
        <v xml:space="preserve"> </v>
      </c>
      <c r="N79" s="244" t="str">
        <f>IF(M79=" "," ",IF(M79=0," ",IF(Employee!O$232="M1",AN79,AI79-'Apr09'!W79)))</f>
        <v xml:space="preserve"> </v>
      </c>
      <c r="O79" s="133" t="str">
        <f>IF(M79=" "," ",IF(M79=0," ",IF(Employee!P$225&gt;E$69,0,IF(C79="A",MNI!E21,IF(C79="B",MNI!F21,IF(C79="C",MNI!G21,IF(C79="J",MNI!H21," ")))))))</f>
        <v xml:space="preserve"> </v>
      </c>
      <c r="P79" s="123"/>
      <c r="Q79" s="123"/>
      <c r="R79" s="138" t="str">
        <f t="shared" si="80"/>
        <v xml:space="preserve"> </v>
      </c>
      <c r="S79" s="123"/>
      <c r="T79" s="124" t="str">
        <f>IF(M79=" "," ",IF(M79=0," ",MNI!I21))</f>
        <v xml:space="preserve"> </v>
      </c>
      <c r="U79" s="50"/>
      <c r="V79" s="61">
        <f>IF(Employee!H$243=E$69,Employee!D$242+SUM(M79)+'Apr09'!V79,SUM(M79)+'Apr09'!V79)</f>
        <v>0</v>
      </c>
      <c r="W79" s="61">
        <f>IF(Employee!H$243=E$69,Employee!D$243+SUM(N79)+'Apr09'!W79,SUM(N79)+'Apr09'!W79)</f>
        <v>0</v>
      </c>
      <c r="X79" s="61">
        <f>IF(O79=" ",'Apr09'!X79,O79+'Apr09'!X79)</f>
        <v>0</v>
      </c>
      <c r="Y79" s="61">
        <f>IF(P79=" ",'Apr09'!Y79,P79+'Apr09'!Y79)</f>
        <v>0</v>
      </c>
      <c r="Z79" s="61">
        <f>IF(Q79=" ",'Apr09'!Z79,Q79+'Apr09'!Z79)</f>
        <v>0</v>
      </c>
      <c r="AA79" s="61">
        <f>IF(R79=" ",'Apr09'!AA79,R79+'Apr09'!AA79)</f>
        <v>0</v>
      </c>
      <c r="AB79" s="62"/>
      <c r="AC79" s="61">
        <f>IF(T79=" ",'Apr09'!AC79,T79+'Apr09'!AC79)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IF(T$69="Y",'Apr09'!H80,0)</f>
        <v>0</v>
      </c>
      <c r="I80" s="148">
        <f>IF(T$69="Y",'Apr09'!I80,0)</f>
        <v>0</v>
      </c>
      <c r="J80" s="148">
        <f>IF(T$69="Y",'Apr09'!J80,0)</f>
        <v>0</v>
      </c>
      <c r="K80" s="148">
        <f>IF(T$69="Y",'Apr09'!K80,I80*J80)</f>
        <v>0</v>
      </c>
      <c r="L80" s="167">
        <f>IF(T$69="Y",'Apr09'!L80,0)</f>
        <v>0</v>
      </c>
      <c r="M80" s="132" t="str">
        <f>IF(E80=" "," ",IF(T$69="Y",'Apr09'!M80,IF((H80+K80+L80)&gt;0,H80+K80+L80," ")))</f>
        <v xml:space="preserve"> </v>
      </c>
      <c r="N80" s="244" t="str">
        <f>IF(M80=" "," ",IF(M80=0," ",IF(Employee!O$258="M1",AN80,AI80-'Apr09'!W80)))</f>
        <v xml:space="preserve"> </v>
      </c>
      <c r="O80" s="133" t="str">
        <f>IF(M80=" "," ",IF(M80=0," ",IF(Employee!P$251&gt;E$69,0,IF(C80="A",MNI!E22,IF(C80="B",MNI!F22,IF(C80="C",MNI!G22,IF(C80="J",MNI!H22," ")))))))</f>
        <v xml:space="preserve"> </v>
      </c>
      <c r="P80" s="123"/>
      <c r="Q80" s="123"/>
      <c r="R80" s="138" t="str">
        <f t="shared" si="80"/>
        <v xml:space="preserve"> </v>
      </c>
      <c r="S80" s="123"/>
      <c r="T80" s="124" t="str">
        <f>IF(M80=" "," ",IF(M80=0," ",MNI!I22))</f>
        <v xml:space="preserve"> </v>
      </c>
      <c r="U80" s="50"/>
      <c r="V80" s="61">
        <f>IF(Employee!H$269=E$69,Employee!D$268+SUM(M80)+'Apr09'!V80,SUM(M80)+'Apr09'!V80)</f>
        <v>0</v>
      </c>
      <c r="W80" s="61">
        <f>IF(Employee!H$269=E$69,Employee!D$269+SUM(N80)+'Apr09'!W80,SUM(N80)+'Apr09'!W80)</f>
        <v>0</v>
      </c>
      <c r="X80" s="61">
        <f>IF(O80=" ",'Apr09'!X80,O80+'Apr09'!X80)</f>
        <v>0</v>
      </c>
      <c r="Y80" s="61">
        <f>IF(P80=" ",'Apr09'!Y80,P80+'Apr09'!Y80)</f>
        <v>0</v>
      </c>
      <c r="Z80" s="61">
        <f>IF(Q80=" ",'Apr09'!Z80,Q80+'Apr09'!Z80)</f>
        <v>0</v>
      </c>
      <c r="AA80" s="61">
        <f>IF(R80=" ",'Apr09'!AA80,R80+'Apr09'!AA80)</f>
        <v>0</v>
      </c>
      <c r="AB80" s="62"/>
      <c r="AC80" s="61">
        <f>IF(T80=" ",'Apr09'!AC80,T80+'Apr09'!AC80)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IF((AQ83-(O2+T2)*0.13)&gt;0,AQ83-(Q2+T2)*0.13,0)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AQ85+'Apr09'!AQ90</f>
        <v>0</v>
      </c>
      <c r="AR90" s="222">
        <f>AR85+'Apr09'!AR90</f>
        <v>0</v>
      </c>
      <c r="AS90" s="222">
        <f>AS85+'Apr09'!AS90</f>
        <v>0</v>
      </c>
      <c r="AT90" s="222">
        <f>AT85+'Apr09'!AT90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AR87+'Apr09'!AR92</f>
        <v>0</v>
      </c>
      <c r="AS92" s="222">
        <f>AS87+'Apr09'!AS92</f>
        <v>0</v>
      </c>
      <c r="AT92" s="222">
        <f>AT87+'Apr09'!AT92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A2:A6"/>
    <mergeCell ref="B3:B6"/>
    <mergeCell ref="C3:C6"/>
    <mergeCell ref="D3:D6"/>
    <mergeCell ref="E3:E6"/>
    <mergeCell ref="N3:N6"/>
    <mergeCell ref="O3:O6"/>
    <mergeCell ref="G2:H2"/>
    <mergeCell ref="P3:P6"/>
    <mergeCell ref="F3:F6"/>
    <mergeCell ref="H3:H6"/>
    <mergeCell ref="I3:I6"/>
    <mergeCell ref="J3:J6"/>
    <mergeCell ref="I2:L2"/>
    <mergeCell ref="K3:K6"/>
    <mergeCell ref="L3:L6"/>
    <mergeCell ref="M3:M6"/>
    <mergeCell ref="R3:R6"/>
    <mergeCell ref="T3:T6"/>
    <mergeCell ref="V3:V6"/>
    <mergeCell ref="W3:W6"/>
    <mergeCell ref="AL3:AL6"/>
    <mergeCell ref="AM3:AM6"/>
    <mergeCell ref="AH3:AH6"/>
    <mergeCell ref="AI3:AI6"/>
    <mergeCell ref="AJ3:AJ6"/>
    <mergeCell ref="AK3:AK6"/>
    <mergeCell ref="O38:Q38"/>
    <mergeCell ref="R38:T38"/>
    <mergeCell ref="B24:D24"/>
    <mergeCell ref="H24:J24"/>
    <mergeCell ref="O24:R24"/>
    <mergeCell ref="O9:R9"/>
    <mergeCell ref="B9:D9"/>
    <mergeCell ref="F21:G21"/>
    <mergeCell ref="H54:J54"/>
    <mergeCell ref="O54:R54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O69:R69"/>
    <mergeCell ref="O68:Q68"/>
    <mergeCell ref="O23:Q23"/>
    <mergeCell ref="R23:T23"/>
    <mergeCell ref="B22:T22"/>
    <mergeCell ref="B23:E23"/>
    <mergeCell ref="H9:J9"/>
    <mergeCell ref="F81:G81"/>
    <mergeCell ref="F51:G51"/>
    <mergeCell ref="B52:T52"/>
    <mergeCell ref="B53:E53"/>
    <mergeCell ref="B54:D54"/>
    <mergeCell ref="AQ3:AQ6"/>
    <mergeCell ref="AR3:AR6"/>
    <mergeCell ref="AS3:AS6"/>
    <mergeCell ref="AT3:AT6"/>
    <mergeCell ref="O8:Q8"/>
    <mergeCell ref="R8:T8"/>
    <mergeCell ref="AC3:AC6"/>
    <mergeCell ref="AE3:AE6"/>
    <mergeCell ref="AF3:AF6"/>
    <mergeCell ref="AG3:AG6"/>
    <mergeCell ref="B1:F2"/>
    <mergeCell ref="AL92:AN92"/>
    <mergeCell ref="AL83:AN83"/>
    <mergeCell ref="AL85:AN85"/>
    <mergeCell ref="AL87:AN87"/>
    <mergeCell ref="AL90:AN90"/>
    <mergeCell ref="R68:T68"/>
    <mergeCell ref="AN3:AN6"/>
    <mergeCell ref="B7:T7"/>
    <mergeCell ref="B8:E8"/>
    <mergeCell ref="V1:AC2"/>
    <mergeCell ref="AE1:AN2"/>
    <mergeCell ref="AQ1:AT2"/>
    <mergeCell ref="G1:H1"/>
    <mergeCell ref="I1:L1"/>
    <mergeCell ref="U2:U6"/>
    <mergeCell ref="X3:X6"/>
    <mergeCell ref="Y3:Y6"/>
    <mergeCell ref="Z3:Z6"/>
    <mergeCell ref="AA3:AA6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SUM(AQ100:AT100)+SUM(AR102:AT102)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M21+M36+M51+M66+M81+M96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T21+T36+T51+T66+T81+T96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M110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T110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9</v>
      </c>
      <c r="F9" s="63"/>
      <c r="G9" s="63"/>
      <c r="H9" s="421" t="s">
        <v>39</v>
      </c>
      <c r="I9" s="410"/>
      <c r="J9" s="411"/>
      <c r="K9" s="324">
        <f>Admin!B58</f>
        <v>39965</v>
      </c>
      <c r="L9" s="325" t="s">
        <v>256</v>
      </c>
      <c r="M9" s="326">
        <f>Admin!B64</f>
        <v>39971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IF(T$9="Y",'May09'!H56,0)</f>
        <v>0</v>
      </c>
      <c r="I11" s="117">
        <f>IF(T$9="Y",'May09'!I56,0)</f>
        <v>0</v>
      </c>
      <c r="J11" s="117">
        <f>IF(T$9="Y",'May09'!J56,0)</f>
        <v>0</v>
      </c>
      <c r="K11" s="117">
        <f>IF(T$9="Y",'May09'!K56,I11*J11)</f>
        <v>0</v>
      </c>
      <c r="L11" s="165">
        <f>IF(T$9="Y",'May09'!L56,0)</f>
        <v>0</v>
      </c>
      <c r="M11" s="144" t="str">
        <f>IF(E11=" "," ",IF(T$9="Y",'May09'!M56,IF((H11+K11+L11)&gt;0,H11+K11+L11," ")))</f>
        <v xml:space="preserve"> </v>
      </c>
      <c r="N11" s="119" t="str">
        <f>IF(M11=" "," ",IF(M11=0," ",IF(Employee!O$24="W1",AN11,AI11-'May09'!W56)))</f>
        <v xml:space="preserve"> </v>
      </c>
      <c r="O11" s="131" t="str">
        <f>IF(M11=" "," ",IF(M11=0," ",IF(Employee!P$17&gt;E$9,0,IF(C11="A",WNI!E83,IF(C11="B",WNI!F83,IF(C11="C",WNI!G83,IF(C11="J",WNI!H83,"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",WNI!I83))</f>
        <v xml:space="preserve"> </v>
      </c>
      <c r="U11" s="50"/>
      <c r="V11" s="61">
        <f>IF(Employee!H$34=E$9,Employee!D$34+SUM(M11)+'May09'!V56,SUM(M11)+'May09'!V56)</f>
        <v>0</v>
      </c>
      <c r="W11" s="61">
        <f>IF(Employee!H$34=E$9,Employee!D$35+SUM(N11)+'May09'!W56,SUM(N11)+'May09'!W56)</f>
        <v>0</v>
      </c>
      <c r="X11" s="61">
        <f>IF(O11=" ",'May09'!X56,O11+'May09'!X56)</f>
        <v>0</v>
      </c>
      <c r="Y11" s="61">
        <f>IF(P11=" ",'May09'!Y56,P11+'May09'!Y56)</f>
        <v>0</v>
      </c>
      <c r="Z11" s="61">
        <f>IF(Q11=" ",'May09'!Z56,Q11+'May09'!Z56)</f>
        <v>0</v>
      </c>
      <c r="AA11" s="61">
        <f>IF(R11=" ",'May09'!AA56,R11+'May09'!AA56)</f>
        <v>0</v>
      </c>
      <c r="AB11" s="62"/>
      <c r="AC11" s="61">
        <f>IF(T11=" ",'May09'!AC56,T11+'May09'!AC56)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IF(T$9="Y",'May09'!H57,0)</f>
        <v>0</v>
      </c>
      <c r="I12" s="121">
        <f>IF(T$9="Y",'May09'!I57,0)</f>
        <v>0</v>
      </c>
      <c r="J12" s="121">
        <f>IF(T$9="Y",'May09'!J57,0)</f>
        <v>0</v>
      </c>
      <c r="K12" s="121">
        <f>IF(T$9="Y",'May09'!K57,I12*J12)</f>
        <v>0</v>
      </c>
      <c r="L12" s="166">
        <f>IF(T$9="Y",'May09'!L57,0)</f>
        <v>0</v>
      </c>
      <c r="M12" s="145" t="str">
        <f>IF(E12=" "," ",IF(T$9="Y",'May09'!M57,IF((H12+K12+L12)&gt;0,H12+K12+L12," ")))</f>
        <v xml:space="preserve"> </v>
      </c>
      <c r="N12" s="123" t="str">
        <f>IF(M12=" "," ",IF(M12=0," ",IF(Employee!O$50="W1",AN12,AI12-'May09'!W57)))</f>
        <v xml:space="preserve"> </v>
      </c>
      <c r="O12" s="133" t="str">
        <f>IF(M12=" "," ",IF(M12=0," ",IF(Employee!P$43&gt;E$9,0,IF(C12="A",WNI!E84,IF(C12="B",WNI!F84,IF(C12="C",WNI!G84,IF(C12="J",WNI!H84,"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",WNI!I84))</f>
        <v xml:space="preserve"> </v>
      </c>
      <c r="U12" s="50"/>
      <c r="V12" s="61">
        <f>IF(Employee!H$60=E$9,Employee!D$60+SUM(M12)+'May09'!V57,SUM(M12)+'May09'!V57)</f>
        <v>0</v>
      </c>
      <c r="W12" s="61">
        <f>IF(Employee!H$60=E$9,Employee!D$61+SUM(N12)+'May09'!W57,SUM(N12)+'May09'!W57)</f>
        <v>0</v>
      </c>
      <c r="X12" s="61">
        <f>IF(O12=" ",'May09'!X57,O12+'May09'!X57)</f>
        <v>0</v>
      </c>
      <c r="Y12" s="61">
        <f>IF(P12=" ",'May09'!Y57,P12+'May09'!Y57)</f>
        <v>0</v>
      </c>
      <c r="Z12" s="61">
        <f>IF(Q12=" ",'May09'!Z57,Q12+'May09'!Z57)</f>
        <v>0</v>
      </c>
      <c r="AA12" s="61">
        <f>IF(R12=" ",'May09'!AA57,R12+'May09'!AA57)</f>
        <v>0</v>
      </c>
      <c r="AB12" s="62"/>
      <c r="AC12" s="61">
        <f>IF(T12=" ",'May09'!AC57,T12+'May09'!AC57)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IF(T$9="Y",'May09'!H58,0)</f>
        <v>0</v>
      </c>
      <c r="I13" s="121">
        <f>IF(T$9="Y",'May09'!I58,0)</f>
        <v>0</v>
      </c>
      <c r="J13" s="121">
        <f>IF(T$9="Y",'May09'!J58,0)</f>
        <v>0</v>
      </c>
      <c r="K13" s="121">
        <f>IF(T$9="Y",'May09'!K58,I13*J13)</f>
        <v>0</v>
      </c>
      <c r="L13" s="166">
        <f>IF(T$9="Y",'May09'!L58,0)</f>
        <v>0</v>
      </c>
      <c r="M13" s="145" t="str">
        <f>IF(E13=" "," ",IF(T$9="Y",'May09'!M58,IF((H13+K13+L13)&gt;0,H13+K13+L13," ")))</f>
        <v xml:space="preserve"> </v>
      </c>
      <c r="N13" s="123" t="str">
        <f>IF(M13=" "," ",IF(M13=0," ",IF(Employee!O$76="W1",AN13,AI13-'May09'!W58)))</f>
        <v xml:space="preserve"> </v>
      </c>
      <c r="O13" s="133" t="str">
        <f>IF(M13=" "," ",IF(M13=0," ",IF(Employee!P$69&gt;E$9,0,IF(C13="A",WNI!E85,IF(C13="B",WNI!F85,IF(C13="C",WNI!G85,IF(C13="J",WNI!H85,"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",WNI!I85))</f>
        <v xml:space="preserve"> </v>
      </c>
      <c r="U13" s="50"/>
      <c r="V13" s="61">
        <f>IF(Employee!H$86=E$9,Employee!D$86+SUM(M13)+'May09'!V58,SUM(M13)+'May09'!V58)</f>
        <v>0</v>
      </c>
      <c r="W13" s="61">
        <f>IF(Employee!H$86=E$9,Employee!D$87+SUM(N13)+'May09'!W58,SUM(N13)+'May09'!W58)</f>
        <v>0</v>
      </c>
      <c r="X13" s="61">
        <f>IF(O13=" ",'May09'!X58,O13+'May09'!X58)</f>
        <v>0</v>
      </c>
      <c r="Y13" s="61">
        <f>IF(P13=" ",'May09'!Y58,P13+'May09'!Y58)</f>
        <v>0</v>
      </c>
      <c r="Z13" s="61">
        <f>IF(Q13=" ",'May09'!Z58,Q13+'May09'!Z58)</f>
        <v>0</v>
      </c>
      <c r="AA13" s="61">
        <f>IF(R13=" ",'May09'!AA58,R13+'May09'!AA58)</f>
        <v>0</v>
      </c>
      <c r="AB13" s="62"/>
      <c r="AC13" s="61">
        <f>IF(T13=" ",'May09'!AC58,T13+'May09'!AC58)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IF(T$9="Y",'May09'!H59,0)</f>
        <v>0</v>
      </c>
      <c r="I14" s="121">
        <f>IF(T$9="Y",'May09'!I59,0)</f>
        <v>0</v>
      </c>
      <c r="J14" s="121">
        <f>IF(T$9="Y",'May09'!J59,0)</f>
        <v>0</v>
      </c>
      <c r="K14" s="121">
        <f>IF(T$9="Y",'May09'!K59,I14*J14)</f>
        <v>0</v>
      </c>
      <c r="L14" s="166">
        <f>IF(T$9="Y",'May09'!L59,0)</f>
        <v>0</v>
      </c>
      <c r="M14" s="145" t="str">
        <f>IF(E14=" "," ",IF(T$9="Y",'May09'!M59,IF((H14+K14+L14)&gt;0,H14+K14+L14," ")))</f>
        <v xml:space="preserve"> </v>
      </c>
      <c r="N14" s="123" t="str">
        <f>IF(M14=" "," ",IF(M14=0," ",IF(Employee!O$102="W1",AN14,AI14-'May09'!W59)))</f>
        <v xml:space="preserve"> </v>
      </c>
      <c r="O14" s="133" t="str">
        <f>IF(M14=" "," ",IF(M14=0," ",IF(Employee!P$95&gt;E$9,0,IF(C14="A",WNI!E86,IF(C14="B",WNI!F86,IF(C14="C",WNI!G86,IF(C14="J",WNI!H86,"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",WNI!I86))</f>
        <v xml:space="preserve"> </v>
      </c>
      <c r="U14" s="50"/>
      <c r="V14" s="61">
        <f>IF(Employee!H$112=E$9,Employee!D$112+SUM(M14)+'May09'!V59,SUM(M14)+'May09'!V59)</f>
        <v>0</v>
      </c>
      <c r="W14" s="61">
        <f>IF(Employee!H$112=E$9,Employee!D$113+SUM(N14)+'May09'!W59,SUM(N14)+'May09'!W59)</f>
        <v>0</v>
      </c>
      <c r="X14" s="61">
        <f>IF(O14=" ",'May09'!X59,O14+'May09'!X59)</f>
        <v>0</v>
      </c>
      <c r="Y14" s="61">
        <f>IF(P14=" ",'May09'!Y59,P14+'May09'!Y59)</f>
        <v>0</v>
      </c>
      <c r="Z14" s="61">
        <f>IF(Q14=" ",'May09'!Z59,Q14+'May09'!Z59)</f>
        <v>0</v>
      </c>
      <c r="AA14" s="61">
        <f>IF(R14=" ",'May09'!AA59,R14+'May09'!AA59)</f>
        <v>0</v>
      </c>
      <c r="AB14" s="62"/>
      <c r="AC14" s="61">
        <f>IF(T14=" ",'May09'!AC59,T14+'May09'!AC59)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IF(T$9="Y",'May09'!H60,0)</f>
        <v>0</v>
      </c>
      <c r="I15" s="121">
        <f>IF(T$9="Y",'May09'!I60,0)</f>
        <v>0</v>
      </c>
      <c r="J15" s="121">
        <f>IF(T$9="Y",'May09'!J60,0)</f>
        <v>0</v>
      </c>
      <c r="K15" s="121">
        <f>IF(T$9="Y",'May09'!K60,I15*J15)</f>
        <v>0</v>
      </c>
      <c r="L15" s="166">
        <f>IF(T$9="Y",'May09'!L60,0)</f>
        <v>0</v>
      </c>
      <c r="M15" s="145" t="str">
        <f>IF(E15=" "," ",IF(T$9="Y",'May09'!M60,IF((H15+K15+L15)&gt;0,H15+K15+L15," ")))</f>
        <v xml:space="preserve"> </v>
      </c>
      <c r="N15" s="123" t="str">
        <f>IF(M15=" "," ",IF(M15=0," ",IF(Employee!O$128="W1",AN15,AI15-'May09'!W60)))</f>
        <v xml:space="preserve"> </v>
      </c>
      <c r="O15" s="133" t="str">
        <f>IF(M15=" "," ",IF(M15=0," ",IF(Employee!P$121&gt;E$9,0,IF(C15="A",WNI!E87,IF(C15="B",WNI!F87,IF(C15="C",WNI!G87,IF(C15="J",WNI!H87,"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",WNI!I87))</f>
        <v xml:space="preserve"> </v>
      </c>
      <c r="U15" s="50"/>
      <c r="V15" s="61">
        <f>IF(Employee!H$138=E$9,Employee!D$138+SUM(M15)+'May09'!V60,SUM(M15)+'May09'!V60)</f>
        <v>0</v>
      </c>
      <c r="W15" s="61">
        <f>IF(Employee!H$138=E$9,Employee!D$139+SUM(N15)+'May09'!W60,SUM(N15)+'May09'!W60)</f>
        <v>0</v>
      </c>
      <c r="X15" s="61">
        <f>IF(O15=" ",'May09'!X60,O15+'May09'!X60)</f>
        <v>0</v>
      </c>
      <c r="Y15" s="61">
        <f>IF(P15=" ",'May09'!Y60,P15+'May09'!Y60)</f>
        <v>0</v>
      </c>
      <c r="Z15" s="61">
        <f>IF(Q15=" ",'May09'!Z60,Q15+'May09'!Z60)</f>
        <v>0</v>
      </c>
      <c r="AA15" s="61">
        <f>IF(R15=" ",'May09'!AA60,R15+'May09'!AA60)</f>
        <v>0</v>
      </c>
      <c r="AB15" s="62"/>
      <c r="AC15" s="61">
        <f>IF(T15=" ",'May09'!AC60,T15+'May09'!AC60)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IF(T$9="Y",'May09'!H61,0)</f>
        <v>0</v>
      </c>
      <c r="I16" s="121">
        <f>IF(T$9="Y",'May09'!I61,0)</f>
        <v>0</v>
      </c>
      <c r="J16" s="121">
        <f>IF(T$9="Y",'May09'!J61,0)</f>
        <v>0</v>
      </c>
      <c r="K16" s="121">
        <f>IF(T$9="Y",'May09'!K61,I16*J16)</f>
        <v>0</v>
      </c>
      <c r="L16" s="166">
        <f>IF(T$9="Y",'May09'!L61,0)</f>
        <v>0</v>
      </c>
      <c r="M16" s="145" t="str">
        <f>IF(E16=" "," ",IF(T$9="Y",'May09'!M61,IF((H16+K16+L16)&gt;0,H16+K16+L16," ")))</f>
        <v xml:space="preserve"> </v>
      </c>
      <c r="N16" s="123" t="str">
        <f>IF(M16=" "," ",IF(M16=0," ",IF(Employee!O$154="W1",AN16,AI16-'May09'!W61)))</f>
        <v xml:space="preserve"> </v>
      </c>
      <c r="O16" s="133" t="str">
        <f>IF(M16=" "," ",IF(M16=0," ",IF(Employee!P$147&gt;E$9,0,IF(C16="A",WNI!E88,IF(C16="B",WNI!F88,IF(C16="C",WNI!G88,IF(C16="J",WNI!H88,"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",WNI!I88))</f>
        <v xml:space="preserve"> </v>
      </c>
      <c r="U16" s="50"/>
      <c r="V16" s="61">
        <f>IF(Employee!H$164=E$9,Employee!D$164+SUM(M16)+'May09'!V61,SUM(M16)+'May09'!V61)</f>
        <v>0</v>
      </c>
      <c r="W16" s="61">
        <f>IF(Employee!H$164=E$9,Employee!D$165+SUM(N16)+'May09'!W61,SUM(N16)+'May09'!W61)</f>
        <v>0</v>
      </c>
      <c r="X16" s="61">
        <f>IF(O16=" ",'May09'!X61,O16+'May09'!X61)</f>
        <v>0</v>
      </c>
      <c r="Y16" s="61">
        <f>IF(P16=" ",'May09'!Y61,P16+'May09'!Y61)</f>
        <v>0</v>
      </c>
      <c r="Z16" s="61">
        <f>IF(Q16=" ",'May09'!Z61,Q16+'May09'!Z61)</f>
        <v>0</v>
      </c>
      <c r="AA16" s="61">
        <f>IF(R16=" ",'May09'!AA61,R16+'May09'!AA61)</f>
        <v>0</v>
      </c>
      <c r="AB16" s="62"/>
      <c r="AC16" s="61">
        <f>IF(T16=" ",'May09'!AC61,T16+'May09'!AC61)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IF(T$9="Y",'May09'!H62,0)</f>
        <v>0</v>
      </c>
      <c r="I17" s="121">
        <f>IF(T$9="Y",'May09'!I62,0)</f>
        <v>0</v>
      </c>
      <c r="J17" s="121">
        <f>IF(T$9="Y",'May09'!J62,0)</f>
        <v>0</v>
      </c>
      <c r="K17" s="121">
        <f>IF(T$9="Y",'May09'!K62,I17*J17)</f>
        <v>0</v>
      </c>
      <c r="L17" s="166">
        <f>IF(T$9="Y",'May09'!L62,0)</f>
        <v>0</v>
      </c>
      <c r="M17" s="145" t="str">
        <f>IF(E17=" "," ",IF(T$9="Y",'May09'!M62,IF((H17+K17+L17)&gt;0,H17+K17+L17," ")))</f>
        <v xml:space="preserve"> </v>
      </c>
      <c r="N17" s="123" t="str">
        <f>IF(M17=" "," ",IF(M17=0," ",IF(Employee!O$180="W1",AN17,AI17-'May09'!W62)))</f>
        <v xml:space="preserve"> </v>
      </c>
      <c r="O17" s="133" t="str">
        <f>IF(M17=" "," ",IF(M17=0," ",IF(Employee!P$173&gt;E$9,0,IF(C17="A",WNI!E89,IF(C17="B",WNI!F89,IF(C17="C",WNI!G89,IF(C17="J",WNI!H89,"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",WNI!I89))</f>
        <v xml:space="preserve"> </v>
      </c>
      <c r="U17" s="50"/>
      <c r="V17" s="61">
        <f>IF(Employee!H$190=E$9,Employee!D$190+SUM(M17)+'May09'!V62,SUM(M17)+'May09'!V62)</f>
        <v>0</v>
      </c>
      <c r="W17" s="61">
        <f>IF(Employee!H$190=E$9,Employee!D$191+SUM(N17)+'May09'!W62,SUM(N17)+'May09'!W62)</f>
        <v>0</v>
      </c>
      <c r="X17" s="61">
        <f>IF(O17=" ",'May09'!X62,O17+'May09'!X62)</f>
        <v>0</v>
      </c>
      <c r="Y17" s="61">
        <f>IF(P17=" ",'May09'!Y62,P17+'May09'!Y62)</f>
        <v>0</v>
      </c>
      <c r="Z17" s="61">
        <f>IF(Q17=" ",'May09'!Z62,Q17+'May09'!Z62)</f>
        <v>0</v>
      </c>
      <c r="AA17" s="61">
        <f>IF(R17=" ",'May09'!AA62,R17+'May09'!AA62)</f>
        <v>0</v>
      </c>
      <c r="AB17" s="62"/>
      <c r="AC17" s="61">
        <f>IF(T17=" ",'May09'!AC62,T17+'May09'!AC62)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IF(T$9="Y",'May09'!H63,0)</f>
        <v>0</v>
      </c>
      <c r="I18" s="121">
        <f>IF(T$9="Y",'May09'!I63,0)</f>
        <v>0</v>
      </c>
      <c r="J18" s="121">
        <f>IF(T$9="Y",'May09'!J63,0)</f>
        <v>0</v>
      </c>
      <c r="K18" s="121">
        <f>IF(T$9="Y",'May09'!K63,I18*J18)</f>
        <v>0</v>
      </c>
      <c r="L18" s="166">
        <f>IF(T$9="Y",'May09'!L63,0)</f>
        <v>0</v>
      </c>
      <c r="M18" s="145" t="str">
        <f>IF(E18=" "," ",IF(T$9="Y",'May09'!M63,IF((H18+K18+L18)&gt;0,H18+K18+L18," ")))</f>
        <v xml:space="preserve"> </v>
      </c>
      <c r="N18" s="123" t="str">
        <f>IF(M18=" "," ",IF(M18=0," ",IF(Employee!O$206="W1",AN18,AI18-'May09'!W63)))</f>
        <v xml:space="preserve"> </v>
      </c>
      <c r="O18" s="133" t="str">
        <f>IF(M18=" "," ",IF(M18=0," ",IF(Employee!P$199&gt;E$9,0,IF(C18="A",WNI!E90,IF(C18="B",WNI!F90,IF(C18="C",WNI!G90,IF(C18="J",WNI!H90,"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",WNI!I90))</f>
        <v xml:space="preserve"> </v>
      </c>
      <c r="U18" s="50"/>
      <c r="V18" s="61">
        <f>IF(Employee!H$216=E$9,Employee!D$216+SUM(M18)+'May09'!V63,SUM(M18)+'May09'!V63)</f>
        <v>0</v>
      </c>
      <c r="W18" s="61">
        <f>IF(Employee!H$216=E$9,Employee!D$217+SUM(N18)+'May09'!W63,SUM(N18)+'May09'!W63)</f>
        <v>0</v>
      </c>
      <c r="X18" s="61">
        <f>IF(O18=" ",'May09'!X63,O18+'May09'!X63)</f>
        <v>0</v>
      </c>
      <c r="Y18" s="61">
        <f>IF(P18=" ",'May09'!Y63,P18+'May09'!Y63)</f>
        <v>0</v>
      </c>
      <c r="Z18" s="61">
        <f>IF(Q18=" ",'May09'!Z63,Q18+'May09'!Z63)</f>
        <v>0</v>
      </c>
      <c r="AA18" s="61">
        <f>IF(R18=" ",'May09'!AA63,R18+'May09'!AA63)</f>
        <v>0</v>
      </c>
      <c r="AB18" s="62"/>
      <c r="AC18" s="61">
        <f>IF(T18=" ",'May09'!AC63,T18+'May09'!AC63)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IF(T$9="Y",'May09'!H64,0)</f>
        <v>0</v>
      </c>
      <c r="I19" s="121">
        <f>IF(T$9="Y",'May09'!I64,0)</f>
        <v>0</v>
      </c>
      <c r="J19" s="121">
        <f>IF(T$9="Y",'May09'!J64,0)</f>
        <v>0</v>
      </c>
      <c r="K19" s="121">
        <f>IF(T$9="Y",'May09'!K64,I19*J19)</f>
        <v>0</v>
      </c>
      <c r="L19" s="166">
        <f>IF(T$9="Y",'May09'!L64,0)</f>
        <v>0</v>
      </c>
      <c r="M19" s="145" t="str">
        <f>IF(E19=" "," ",IF(T$9="Y",'May09'!M64,IF((H19+K19+L19)&gt;0,H19+K19+L19," ")))</f>
        <v xml:space="preserve"> </v>
      </c>
      <c r="N19" s="123" t="str">
        <f>IF(M19=" "," ",IF(M19=0," ",IF(Employee!O$232="W1",AN19,AI19-'May09'!W64)))</f>
        <v xml:space="preserve"> </v>
      </c>
      <c r="O19" s="133" t="str">
        <f>IF(M19=" "," ",IF(M19=0," ",IF(Employee!P$225&gt;E$9,0,IF(C19="A",WNI!E91,IF(C19="B",WNI!F91,IF(C19="C",WNI!G91,IF(C19="J",WNI!H91,"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",WNI!I91))</f>
        <v xml:space="preserve"> </v>
      </c>
      <c r="U19" s="50"/>
      <c r="V19" s="61">
        <f>IF(Employee!H$242=E$9,Employee!D$242+SUM(M19)+'May09'!V64,SUM(M19)+'May09'!V64)</f>
        <v>0</v>
      </c>
      <c r="W19" s="61">
        <f>IF(Employee!H$242=E$9,Employee!D$243+SUM(N19)+'May09'!W64,SUM(N19)+'May09'!W64)</f>
        <v>0</v>
      </c>
      <c r="X19" s="61">
        <f>IF(O19=" ",'May09'!X64,O19+'May09'!X64)</f>
        <v>0</v>
      </c>
      <c r="Y19" s="61">
        <f>IF(P19=" ",'May09'!Y64,P19+'May09'!Y64)</f>
        <v>0</v>
      </c>
      <c r="Z19" s="61">
        <f>IF(Q19=" ",'May09'!Z64,Q19+'May09'!Z64)</f>
        <v>0</v>
      </c>
      <c r="AA19" s="61">
        <f>IF(R19=" ",'May09'!AA64,R19+'May09'!AA64)</f>
        <v>0</v>
      </c>
      <c r="AB19" s="62"/>
      <c r="AC19" s="61">
        <f>IF(T19=" ",'May09'!AC64,T19+'May09'!AC64)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IF(T$9="Y",'May09'!H65,0)</f>
        <v>0</v>
      </c>
      <c r="I20" s="148">
        <f>IF(T$9="Y",'May09'!I65,0)</f>
        <v>0</v>
      </c>
      <c r="J20" s="148">
        <f>IF(T$9="Y",'May09'!J65,0)</f>
        <v>0</v>
      </c>
      <c r="K20" s="148">
        <f>IF(T$9="Y",'May09'!K65,I20*J20)</f>
        <v>0</v>
      </c>
      <c r="L20" s="167">
        <f>IF(T$9="Y",'May09'!L65,0)</f>
        <v>0</v>
      </c>
      <c r="M20" s="146" t="str">
        <f>IF(E20=" "," ",IF(T$9="Y",'May09'!M65,IF((H20+K20+L20)&gt;0,H20+K20+L20," ")))</f>
        <v xml:space="preserve"> </v>
      </c>
      <c r="N20" s="123" t="str">
        <f>IF(M20=" "," ",IF(M20=0," ",IF(Employee!O$258="W1",AN20,AI20-'May09'!W65)))</f>
        <v xml:space="preserve"> </v>
      </c>
      <c r="O20" s="133" t="str">
        <f>IF(M20=" "," ",IF(M20=0," ",IF(Employee!P$251&gt;E$9,0,IF(C20="A",WNI!E92,IF(C20="B",WNI!F92,IF(C20="C",WNI!G92,IF(C20="J",WNI!H92,"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",WNI!I92))</f>
        <v xml:space="preserve"> </v>
      </c>
      <c r="U20" s="50"/>
      <c r="V20" s="61">
        <f>IF(Employee!H$268=E$9,Employee!D$268+SUM(M20)+'May09'!V65,SUM(M20)+'May09'!V65)</f>
        <v>0</v>
      </c>
      <c r="W20" s="61">
        <f>IF(Employee!H$268=E$9,Employee!D$269+SUM(N20)+'May09'!W65,SUM(N20)+'May09'!W65)</f>
        <v>0</v>
      </c>
      <c r="X20" s="61">
        <f>IF(O20=" ",'May09'!X65,O20+'May09'!X65)</f>
        <v>0</v>
      </c>
      <c r="Y20" s="61">
        <f>IF(P20=" ",'May09'!Y65,P20+'May09'!Y65)</f>
        <v>0</v>
      </c>
      <c r="Z20" s="61">
        <f>IF(Q20=" ",'May09'!Z65,Q20+'May09'!Z65)</f>
        <v>0</v>
      </c>
      <c r="AA20" s="61">
        <f>IF(R20=" ",'May09'!AA65,R20+'May09'!AA65)</f>
        <v>0</v>
      </c>
      <c r="AB20" s="62"/>
      <c r="AC20" s="61">
        <f>IF(T20=" ",'May09'!AC65,T20+'May09'!AC65)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10</v>
      </c>
      <c r="F24" s="63"/>
      <c r="G24" s="63"/>
      <c r="H24" s="421" t="s">
        <v>39</v>
      </c>
      <c r="I24" s="410"/>
      <c r="J24" s="411"/>
      <c r="K24" s="324">
        <f>Admin!B65</f>
        <v>39972</v>
      </c>
      <c r="L24" s="325" t="s">
        <v>256</v>
      </c>
      <c r="M24" s="326">
        <f>Admin!B71</f>
        <v>39978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",IF(Employee!P$17&gt;E$24,0,IF(C26="A",WNI!E93,IF(C26="B",WNI!F93,IF(C26="C",WNI!G93,IF(C26="J",WNI!H93,"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",WNI!I93))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",IF(Employee!P$43&gt;E$24,0,IF(C27="A",WNI!E94,IF(C27="B",WNI!F94,IF(C27="C",WNI!G94,IF(C27="J",WNI!H94,"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",WNI!I94))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",IF(Employee!P$69&gt;E$24,0,IF(C28="A",WNI!E95,IF(C28="B",WNI!F95,IF(C28="C",WNI!G95,IF(C28="J",WNI!H95,"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",WNI!I95))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",IF(Employee!P$95&gt;E$24,0,IF(C29="A",WNI!E96,IF(C29="B",WNI!F96,IF(C29="C",WNI!G96,IF(C29="J",WNI!H96,"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",WNI!I96))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",IF(Employee!P$121&gt;E$24,0,IF(C30="A",WNI!E97,IF(C30="B",WNI!F97,IF(C30="C",WNI!G97,IF(C30="J",WNI!H97,"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",WNI!I97))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",IF(Employee!P$147&gt;E$24,0,IF(C31="A",WNI!E98,IF(C31="B",WNI!F98,IF(C31="C",WNI!G98,IF(C31="J",WNI!H98,"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",WNI!I98))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",IF(Employee!P$173&gt;E$24,0,IF(C32="A",WNI!E99,IF(C32="B",WNI!F99,IF(C32="C",WNI!G99,IF(C32="J",WNI!H99,"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",WNI!I99))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",IF(Employee!P$199&gt;E$24,0,IF(C33="A",WNI!E100,IF(C33="B",WNI!F100,IF(C33="C",WNI!G100,IF(C33="J",WNI!H100,"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",WNI!I100))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",IF(Employee!P$225&gt;E$24,0,IF(C34="A",WNI!E101,IF(C34="B",WNI!F101,IF(C34="C",WNI!G101,IF(C34="J",WNI!H101,"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",WNI!I101))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",IF(Employee!P$251&gt;E$24,0,IF(C35="A",WNI!E102,IF(C35="B",WNI!F102,IF(C35="C",WNI!G102,IF(C35="J",WNI!H102,"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",WNI!I102))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11</v>
      </c>
      <c r="F39" s="63"/>
      <c r="G39" s="63"/>
      <c r="H39" s="421" t="s">
        <v>39</v>
      </c>
      <c r="I39" s="410"/>
      <c r="J39" s="411"/>
      <c r="K39" s="324">
        <f>Admin!B72</f>
        <v>39979</v>
      </c>
      <c r="L39" s="325" t="s">
        <v>256</v>
      </c>
      <c r="M39" s="326">
        <f>Admin!B78</f>
        <v>39985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",IF(Employee!P$17&gt;E$39,0,IF(C41="A",WNI!E103,IF(C41="B",WNI!F103,IF(C41="C",WNI!G103,IF(C41="J",WNI!H103,"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",WNI!I103))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",IF(Employee!P$43&gt;E$39,0,IF(C42="A",WNI!E104,IF(C42="B",WNI!F104,IF(C42="C",WNI!G104,IF(C42="J",WNI!H104,"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",WNI!I104))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",IF(Employee!P$69&gt;E$39,0,IF(C43="A",WNI!E105,IF(C43="B",WNI!F105,IF(C43="C",WNI!G105,IF(C43="J",WNI!H105,"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",WNI!I105))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",IF(Employee!P$95&gt;E$39,0,IF(C44="A",WNI!E106,IF(C44="B",WNI!F106,IF(C44="C",WNI!G106,IF(C44="J",WNI!H106,"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",WNI!I106))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",IF(Employee!P$121&gt;E$39,0,IF(C45="A",WNI!E107,IF(C45="B",WNI!F107,IF(C45="C",WNI!G107,IF(C45="J",WNI!H107,"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",WNI!I107))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",IF(Employee!P$147&gt;E$39,0,IF(C46="A",WNI!E108,IF(C46="B",WNI!F108,IF(C46="C",WNI!G108,IF(C46="J",WNI!H108,"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",WNI!I108))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",IF(Employee!P$173&gt;E$39,0,IF(C47="A",WNI!E109,IF(C47="B",WNI!F109,IF(C47="C",WNI!G109,IF(C47="J",WNI!H109,"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",WNI!I109))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",IF(Employee!P$199&gt;E$39,0,IF(C48="A",WNI!E110,IF(C48="B",WNI!F110,IF(C48="C",WNI!G110,IF(C48="J",WNI!H110,"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",WNI!I110))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",IF(Employee!P$225&gt;E$39,0,IF(C49="A",WNI!E111,IF(C49="B",WNI!F111,IF(C49="C",WNI!G111,IF(C49="J",WNI!H111,"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",WNI!I111))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",IF(Employee!P$251&gt;E$39,0,IF(C50="A",WNI!E112,IF(C50="B",WNI!F112,IF(C50="C",WNI!G112,IF(C50="J",WNI!H112,"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",WNI!I112))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12</v>
      </c>
      <c r="F54" s="63"/>
      <c r="G54" s="63"/>
      <c r="H54" s="421" t="s">
        <v>39</v>
      </c>
      <c r="I54" s="454"/>
      <c r="J54" s="455"/>
      <c r="K54" s="324">
        <f>Admin!B79</f>
        <v>39986</v>
      </c>
      <c r="L54" s="325" t="s">
        <v>256</v>
      </c>
      <c r="M54" s="326">
        <f>Admin!B85</f>
        <v>39992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",IF(Employee!P$17&gt;E$54,0,IF(C56="A",WNI!E113,IF(C56="B",WNI!F113,IF(C56="C",WNI!G113,IF(C56="J",WNI!H113,"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",WNI!I113))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",IF(Employee!P$43&gt;E$54,0,IF(C57="A",WNI!E114,IF(C57="B",WNI!F114,IF(C57="C",WNI!G114,IF(C57="J",WNI!H114,"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",WNI!I114))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4" si="69">IF(E57=" ",0,V57-AE57)</f>
        <v>0</v>
      </c>
      <c r="AG57" s="95">
        <f t="shared" ref="AG57:AG64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4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4" si="72">IF(E57=" ",0,SUM(M57)-AJ57)</f>
        <v>0</v>
      </c>
      <c r="AL57" s="95">
        <f t="shared" ref="AL57:AL64" si="73">AK57*AL$7</f>
        <v>0</v>
      </c>
      <c r="AM57" s="95">
        <f>IF(D57="D",AK57*AM$7,IF(AK57&gt;LOOKUP(1,HR!A:A,HR!B:B),(AK57-LOOKUP(1,HR!A:A,HR!B:B))*AH$7,0))</f>
        <v>0</v>
      </c>
      <c r="AN57" s="95">
        <f t="shared" ref="AN57:AN64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",IF(Employee!P$69&gt;E$54,0,IF(C58="A",WNI!E115,IF(C58="B",WNI!F115,IF(C58="C",WNI!G115,IF(C58="J",WNI!H115,"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",WNI!I115))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",IF(Employee!P$95&gt;E$54,0,IF(C59="A",WNI!E116,IF(C59="B",WNI!F116,IF(C59="C",WNI!G116,IF(C59="J",WNI!H116,"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",WNI!I116))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",IF(Employee!P$121&gt;E$54,0,IF(C60="A",WNI!E117,IF(C60="B",WNI!F117,IF(C60="C",WNI!G117,IF(C60="J",WNI!H117,"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",WNI!I117))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",IF(Employee!P$147&gt;E$54,0,IF(C61="A",WNI!E118,IF(C61="B",WNI!F118,IF(C61="C",WNI!G118,IF(C61="J",WNI!H118,"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",WNI!I118))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",IF(Employee!P$173&gt;E$54,0,IF(C62="A",WNI!E119,IF(C62="B",WNI!F119,IF(C62="C",WNI!G119,IF(C62="J",WNI!H119,"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",WNI!I119))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",IF(Employee!P$199&gt;E$54,0,IF(C63="A",WNI!E120,IF(C63="B",WNI!F120,IF(C63="C",WNI!G120,IF(C63="J",WNI!H120,"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",WNI!I120))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",IF(Employee!P$225&gt;E$54,0,IF(C64="A",WNI!E121,IF(C64="B",WNI!F121,IF(C64="C",WNI!G121,IF(C64="J",WNI!H121,"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",WNI!I121))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",IF(Employee!P$251&gt;E$54,0,IF(C65="A",WNI!E122,IF(C65="B",WNI!F122,IF(C65="C",WNI!G122,IF(C65="J",WNI!H122,"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",WNI!I122))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IF(D65="D",AF65*AH$7,IF(AF65&gt;LOOKUP(E$54,HR!A:A,HR!B:B),(AF65-LOOKUP(E$54,HR!A:A,HR!B:B))*AH$7,0))</f>
        <v>0</v>
      </c>
      <c r="AI65" s="95">
        <f>IF(AF65&lt;1,0,AG65+AH65)</f>
        <v>0</v>
      </c>
      <c r="AJ65" s="95">
        <f>IF(E65=" ",0,IF(D65="BR",0,IF(D65="D",0,IF(D65="NT",M65,LOOKUP(D65,Free!A:A,Free!B:B)*1/52))))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IF(D65="D",AK65*AM$7,IF(AK65&gt;LOOKUP(1,HR!A:A,HR!B:B),(AK65-LOOKUP(1,HR!A:A,HR!B:B))*AH$7,0))</f>
        <v>0</v>
      </c>
      <c r="AN65" s="95">
        <f>IF(AK65&lt;1,0,AL65+AM65)</f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E68" s="114"/>
      <c r="AO68" s="99"/>
      <c r="AP68" s="63"/>
      <c r="AU68" s="63"/>
    </row>
    <row r="69" spans="1:47" ht="18" customHeight="1" thickTop="1" thickBot="1" x14ac:dyDescent="0.25">
      <c r="A69" s="45"/>
      <c r="B69" s="421" t="s">
        <v>9</v>
      </c>
      <c r="C69" s="454"/>
      <c r="D69" s="455"/>
      <c r="E69" s="220">
        <v>13</v>
      </c>
      <c r="F69" s="63"/>
      <c r="G69" s="63"/>
      <c r="H69" s="421" t="s">
        <v>39</v>
      </c>
      <c r="I69" s="454"/>
      <c r="J69" s="455"/>
      <c r="K69" s="324">
        <f>Admin!B86</f>
        <v>39993</v>
      </c>
      <c r="L69" s="325" t="s">
        <v>256</v>
      </c>
      <c r="M69" s="326">
        <f>Admin!B92</f>
        <v>39999</v>
      </c>
      <c r="N69" s="28"/>
      <c r="O69" s="422" t="s">
        <v>116</v>
      </c>
      <c r="P69" s="456"/>
      <c r="Q69" s="456"/>
      <c r="R69" s="457"/>
      <c r="S69" s="46"/>
      <c r="T69" s="231"/>
      <c r="U69" s="48"/>
      <c r="AD69" s="99"/>
      <c r="AE69" s="114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E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IF(E71=Employee!D$29,LOOKUP(E$69,NiTable!A:A,NiTable!B:B),"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IF(Employee!D$28="m","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IF(T$69="Y",H56,0)</f>
        <v>0</v>
      </c>
      <c r="I71" s="117">
        <f>IF(T$69="Y",I56,0)</f>
        <v>0</v>
      </c>
      <c r="J71" s="117">
        <f>IF(T$69="Y",J56,0)</f>
        <v>0</v>
      </c>
      <c r="K71" s="117">
        <f>IF(T$69="Y",K56,I71*J71)</f>
        <v>0</v>
      </c>
      <c r="L71" s="165">
        <f>IF(T$69="Y",L56,0)</f>
        <v>0</v>
      </c>
      <c r="M71" s="130" t="str">
        <f t="shared" ref="M71:M80" si="80">IF(E71=" "," ",IF(T$69="Y",M56,IF((H71+K71+L71)&gt;0,H71+K71+L71," ")))</f>
        <v xml:space="preserve"> </v>
      </c>
      <c r="N71" s="119" t="str">
        <f>IF(M71=" "," ",IF(M71=0," ",IF(Employee!O$24="W1",AN71,AI71-W56)))</f>
        <v xml:space="preserve"> </v>
      </c>
      <c r="O71" s="131" t="str">
        <f>IF(M71=" "," ",IF(M71=0," ",IF(Employee!P$17&gt;E$69,0,IF(C71="A",WNI!E123,IF(C71="B",WNI!F123,IF(C71="C",WNI!G123,IF(C71="J",WNI!H123," ")))))))</f>
        <v xml:space="preserve"> </v>
      </c>
      <c r="P71" s="119"/>
      <c r="Q71" s="119"/>
      <c r="R71" s="137" t="str">
        <f t="shared" ref="R71:R80" si="81">IF(M71=" "," ",IF(M71=0," ",M71-SUM(N71:Q71)))</f>
        <v xml:space="preserve"> </v>
      </c>
      <c r="S71" s="123"/>
      <c r="T71" s="120" t="str">
        <f>IF(M71=" "," ",IF(M71=0," ",WNI!I123))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Y80" si="83">IF(P71=0,Y56,P71+Y56)</f>
        <v>0</v>
      </c>
      <c r="Z71" s="61">
        <f t="shared" ref="Z71:Z80" si="84">IF(Q71=0,Z56,Q71+Z56)</f>
        <v>0</v>
      </c>
      <c r="AA71" s="61">
        <f t="shared" ref="AA71:AA80" si="85">IF(R71=" ",AA56,AA56+R71)</f>
        <v>0</v>
      </c>
      <c r="AC71" s="61">
        <f t="shared" ref="AC71:AC80" si="86">IF(T71=" ",AC56,T71+AC56)</f>
        <v>0</v>
      </c>
      <c r="AD71" s="99"/>
      <c r="AE71" s="114">
        <f>IF(E71=" ",0,IF(D71="BR",0,IF(D71="D",0,IF(D71="NT",V71,LOOKUP(D71,Free!A:A,Free!B:B)*E$69/52))))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IF(D71="D",AF71*AH$7,IF(AF71&gt;LOOKUP(E$69,HR!A:A,HR!B:B),(AF71-LOOKUP(E$69,HR!A:A,HR!B:B))*AH$7,0))</f>
        <v>0</v>
      </c>
      <c r="AI71" s="95">
        <f>IF(AF71&lt;1,0,AG71+AH71)</f>
        <v>0</v>
      </c>
      <c r="AJ71" s="95">
        <f>IF(E71=" ",0,IF(D71="BR",0,IF(D71="D",0,IF(D71="NT",M71,LOOKUP(D71,Free!A:A,Free!B:B)*1/52))))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IF(D71="D",AK71*AM$7,IF(AK71&gt;LOOKUP(1,HR!A:A,HR!B:B),(AK71-LOOKUP(1,HR!A:A,HR!B:B))*AH$7,0))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IF(Employee!D$54="m","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 t="shared" ref="H72:H80" si="87">IF(T$69="Y",H57,0)</f>
        <v>0</v>
      </c>
      <c r="I72" s="121">
        <f t="shared" ref="I72:I80" si="88">IF(T$69="Y",I57,0)</f>
        <v>0</v>
      </c>
      <c r="J72" s="121">
        <f t="shared" ref="J72:J80" si="89">IF(T$69="Y",J57,0)</f>
        <v>0</v>
      </c>
      <c r="K72" s="121">
        <f t="shared" ref="K72:K80" si="90">IF(T$69="Y",K57,I72*J72)</f>
        <v>0</v>
      </c>
      <c r="L72" s="166">
        <f t="shared" ref="L72:L80" si="91">IF(T$69="Y",L57,0)</f>
        <v>0</v>
      </c>
      <c r="M72" s="132" t="str">
        <f t="shared" si="80"/>
        <v xml:space="preserve"> </v>
      </c>
      <c r="N72" s="123" t="str">
        <f>IF(M72=" "," ",IF(M72=0," ",IF(Employee!O$50="W1",AN72,AI72-W57)))</f>
        <v xml:space="preserve"> </v>
      </c>
      <c r="O72" s="133" t="str">
        <f>IF(M72=" "," ",IF(M72=0," ",IF(Employee!P$43&gt;E$69,0,IF(C72="A",WNI!E124,IF(C72="B",WNI!F124,IF(C72="C",WNI!G124,IF(C72="J",WNI!H124," ")))))))</f>
        <v xml:space="preserve"> </v>
      </c>
      <c r="P72" s="123"/>
      <c r="Q72" s="123"/>
      <c r="R72" s="138" t="str">
        <f t="shared" si="81"/>
        <v xml:space="preserve"> </v>
      </c>
      <c r="S72" s="123"/>
      <c r="T72" s="124" t="str">
        <f>IF(M72=" "," ",IF(M72=0," ",WNI!I124))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4"/>
        <v>0</v>
      </c>
      <c r="AA72" s="61">
        <f t="shared" si="85"/>
        <v>0</v>
      </c>
      <c r="AC72" s="61">
        <f t="shared" si="86"/>
        <v>0</v>
      </c>
      <c r="AD72" s="99"/>
      <c r="AE72" s="114">
        <f>IF(E72=" ",0,IF(D72="BR",0,IF(D72="D",0,IF(D72="NT",V72,LOOKUP(D72,Free!A:A,Free!B:B)*E$69/52))))</f>
        <v>0</v>
      </c>
      <c r="AF72" s="95">
        <f t="shared" ref="AF72:AF80" si="92">IF(E72=" ",0,V72-AE72)</f>
        <v>0</v>
      </c>
      <c r="AG72" s="95">
        <f t="shared" ref="AG72:AG80" si="93">AF72*AG$7</f>
        <v>0</v>
      </c>
      <c r="AH72" s="95">
        <f>IF(D72="D",AF72*AH$7,IF(AF72&gt;LOOKUP(E$69,HR!A:A,HR!B:B),(AF72-LOOKUP(E$69,HR!A:A,HR!B:B))*AH$7,0))</f>
        <v>0</v>
      </c>
      <c r="AI72" s="95">
        <f t="shared" ref="AI72:AI80" si="94">IF(AF72&lt;1,0,AG72+AH72)</f>
        <v>0</v>
      </c>
      <c r="AJ72" s="95">
        <f>IF(E72=" ",0,IF(D72="BR",0,IF(D72="D",0,IF(D72="NT",M72,LOOKUP(D72,Free!A:A,Free!B:B)*1/52))))</f>
        <v>0</v>
      </c>
      <c r="AK72" s="95">
        <f t="shared" ref="AK72:AK80" si="95">IF(E72=" ",0,SUM(M72)-AJ72)</f>
        <v>0</v>
      </c>
      <c r="AL72" s="95">
        <f t="shared" ref="AL72:AL80" si="96">AK72*AL$7</f>
        <v>0</v>
      </c>
      <c r="AM72" s="95">
        <f>IF(D72="D",AK72*AM$7,IF(AK72&gt;LOOKUP(1,HR!A:A,HR!B:B),(AK72-LOOKUP(1,HR!A:A,HR!B:B))*AH$7,0))</f>
        <v>0</v>
      </c>
      <c r="AN72" s="95">
        <f t="shared" ref="AN72:AN80" si="97">IF(AK72&lt;1,0,AL72+AM72)</f>
        <v>0</v>
      </c>
      <c r="AO72" s="99"/>
      <c r="AP72" s="63"/>
      <c r="AQ72" s="95">
        <f t="shared" ref="AQ72:AQ80" si="98">IF(G72="SSP",H72,0)</f>
        <v>0</v>
      </c>
      <c r="AR72" s="95">
        <f t="shared" ref="AR72:AR80" si="99">IF(G72="SMP",H72,0)</f>
        <v>0</v>
      </c>
      <c r="AS72" s="95">
        <f t="shared" ref="AS72:AS80" si="100">IF(G72="SPP",H72,0)</f>
        <v>0</v>
      </c>
      <c r="AT72" s="95">
        <f t="shared" ref="AT72:AT80" si="101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IF(Employee!D$80="m","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 t="shared" si="87"/>
        <v>0</v>
      </c>
      <c r="I73" s="121">
        <f t="shared" si="88"/>
        <v>0</v>
      </c>
      <c r="J73" s="121">
        <f t="shared" si="89"/>
        <v>0</v>
      </c>
      <c r="K73" s="121">
        <f t="shared" si="90"/>
        <v>0</v>
      </c>
      <c r="L73" s="166">
        <f t="shared" si="91"/>
        <v>0</v>
      </c>
      <c r="M73" s="132" t="str">
        <f t="shared" si="80"/>
        <v xml:space="preserve"> </v>
      </c>
      <c r="N73" s="123" t="str">
        <f>IF(M73=" "," ",IF(M73=0," ",IF(Employee!O$76="W1",AN73,AI73-W58)))</f>
        <v xml:space="preserve"> </v>
      </c>
      <c r="O73" s="133" t="str">
        <f>IF(M73=" "," ",IF(M73=0," ",IF(Employee!P$69&gt;E$69,0,IF(C73="A",WNI!E125,IF(C73="B",WNI!F125,IF(C73="C",WNI!G125,IF(C73="J",WNI!H125," ")))))))</f>
        <v xml:space="preserve"> </v>
      </c>
      <c r="P73" s="123"/>
      <c r="Q73" s="123"/>
      <c r="R73" s="138" t="str">
        <f t="shared" si="81"/>
        <v xml:space="preserve"> </v>
      </c>
      <c r="S73" s="123"/>
      <c r="T73" s="124" t="str">
        <f>IF(M73=" "," ",IF(M73=0," ",WNI!I125))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4"/>
        <v>0</v>
      </c>
      <c r="AA73" s="61">
        <f t="shared" si="85"/>
        <v>0</v>
      </c>
      <c r="AC73" s="61">
        <f t="shared" si="86"/>
        <v>0</v>
      </c>
      <c r="AD73" s="99"/>
      <c r="AE73" s="114">
        <f>IF(E73=" ",0,IF(D73="BR",0,IF(D73="D",0,IF(D73="NT",V73,LOOKUP(D73,Free!A:A,Free!B:B)*E$69/52))))</f>
        <v>0</v>
      </c>
      <c r="AF73" s="95">
        <f t="shared" si="92"/>
        <v>0</v>
      </c>
      <c r="AG73" s="95">
        <f t="shared" si="93"/>
        <v>0</v>
      </c>
      <c r="AH73" s="95">
        <f>IF(D73="D",AF73*AH$7,IF(AF73&gt;LOOKUP(E$69,HR!A:A,HR!B:B),(AF73-LOOKUP(E$69,HR!A:A,HR!B:B))*AH$7,0))</f>
        <v>0</v>
      </c>
      <c r="AI73" s="95">
        <f t="shared" si="94"/>
        <v>0</v>
      </c>
      <c r="AJ73" s="95">
        <f>IF(E73=" ",0,IF(D73="BR",0,IF(D73="D",0,IF(D73="NT",M73,LOOKUP(D73,Free!A:A,Free!B:B)*1/52))))</f>
        <v>0</v>
      </c>
      <c r="AK73" s="95">
        <f t="shared" si="95"/>
        <v>0</v>
      </c>
      <c r="AL73" s="95">
        <f t="shared" si="96"/>
        <v>0</v>
      </c>
      <c r="AM73" s="95">
        <f>IF(D73="D",AK73*AM$7,IF(AK73&gt;LOOKUP(1,HR!A:A,HR!B:B),(AK73-LOOKUP(1,HR!A:A,HR!B:B))*AH$7,0))</f>
        <v>0</v>
      </c>
      <c r="AN73" s="95">
        <f t="shared" si="97"/>
        <v>0</v>
      </c>
      <c r="AO73" s="99"/>
      <c r="AP73" s="63"/>
      <c r="AQ73" s="95">
        <f t="shared" si="98"/>
        <v>0</v>
      </c>
      <c r="AR73" s="95">
        <f t="shared" si="99"/>
        <v>0</v>
      </c>
      <c r="AS73" s="95">
        <f t="shared" si="100"/>
        <v>0</v>
      </c>
      <c r="AT73" s="95">
        <f t="shared" si="101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IF(Employee!D$106="m","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 t="shared" si="87"/>
        <v>0</v>
      </c>
      <c r="I74" s="121">
        <f t="shared" si="88"/>
        <v>0</v>
      </c>
      <c r="J74" s="121">
        <f t="shared" si="89"/>
        <v>0</v>
      </c>
      <c r="K74" s="121">
        <f t="shared" si="90"/>
        <v>0</v>
      </c>
      <c r="L74" s="166">
        <f t="shared" si="91"/>
        <v>0</v>
      </c>
      <c r="M74" s="132" t="str">
        <f t="shared" si="80"/>
        <v xml:space="preserve"> </v>
      </c>
      <c r="N74" s="123" t="str">
        <f>IF(M74=" "," ",IF(M74=0," ",IF(Employee!O$102="W1",AN74,AI74-W59)))</f>
        <v xml:space="preserve"> </v>
      </c>
      <c r="O74" s="133" t="str">
        <f>IF(M74=" "," ",IF(M74=0," ",IF(Employee!P$95&gt;E$69,0,IF(C74="A",WNI!E126,IF(C74="B",WNI!F126,IF(C74="C",WNI!G126,IF(C74="J",WNI!H126," ")))))))</f>
        <v xml:space="preserve"> </v>
      </c>
      <c r="P74" s="123"/>
      <c r="Q74" s="123"/>
      <c r="R74" s="138" t="str">
        <f t="shared" si="81"/>
        <v xml:space="preserve"> </v>
      </c>
      <c r="S74" s="123"/>
      <c r="T74" s="124" t="str">
        <f>IF(M74=" "," ",IF(M74=0," ",WNI!I126))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4"/>
        <v>0</v>
      </c>
      <c r="AA74" s="61">
        <f t="shared" si="85"/>
        <v>0</v>
      </c>
      <c r="AC74" s="61">
        <f t="shared" si="86"/>
        <v>0</v>
      </c>
      <c r="AD74" s="99"/>
      <c r="AE74" s="114">
        <f>IF(E74=" ",0,IF(D74="BR",0,IF(D74="D",0,IF(D74="NT",V74,LOOKUP(D74,Free!A:A,Free!B:B)*E$69/52))))</f>
        <v>0</v>
      </c>
      <c r="AF74" s="95">
        <f t="shared" si="92"/>
        <v>0</v>
      </c>
      <c r="AG74" s="95">
        <f t="shared" si="93"/>
        <v>0</v>
      </c>
      <c r="AH74" s="95">
        <f>IF(D74="D",AF74*AH$7,IF(AF74&gt;LOOKUP(E$69,HR!A:A,HR!B:B),(AF74-LOOKUP(E$69,HR!A:A,HR!B:B))*AH$7,0))</f>
        <v>0</v>
      </c>
      <c r="AI74" s="95">
        <f t="shared" si="94"/>
        <v>0</v>
      </c>
      <c r="AJ74" s="95">
        <f>IF(E74=" ",0,IF(D74="BR",0,IF(D74="D",0,IF(D74="NT",M74,LOOKUP(D74,Free!A:A,Free!B:B)*1/52))))</f>
        <v>0</v>
      </c>
      <c r="AK74" s="95">
        <f t="shared" si="95"/>
        <v>0</v>
      </c>
      <c r="AL74" s="95">
        <f t="shared" si="96"/>
        <v>0</v>
      </c>
      <c r="AM74" s="95">
        <f>IF(D74="D",AK74*AM$7,IF(AK74&gt;LOOKUP(1,HR!A:A,HR!B:B),(AK74-LOOKUP(1,HR!A:A,HR!B:B))*AH$7,0))</f>
        <v>0</v>
      </c>
      <c r="AN74" s="95">
        <f t="shared" si="97"/>
        <v>0</v>
      </c>
      <c r="AO74" s="99"/>
      <c r="AP74" s="63"/>
      <c r="AQ74" s="95">
        <f t="shared" si="98"/>
        <v>0</v>
      </c>
      <c r="AR74" s="95">
        <f t="shared" si="99"/>
        <v>0</v>
      </c>
      <c r="AS74" s="95">
        <f t="shared" si="100"/>
        <v>0</v>
      </c>
      <c r="AT74" s="95">
        <f t="shared" si="101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IF(Employee!D$132="m","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 t="shared" si="87"/>
        <v>0</v>
      </c>
      <c r="I75" s="121">
        <f t="shared" si="88"/>
        <v>0</v>
      </c>
      <c r="J75" s="121">
        <f t="shared" si="89"/>
        <v>0</v>
      </c>
      <c r="K75" s="121">
        <f t="shared" si="90"/>
        <v>0</v>
      </c>
      <c r="L75" s="166">
        <f t="shared" si="91"/>
        <v>0</v>
      </c>
      <c r="M75" s="132" t="str">
        <f t="shared" si="80"/>
        <v xml:space="preserve"> </v>
      </c>
      <c r="N75" s="123" t="str">
        <f>IF(M75=" "," ",IF(M75=0," ",IF(Employee!O$128="W1",AN75,AI75-W60)))</f>
        <v xml:space="preserve"> </v>
      </c>
      <c r="O75" s="133" t="str">
        <f>IF(M75=" "," ",IF(M75=0," ",IF(Employee!P$121&gt;E$69,0,IF(C75="A",WNI!E127,IF(C75="B",WNI!F127,IF(C75="C",WNI!G127,IF(C75="J",WNI!H127," ")))))))</f>
        <v xml:space="preserve"> </v>
      </c>
      <c r="P75" s="123"/>
      <c r="Q75" s="123"/>
      <c r="R75" s="138" t="str">
        <f t="shared" si="81"/>
        <v xml:space="preserve"> </v>
      </c>
      <c r="S75" s="123"/>
      <c r="T75" s="124" t="str">
        <f>IF(M75=" "," ",IF(M75=0," ",WNI!I127))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4"/>
        <v>0</v>
      </c>
      <c r="AA75" s="61">
        <f t="shared" si="85"/>
        <v>0</v>
      </c>
      <c r="AC75" s="61">
        <f t="shared" si="86"/>
        <v>0</v>
      </c>
      <c r="AD75" s="99"/>
      <c r="AE75" s="114">
        <f>IF(E75=" ",0,IF(D75="BR",0,IF(D75="D",0,IF(D75="NT",V75,LOOKUP(D75,Free!A:A,Free!B:B)*E$69/52))))</f>
        <v>0</v>
      </c>
      <c r="AF75" s="95">
        <f t="shared" si="92"/>
        <v>0</v>
      </c>
      <c r="AG75" s="95">
        <f t="shared" si="93"/>
        <v>0</v>
      </c>
      <c r="AH75" s="95">
        <f>IF(D75="D",AF75*AH$7,IF(AF75&gt;LOOKUP(E$69,HR!A:A,HR!B:B),(AF75-LOOKUP(E$69,HR!A:A,HR!B:B))*AH$7,0))</f>
        <v>0</v>
      </c>
      <c r="AI75" s="95">
        <f t="shared" si="94"/>
        <v>0</v>
      </c>
      <c r="AJ75" s="95">
        <f>IF(E75=" ",0,IF(D75="BR",0,IF(D75="D",0,IF(D75="NT",M75,LOOKUP(D75,Free!A:A,Free!B:B)*1/52))))</f>
        <v>0</v>
      </c>
      <c r="AK75" s="95">
        <f t="shared" si="95"/>
        <v>0</v>
      </c>
      <c r="AL75" s="95">
        <f t="shared" si="96"/>
        <v>0</v>
      </c>
      <c r="AM75" s="95">
        <f>IF(D75="D",AK75*AM$7,IF(AK75&gt;LOOKUP(1,HR!A:A,HR!B:B),(AK75-LOOKUP(1,HR!A:A,HR!B:B))*AH$7,0))</f>
        <v>0</v>
      </c>
      <c r="AN75" s="95">
        <f t="shared" si="97"/>
        <v>0</v>
      </c>
      <c r="AO75" s="99"/>
      <c r="AP75" s="63"/>
      <c r="AQ75" s="95">
        <f t="shared" si="98"/>
        <v>0</v>
      </c>
      <c r="AR75" s="95">
        <f t="shared" si="99"/>
        <v>0</v>
      </c>
      <c r="AS75" s="95">
        <f t="shared" si="100"/>
        <v>0</v>
      </c>
      <c r="AT75" s="95">
        <f t="shared" si="101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IF(Employee!D$158="m","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 t="shared" si="87"/>
        <v>0</v>
      </c>
      <c r="I76" s="121">
        <f t="shared" si="88"/>
        <v>0</v>
      </c>
      <c r="J76" s="121">
        <f t="shared" si="89"/>
        <v>0</v>
      </c>
      <c r="K76" s="121">
        <f t="shared" si="90"/>
        <v>0</v>
      </c>
      <c r="L76" s="166">
        <f t="shared" si="91"/>
        <v>0</v>
      </c>
      <c r="M76" s="132" t="str">
        <f t="shared" si="80"/>
        <v xml:space="preserve"> </v>
      </c>
      <c r="N76" s="123" t="str">
        <f>IF(M76=" "," ",IF(M76=0," ",IF(Employee!O$154="W1",AN76,AI76-W61)))</f>
        <v xml:space="preserve"> </v>
      </c>
      <c r="O76" s="133" t="str">
        <f>IF(M76=" "," ",IF(M76=0," ",IF(Employee!P$147&gt;E$69,0,IF(C76="A",WNI!E128,IF(C76="B",WNI!F128,IF(C76="C",WNI!G128,IF(C76="J",WNI!H128," ")))))))</f>
        <v xml:space="preserve"> </v>
      </c>
      <c r="P76" s="123"/>
      <c r="Q76" s="123"/>
      <c r="R76" s="138" t="str">
        <f t="shared" si="81"/>
        <v xml:space="preserve"> </v>
      </c>
      <c r="S76" s="123"/>
      <c r="T76" s="124" t="str">
        <f>IF(M76=" "," ",IF(M76=0," ",WNI!I128))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4"/>
        <v>0</v>
      </c>
      <c r="AA76" s="61">
        <f t="shared" si="85"/>
        <v>0</v>
      </c>
      <c r="AC76" s="61">
        <f t="shared" si="86"/>
        <v>0</v>
      </c>
      <c r="AD76" s="99"/>
      <c r="AE76" s="114">
        <f>IF(E76=" ",0,IF(D76="BR",0,IF(D76="D",0,IF(D76="NT",V76,LOOKUP(D76,Free!A:A,Free!B:B)*E$69/52))))</f>
        <v>0</v>
      </c>
      <c r="AF76" s="95">
        <f t="shared" si="92"/>
        <v>0</v>
      </c>
      <c r="AG76" s="95">
        <f t="shared" si="93"/>
        <v>0</v>
      </c>
      <c r="AH76" s="95">
        <f>IF(D76="D",AF76*AH$7,IF(AF76&gt;LOOKUP(E$69,HR!A:A,HR!B:B),(AF76-LOOKUP(E$69,HR!A:A,HR!B:B))*AH$7,0))</f>
        <v>0</v>
      </c>
      <c r="AI76" s="95">
        <f t="shared" si="94"/>
        <v>0</v>
      </c>
      <c r="AJ76" s="95">
        <f>IF(E76=" ",0,IF(D76="BR",0,IF(D76="D",0,IF(D76="NT",M76,LOOKUP(D76,Free!A:A,Free!B:B)*1/52))))</f>
        <v>0</v>
      </c>
      <c r="AK76" s="95">
        <f t="shared" si="95"/>
        <v>0</v>
      </c>
      <c r="AL76" s="95">
        <f t="shared" si="96"/>
        <v>0</v>
      </c>
      <c r="AM76" s="95">
        <f>IF(D76="D",AK76*AM$7,IF(AK76&gt;LOOKUP(1,HR!A:A,HR!B:B),(AK76-LOOKUP(1,HR!A:A,HR!B:B))*AH$7,0))</f>
        <v>0</v>
      </c>
      <c r="AN76" s="95">
        <f t="shared" si="97"/>
        <v>0</v>
      </c>
      <c r="AO76" s="99"/>
      <c r="AP76" s="63"/>
      <c r="AQ76" s="95">
        <f t="shared" si="98"/>
        <v>0</v>
      </c>
      <c r="AR76" s="95">
        <f t="shared" si="99"/>
        <v>0</v>
      </c>
      <c r="AS76" s="95">
        <f t="shared" si="100"/>
        <v>0</v>
      </c>
      <c r="AT76" s="95">
        <f t="shared" si="101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IF(Employee!D$184="m","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 t="shared" si="87"/>
        <v>0</v>
      </c>
      <c r="I77" s="121">
        <f t="shared" si="88"/>
        <v>0</v>
      </c>
      <c r="J77" s="121">
        <f t="shared" si="89"/>
        <v>0</v>
      </c>
      <c r="K77" s="121">
        <f t="shared" si="90"/>
        <v>0</v>
      </c>
      <c r="L77" s="166">
        <f t="shared" si="91"/>
        <v>0</v>
      </c>
      <c r="M77" s="132" t="str">
        <f t="shared" si="80"/>
        <v xml:space="preserve"> </v>
      </c>
      <c r="N77" s="123" t="str">
        <f>IF(M77=" "," ",IF(M77=0," ",IF(Employee!O$180="W1",AN77,AI77-W62)))</f>
        <v xml:space="preserve"> </v>
      </c>
      <c r="O77" s="133" t="str">
        <f>IF(M77=" "," ",IF(M77=0," ",IF(Employee!P$173&gt;E$69,0,IF(C77="A",WNI!E129,IF(C77="B",WNI!F129,IF(C77="C",WNI!G129,IF(C77="J",WNI!H129," ")))))))</f>
        <v xml:space="preserve"> </v>
      </c>
      <c r="P77" s="123"/>
      <c r="Q77" s="123"/>
      <c r="R77" s="138" t="str">
        <f t="shared" si="81"/>
        <v xml:space="preserve"> </v>
      </c>
      <c r="S77" s="123"/>
      <c r="T77" s="124" t="str">
        <f>IF(M77=" "," ",IF(M77=0," ",WNI!I129))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4"/>
        <v>0</v>
      </c>
      <c r="AA77" s="61">
        <f t="shared" si="85"/>
        <v>0</v>
      </c>
      <c r="AC77" s="61">
        <f t="shared" si="86"/>
        <v>0</v>
      </c>
      <c r="AD77" s="99"/>
      <c r="AE77" s="114">
        <f>IF(E77=" ",0,IF(D77="BR",0,IF(D77="D",0,IF(D77="NT",V77,LOOKUP(D77,Free!A:A,Free!B:B)*E$69/52))))</f>
        <v>0</v>
      </c>
      <c r="AF77" s="95">
        <f t="shared" si="92"/>
        <v>0</v>
      </c>
      <c r="AG77" s="95">
        <f t="shared" si="93"/>
        <v>0</v>
      </c>
      <c r="AH77" s="95">
        <f>IF(D77="D",AF77*AH$7,IF(AF77&gt;LOOKUP(E$69,HR!A:A,HR!B:B),(AF77-LOOKUP(E$69,HR!A:A,HR!B:B))*AH$7,0))</f>
        <v>0</v>
      </c>
      <c r="AI77" s="95">
        <f t="shared" si="94"/>
        <v>0</v>
      </c>
      <c r="AJ77" s="95">
        <f>IF(E77=" ",0,IF(D77="BR",0,IF(D77="D",0,IF(D77="NT",M77,LOOKUP(D77,Free!A:A,Free!B:B)*1/52))))</f>
        <v>0</v>
      </c>
      <c r="AK77" s="95">
        <f t="shared" si="95"/>
        <v>0</v>
      </c>
      <c r="AL77" s="95">
        <f t="shared" si="96"/>
        <v>0</v>
      </c>
      <c r="AM77" s="95">
        <f>IF(D77="D",AK77*AM$7,IF(AK77&gt;LOOKUP(1,HR!A:A,HR!B:B),(AK77-LOOKUP(1,HR!A:A,HR!B:B))*AH$7,0))</f>
        <v>0</v>
      </c>
      <c r="AN77" s="95">
        <f t="shared" si="97"/>
        <v>0</v>
      </c>
      <c r="AO77" s="99"/>
      <c r="AP77" s="63"/>
      <c r="AQ77" s="95">
        <f t="shared" si="98"/>
        <v>0</v>
      </c>
      <c r="AR77" s="95">
        <f t="shared" si="99"/>
        <v>0</v>
      </c>
      <c r="AS77" s="95">
        <f t="shared" si="100"/>
        <v>0</v>
      </c>
      <c r="AT77" s="95">
        <f t="shared" si="101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IF(Employee!D$210="m","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 t="shared" si="87"/>
        <v>0</v>
      </c>
      <c r="I78" s="121">
        <f t="shared" si="88"/>
        <v>0</v>
      </c>
      <c r="J78" s="121">
        <f t="shared" si="89"/>
        <v>0</v>
      </c>
      <c r="K78" s="121">
        <f t="shared" si="90"/>
        <v>0</v>
      </c>
      <c r="L78" s="166">
        <f t="shared" si="91"/>
        <v>0</v>
      </c>
      <c r="M78" s="132" t="str">
        <f t="shared" si="80"/>
        <v xml:space="preserve"> </v>
      </c>
      <c r="N78" s="123" t="str">
        <f>IF(M78=" "," ",IF(M78=0," ",IF(Employee!O$206="W1",AN78,AI78-W63)))</f>
        <v xml:space="preserve"> </v>
      </c>
      <c r="O78" s="133" t="str">
        <f>IF(M78=" "," ",IF(M78=0," ",IF(Employee!P$199&gt;E$69,0,IF(C78="A",WNI!E130,IF(C78="B",WNI!F130,IF(C78="C",WNI!G130,IF(C78="J",WNI!H130," ")))))))</f>
        <v xml:space="preserve"> </v>
      </c>
      <c r="P78" s="123"/>
      <c r="Q78" s="123"/>
      <c r="R78" s="138" t="str">
        <f t="shared" si="81"/>
        <v xml:space="preserve"> </v>
      </c>
      <c r="S78" s="123"/>
      <c r="T78" s="124" t="str">
        <f>IF(M78=" "," ",IF(M78=0," ",WNI!I130))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4"/>
        <v>0</v>
      </c>
      <c r="AA78" s="61">
        <f t="shared" si="85"/>
        <v>0</v>
      </c>
      <c r="AC78" s="61">
        <f t="shared" si="86"/>
        <v>0</v>
      </c>
      <c r="AD78" s="99"/>
      <c r="AE78" s="114">
        <f>IF(E78=" ",0,IF(D78="BR",0,IF(D78="D",0,IF(D78="NT",V78,LOOKUP(D78,Free!A:A,Free!B:B)*E$69/52))))</f>
        <v>0</v>
      </c>
      <c r="AF78" s="95">
        <f t="shared" si="92"/>
        <v>0</v>
      </c>
      <c r="AG78" s="95">
        <f t="shared" si="93"/>
        <v>0</v>
      </c>
      <c r="AH78" s="95">
        <f>IF(D78="D",AF78*AH$7,IF(AF78&gt;LOOKUP(E$69,HR!A:A,HR!B:B),(AF78-LOOKUP(E$69,HR!A:A,HR!B:B))*AH$7,0))</f>
        <v>0</v>
      </c>
      <c r="AI78" s="95">
        <f t="shared" si="94"/>
        <v>0</v>
      </c>
      <c r="AJ78" s="95">
        <f>IF(E78=" ",0,IF(D78="BR",0,IF(D78="D",0,IF(D78="NT",M78,LOOKUP(D78,Free!A:A,Free!B:B)*1/52))))</f>
        <v>0</v>
      </c>
      <c r="AK78" s="95">
        <f t="shared" si="95"/>
        <v>0</v>
      </c>
      <c r="AL78" s="95">
        <f t="shared" si="96"/>
        <v>0</v>
      </c>
      <c r="AM78" s="95">
        <f>IF(D78="D",AK78*AM$7,IF(AK78&gt;LOOKUP(1,HR!A:A,HR!B:B),(AK78-LOOKUP(1,HR!A:A,HR!B:B))*AH$7,0))</f>
        <v>0</v>
      </c>
      <c r="AN78" s="95">
        <f t="shared" si="97"/>
        <v>0</v>
      </c>
      <c r="AO78" s="99"/>
      <c r="AP78" s="63"/>
      <c r="AQ78" s="95">
        <f t="shared" si="98"/>
        <v>0</v>
      </c>
      <c r="AR78" s="95">
        <f t="shared" si="99"/>
        <v>0</v>
      </c>
      <c r="AS78" s="95">
        <f t="shared" si="100"/>
        <v>0</v>
      </c>
      <c r="AT78" s="95">
        <f t="shared" si="101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IF(Employee!D$236="m","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 t="shared" si="87"/>
        <v>0</v>
      </c>
      <c r="I79" s="121">
        <f t="shared" si="88"/>
        <v>0</v>
      </c>
      <c r="J79" s="121">
        <f t="shared" si="89"/>
        <v>0</v>
      </c>
      <c r="K79" s="121">
        <f t="shared" si="90"/>
        <v>0</v>
      </c>
      <c r="L79" s="166">
        <f t="shared" si="91"/>
        <v>0</v>
      </c>
      <c r="M79" s="132" t="str">
        <f t="shared" si="80"/>
        <v xml:space="preserve"> </v>
      </c>
      <c r="N79" s="123" t="str">
        <f>IF(M79=" "," ",IF(M79=0," ",IF(Employee!O$232="W1",AN79,AI79-W64)))</f>
        <v xml:space="preserve"> </v>
      </c>
      <c r="O79" s="133" t="str">
        <f>IF(M79=" "," ",IF(M79=0," ",IF(Employee!P$225&gt;E$69,0,IF(C79="A",WNI!E131,IF(C79="B",WNI!F131,IF(C79="C",WNI!G131,IF(C79="J",WNI!H131," ")))))))</f>
        <v xml:space="preserve"> </v>
      </c>
      <c r="P79" s="123"/>
      <c r="Q79" s="123"/>
      <c r="R79" s="138" t="str">
        <f t="shared" si="81"/>
        <v xml:space="preserve"> </v>
      </c>
      <c r="S79" s="123"/>
      <c r="T79" s="124" t="str">
        <f>IF(M79=" "," ",IF(M79=0," ",WNI!I131))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4"/>
        <v>0</v>
      </c>
      <c r="AA79" s="61">
        <f t="shared" si="85"/>
        <v>0</v>
      </c>
      <c r="AC79" s="61">
        <f t="shared" si="86"/>
        <v>0</v>
      </c>
      <c r="AD79" s="99"/>
      <c r="AE79" s="114">
        <f>IF(E79=" ",0,IF(D79="BR",0,IF(D79="D",0,IF(D79="NT",V79,LOOKUP(D79,Free!A:A,Free!B:B)*E$69/52))))</f>
        <v>0</v>
      </c>
      <c r="AF79" s="95">
        <f t="shared" si="92"/>
        <v>0</v>
      </c>
      <c r="AG79" s="95">
        <f t="shared" si="93"/>
        <v>0</v>
      </c>
      <c r="AH79" s="95">
        <f>IF(D79="D",AF79*AH$7,IF(AF79&gt;LOOKUP(E$69,HR!A:A,HR!B:B),(AF79-LOOKUP(E$69,HR!A:A,HR!B:B))*AH$7,0))</f>
        <v>0</v>
      </c>
      <c r="AI79" s="95">
        <f t="shared" si="94"/>
        <v>0</v>
      </c>
      <c r="AJ79" s="95">
        <f>IF(E79=" ",0,IF(D79="BR",0,IF(D79="D",0,IF(D79="NT",M79,LOOKUP(D79,Free!A:A,Free!B:B)*1/52))))</f>
        <v>0</v>
      </c>
      <c r="AK79" s="95">
        <f t="shared" si="95"/>
        <v>0</v>
      </c>
      <c r="AL79" s="95">
        <f t="shared" si="96"/>
        <v>0</v>
      </c>
      <c r="AM79" s="95">
        <f>IF(D79="D",AK79*AM$7,IF(AK79&gt;LOOKUP(1,HR!A:A,HR!B:B),(AK79-LOOKUP(1,HR!A:A,HR!B:B))*AH$7,0))</f>
        <v>0</v>
      </c>
      <c r="AN79" s="95">
        <f t="shared" si="97"/>
        <v>0</v>
      </c>
      <c r="AO79" s="99"/>
      <c r="AP79" s="63"/>
      <c r="AQ79" s="95">
        <f t="shared" si="98"/>
        <v>0</v>
      </c>
      <c r="AR79" s="95">
        <f t="shared" si="99"/>
        <v>0</v>
      </c>
      <c r="AS79" s="95">
        <f t="shared" si="100"/>
        <v>0</v>
      </c>
      <c r="AT79" s="95">
        <f t="shared" si="101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IF(E80=Employee!D$263,LOOKUP(E$69,NiTable!A:A,NiTable!AC:AC),"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IF(Employee!D$262="m","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 t="shared" si="87"/>
        <v>0</v>
      </c>
      <c r="I80" s="148">
        <f t="shared" si="88"/>
        <v>0</v>
      </c>
      <c r="J80" s="148">
        <f t="shared" si="89"/>
        <v>0</v>
      </c>
      <c r="K80" s="148">
        <f t="shared" si="90"/>
        <v>0</v>
      </c>
      <c r="L80" s="167">
        <f t="shared" si="91"/>
        <v>0</v>
      </c>
      <c r="M80" s="134" t="str">
        <f t="shared" si="80"/>
        <v xml:space="preserve"> </v>
      </c>
      <c r="N80" s="123" t="str">
        <f>IF(M80=" "," ",IF(M80=0," ",IF(Employee!O$258="W1",AN80,AI80-W65)))</f>
        <v xml:space="preserve"> </v>
      </c>
      <c r="O80" s="133" t="str">
        <f>IF(M80=" "," ",IF(M80=0," ",IF(Employee!P$251&gt;E$69,0,IF(C80="A",WNI!E132,IF(C80="B",WNI!F132,IF(C80="C",WNI!G132,IF(C80="J",WNI!H132," ")))))))</f>
        <v xml:space="preserve"> </v>
      </c>
      <c r="P80" s="136"/>
      <c r="Q80" s="136"/>
      <c r="R80" s="125" t="str">
        <f t="shared" si="81"/>
        <v xml:space="preserve"> </v>
      </c>
      <c r="S80" s="123"/>
      <c r="T80" s="124" t="str">
        <f>IF(M80=" "," ",IF(M80=0," ",WNI!I132))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4"/>
        <v>0</v>
      </c>
      <c r="AA80" s="61">
        <f t="shared" si="85"/>
        <v>0</v>
      </c>
      <c r="AC80" s="61">
        <f t="shared" si="86"/>
        <v>0</v>
      </c>
      <c r="AD80" s="99"/>
      <c r="AE80" s="114">
        <f>IF(E80=" ",0,IF(D80="BR",0,IF(D80="D",0,IF(D80="NT",V80,LOOKUP(D80,Free!A:A,Free!B:B)*E$69/52))))</f>
        <v>0</v>
      </c>
      <c r="AF80" s="95">
        <f t="shared" si="92"/>
        <v>0</v>
      </c>
      <c r="AG80" s="95">
        <f t="shared" si="93"/>
        <v>0</v>
      </c>
      <c r="AH80" s="95">
        <f>IF(D80="D",AF80*AH$7,IF(AF80&gt;LOOKUP(E$69,HR!A:A,HR!B:B),(AF80-LOOKUP(E$69,HR!A:A,HR!B:B))*AH$7,0))</f>
        <v>0</v>
      </c>
      <c r="AI80" s="95">
        <f t="shared" si="94"/>
        <v>0</v>
      </c>
      <c r="AJ80" s="95">
        <f>IF(E80=" ",0,IF(D80="BR",0,IF(D80="D",0,IF(D80="NT",M80,LOOKUP(D80,Free!A:A,Free!B:B)*1/52))))</f>
        <v>0</v>
      </c>
      <c r="AK80" s="95">
        <f t="shared" si="95"/>
        <v>0</v>
      </c>
      <c r="AL80" s="95">
        <f t="shared" si="96"/>
        <v>0</v>
      </c>
      <c r="AM80" s="95">
        <f>IF(D80="D",AK80*AM$7,IF(AK80&gt;LOOKUP(1,HR!A:A,HR!B:B),(AK80-LOOKUP(1,HR!A:A,HR!B:B))*AH$7,0))</f>
        <v>0</v>
      </c>
      <c r="AN80" s="95">
        <f t="shared" si="97"/>
        <v>0</v>
      </c>
      <c r="AO80" s="99"/>
      <c r="AP80" s="63"/>
      <c r="AQ80" s="95">
        <f t="shared" si="98"/>
        <v>0</v>
      </c>
      <c r="AR80" s="95">
        <f t="shared" si="99"/>
        <v>0</v>
      </c>
      <c r="AS80" s="95">
        <f t="shared" si="100"/>
        <v>0</v>
      </c>
      <c r="AT80" s="95">
        <f t="shared" si="101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58"/>
      <c r="H81" s="135"/>
      <c r="I81" s="136"/>
      <c r="J81" s="136"/>
      <c r="K81" s="182"/>
      <c r="L81" s="182"/>
      <c r="M81" s="171">
        <f t="shared" ref="M81:R81" si="102">SUM(M71:M80)</f>
        <v>0</v>
      </c>
      <c r="N81" s="171">
        <f t="shared" si="102"/>
        <v>0</v>
      </c>
      <c r="O81" s="171">
        <f t="shared" si="102"/>
        <v>0</v>
      </c>
      <c r="P81" s="171">
        <f t="shared" si="102"/>
        <v>0</v>
      </c>
      <c r="Q81" s="171">
        <f t="shared" si="102"/>
        <v>0</v>
      </c>
      <c r="R81" s="171">
        <f t="shared" si="102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s="54" customFormat="1" ht="24" customHeight="1" thickBot="1" x14ac:dyDescent="0.25">
      <c r="A82" s="14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232"/>
      <c r="V82" s="84"/>
      <c r="W82" s="84"/>
      <c r="X82" s="84"/>
      <c r="Y82" s="233"/>
      <c r="Z82" s="84"/>
      <c r="AA82" s="84"/>
      <c r="AB82" s="85"/>
      <c r="AC82" s="84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63"/>
      <c r="AQ82" s="95"/>
      <c r="AR82" s="95"/>
      <c r="AS82" s="95"/>
      <c r="AT82" s="95"/>
      <c r="AU82" s="63"/>
    </row>
    <row r="83" spans="1:47" ht="18" customHeight="1" thickTop="1" thickBot="1" x14ac:dyDescent="0.25">
      <c r="A83" s="41"/>
      <c r="B83" s="409" t="s">
        <v>35</v>
      </c>
      <c r="C83" s="410"/>
      <c r="D83" s="410"/>
      <c r="E83" s="411"/>
      <c r="F83" s="42"/>
      <c r="G83" s="42"/>
      <c r="H83" s="55"/>
      <c r="I83" s="55"/>
      <c r="J83" s="55"/>
      <c r="K83" s="58"/>
      <c r="L83" s="58"/>
      <c r="M83" s="55"/>
      <c r="N83" s="43"/>
      <c r="O83" s="413" t="s">
        <v>39</v>
      </c>
      <c r="P83" s="414"/>
      <c r="Q83" s="415"/>
      <c r="R83" s="416"/>
      <c r="S83" s="417"/>
      <c r="T83" s="417"/>
      <c r="U83" s="44"/>
      <c r="AD83" s="99"/>
      <c r="AO83" s="99"/>
      <c r="AP83" s="63"/>
      <c r="AU83" s="63"/>
    </row>
    <row r="84" spans="1:47" ht="18" customHeight="1" thickTop="1" thickBot="1" x14ac:dyDescent="0.25">
      <c r="A84" s="45"/>
      <c r="B84" s="421" t="s">
        <v>10</v>
      </c>
      <c r="C84" s="410"/>
      <c r="D84" s="411"/>
      <c r="E84" s="220">
        <v>3</v>
      </c>
      <c r="F84" s="63"/>
      <c r="G84" s="63"/>
      <c r="H84" s="421" t="s">
        <v>39</v>
      </c>
      <c r="I84" s="410"/>
      <c r="J84" s="411"/>
      <c r="K84" s="324">
        <f>Admin!B63</f>
        <v>39970</v>
      </c>
      <c r="L84" s="325" t="s">
        <v>256</v>
      </c>
      <c r="M84" s="326">
        <f>Admin!B92</f>
        <v>39999</v>
      </c>
      <c r="N84" s="28"/>
      <c r="O84" s="422" t="s">
        <v>117</v>
      </c>
      <c r="P84" s="423"/>
      <c r="Q84" s="423"/>
      <c r="R84" s="424"/>
      <c r="S84" s="46"/>
      <c r="T84" s="180"/>
      <c r="U84" s="48"/>
      <c r="AD84" s="99"/>
      <c r="AO84" s="99"/>
      <c r="AP84" s="63"/>
      <c r="AU84" s="63"/>
    </row>
    <row r="85" spans="1:47" ht="18" customHeight="1" thickTop="1" x14ac:dyDescent="0.2">
      <c r="A85" s="45"/>
      <c r="B85" s="91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6"/>
      <c r="O85" s="56"/>
      <c r="P85" s="56"/>
      <c r="Q85" s="56"/>
      <c r="R85" s="56"/>
      <c r="S85" s="46"/>
      <c r="T85" s="56"/>
      <c r="U85" s="48"/>
      <c r="AD85" s="99"/>
      <c r="AI85" s="114"/>
      <c r="AO85" s="99"/>
      <c r="AP85" s="63"/>
      <c r="AU85" s="63"/>
    </row>
    <row r="86" spans="1:47" ht="18" customHeight="1" x14ac:dyDescent="0.2">
      <c r="A86" s="45"/>
      <c r="B86" s="151" t="str">
        <f>IF(E86=" "," ",IF(Employee!F$24&gt;E$84," ",IF(Employee!F$26&lt;E$84," ",Employee!D$30)))</f>
        <v xml:space="preserve"> </v>
      </c>
      <c r="C86" s="110" t="str">
        <f>IF(E86=Employee!D$29,LOOKUP(E$84,NiTable!A:A,NiTable!C:C)," ")</f>
        <v xml:space="preserve"> </v>
      </c>
      <c r="D86" s="110" t="str">
        <f>IF(E86=Employee!D$29,LOOKUP(E$84,TaxCode!A:A,TaxCode!F:F)," ")</f>
        <v xml:space="preserve"> </v>
      </c>
      <c r="E86" s="160" t="str">
        <f>IF(Employee!D$28="w"," ",IF(Employee!F$24&gt;E$84," ",IF(Employee!F$26&lt;E$84," ",Employee!D$29)))</f>
        <v xml:space="preserve"> </v>
      </c>
      <c r="F86" s="157" t="str">
        <f>IF(E86=" "," ",IF(Employee!F$24&gt;E$84," ",IF(Employee!F$26&lt;E$84," ",Employee!D$15)))</f>
        <v xml:space="preserve"> </v>
      </c>
      <c r="G86" s="175"/>
      <c r="H86" s="126">
        <f>IF(T$84="Y",'May09'!H71,0)</f>
        <v>0</v>
      </c>
      <c r="I86" s="117">
        <f>IF(T$84="Y",'May09'!I71,0)</f>
        <v>0</v>
      </c>
      <c r="J86" s="117">
        <f>IF(T$84="Y",'May09'!J71,0)</f>
        <v>0</v>
      </c>
      <c r="K86" s="117">
        <f>IF(T$84="Y",'May09'!K71,I86*J86)</f>
        <v>0</v>
      </c>
      <c r="L86" s="165">
        <f>IF(T$84="Y",'May09'!L71,0)</f>
        <v>0</v>
      </c>
      <c r="M86" s="130" t="str">
        <f>IF(E86=" "," ",IF(T$84="Y",'May09'!M71,IF((H86+K86+L86)&gt;0,H86+K86+L86," ")))</f>
        <v xml:space="preserve"> </v>
      </c>
      <c r="N86" s="242" t="str">
        <f>IF(M86=" "," ",IF(M86=0," ",IF(Employee!O$24="M1",AN86,AI86-'May09'!W71)))</f>
        <v xml:space="preserve"> </v>
      </c>
      <c r="O86" s="131" t="str">
        <f>IF(M86=" "," ",IF(M86=0," ",IF(Employee!P$17&gt;E$84,0,IF(C86="A",MNI!E23,IF(C86="B",MNI!F23,IF(C86="C",MNI!G23,IF(C86="J",MNI!H23," ")))))))</f>
        <v xml:space="preserve"> </v>
      </c>
      <c r="P86" s="119"/>
      <c r="Q86" s="119"/>
      <c r="R86" s="243" t="str">
        <f>IF(M86=" "," ",IF(M86=0," ",M86-SUM(N86:Q86)))</f>
        <v xml:space="preserve"> </v>
      </c>
      <c r="S86" s="123"/>
      <c r="T86" s="120" t="str">
        <f>IF(M86=" "," ",IF(M86=0," ",MNI!I23))</f>
        <v xml:space="preserve"> </v>
      </c>
      <c r="U86" s="50"/>
      <c r="V86" s="61">
        <f>IF(Employee!H$35=E$84,Employee!D$34+SUM(M86)+'May09'!V71,SUM(M86)+'May09'!V71)</f>
        <v>0</v>
      </c>
      <c r="W86" s="61">
        <f>IF(Employee!H$35=E$84,Employee!D$35+SUM(N86)+'May09'!W71,SUM(N86)+'May09'!W71)</f>
        <v>0</v>
      </c>
      <c r="X86" s="61">
        <f>IF(O86=" ",'May09'!X71,O86+'May09'!X71)</f>
        <v>0</v>
      </c>
      <c r="Y86" s="61">
        <f>IF(P86=" ",'May09'!Y71,P86+'May09'!Y71)</f>
        <v>0</v>
      </c>
      <c r="Z86" s="61">
        <f>IF(Q86=" ",'May09'!Z71,Q86+'May09'!Z71)</f>
        <v>0</v>
      </c>
      <c r="AA86" s="61">
        <f>IF(R86=" ",'May09'!AA71,R86+'May09'!AA71)</f>
        <v>0</v>
      </c>
      <c r="AB86" s="62"/>
      <c r="AC86" s="61">
        <f>IF(T86=" ",'May09'!AC71,T86+'May09'!AC71)</f>
        <v>0</v>
      </c>
      <c r="AD86" s="99"/>
      <c r="AE86" s="114">
        <f>IF(E86=" ",0,IF(D86="BR",0,IF(D86="D",0,IF(D86="NT",V86,LOOKUP(D86,Free!A:A,Free!C:C)*E$84/12))))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IF(D86="D",AF86*AH$7,IF(AF86&gt;LOOKUP(E$84,HR!A:A,HR!C:C),(AF86-LOOKUP(E$84,HR!A:A,HR!C:C))*AH$7,0))</f>
        <v>0</v>
      </c>
      <c r="AI86" s="95">
        <f>IF(AF86&lt;1,0,AG86+AH86)</f>
        <v>0</v>
      </c>
      <c r="AJ86" s="95">
        <f>IF(E86=" ",0,IF(D86="BR",0,IF(D86="D",0,IF(D86="NT",M86,LOOKUP(D86,Free!A:A,Free!C:C)*1/12))))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IF(D86="D",AK86*AM$7,IF(AK86&gt;LOOKUP(1,HR!A:A,HR!C:C),(AK86-LOOKUP(1,HR!A:A,HR!C:C))*AH$7,0))</f>
        <v>0</v>
      </c>
      <c r="AN86" s="95">
        <f>IF(AK86&lt;1,0,AL86+AM86)</f>
        <v>0</v>
      </c>
      <c r="AO86" s="99"/>
      <c r="AP86" s="63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3"/>
    </row>
    <row r="87" spans="1:47" ht="18" customHeight="1" x14ac:dyDescent="0.2">
      <c r="A87" s="45"/>
      <c r="B87" s="153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0" t="str">
        <f>IF(Employee!D$54="w"," ",IF(Employee!F$50&gt;E$84," ",IF(Employee!F$52&lt;E$84," ",Employee!D$55)))</f>
        <v xml:space="preserve"> </v>
      </c>
      <c r="F87" s="158" t="str">
        <f>IF(E87=" "," ",IF(Employee!F$50&gt;E$84," ",IF(Employee!F$52&lt;E$84," ",Employee!D$41)))</f>
        <v xml:space="preserve"> </v>
      </c>
      <c r="G87" s="175"/>
      <c r="H87" s="127">
        <f>IF(T$84="Y",'May09'!H72,0)</f>
        <v>0</v>
      </c>
      <c r="I87" s="121">
        <f>IF(T$84="Y",'May09'!I72,0)</f>
        <v>0</v>
      </c>
      <c r="J87" s="121">
        <f>IF(T$84="Y",'May09'!J72,0)</f>
        <v>0</v>
      </c>
      <c r="K87" s="121">
        <f>IF(T$84="Y",'May09'!K72,I87*J87)</f>
        <v>0</v>
      </c>
      <c r="L87" s="166">
        <f>IF(T$84="Y",'May09'!L72,0)</f>
        <v>0</v>
      </c>
      <c r="M87" s="132" t="str">
        <f>IF(E87=" "," ",IF(T$84="Y",'May09'!M72,IF((H87+K87+L87)&gt;0,H87+K87+L87," ")))</f>
        <v xml:space="preserve"> </v>
      </c>
      <c r="N87" s="244" t="str">
        <f>IF(M87=" "," ",IF(M87=0," ",IF(Employee!O$50="M1",AN87,AI87-'May09'!W72)))</f>
        <v xml:space="preserve"> </v>
      </c>
      <c r="O87" s="133" t="str">
        <f>IF(M87=" "," ",IF(M87=0," ",IF(Employee!P$43&gt;E$84,0,IF(C87="A",MNI!E24,IF(C87="B",MNI!F24,IF(C87="C",MNI!G24,IF(C87="J",MNI!H24," ")))))))</f>
        <v xml:space="preserve"> </v>
      </c>
      <c r="P87" s="123"/>
      <c r="Q87" s="123"/>
      <c r="R87" s="245" t="str">
        <f t="shared" ref="R87:R95" si="103">IF(M87=" "," ",IF(M87=0," ",M87-SUM(N87:Q87)))</f>
        <v xml:space="preserve"> </v>
      </c>
      <c r="S87" s="123"/>
      <c r="T87" s="124" t="str">
        <f>IF(M87=" "," ",IF(M87=0," ",MNI!I24))</f>
        <v xml:space="preserve"> </v>
      </c>
      <c r="U87" s="50"/>
      <c r="V87" s="61">
        <f>IF(Employee!H$61=E$84,Employee!D$60+SUM(M87)+'May09'!V72,SUM(M87)+'May09'!V72)</f>
        <v>0</v>
      </c>
      <c r="W87" s="61">
        <f>IF(Employee!H$61=E$84,Employee!D$61+SUM(N87)+'May09'!W72,SUM(N87)+'May09'!W72)</f>
        <v>0</v>
      </c>
      <c r="X87" s="61">
        <f>IF(O87=" ",'May09'!X72,O87+'May09'!X72)</f>
        <v>0</v>
      </c>
      <c r="Y87" s="61">
        <f>IF(P87=" ",'May09'!Y72,P87+'May09'!Y72)</f>
        <v>0</v>
      </c>
      <c r="Z87" s="61">
        <f>IF(Q87=" ",'May09'!Z72,Q87+'May09'!Z72)</f>
        <v>0</v>
      </c>
      <c r="AA87" s="61">
        <f>IF(R87=" ",'May09'!AA72,R87+'May09'!AA72)</f>
        <v>0</v>
      </c>
      <c r="AB87" s="62"/>
      <c r="AC87" s="61">
        <f>IF(T87=" ",'May09'!AC72,T87+'May09'!AC72)</f>
        <v>0</v>
      </c>
      <c r="AD87" s="99"/>
      <c r="AE87" s="114">
        <f>IF(E87=" ",0,IF(D87="BR",0,IF(D87="D",0,IF(D87="NT",V87,LOOKUP(D87,Free!A:A,Free!C:C)*E$84/12))))</f>
        <v>0</v>
      </c>
      <c r="AF87" s="95">
        <f t="shared" ref="AF87:AF95" si="104">IF(E87=" ",0,V87-AE87)</f>
        <v>0</v>
      </c>
      <c r="AG87" s="95">
        <f t="shared" ref="AG87:AG95" si="105">AF87*AG$7</f>
        <v>0</v>
      </c>
      <c r="AH87" s="95">
        <f>IF(D87="D",AF87*AH$7,IF(AF87&gt;LOOKUP(E$84,HR!A:A,HR!C:C),(AF87-LOOKUP(E$84,HR!A:A,HR!C:C))*AH$7,0))</f>
        <v>0</v>
      </c>
      <c r="AI87" s="95">
        <f t="shared" ref="AI87:AI95" si="106">IF(AF87&lt;1,0,AG87+AH87)</f>
        <v>0</v>
      </c>
      <c r="AJ87" s="95">
        <f>IF(E87=" ",0,IF(D87="BR",0,IF(D87="D",0,IF(D87="NT",M87,LOOKUP(D87,Free!A:A,Free!C:C)*1/12))))</f>
        <v>0</v>
      </c>
      <c r="AK87" s="95">
        <f t="shared" ref="AK87:AK95" si="107">IF(E87=" ",0,SUM(M87)-AJ87)</f>
        <v>0</v>
      </c>
      <c r="AL87" s="95">
        <f t="shared" ref="AL87:AL95" si="108">AK87*AL$7</f>
        <v>0</v>
      </c>
      <c r="AM87" s="95">
        <f>IF(D87="D",AK87*AM$7,IF(AK87&gt;LOOKUP(1,HR!A:A,HR!C:C),(AK87-LOOKUP(1,HR!A:A,HR!C:C))*AH$7,0))</f>
        <v>0</v>
      </c>
      <c r="AN87" s="95">
        <f t="shared" ref="AN87:AN95" si="109">IF(AK87&lt;1,0,AL87+AM87)</f>
        <v>0</v>
      </c>
      <c r="AO87" s="99"/>
      <c r="AP87" s="63"/>
      <c r="AQ87" s="95">
        <f t="shared" ref="AQ87:AQ95" si="110">IF(G87="SSP",H87,0)</f>
        <v>0</v>
      </c>
      <c r="AR87" s="95">
        <f t="shared" ref="AR87:AR95" si="111">IF(G87="SMP",H87,0)</f>
        <v>0</v>
      </c>
      <c r="AS87" s="95">
        <f t="shared" ref="AS87:AS95" si="112">IF(G87="SPP",H87,0)</f>
        <v>0</v>
      </c>
      <c r="AT87" s="95">
        <f t="shared" ref="AT87:AT95" si="113">IF(G87="SAP",H87,0)</f>
        <v>0</v>
      </c>
      <c r="AU87" s="63"/>
    </row>
    <row r="88" spans="1:47" ht="18" customHeight="1" x14ac:dyDescent="0.2">
      <c r="A88" s="45"/>
      <c r="B88" s="153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0" t="str">
        <f>IF(Employee!D$80="w"," ",IF(Employee!F$76&gt;E$84," ",IF(Employee!F$78&lt;E$84," ",Employee!D$81)))</f>
        <v xml:space="preserve"> </v>
      </c>
      <c r="F88" s="158" t="str">
        <f>IF(E88=" "," ",IF(Employee!F$76&gt;E$84," ",IF(Employee!F$78&lt;E$84," ",Employee!D$67)))</f>
        <v xml:space="preserve"> </v>
      </c>
      <c r="G88" s="175"/>
      <c r="H88" s="127">
        <f>IF(T$84="Y",'May09'!H73,0)</f>
        <v>0</v>
      </c>
      <c r="I88" s="121">
        <f>IF(T$84="Y",'May09'!I73,0)</f>
        <v>0</v>
      </c>
      <c r="J88" s="121">
        <f>IF(T$84="Y",'May09'!J73,0)</f>
        <v>0</v>
      </c>
      <c r="K88" s="121">
        <f>IF(T$84="Y",'May09'!K73,I88*J88)</f>
        <v>0</v>
      </c>
      <c r="L88" s="166">
        <f>IF(T$84="Y",'May09'!L73,0)</f>
        <v>0</v>
      </c>
      <c r="M88" s="132" t="str">
        <f>IF(E88=" "," ",IF(T$84="Y",'May09'!M73,IF((H88+K88+L88)&gt;0,H88+K88+L88," ")))</f>
        <v xml:space="preserve"> </v>
      </c>
      <c r="N88" s="244" t="str">
        <f>IF(M88=" "," ",IF(M88=0," ",IF(Employee!O$76="M1",AN88,AI88-'May09'!W73)))</f>
        <v xml:space="preserve"> </v>
      </c>
      <c r="O88" s="133" t="str">
        <f>IF(M88=" "," ",IF(M88=0," ",IF(Employee!P$69&gt;E$84,0,IF(C88="A",MNI!E25,IF(C88="B",MNI!F25,IF(C88="C",MNI!G25,IF(C88="J",MNI!H25," ")))))))</f>
        <v xml:space="preserve"> </v>
      </c>
      <c r="P88" s="123"/>
      <c r="Q88" s="123"/>
      <c r="R88" s="245" t="str">
        <f t="shared" si="103"/>
        <v xml:space="preserve"> </v>
      </c>
      <c r="S88" s="123"/>
      <c r="T88" s="124" t="str">
        <f>IF(M88=" "," ",IF(M88=0," ",MNI!I25))</f>
        <v xml:space="preserve"> </v>
      </c>
      <c r="U88" s="50"/>
      <c r="V88" s="61">
        <f>IF(Employee!H$87=E$84,Employee!D$86+SUM(M88)+'May09'!V73,SUM(M88)+'May09'!V73)</f>
        <v>0</v>
      </c>
      <c r="W88" s="61">
        <f>IF(Employee!H$87=E$84,Employee!D$87+SUM(N88)+'May09'!W73,SUM(N88)+'May09'!W73)</f>
        <v>0</v>
      </c>
      <c r="X88" s="61">
        <f>IF(O88=" ",'May09'!X73,O88+'May09'!X73)</f>
        <v>0</v>
      </c>
      <c r="Y88" s="61">
        <f>IF(P88=" ",'May09'!Y73,P88+'May09'!Y73)</f>
        <v>0</v>
      </c>
      <c r="Z88" s="61">
        <f>IF(Q88=" ",'May09'!Z73,Q88+'May09'!Z73)</f>
        <v>0</v>
      </c>
      <c r="AA88" s="61">
        <f>IF(R88=" ",'May09'!AA73,R88+'May09'!AA73)</f>
        <v>0</v>
      </c>
      <c r="AB88" s="62"/>
      <c r="AC88" s="61">
        <f>IF(T88=" ",'May09'!AC73,T88+'May09'!AC73)</f>
        <v>0</v>
      </c>
      <c r="AD88" s="99"/>
      <c r="AE88" s="114">
        <f>IF(E88=" ",0,IF(D88="BR",0,IF(D88="D",0,IF(D88="NT",V88,LOOKUP(D88,Free!A:A,Free!C:C)*E$84/12))))</f>
        <v>0</v>
      </c>
      <c r="AF88" s="95">
        <f t="shared" si="104"/>
        <v>0</v>
      </c>
      <c r="AG88" s="95">
        <f t="shared" si="105"/>
        <v>0</v>
      </c>
      <c r="AH88" s="95">
        <f>IF(D88="D",AF88*AH$7,IF(AF88&gt;LOOKUP(E$84,HR!A:A,HR!C:C),(AF88-LOOKUP(E$84,HR!A:A,HR!C:C))*AH$7,0))</f>
        <v>0</v>
      </c>
      <c r="AI88" s="95">
        <f t="shared" si="106"/>
        <v>0</v>
      </c>
      <c r="AJ88" s="95">
        <f>IF(E88=" ",0,IF(D88="BR",0,IF(D88="D",0,IF(D88="NT",M88,LOOKUP(D88,Free!A:A,Free!C:C)*1/12))))</f>
        <v>0</v>
      </c>
      <c r="AK88" s="95">
        <f t="shared" si="107"/>
        <v>0</v>
      </c>
      <c r="AL88" s="95">
        <f t="shared" si="108"/>
        <v>0</v>
      </c>
      <c r="AM88" s="95">
        <f>IF(D88="D",AK88*AM$7,IF(AK88&gt;LOOKUP(1,HR!A:A,HR!C:C),(AK88-LOOKUP(1,HR!A:A,HR!C:C))*AH$7,0))</f>
        <v>0</v>
      </c>
      <c r="AN88" s="95">
        <f t="shared" si="109"/>
        <v>0</v>
      </c>
      <c r="AO88" s="99"/>
      <c r="AP88" s="63"/>
      <c r="AQ88" s="95">
        <f t="shared" si="110"/>
        <v>0</v>
      </c>
      <c r="AR88" s="95">
        <f t="shared" si="111"/>
        <v>0</v>
      </c>
      <c r="AS88" s="95">
        <f t="shared" si="112"/>
        <v>0</v>
      </c>
      <c r="AT88" s="95">
        <f t="shared" si="113"/>
        <v>0</v>
      </c>
      <c r="AU88" s="63"/>
    </row>
    <row r="89" spans="1:47" ht="18" customHeight="1" x14ac:dyDescent="0.2">
      <c r="A89" s="45"/>
      <c r="B89" s="153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0" t="str">
        <f>IF(Employee!D$106="w"," ",IF(Employee!F$102&gt;E$84," ",IF(Employee!F$104&lt;E$84," ",Employee!D$107)))</f>
        <v xml:space="preserve"> </v>
      </c>
      <c r="F89" s="158" t="str">
        <f>IF(E89=" "," ",IF(Employee!F$102&gt;E$84," ",IF(Employee!F$104&lt;E$84," ",Employee!D$93)))</f>
        <v xml:space="preserve"> </v>
      </c>
      <c r="G89" s="175"/>
      <c r="H89" s="127">
        <f>IF(T$84="Y",'May09'!H74,0)</f>
        <v>0</v>
      </c>
      <c r="I89" s="121">
        <f>IF(T$84="Y",'May09'!I74,0)</f>
        <v>0</v>
      </c>
      <c r="J89" s="121">
        <f>IF(T$84="Y",'May09'!J74,0)</f>
        <v>0</v>
      </c>
      <c r="K89" s="121">
        <f>IF(T$84="Y",'May09'!K74,I89*J89)</f>
        <v>0</v>
      </c>
      <c r="L89" s="166">
        <f>IF(T$84="Y",'May09'!L74,0)</f>
        <v>0</v>
      </c>
      <c r="M89" s="132" t="str">
        <f>IF(E89=" "," ",IF(T$84="Y",'May09'!M74,IF((H89+K89+L89)&gt;0,H89+K89+L89," ")))</f>
        <v xml:space="preserve"> </v>
      </c>
      <c r="N89" s="244" t="str">
        <f>IF(M89=" "," ",IF(M89=0," ",IF(Employee!O$102="M1",AN89,AI89-'May09'!W74)))</f>
        <v xml:space="preserve"> </v>
      </c>
      <c r="O89" s="133" t="str">
        <f>IF(M89=" "," ",IF(M89=0," ",IF(Employee!P$95&gt;E$84,0,IF(C89="A",MNI!E26,IF(C89="B",MNI!F26,IF(C89="C",MNI!G26,IF(C89="J",MNI!H26," ")))))))</f>
        <v xml:space="preserve"> </v>
      </c>
      <c r="P89" s="123"/>
      <c r="Q89" s="123"/>
      <c r="R89" s="245" t="str">
        <f t="shared" si="103"/>
        <v xml:space="preserve"> </v>
      </c>
      <c r="S89" s="123"/>
      <c r="T89" s="124" t="str">
        <f>IF(M89=" "," ",IF(M89=0," ",MNI!I26))</f>
        <v xml:space="preserve"> </v>
      </c>
      <c r="U89" s="50"/>
      <c r="V89" s="61">
        <f>IF(Employee!H$113=E$84,Employee!D$112+SUM(M89)+'May09'!V74,SUM(M89)+'May09'!V74)</f>
        <v>0</v>
      </c>
      <c r="W89" s="61">
        <f>IF(Employee!H$113=E$84,Employee!D$113+SUM(N89)+'May09'!W74,SUM(N89)+'May09'!W74)</f>
        <v>0</v>
      </c>
      <c r="X89" s="61">
        <f>IF(O89=" ",'May09'!X74,O89+'May09'!X74)</f>
        <v>0</v>
      </c>
      <c r="Y89" s="61">
        <f>IF(P89=" ",'May09'!Y74,P89+'May09'!Y74)</f>
        <v>0</v>
      </c>
      <c r="Z89" s="61">
        <f>IF(Q89=" ",'May09'!Z74,Q89+'May09'!Z74)</f>
        <v>0</v>
      </c>
      <c r="AA89" s="61">
        <f>IF(R89=" ",'May09'!AA74,R89+'May09'!AA74)</f>
        <v>0</v>
      </c>
      <c r="AB89" s="62"/>
      <c r="AC89" s="61">
        <f>IF(T89=" ",'May09'!AC74,T89+'May09'!AC74)</f>
        <v>0</v>
      </c>
      <c r="AD89" s="99"/>
      <c r="AE89" s="114">
        <f>IF(E89=" ",0,IF(D89="BR",0,IF(D89="D",0,IF(D89="NT",V89,LOOKUP(D89,Free!A:A,Free!C:C)*E$84/12))))</f>
        <v>0</v>
      </c>
      <c r="AF89" s="95">
        <f t="shared" si="104"/>
        <v>0</v>
      </c>
      <c r="AG89" s="95">
        <f t="shared" si="105"/>
        <v>0</v>
      </c>
      <c r="AH89" s="95">
        <f>IF(D89="D",AF89*AH$7,IF(AF89&gt;LOOKUP(E$84,HR!A:A,HR!C:C),(AF89-LOOKUP(E$84,HR!A:A,HR!C:C))*AH$7,0))</f>
        <v>0</v>
      </c>
      <c r="AI89" s="95">
        <f t="shared" si="106"/>
        <v>0</v>
      </c>
      <c r="AJ89" s="95">
        <f>IF(E89=" ",0,IF(D89="BR",0,IF(D89="D",0,IF(D89="NT",M89,LOOKUP(D89,Free!A:A,Free!C:C)*1/12))))</f>
        <v>0</v>
      </c>
      <c r="AK89" s="95">
        <f t="shared" si="107"/>
        <v>0</v>
      </c>
      <c r="AL89" s="95">
        <f t="shared" si="108"/>
        <v>0</v>
      </c>
      <c r="AM89" s="95">
        <f>IF(D89="D",AK89*AM$7,IF(AK89&gt;LOOKUP(1,HR!A:A,HR!C:C),(AK89-LOOKUP(1,HR!A:A,HR!C:C))*AH$7,0))</f>
        <v>0</v>
      </c>
      <c r="AN89" s="95">
        <f t="shared" si="109"/>
        <v>0</v>
      </c>
      <c r="AO89" s="99"/>
      <c r="AP89" s="63"/>
      <c r="AQ89" s="95">
        <f t="shared" si="110"/>
        <v>0</v>
      </c>
      <c r="AR89" s="95">
        <f t="shared" si="111"/>
        <v>0</v>
      </c>
      <c r="AS89" s="95">
        <f t="shared" si="112"/>
        <v>0</v>
      </c>
      <c r="AT89" s="95">
        <f t="shared" si="113"/>
        <v>0</v>
      </c>
      <c r="AU89" s="63"/>
    </row>
    <row r="90" spans="1:47" ht="18" customHeight="1" x14ac:dyDescent="0.2">
      <c r="A90" s="45"/>
      <c r="B90" s="153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0" t="str">
        <f>IF(Employee!D$132="w"," ",IF(Employee!F$128&gt;E$84," ",IF(Employee!F$130&lt;E$84," ",Employee!D$133)))</f>
        <v xml:space="preserve"> </v>
      </c>
      <c r="F90" s="158" t="str">
        <f>IF(E90=" "," ",IF(Employee!F$128&gt;E$84," ",IF(Employee!F$130&lt;E$84," ",Employee!D$119)))</f>
        <v xml:space="preserve"> </v>
      </c>
      <c r="G90" s="175"/>
      <c r="H90" s="127">
        <f>IF(T$84="Y",'May09'!H75,0)</f>
        <v>0</v>
      </c>
      <c r="I90" s="121">
        <f>IF(T$84="Y",'May09'!I75,0)</f>
        <v>0</v>
      </c>
      <c r="J90" s="121">
        <f>IF(T$84="Y",'May09'!J75,0)</f>
        <v>0</v>
      </c>
      <c r="K90" s="121">
        <f>IF(T$84="Y",'May09'!K75,I90*J90)</f>
        <v>0</v>
      </c>
      <c r="L90" s="166">
        <f>IF(T$84="Y",'May09'!L75,0)</f>
        <v>0</v>
      </c>
      <c r="M90" s="132" t="str">
        <f>IF(E90=" "," ",IF(T$84="Y",'May09'!M75,IF((H90+K90+L90)&gt;0,H90+K90+L90," ")))</f>
        <v xml:space="preserve"> </v>
      </c>
      <c r="N90" s="244" t="str">
        <f>IF(M90=" "," ",IF(M90=0," ",IF(Employee!O$128="M1",AN90,AI90-'May09'!W75)))</f>
        <v xml:space="preserve"> </v>
      </c>
      <c r="O90" s="133" t="str">
        <f>IF(M90=" "," ",IF(M90=0," ",IF(Employee!P$121&gt;E$84,0,IF(C90="A",MNI!E27,IF(C90="B",MNI!F27,IF(C90="C",MNI!G27,IF(C90="J",MNI!H27," ")))))))</f>
        <v xml:space="preserve"> </v>
      </c>
      <c r="P90" s="123"/>
      <c r="Q90" s="123"/>
      <c r="R90" s="245" t="str">
        <f t="shared" si="103"/>
        <v xml:space="preserve"> </v>
      </c>
      <c r="S90" s="123"/>
      <c r="T90" s="124" t="str">
        <f>IF(M90=" "," ",IF(M90=0," ",MNI!I27))</f>
        <v xml:space="preserve"> </v>
      </c>
      <c r="U90" s="50"/>
      <c r="V90" s="61">
        <f>IF(Employee!H$139=E$84,Employee!D$138+SUM(M90)+'May09'!V75,SUM(M90)+'May09'!V75)</f>
        <v>0</v>
      </c>
      <c r="W90" s="61">
        <f>IF(Employee!H$139=E$84,Employee!D$139+SUM(N90)+'May09'!W75,SUM(N90)+'May09'!W75)</f>
        <v>0</v>
      </c>
      <c r="X90" s="61">
        <f>IF(O90=" ",'May09'!X75,O90+'May09'!X75)</f>
        <v>0</v>
      </c>
      <c r="Y90" s="61">
        <f>IF(P90=" ",'May09'!Y75,P90+'May09'!Y75)</f>
        <v>0</v>
      </c>
      <c r="Z90" s="61">
        <f>IF(Q90=" ",'May09'!Z75,Q90+'May09'!Z75)</f>
        <v>0</v>
      </c>
      <c r="AA90" s="61">
        <f>IF(R90=" ",'May09'!AA75,R90+'May09'!AA75)</f>
        <v>0</v>
      </c>
      <c r="AB90" s="62"/>
      <c r="AC90" s="61">
        <f>IF(T90=" ",'May09'!AC75,T90+'May09'!AC75)</f>
        <v>0</v>
      </c>
      <c r="AD90" s="99"/>
      <c r="AE90" s="114">
        <f>IF(E90=" ",0,IF(D90="BR",0,IF(D90="D",0,IF(D90="NT",V90,LOOKUP(D90,Free!A:A,Free!C:C)*E$84/12))))</f>
        <v>0</v>
      </c>
      <c r="AF90" s="95">
        <f t="shared" si="104"/>
        <v>0</v>
      </c>
      <c r="AG90" s="95">
        <f t="shared" si="105"/>
        <v>0</v>
      </c>
      <c r="AH90" s="95">
        <f>IF(D90="D",AF90*AH$7,IF(AF90&gt;LOOKUP(E$84,HR!A:A,HR!C:C),(AF90-LOOKUP(E$84,HR!A:A,HR!C:C))*AH$7,0))</f>
        <v>0</v>
      </c>
      <c r="AI90" s="95">
        <f t="shared" si="106"/>
        <v>0</v>
      </c>
      <c r="AJ90" s="95">
        <f>IF(E90=" ",0,IF(D90="BR",0,IF(D90="D",0,IF(D90="NT",M90,LOOKUP(D90,Free!A:A,Free!C:C)*1/12))))</f>
        <v>0</v>
      </c>
      <c r="AK90" s="95">
        <f t="shared" si="107"/>
        <v>0</v>
      </c>
      <c r="AL90" s="95">
        <f t="shared" si="108"/>
        <v>0</v>
      </c>
      <c r="AM90" s="95">
        <f>IF(D90="D",AK90*AM$7,IF(AK90&gt;LOOKUP(1,HR!A:A,HR!C:C),(AK90-LOOKUP(1,HR!A:A,HR!C:C))*AH$7,0))</f>
        <v>0</v>
      </c>
      <c r="AN90" s="95">
        <f t="shared" si="109"/>
        <v>0</v>
      </c>
      <c r="AO90" s="99"/>
      <c r="AP90" s="63"/>
      <c r="AQ90" s="95">
        <f t="shared" si="110"/>
        <v>0</v>
      </c>
      <c r="AR90" s="95">
        <f t="shared" si="111"/>
        <v>0</v>
      </c>
      <c r="AS90" s="95">
        <f t="shared" si="112"/>
        <v>0</v>
      </c>
      <c r="AT90" s="95">
        <f t="shared" si="113"/>
        <v>0</v>
      </c>
      <c r="AU90" s="63"/>
    </row>
    <row r="91" spans="1:47" ht="18" customHeight="1" x14ac:dyDescent="0.2">
      <c r="A91" s="45"/>
      <c r="B91" s="153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0" t="str">
        <f>IF(Employee!D$158="w"," ",IF(Employee!F$154&gt;E$84," ",IF(Employee!F$156&lt;E$84," ",Employee!D$159)))</f>
        <v xml:space="preserve"> </v>
      </c>
      <c r="F91" s="158" t="str">
        <f>IF(E91=" "," ",IF(Employee!F$154&gt;E$84," ",IF(Employee!F$156&lt;E$84," ",Employee!D$145)))</f>
        <v xml:space="preserve"> </v>
      </c>
      <c r="G91" s="175"/>
      <c r="H91" s="127">
        <f>IF(T$84="Y",'May09'!H76,0)</f>
        <v>0</v>
      </c>
      <c r="I91" s="121">
        <f>IF(T$84="Y",'May09'!I76,0)</f>
        <v>0</v>
      </c>
      <c r="J91" s="121">
        <f>IF(T$84="Y",'May09'!J76,0)</f>
        <v>0</v>
      </c>
      <c r="K91" s="121">
        <f>IF(T$84="Y",'May09'!K76,I91*J91)</f>
        <v>0</v>
      </c>
      <c r="L91" s="166">
        <f>IF(T$84="Y",'May09'!L76,0)</f>
        <v>0</v>
      </c>
      <c r="M91" s="132" t="str">
        <f>IF(E91=" "," ",IF(T$84="Y",'May09'!M76,IF((H91+K91+L91)&gt;0,H91+K91+L91," ")))</f>
        <v xml:space="preserve"> </v>
      </c>
      <c r="N91" s="244" t="str">
        <f>IF(M91=" "," ",IF(M91=0," ",IF(Employee!O$154="M1",AN91,AI91-'May09'!W76)))</f>
        <v xml:space="preserve"> </v>
      </c>
      <c r="O91" s="133" t="str">
        <f>IF(M91=" "," ",IF(M91=0," ",IF(Employee!P$147&gt;E$84,0,IF(C91="A",MNI!E28,IF(C91="B",MNI!F28,IF(C91="C",MNI!G28,IF(C91="J",MNI!H28," ")))))))</f>
        <v xml:space="preserve"> </v>
      </c>
      <c r="P91" s="123"/>
      <c r="Q91" s="123"/>
      <c r="R91" s="245" t="str">
        <f t="shared" si="103"/>
        <v xml:space="preserve"> </v>
      </c>
      <c r="S91" s="123"/>
      <c r="T91" s="124" t="str">
        <f>IF(M91=" "," ",IF(M91=0," ",MNI!I28))</f>
        <v xml:space="preserve"> </v>
      </c>
      <c r="U91" s="50"/>
      <c r="V91" s="61">
        <f>IF(Employee!H$165=E$84,Employee!D$164+SUM(M91)+'May09'!V76,SUM(M91)+'May09'!V76)</f>
        <v>0</v>
      </c>
      <c r="W91" s="61">
        <f>IF(Employee!H$165=E$84,Employee!D$165+SUM(N91)+'May09'!W76,SUM(N91)+'May09'!W76)</f>
        <v>0</v>
      </c>
      <c r="X91" s="61">
        <f>IF(O91=" ",'May09'!X76,O91+'May09'!X76)</f>
        <v>0</v>
      </c>
      <c r="Y91" s="61">
        <f>IF(P91=" ",'May09'!Y76,P91+'May09'!Y76)</f>
        <v>0</v>
      </c>
      <c r="Z91" s="61">
        <f>IF(Q91=" ",'May09'!Z76,Q91+'May09'!Z76)</f>
        <v>0</v>
      </c>
      <c r="AA91" s="61">
        <f>IF(R91=" ",'May09'!AA76,R91+'May09'!AA76)</f>
        <v>0</v>
      </c>
      <c r="AB91" s="62"/>
      <c r="AC91" s="61">
        <f>IF(T91=" ",'May09'!AC76,T91+'May09'!AC76)</f>
        <v>0</v>
      </c>
      <c r="AD91" s="99"/>
      <c r="AE91" s="114">
        <f>IF(E91=" ",0,IF(D91="BR",0,IF(D91="D",0,IF(D91="NT",V91,LOOKUP(D91,Free!A:A,Free!C:C)*E$84/12))))</f>
        <v>0</v>
      </c>
      <c r="AF91" s="95">
        <f t="shared" si="104"/>
        <v>0</v>
      </c>
      <c r="AG91" s="95">
        <f t="shared" si="105"/>
        <v>0</v>
      </c>
      <c r="AH91" s="95">
        <f>IF(D91="D",AF91*AH$7,IF(AF91&gt;LOOKUP(E$84,HR!A:A,HR!C:C),(AF91-LOOKUP(E$84,HR!A:A,HR!C:C))*AH$7,0))</f>
        <v>0</v>
      </c>
      <c r="AI91" s="95">
        <f t="shared" si="106"/>
        <v>0</v>
      </c>
      <c r="AJ91" s="95">
        <f>IF(E91=" ",0,IF(D91="BR",0,IF(D91="D",0,IF(D91="NT",M91,LOOKUP(D91,Free!A:A,Free!C:C)*1/12))))</f>
        <v>0</v>
      </c>
      <c r="AK91" s="95">
        <f t="shared" si="107"/>
        <v>0</v>
      </c>
      <c r="AL91" s="95">
        <f t="shared" si="108"/>
        <v>0</v>
      </c>
      <c r="AM91" s="95">
        <f>IF(D91="D",AK91*AM$7,IF(AK91&gt;LOOKUP(1,HR!A:A,HR!C:C),(AK91-LOOKUP(1,HR!A:A,HR!C:C))*AH$7,0))</f>
        <v>0</v>
      </c>
      <c r="AN91" s="95">
        <f t="shared" si="109"/>
        <v>0</v>
      </c>
      <c r="AO91" s="99"/>
      <c r="AP91" s="63"/>
      <c r="AQ91" s="95">
        <f t="shared" si="110"/>
        <v>0</v>
      </c>
      <c r="AR91" s="95">
        <f t="shared" si="111"/>
        <v>0</v>
      </c>
      <c r="AS91" s="95">
        <f t="shared" si="112"/>
        <v>0</v>
      </c>
      <c r="AT91" s="95">
        <f t="shared" si="113"/>
        <v>0</v>
      </c>
      <c r="AU91" s="63"/>
    </row>
    <row r="92" spans="1:47" ht="18" customHeight="1" x14ac:dyDescent="0.2">
      <c r="A92" s="45"/>
      <c r="B92" s="153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0" t="str">
        <f>IF(Employee!D$184="w"," ",IF(Employee!F$180&gt;E$84," ",IF(Employee!F$182&lt;E$84," ",Employee!D$185)))</f>
        <v xml:space="preserve"> </v>
      </c>
      <c r="F92" s="158" t="str">
        <f>IF(E92=" "," ",IF(Employee!F$180&gt;E$84," ",IF(Employee!F$182&lt;E$84," ",Employee!D$171)))</f>
        <v xml:space="preserve"> </v>
      </c>
      <c r="G92" s="175"/>
      <c r="H92" s="127">
        <f>IF(T$84="Y",'May09'!H77,0)</f>
        <v>0</v>
      </c>
      <c r="I92" s="121">
        <f>IF(T$84="Y",'May09'!I77,0)</f>
        <v>0</v>
      </c>
      <c r="J92" s="121">
        <f>IF(T$84="Y",'May09'!J77,0)</f>
        <v>0</v>
      </c>
      <c r="K92" s="121">
        <f>IF(T$84="Y",'May09'!K77,I92*J92)</f>
        <v>0</v>
      </c>
      <c r="L92" s="166">
        <f>IF(T$84="Y",'May09'!L77,0)</f>
        <v>0</v>
      </c>
      <c r="M92" s="132" t="str">
        <f>IF(E92=" "," ",IF(T$84="Y",'May09'!M77,IF((H92+K92+L92)&gt;0,H92+K92+L92," ")))</f>
        <v xml:space="preserve"> </v>
      </c>
      <c r="N92" s="244" t="str">
        <f>IF(M92=" "," ",IF(M92=0," ",IF(Employee!O$180="M1",AN92,AI92-'May09'!W77)))</f>
        <v xml:space="preserve"> </v>
      </c>
      <c r="O92" s="133" t="str">
        <f>IF(M92=" "," ",IF(M92=0," ",IF(Employee!P$173&gt;E$84,0,IF(C92="A",MNI!E29,IF(C92="B",MNI!F29,IF(C92="C",MNI!G29,IF(C92="J",MNI!H29," ")))))))</f>
        <v xml:space="preserve"> </v>
      </c>
      <c r="P92" s="123"/>
      <c r="Q92" s="123"/>
      <c r="R92" s="245" t="str">
        <f t="shared" si="103"/>
        <v xml:space="preserve"> </v>
      </c>
      <c r="S92" s="123"/>
      <c r="T92" s="124" t="str">
        <f>IF(M92=" "," ",IF(M92=0," ",MNI!I29))</f>
        <v xml:space="preserve"> </v>
      </c>
      <c r="U92" s="50"/>
      <c r="V92" s="61">
        <f>IF(Employee!H$191=E$84,Employee!D$190+SUM(M92)+'May09'!V77,SUM(M92)+'May09'!V77)</f>
        <v>0</v>
      </c>
      <c r="W92" s="61">
        <f>IF(Employee!H$191=E$84,Employee!D$191+SUM(N92)+'May09'!W77,SUM(N92)+'May09'!W77)</f>
        <v>0</v>
      </c>
      <c r="X92" s="61">
        <f>IF(O92=" ",'May09'!X77,O92+'May09'!X77)</f>
        <v>0</v>
      </c>
      <c r="Y92" s="61">
        <f>IF(P92=" ",'May09'!Y77,P92+'May09'!Y77)</f>
        <v>0</v>
      </c>
      <c r="Z92" s="61">
        <f>IF(Q92=" ",'May09'!Z77,Q92+'May09'!Z77)</f>
        <v>0</v>
      </c>
      <c r="AA92" s="61">
        <f>IF(R92=" ",'May09'!AA77,R92+'May09'!AA77)</f>
        <v>0</v>
      </c>
      <c r="AB92" s="62"/>
      <c r="AC92" s="61">
        <f>IF(T92=" ",'May09'!AC77,T92+'May09'!AC77)</f>
        <v>0</v>
      </c>
      <c r="AD92" s="99"/>
      <c r="AE92" s="114">
        <f>IF(E92=" ",0,IF(D92="BR",0,IF(D92="D",0,IF(D92="NT",V92,LOOKUP(D92,Free!A:A,Free!C:C)*E$84/12))))</f>
        <v>0</v>
      </c>
      <c r="AF92" s="95">
        <f t="shared" si="104"/>
        <v>0</v>
      </c>
      <c r="AG92" s="95">
        <f t="shared" si="105"/>
        <v>0</v>
      </c>
      <c r="AH92" s="95">
        <f>IF(D92="D",AF92*AH$7,IF(AF92&gt;LOOKUP(E$84,HR!A:A,HR!C:C),(AF92-LOOKUP(E$84,HR!A:A,HR!C:C))*AH$7,0))</f>
        <v>0</v>
      </c>
      <c r="AI92" s="95">
        <f t="shared" si="106"/>
        <v>0</v>
      </c>
      <c r="AJ92" s="95">
        <f>IF(E92=" ",0,IF(D92="BR",0,IF(D92="D",0,IF(D92="NT",M92,LOOKUP(D92,Free!A:A,Free!C:C)*1/12))))</f>
        <v>0</v>
      </c>
      <c r="AK92" s="95">
        <f t="shared" si="107"/>
        <v>0</v>
      </c>
      <c r="AL92" s="95">
        <f t="shared" si="108"/>
        <v>0</v>
      </c>
      <c r="AM92" s="95">
        <f>IF(D92="D",AK92*AM$7,IF(AK92&gt;LOOKUP(1,HR!A:A,HR!C:C),(AK92-LOOKUP(1,HR!A:A,HR!C:C))*AH$7,0))</f>
        <v>0</v>
      </c>
      <c r="AN92" s="95">
        <f t="shared" si="109"/>
        <v>0</v>
      </c>
      <c r="AO92" s="99"/>
      <c r="AP92" s="63"/>
      <c r="AQ92" s="95">
        <f t="shared" si="110"/>
        <v>0</v>
      </c>
      <c r="AR92" s="95">
        <f t="shared" si="111"/>
        <v>0</v>
      </c>
      <c r="AS92" s="95">
        <f t="shared" si="112"/>
        <v>0</v>
      </c>
      <c r="AT92" s="95">
        <f t="shared" si="113"/>
        <v>0</v>
      </c>
      <c r="AU92" s="63"/>
    </row>
    <row r="93" spans="1:47" ht="18" customHeight="1" x14ac:dyDescent="0.2">
      <c r="A93" s="45"/>
      <c r="B93" s="153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0" t="str">
        <f>IF(Employee!D$210="w"," ",IF(Employee!F$206&gt;E$84," ",IF(Employee!F$208&lt;E$84," ",Employee!D$211)))</f>
        <v xml:space="preserve"> </v>
      </c>
      <c r="F93" s="158" t="str">
        <f>IF(E93=" "," ",IF(Employee!F$206&gt;E$84," ",IF(Employee!F$208&lt;E$84," ",Employee!D$197)))</f>
        <v xml:space="preserve"> </v>
      </c>
      <c r="G93" s="175"/>
      <c r="H93" s="127">
        <f>IF(T$84="Y",'May09'!H78,0)</f>
        <v>0</v>
      </c>
      <c r="I93" s="121">
        <f>IF(T$84="Y",'May09'!I78,0)</f>
        <v>0</v>
      </c>
      <c r="J93" s="121">
        <f>IF(T$84="Y",'May09'!J78,0)</f>
        <v>0</v>
      </c>
      <c r="K93" s="121">
        <f>IF(T$84="Y",'May09'!K78,I93*J93)</f>
        <v>0</v>
      </c>
      <c r="L93" s="166">
        <f>IF(T$84="Y",'May09'!L78,0)</f>
        <v>0</v>
      </c>
      <c r="M93" s="132" t="str">
        <f>IF(E93=" "," ",IF(T$84="Y",'May09'!M78,IF((H93+K93+L93)&gt;0,H93+K93+L93," ")))</f>
        <v xml:space="preserve"> </v>
      </c>
      <c r="N93" s="244" t="str">
        <f>IF(M93=" "," ",IF(M93=0," ",IF(Employee!O$206="M1",AN93,AI93-'May09'!W78)))</f>
        <v xml:space="preserve"> </v>
      </c>
      <c r="O93" s="133" t="str">
        <f>IF(M93=" "," ",IF(M93=0," ",IF(Employee!P$199&gt;E$84,0,IF(C93="A",MNI!E30,IF(C93="B",MNI!F30,IF(C93="C",MNI!G30,IF(C93="J",MNI!H30," ")))))))</f>
        <v xml:space="preserve"> </v>
      </c>
      <c r="P93" s="123"/>
      <c r="Q93" s="123"/>
      <c r="R93" s="245" t="str">
        <f t="shared" si="103"/>
        <v xml:space="preserve"> </v>
      </c>
      <c r="S93" s="123"/>
      <c r="T93" s="124" t="str">
        <f>IF(M93=" "," ",IF(M93=0," ",MNI!I30))</f>
        <v xml:space="preserve"> </v>
      </c>
      <c r="U93" s="50"/>
      <c r="V93" s="61">
        <f>IF(Employee!H$217=E$84,Employee!D$216+SUM(M93)+'May09'!V78,SUM(M93)+'May09'!V78)</f>
        <v>0</v>
      </c>
      <c r="W93" s="61">
        <f>IF(Employee!H$217=E$84,Employee!D$217+SUM(N93)+'May09'!W78,SUM(N93)+'May09'!W78)</f>
        <v>0</v>
      </c>
      <c r="X93" s="61">
        <f>IF(O93=" ",'May09'!X78,O93+'May09'!X78)</f>
        <v>0</v>
      </c>
      <c r="Y93" s="61">
        <f>IF(P93=" ",'May09'!Y78,P93+'May09'!Y78)</f>
        <v>0</v>
      </c>
      <c r="Z93" s="61">
        <f>IF(Q93=" ",'May09'!Z78,Q93+'May09'!Z78)</f>
        <v>0</v>
      </c>
      <c r="AA93" s="61">
        <f>IF(R93=" ",'May09'!AA78,R93+'May09'!AA78)</f>
        <v>0</v>
      </c>
      <c r="AB93" s="62"/>
      <c r="AC93" s="61">
        <f>IF(T93=" ",'May09'!AC78,T93+'May09'!AC78)</f>
        <v>0</v>
      </c>
      <c r="AD93" s="99"/>
      <c r="AE93" s="114">
        <f>IF(E93=" ",0,IF(D93="BR",0,IF(D93="D",0,IF(D93="NT",V93,LOOKUP(D93,Free!A:A,Free!C:C)*E$84/12))))</f>
        <v>0</v>
      </c>
      <c r="AF93" s="95">
        <f t="shared" si="104"/>
        <v>0</v>
      </c>
      <c r="AG93" s="95">
        <f t="shared" si="105"/>
        <v>0</v>
      </c>
      <c r="AH93" s="95">
        <f>IF(D93="D",AF93*AH$7,IF(AF93&gt;LOOKUP(E$84,HR!A:A,HR!C:C),(AF93-LOOKUP(E$84,HR!A:A,HR!C:C))*AH$7,0))</f>
        <v>0</v>
      </c>
      <c r="AI93" s="95">
        <f t="shared" si="106"/>
        <v>0</v>
      </c>
      <c r="AJ93" s="95">
        <f>IF(E93=" ",0,IF(D93="BR",0,IF(D93="D",0,IF(D93="NT",M93,LOOKUP(D93,Free!A:A,Free!C:C)*1/12))))</f>
        <v>0</v>
      </c>
      <c r="AK93" s="95">
        <f t="shared" si="107"/>
        <v>0</v>
      </c>
      <c r="AL93" s="95">
        <f t="shared" si="108"/>
        <v>0</v>
      </c>
      <c r="AM93" s="95">
        <f>IF(D93="D",AK93*AM$7,IF(AK93&gt;LOOKUP(1,HR!A:A,HR!C:C),(AK93-LOOKUP(1,HR!A:A,HR!C:C))*AH$7,0))</f>
        <v>0</v>
      </c>
      <c r="AN93" s="95">
        <f t="shared" si="109"/>
        <v>0</v>
      </c>
      <c r="AO93" s="99"/>
      <c r="AP93" s="63"/>
      <c r="AQ93" s="95">
        <f t="shared" si="110"/>
        <v>0</v>
      </c>
      <c r="AR93" s="95">
        <f t="shared" si="111"/>
        <v>0</v>
      </c>
      <c r="AS93" s="95">
        <f t="shared" si="112"/>
        <v>0</v>
      </c>
      <c r="AT93" s="95">
        <f t="shared" si="113"/>
        <v>0</v>
      </c>
      <c r="AU93" s="63"/>
    </row>
    <row r="94" spans="1:47" ht="18" customHeight="1" x14ac:dyDescent="0.2">
      <c r="A94" s="45"/>
      <c r="B94" s="153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0" t="str">
        <f>IF(Employee!D$236="w"," ",IF(Employee!F$232&gt;E$84," ",IF(Employee!F$234&lt;E$84," ",Employee!D$237)))</f>
        <v xml:space="preserve"> </v>
      </c>
      <c r="F94" s="158" t="str">
        <f>IF(E94=" "," ",IF(Employee!F$232&gt;E$84," ",IF(Employee!F$234&lt;E$84," ",Employee!D$223)))</f>
        <v xml:space="preserve"> </v>
      </c>
      <c r="G94" s="175"/>
      <c r="H94" s="127">
        <f>IF(T$84="Y",'May09'!H79,0)</f>
        <v>0</v>
      </c>
      <c r="I94" s="121">
        <f>IF(T$84="Y",'May09'!I79,0)</f>
        <v>0</v>
      </c>
      <c r="J94" s="121">
        <f>IF(T$84="Y",'May09'!J79,0)</f>
        <v>0</v>
      </c>
      <c r="K94" s="121">
        <f>IF(T$84="Y",'May09'!K79,I94*J94)</f>
        <v>0</v>
      </c>
      <c r="L94" s="166">
        <f>IF(T$84="Y",'May09'!L79,0)</f>
        <v>0</v>
      </c>
      <c r="M94" s="132" t="str">
        <f>IF(E94=" "," ",IF(T$84="Y",'May09'!M79,IF((H94+K94+L94)&gt;0,H94+K94+L94," ")))</f>
        <v xml:space="preserve"> </v>
      </c>
      <c r="N94" s="244" t="str">
        <f>IF(M94=" "," ",IF(M94=0," ",IF(Employee!O$232="M1",AN94,AI94-'May09'!W79)))</f>
        <v xml:space="preserve"> </v>
      </c>
      <c r="O94" s="133" t="str">
        <f>IF(M94=" "," ",IF(M94=0," ",IF(Employee!P$225&gt;E$84,0,IF(C94="A",MNI!E31,IF(C94="B",MNI!F31,IF(C94="C",MNI!G31,IF(C94="J",MNI!H31," ")))))))</f>
        <v xml:space="preserve"> </v>
      </c>
      <c r="P94" s="123"/>
      <c r="Q94" s="123"/>
      <c r="R94" s="245" t="str">
        <f t="shared" si="103"/>
        <v xml:space="preserve"> </v>
      </c>
      <c r="S94" s="123"/>
      <c r="T94" s="124" t="str">
        <f>IF(M94=" "," ",IF(M94=0," ",MNI!I31))</f>
        <v xml:space="preserve"> </v>
      </c>
      <c r="U94" s="50"/>
      <c r="V94" s="61">
        <f>IF(Employee!H$243=E$84,Employee!D$242+SUM(M94)+'May09'!V79,SUM(M94)+'May09'!V79)</f>
        <v>0</v>
      </c>
      <c r="W94" s="61">
        <f>IF(Employee!H$243=E$84,Employee!D$243+SUM(N94)+'May09'!W79,SUM(N94)+'May09'!W79)</f>
        <v>0</v>
      </c>
      <c r="X94" s="61">
        <f>IF(O94=" ",'May09'!X79,O94+'May09'!X79)</f>
        <v>0</v>
      </c>
      <c r="Y94" s="61">
        <f>IF(P94=" ",'May09'!Y79,P94+'May09'!Y79)</f>
        <v>0</v>
      </c>
      <c r="Z94" s="61">
        <f>IF(Q94=" ",'May09'!Z79,Q94+'May09'!Z79)</f>
        <v>0</v>
      </c>
      <c r="AA94" s="61">
        <f>IF(R94=" ",'May09'!AA79,R94+'May09'!AA79)</f>
        <v>0</v>
      </c>
      <c r="AB94" s="62"/>
      <c r="AC94" s="61">
        <f>IF(T94=" ",'May09'!AC79,T94+'May09'!AC79)</f>
        <v>0</v>
      </c>
      <c r="AD94" s="99"/>
      <c r="AE94" s="114">
        <f>IF(E94=" ",0,IF(D94="BR",0,IF(D94="D",0,IF(D94="NT",V94,LOOKUP(D94,Free!A:A,Free!C:C)*E$84/12))))</f>
        <v>0</v>
      </c>
      <c r="AF94" s="95">
        <f t="shared" si="104"/>
        <v>0</v>
      </c>
      <c r="AG94" s="95">
        <f t="shared" si="105"/>
        <v>0</v>
      </c>
      <c r="AH94" s="95">
        <f>IF(D94="D",AF94*AH$7,IF(AF94&gt;LOOKUP(E$84,HR!A:A,HR!C:C),(AF94-LOOKUP(E$84,HR!A:A,HR!C:C))*AH$7,0))</f>
        <v>0</v>
      </c>
      <c r="AI94" s="95">
        <f t="shared" si="106"/>
        <v>0</v>
      </c>
      <c r="AJ94" s="95">
        <f>IF(E94=" ",0,IF(D94="BR",0,IF(D94="D",0,IF(D94="NT",M94,LOOKUP(D94,Free!A:A,Free!C:C)*1/12))))</f>
        <v>0</v>
      </c>
      <c r="AK94" s="95">
        <f t="shared" si="107"/>
        <v>0</v>
      </c>
      <c r="AL94" s="95">
        <f t="shared" si="108"/>
        <v>0</v>
      </c>
      <c r="AM94" s="95">
        <f>IF(D94="D",AK94*AM$7,IF(AK94&gt;LOOKUP(1,HR!A:A,HR!C:C),(AK94-LOOKUP(1,HR!A:A,HR!C:C))*AH$7,0))</f>
        <v>0</v>
      </c>
      <c r="AN94" s="95">
        <f t="shared" si="109"/>
        <v>0</v>
      </c>
      <c r="AO94" s="99"/>
      <c r="AP94" s="63"/>
      <c r="AQ94" s="95">
        <f t="shared" si="110"/>
        <v>0</v>
      </c>
      <c r="AR94" s="95">
        <f t="shared" si="111"/>
        <v>0</v>
      </c>
      <c r="AS94" s="95">
        <f t="shared" si="112"/>
        <v>0</v>
      </c>
      <c r="AT94" s="95">
        <f t="shared" si="113"/>
        <v>0</v>
      </c>
      <c r="AU94" s="63"/>
    </row>
    <row r="95" spans="1:47" ht="18" customHeight="1" thickBot="1" x14ac:dyDescent="0.25">
      <c r="A95" s="45"/>
      <c r="B95" s="155" t="str">
        <f>IF(E95=" "," ",IF(Employee!F$258&gt;E$84," ",IF(Employee!F$260&lt;E$84," ",Employee!D$264)))</f>
        <v xml:space="preserve"> </v>
      </c>
      <c r="C95" s="111" t="str">
        <f>IF(E95=Employee!D$263,LOOKUP(E$84,NiTable!A:A,NiTable!AD:AD)," ")</f>
        <v xml:space="preserve"> </v>
      </c>
      <c r="D95" s="111" t="str">
        <f>IF(E95=Employee!D$263,LOOKUP(E$84,TaxCode!A:A,TaxCode!BH:BH)," ")</f>
        <v xml:space="preserve"> </v>
      </c>
      <c r="E95" s="161" t="str">
        <f>IF(Employee!D$262="w"," ",IF(Employee!F$258&gt;E$84," ",IF(Employee!F$260&lt;E$84," ",Employee!D$263)))</f>
        <v xml:space="preserve"> </v>
      </c>
      <c r="F95" s="158" t="str">
        <f>IF(E95=" "," ",IF(Employee!F$258&gt;E$84," ",IF(Employee!F$260&lt;E$84," ",Employee!D$249)))</f>
        <v xml:space="preserve"> </v>
      </c>
      <c r="G95" s="176"/>
      <c r="H95" s="147">
        <f>IF(T$84="Y",'May09'!H80,0)</f>
        <v>0</v>
      </c>
      <c r="I95" s="148">
        <f>IF(T$84="Y",'May09'!I80,0)</f>
        <v>0</v>
      </c>
      <c r="J95" s="148">
        <f>IF(T$84="Y",'May09'!J80,0)</f>
        <v>0</v>
      </c>
      <c r="K95" s="148">
        <f>IF(T$84="Y",'May09'!K80,I95*J95)</f>
        <v>0</v>
      </c>
      <c r="L95" s="167">
        <f>IF(T$84="Y",'May09'!L80,0)</f>
        <v>0</v>
      </c>
      <c r="M95" s="132" t="str">
        <f>IF(E95=" "," ",IF(T$84="Y",'May09'!M80,IF((H95+K95+L95)&gt;0,H95+K95+L95," ")))</f>
        <v xml:space="preserve"> </v>
      </c>
      <c r="N95" s="244" t="str">
        <f>IF(M95=" "," ",IF(M95=0," ",IF(Employee!O$258="M1",AN95,AI95-'May09'!W80)))</f>
        <v xml:space="preserve"> </v>
      </c>
      <c r="O95" s="133" t="str">
        <f>IF(M95=" "," ",IF(M95=0," ",IF(Employee!P$251&gt;E$84,0,IF(C95="A",MNI!E32,IF(C95="B",MNI!F32,IF(C95="C",MNI!G32,IF(C95="J",MNI!H32," ")))))))</f>
        <v xml:space="preserve"> </v>
      </c>
      <c r="P95" s="123"/>
      <c r="Q95" s="123"/>
      <c r="R95" s="245" t="str">
        <f t="shared" si="103"/>
        <v xml:space="preserve"> </v>
      </c>
      <c r="S95" s="123"/>
      <c r="T95" s="124" t="str">
        <f>IF(M95=" "," ",IF(M95=0," ",MNI!I32))</f>
        <v xml:space="preserve"> </v>
      </c>
      <c r="U95" s="50"/>
      <c r="V95" s="61">
        <f>IF(Employee!H$269=E$84,Employee!D$268+SUM(M95)+'May09'!V80,SUM(M95)+'May09'!V80)</f>
        <v>0</v>
      </c>
      <c r="W95" s="61">
        <f>IF(Employee!H$269=E$84,Employee!D$269+SUM(N95)+'May09'!W80,SUM(N95)+'May09'!W80)</f>
        <v>0</v>
      </c>
      <c r="X95" s="61">
        <f>IF(O95=" ",'May09'!X80,O95+'May09'!X80)</f>
        <v>0</v>
      </c>
      <c r="Y95" s="61">
        <f>IF(P95=" ",'May09'!Y80,P95+'May09'!Y80)</f>
        <v>0</v>
      </c>
      <c r="Z95" s="61">
        <f>IF(Q95=" ",'May09'!Z80,Q95+'May09'!Z80)</f>
        <v>0</v>
      </c>
      <c r="AA95" s="61">
        <f>IF(R95=" ",'May09'!AA80,R95+'May09'!AA80)</f>
        <v>0</v>
      </c>
      <c r="AB95" s="62"/>
      <c r="AC95" s="61">
        <f>IF(T95=" ",'May09'!AC80,T95+'May09'!AC80)</f>
        <v>0</v>
      </c>
      <c r="AD95" s="99"/>
      <c r="AE95" s="114">
        <f>IF(E95=" ",0,IF(D95="BR",0,IF(D95="D",0,IF(D95="NT",V95,LOOKUP(D95,Free!A:A,Free!C:C)*E$84/12))))</f>
        <v>0</v>
      </c>
      <c r="AF95" s="95">
        <f t="shared" si="104"/>
        <v>0</v>
      </c>
      <c r="AG95" s="95">
        <f t="shared" si="105"/>
        <v>0</v>
      </c>
      <c r="AH95" s="95">
        <f>IF(D95="D",AF95*AH$7,IF(AF95&gt;LOOKUP(E$84,HR!A:A,HR!C:C),(AF95-LOOKUP(E$84,HR!A:A,HR!C:C))*AH$7,0))</f>
        <v>0</v>
      </c>
      <c r="AI95" s="95">
        <f t="shared" si="106"/>
        <v>0</v>
      </c>
      <c r="AJ95" s="95">
        <f>IF(E95=" ",0,IF(D95="BR",0,IF(D95="D",0,IF(D95="NT",M95,LOOKUP(D95,Free!A:A,Free!C:C)*1/12))))</f>
        <v>0</v>
      </c>
      <c r="AK95" s="95">
        <f t="shared" si="107"/>
        <v>0</v>
      </c>
      <c r="AL95" s="95">
        <f t="shared" si="108"/>
        <v>0</v>
      </c>
      <c r="AM95" s="95">
        <f>IF(D95="D",AK95*AM$7,IF(AK95&gt;LOOKUP(1,HR!A:A,HR!C:C),(AK95-LOOKUP(1,HR!A:A,HR!C:C))*AH$7,0))</f>
        <v>0</v>
      </c>
      <c r="AN95" s="95">
        <f t="shared" si="109"/>
        <v>0</v>
      </c>
      <c r="AO95" s="99"/>
      <c r="AP95" s="63"/>
      <c r="AQ95" s="95">
        <f t="shared" si="110"/>
        <v>0</v>
      </c>
      <c r="AR95" s="95">
        <f t="shared" si="111"/>
        <v>0</v>
      </c>
      <c r="AS95" s="95">
        <f t="shared" si="112"/>
        <v>0</v>
      </c>
      <c r="AT95" s="95">
        <f t="shared" si="113"/>
        <v>0</v>
      </c>
      <c r="AU95" s="63"/>
    </row>
    <row r="96" spans="1:47" ht="18" customHeight="1" thickTop="1" thickBot="1" x14ac:dyDescent="0.25">
      <c r="A96" s="49"/>
      <c r="B96" s="164"/>
      <c r="C96" s="162"/>
      <c r="D96" s="162"/>
      <c r="E96" s="163"/>
      <c r="F96" s="412" t="s">
        <v>7</v>
      </c>
      <c r="G96" s="411"/>
      <c r="H96" s="135"/>
      <c r="I96" s="136"/>
      <c r="J96" s="136"/>
      <c r="K96" s="182"/>
      <c r="L96" s="182"/>
      <c r="M96" s="171">
        <f t="shared" ref="M96:R96" si="114">SUM(M86:M95)</f>
        <v>0</v>
      </c>
      <c r="N96" s="171">
        <f t="shared" si="114"/>
        <v>0</v>
      </c>
      <c r="O96" s="171">
        <f t="shared" si="114"/>
        <v>0</v>
      </c>
      <c r="P96" s="171">
        <f t="shared" si="114"/>
        <v>0</v>
      </c>
      <c r="Q96" s="171">
        <f t="shared" si="114"/>
        <v>0</v>
      </c>
      <c r="R96" s="171">
        <f t="shared" si="114"/>
        <v>0</v>
      </c>
      <c r="S96" s="123"/>
      <c r="T96" s="171">
        <f>SUM(T86:T95)</f>
        <v>0</v>
      </c>
      <c r="U96" s="51"/>
      <c r="V96" s="61"/>
      <c r="AD96" s="99"/>
      <c r="AO96" s="99"/>
      <c r="AP96" s="63"/>
      <c r="AU96" s="63"/>
    </row>
    <row r="97" spans="1:46" ht="24" customHeight="1" x14ac:dyDescent="0.2">
      <c r="A97" s="63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46"/>
    </row>
    <row r="98" spans="1:46" x14ac:dyDescent="0.2">
      <c r="AL98" s="418" t="s">
        <v>111</v>
      </c>
      <c r="AM98" s="419"/>
      <c r="AN98" s="420"/>
      <c r="AQ98" s="221">
        <f>SUM(AQ11:AQ96)</f>
        <v>0</v>
      </c>
      <c r="AR98" s="221">
        <f>SUM(AR11:AR96)</f>
        <v>0</v>
      </c>
      <c r="AS98" s="221">
        <f>SUM(AS11:AS96)</f>
        <v>0</v>
      </c>
      <c r="AT98" s="221">
        <f>SUM(AT11:AT96)</f>
        <v>0</v>
      </c>
    </row>
    <row r="99" spans="1:46" ht="13.5" customHeight="1" thickBot="1" x14ac:dyDescent="0.25">
      <c r="F99" s="259" t="s">
        <v>198</v>
      </c>
      <c r="M99" s="448" t="s">
        <v>199</v>
      </c>
      <c r="N99" s="449"/>
      <c r="O99" s="449"/>
      <c r="P99" s="449"/>
      <c r="Q99" s="449"/>
      <c r="R99" s="449"/>
      <c r="T99" s="255"/>
    </row>
    <row r="100" spans="1:46" x14ac:dyDescent="0.2">
      <c r="F100" s="256" t="str">
        <f>IF(B86="D",Employee!D15," ")</f>
        <v xml:space="preserve"> </v>
      </c>
      <c r="M100" s="261" t="str">
        <f t="shared" ref="M100:M109" si="115">IF(B86="D",M86," ")</f>
        <v xml:space="preserve"> </v>
      </c>
      <c r="N100" s="262" t="str">
        <f t="shared" ref="N100:N109" si="116">IF(B86="D",N86," ")</f>
        <v xml:space="preserve"> </v>
      </c>
      <c r="O100" s="262" t="str">
        <f t="shared" ref="O100:O109" si="117">IF(B86="D",O86," ")</f>
        <v xml:space="preserve"> </v>
      </c>
      <c r="P100" s="262" t="str">
        <f t="shared" ref="P100:P109" si="118">IF(B86="D",P86," ")</f>
        <v xml:space="preserve"> </v>
      </c>
      <c r="Q100" s="262" t="str">
        <f t="shared" ref="Q100:Q109" si="119">IF(B86="D",Q86," ")</f>
        <v xml:space="preserve"> </v>
      </c>
      <c r="R100" s="263" t="str">
        <f t="shared" ref="R100:R109" si="120">IF(B86="D",R86," ")</f>
        <v xml:space="preserve"> </v>
      </c>
      <c r="S100" s="264"/>
      <c r="T100" s="265" t="str">
        <f t="shared" ref="T100:T109" si="121">IF(B86="D",T86," ")</f>
        <v xml:space="preserve"> </v>
      </c>
      <c r="AL100" s="418" t="s">
        <v>112</v>
      </c>
      <c r="AM100" s="419"/>
      <c r="AN100" s="420"/>
      <c r="AQ100" s="223">
        <f>IF((AQ98-(O1+T1)*0.13)&gt;0,AQ98-(Q1+T1)*0.13,0)</f>
        <v>0</v>
      </c>
      <c r="AR100" s="223">
        <f>AR98</f>
        <v>0</v>
      </c>
      <c r="AS100" s="223">
        <f>AS98</f>
        <v>0</v>
      </c>
      <c r="AT100" s="223">
        <f>AT98</f>
        <v>0</v>
      </c>
    </row>
    <row r="101" spans="1:46" x14ac:dyDescent="0.2">
      <c r="F101" s="257" t="str">
        <f>IF(B87="D",Employee!D41," ")</f>
        <v xml:space="preserve"> </v>
      </c>
      <c r="M101" s="266" t="str">
        <f t="shared" si="115"/>
        <v xml:space="preserve"> </v>
      </c>
      <c r="N101" s="267" t="str">
        <f t="shared" si="116"/>
        <v xml:space="preserve"> </v>
      </c>
      <c r="O101" s="267" t="str">
        <f t="shared" si="117"/>
        <v xml:space="preserve"> </v>
      </c>
      <c r="P101" s="267" t="str">
        <f t="shared" si="118"/>
        <v xml:space="preserve"> </v>
      </c>
      <c r="Q101" s="267" t="str">
        <f t="shared" si="119"/>
        <v xml:space="preserve"> </v>
      </c>
      <c r="R101" s="268" t="str">
        <f t="shared" si="120"/>
        <v xml:space="preserve"> </v>
      </c>
      <c r="S101" s="264"/>
      <c r="T101" s="269" t="str">
        <f t="shared" si="121"/>
        <v xml:space="preserve"> </v>
      </c>
    </row>
    <row r="102" spans="1:46" x14ac:dyDescent="0.2">
      <c r="F102" s="257" t="str">
        <f>IF(B88="D",Employee!D67," ")</f>
        <v xml:space="preserve"> </v>
      </c>
      <c r="M102" s="266" t="str">
        <f t="shared" si="115"/>
        <v xml:space="preserve"> </v>
      </c>
      <c r="N102" s="267" t="str">
        <f t="shared" si="116"/>
        <v xml:space="preserve"> </v>
      </c>
      <c r="O102" s="267" t="str">
        <f t="shared" si="117"/>
        <v xml:space="preserve"> </v>
      </c>
      <c r="P102" s="267" t="str">
        <f t="shared" si="118"/>
        <v xml:space="preserve"> </v>
      </c>
      <c r="Q102" s="267" t="str">
        <f t="shared" si="119"/>
        <v xml:space="preserve"> </v>
      </c>
      <c r="R102" s="268" t="str">
        <f t="shared" si="120"/>
        <v xml:space="preserve"> </v>
      </c>
      <c r="S102" s="264"/>
      <c r="T102" s="269" t="str">
        <f t="shared" si="121"/>
        <v xml:space="preserve"> </v>
      </c>
      <c r="AL102" s="418" t="s">
        <v>113</v>
      </c>
      <c r="AM102" s="419"/>
      <c r="AN102" s="420"/>
      <c r="AQ102" s="229"/>
      <c r="AR102" s="223">
        <f>AR100*0.045</f>
        <v>0</v>
      </c>
      <c r="AS102" s="223">
        <f>AS100*0.045</f>
        <v>0</v>
      </c>
      <c r="AT102" s="223">
        <f>AT100*0.045</f>
        <v>0</v>
      </c>
    </row>
    <row r="103" spans="1:46" x14ac:dyDescent="0.2">
      <c r="F103" s="257" t="str">
        <f>IF(B89="D",Employee!D93," ")</f>
        <v xml:space="preserve"> </v>
      </c>
      <c r="M103" s="266" t="str">
        <f t="shared" si="115"/>
        <v xml:space="preserve"> </v>
      </c>
      <c r="N103" s="267" t="str">
        <f t="shared" si="116"/>
        <v xml:space="preserve"> </v>
      </c>
      <c r="O103" s="267" t="str">
        <f t="shared" si="117"/>
        <v xml:space="preserve"> </v>
      </c>
      <c r="P103" s="267" t="str">
        <f t="shared" si="118"/>
        <v xml:space="preserve"> </v>
      </c>
      <c r="Q103" s="267" t="str">
        <f t="shared" si="119"/>
        <v xml:space="preserve"> </v>
      </c>
      <c r="R103" s="268" t="str">
        <f t="shared" si="120"/>
        <v xml:space="preserve"> </v>
      </c>
      <c r="S103" s="264"/>
      <c r="T103" s="269" t="str">
        <f t="shared" si="121"/>
        <v xml:space="preserve"> </v>
      </c>
    </row>
    <row r="104" spans="1:46" x14ac:dyDescent="0.2">
      <c r="F104" s="257" t="str">
        <f>IF(B90="D",Employee!D119," ")</f>
        <v xml:space="preserve"> </v>
      </c>
      <c r="M104" s="266" t="str">
        <f t="shared" si="115"/>
        <v xml:space="preserve"> </v>
      </c>
      <c r="N104" s="267" t="str">
        <f t="shared" si="116"/>
        <v xml:space="preserve"> </v>
      </c>
      <c r="O104" s="267" t="str">
        <f t="shared" si="117"/>
        <v xml:space="preserve"> </v>
      </c>
      <c r="P104" s="267" t="str">
        <f t="shared" si="118"/>
        <v xml:space="preserve"> </v>
      </c>
      <c r="Q104" s="267" t="str">
        <f t="shared" si="119"/>
        <v xml:space="preserve"> </v>
      </c>
      <c r="R104" s="268" t="str">
        <f t="shared" si="120"/>
        <v xml:space="preserve"> </v>
      </c>
      <c r="S104" s="264"/>
      <c r="T104" s="269" t="str">
        <f t="shared" si="121"/>
        <v xml:space="preserve"> </v>
      </c>
    </row>
    <row r="105" spans="1:46" x14ac:dyDescent="0.2">
      <c r="F105" s="257" t="str">
        <f>IF(B91="D",Employee!D135," ")</f>
        <v xml:space="preserve"> </v>
      </c>
      <c r="M105" s="266" t="str">
        <f t="shared" si="115"/>
        <v xml:space="preserve"> </v>
      </c>
      <c r="N105" s="267" t="str">
        <f t="shared" si="116"/>
        <v xml:space="preserve"> </v>
      </c>
      <c r="O105" s="267" t="str">
        <f t="shared" si="117"/>
        <v xml:space="preserve"> </v>
      </c>
      <c r="P105" s="267" t="str">
        <f t="shared" si="118"/>
        <v xml:space="preserve"> </v>
      </c>
      <c r="Q105" s="267" t="str">
        <f t="shared" si="119"/>
        <v xml:space="preserve"> </v>
      </c>
      <c r="R105" s="268" t="str">
        <f t="shared" si="120"/>
        <v xml:space="preserve"> </v>
      </c>
      <c r="S105" s="264"/>
      <c r="T105" s="269" t="str">
        <f t="shared" si="121"/>
        <v xml:space="preserve"> </v>
      </c>
      <c r="AL105" s="399" t="s">
        <v>114</v>
      </c>
      <c r="AM105" s="400"/>
      <c r="AN105" s="401"/>
      <c r="AQ105" s="222">
        <f>AQ100+'May09'!AQ90</f>
        <v>0</v>
      </c>
      <c r="AR105" s="222">
        <f>AR100+'May09'!AR90</f>
        <v>0</v>
      </c>
      <c r="AS105" s="222">
        <f>AS100+'May09'!AS90</f>
        <v>0</v>
      </c>
      <c r="AT105" s="222">
        <f>AT100+'May09'!AT90</f>
        <v>0</v>
      </c>
    </row>
    <row r="106" spans="1:46" x14ac:dyDescent="0.2">
      <c r="F106" s="257" t="str">
        <f>IF(B92="D",Employee!D171," ")</f>
        <v xml:space="preserve"> </v>
      </c>
      <c r="M106" s="266" t="str">
        <f t="shared" si="115"/>
        <v xml:space="preserve"> </v>
      </c>
      <c r="N106" s="267" t="str">
        <f t="shared" si="116"/>
        <v xml:space="preserve"> </v>
      </c>
      <c r="O106" s="267" t="str">
        <f t="shared" si="117"/>
        <v xml:space="preserve"> </v>
      </c>
      <c r="P106" s="267" t="str">
        <f t="shared" si="118"/>
        <v xml:space="preserve"> </v>
      </c>
      <c r="Q106" s="267" t="str">
        <f t="shared" si="119"/>
        <v xml:space="preserve"> </v>
      </c>
      <c r="R106" s="268" t="str">
        <f t="shared" si="120"/>
        <v xml:space="preserve"> </v>
      </c>
      <c r="S106" s="264"/>
      <c r="T106" s="269" t="str">
        <f t="shared" si="121"/>
        <v xml:space="preserve"> </v>
      </c>
    </row>
    <row r="107" spans="1:46" x14ac:dyDescent="0.2">
      <c r="F107" s="257" t="str">
        <f>IF(B93="D",Employee!D197," ")</f>
        <v xml:space="preserve"> </v>
      </c>
      <c r="M107" s="266" t="str">
        <f t="shared" si="115"/>
        <v xml:space="preserve"> </v>
      </c>
      <c r="N107" s="267" t="str">
        <f t="shared" si="116"/>
        <v xml:space="preserve"> </v>
      </c>
      <c r="O107" s="267" t="str">
        <f t="shared" si="117"/>
        <v xml:space="preserve"> </v>
      </c>
      <c r="P107" s="267" t="str">
        <f t="shared" si="118"/>
        <v xml:space="preserve"> </v>
      </c>
      <c r="Q107" s="267" t="str">
        <f t="shared" si="119"/>
        <v xml:space="preserve"> </v>
      </c>
      <c r="R107" s="268" t="str">
        <f t="shared" si="120"/>
        <v xml:space="preserve"> </v>
      </c>
      <c r="S107" s="264"/>
      <c r="T107" s="269" t="str">
        <f t="shared" si="121"/>
        <v xml:space="preserve"> </v>
      </c>
      <c r="AL107" s="399" t="s">
        <v>115</v>
      </c>
      <c r="AM107" s="400"/>
      <c r="AN107" s="401"/>
      <c r="AQ107" s="229"/>
      <c r="AR107" s="222">
        <f>AR102+'May09'!AR92</f>
        <v>0</v>
      </c>
      <c r="AS107" s="222">
        <f>AS102+'May09'!AS92</f>
        <v>0</v>
      </c>
      <c r="AT107" s="222">
        <f>AT102+'May09'!AT92</f>
        <v>0</v>
      </c>
    </row>
    <row r="108" spans="1:46" x14ac:dyDescent="0.2">
      <c r="F108" s="257" t="str">
        <f>IF(B94="D",Employee!D223," ")</f>
        <v xml:space="preserve"> </v>
      </c>
      <c r="M108" s="266" t="str">
        <f t="shared" si="115"/>
        <v xml:space="preserve"> </v>
      </c>
      <c r="N108" s="267" t="str">
        <f t="shared" si="116"/>
        <v xml:space="preserve"> </v>
      </c>
      <c r="O108" s="267" t="str">
        <f t="shared" si="117"/>
        <v xml:space="preserve"> </v>
      </c>
      <c r="P108" s="267" t="str">
        <f t="shared" si="118"/>
        <v xml:space="preserve"> </v>
      </c>
      <c r="Q108" s="267" t="str">
        <f t="shared" si="119"/>
        <v xml:space="preserve"> </v>
      </c>
      <c r="R108" s="268" t="str">
        <f t="shared" si="120"/>
        <v xml:space="preserve"> </v>
      </c>
      <c r="S108" s="264"/>
      <c r="T108" s="269" t="str">
        <f t="shared" si="121"/>
        <v xml:space="preserve"> </v>
      </c>
    </row>
    <row r="109" spans="1:46" ht="13.5" thickBot="1" x14ac:dyDescent="0.25">
      <c r="F109" s="258" t="str">
        <f>IF(B95="D",Employee!D249," ")</f>
        <v xml:space="preserve"> </v>
      </c>
      <c r="M109" s="270" t="str">
        <f t="shared" si="115"/>
        <v xml:space="preserve"> </v>
      </c>
      <c r="N109" s="271" t="str">
        <f t="shared" si="116"/>
        <v xml:space="preserve"> </v>
      </c>
      <c r="O109" s="271" t="str">
        <f t="shared" si="117"/>
        <v xml:space="preserve"> </v>
      </c>
      <c r="P109" s="271" t="str">
        <f t="shared" si="118"/>
        <v xml:space="preserve"> </v>
      </c>
      <c r="Q109" s="271" t="str">
        <f t="shared" si="119"/>
        <v xml:space="preserve"> </v>
      </c>
      <c r="R109" s="272" t="str">
        <f t="shared" si="120"/>
        <v xml:space="preserve"> </v>
      </c>
      <c r="S109" s="264"/>
      <c r="T109" s="273" t="str">
        <f t="shared" si="121"/>
        <v xml:space="preserve"> </v>
      </c>
    </row>
    <row r="110" spans="1:46" x14ac:dyDescent="0.2">
      <c r="F110" s="260" t="s">
        <v>200</v>
      </c>
      <c r="M110" s="274">
        <f t="shared" ref="M110:R110" si="122">SUM(M100:M109)</f>
        <v>0</v>
      </c>
      <c r="N110" s="274">
        <f t="shared" si="122"/>
        <v>0</v>
      </c>
      <c r="O110" s="274">
        <f t="shared" si="122"/>
        <v>0</v>
      </c>
      <c r="P110" s="274">
        <f t="shared" si="122"/>
        <v>0</v>
      </c>
      <c r="Q110" s="274">
        <f t="shared" si="122"/>
        <v>0</v>
      </c>
      <c r="R110" s="274">
        <f t="shared" si="122"/>
        <v>0</v>
      </c>
      <c r="S110" s="275"/>
      <c r="T110" s="274">
        <f>SUM(T100:T109)</f>
        <v>0</v>
      </c>
    </row>
  </sheetData>
  <sheetCalcPr fullCalcOnLoad="1"/>
  <mergeCells count="103">
    <mergeCell ref="Q3:Q6"/>
    <mergeCell ref="P3:P6"/>
    <mergeCell ref="I3:I6"/>
    <mergeCell ref="J3:J6"/>
    <mergeCell ref="R3:R6"/>
    <mergeCell ref="B7:T7"/>
    <mergeCell ref="A1:A6"/>
    <mergeCell ref="B3:B6"/>
    <mergeCell ref="C3:C6"/>
    <mergeCell ref="D3:D6"/>
    <mergeCell ref="B1:F2"/>
    <mergeCell ref="F3:F6"/>
    <mergeCell ref="E3:E6"/>
    <mergeCell ref="N3:N6"/>
    <mergeCell ref="O3:O6"/>
    <mergeCell ref="G1:H1"/>
    <mergeCell ref="K3:K6"/>
    <mergeCell ref="L3:L6"/>
    <mergeCell ref="M3:M6"/>
    <mergeCell ref="H3:H6"/>
    <mergeCell ref="I1:L1"/>
    <mergeCell ref="G2:H2"/>
    <mergeCell ref="I2:L2"/>
    <mergeCell ref="T3:T6"/>
    <mergeCell ref="V3:V6"/>
    <mergeCell ref="W3:W6"/>
    <mergeCell ref="U1:U6"/>
    <mergeCell ref="V1:AC2"/>
    <mergeCell ref="X3:X6"/>
    <mergeCell ref="Y3:Y6"/>
    <mergeCell ref="Z3:Z6"/>
    <mergeCell ref="AA3:AA6"/>
    <mergeCell ref="AC3:AC6"/>
    <mergeCell ref="AM3:AM6"/>
    <mergeCell ref="AH3:AH6"/>
    <mergeCell ref="AI3:AI6"/>
    <mergeCell ref="AJ3:AJ6"/>
    <mergeCell ref="AE3:AE6"/>
    <mergeCell ref="AF3:AF6"/>
    <mergeCell ref="AG3:AG6"/>
    <mergeCell ref="O9:R9"/>
    <mergeCell ref="O8:Q8"/>
    <mergeCell ref="R8:T8"/>
    <mergeCell ref="F21:G21"/>
    <mergeCell ref="B8:E8"/>
    <mergeCell ref="B9:D9"/>
    <mergeCell ref="H9:J9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66:G66"/>
    <mergeCell ref="B67:T67"/>
    <mergeCell ref="B83:E83"/>
    <mergeCell ref="B84:D84"/>
    <mergeCell ref="H84:J84"/>
    <mergeCell ref="O84:R84"/>
    <mergeCell ref="R68:T68"/>
    <mergeCell ref="O83:Q83"/>
    <mergeCell ref="R83:T83"/>
    <mergeCell ref="B68:E68"/>
    <mergeCell ref="B69:D69"/>
    <mergeCell ref="H69:J69"/>
    <mergeCell ref="O69:R69"/>
    <mergeCell ref="F81:G81"/>
    <mergeCell ref="B82:T82"/>
    <mergeCell ref="O68:Q68"/>
    <mergeCell ref="AL100:AN100"/>
    <mergeCell ref="AL102:AN102"/>
    <mergeCell ref="AL107:AN107"/>
    <mergeCell ref="AL105:AN105"/>
    <mergeCell ref="F96:G96"/>
    <mergeCell ref="B97:T97"/>
    <mergeCell ref="M99:R99"/>
    <mergeCell ref="AE1:AN2"/>
    <mergeCell ref="AQ1:AT2"/>
    <mergeCell ref="AL98:AN98"/>
    <mergeCell ref="AQ3:AQ6"/>
    <mergeCell ref="AR3:AR6"/>
    <mergeCell ref="AS3:AS6"/>
    <mergeCell ref="AT3:AT6"/>
    <mergeCell ref="AN3:AN6"/>
    <mergeCell ref="AK3:AK6"/>
    <mergeCell ref="AL3:AL6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1"/>
      <c r="B1" s="429" t="s">
        <v>120</v>
      </c>
      <c r="C1" s="430"/>
      <c r="D1" s="430"/>
      <c r="E1" s="430"/>
      <c r="F1" s="431"/>
      <c r="G1" s="373">
        <f>SUM(AQ84:AT84)+SUM(AR86:AT86)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4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14</v>
      </c>
      <c r="F9" s="63"/>
      <c r="G9" s="63"/>
      <c r="H9" s="421" t="s">
        <v>39</v>
      </c>
      <c r="I9" s="410"/>
      <c r="J9" s="411"/>
      <c r="K9" s="324">
        <f>Admin!B93</f>
        <v>40000</v>
      </c>
      <c r="L9" s="325" t="s">
        <v>256</v>
      </c>
      <c r="M9" s="326">
        <f>Admin!B99</f>
        <v>40006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IF(T$9="Y",'Jun09'!H71,0)</f>
        <v>0</v>
      </c>
      <c r="I11" s="117">
        <f>IF(T$9="Y",'Jun09'!I71,0)</f>
        <v>0</v>
      </c>
      <c r="J11" s="117">
        <f>IF(T$9="Y",'Jun09'!J71,0)</f>
        <v>0</v>
      </c>
      <c r="K11" s="117">
        <f>IF(T$9="Y",'Jun09'!K71,I11*J11)</f>
        <v>0</v>
      </c>
      <c r="L11" s="165">
        <f>IF(T$9="Y",'Jun09'!L71,0)</f>
        <v>0</v>
      </c>
      <c r="M11" s="144" t="str">
        <f>IF(E11=" "," ",IF(T$9="Y",'Jun09'!M71,IF((H11+K11+L11)&gt;0,H11+K11+L11," ")))</f>
        <v xml:space="preserve"> </v>
      </c>
      <c r="N11" s="119" t="str">
        <f>IF(M11=" "," ",IF(M11=0," ",IF(Employee!O$24="W1",AN11,AI11-'Jun09'!W71)))</f>
        <v xml:space="preserve"> </v>
      </c>
      <c r="O11" s="131" t="str">
        <f>IF(M11=" "," ",IF(M11=0," ",IF(Employee!P$17&gt;E$9,0,IF(C11="A",WNI!E133,IF(C11="B",WNI!F133,IF(C11="C",WNI!G133,IF(C11="J",WNI!H133,"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",WNI!I133))</f>
        <v xml:space="preserve"> </v>
      </c>
      <c r="U11" s="50"/>
      <c r="V11" s="61">
        <f>IF(Employee!H$34=E$9,Employee!D$34+SUM(M11)+'Jun09'!V71,SUM(M11)+'Jun09'!V71)</f>
        <v>0</v>
      </c>
      <c r="W11" s="61">
        <f>IF(Employee!H$34=E$9,Employee!D$35+SUM(N11)+'Jun09'!W71,SUM(N11)+'Jun09'!W71)</f>
        <v>0</v>
      </c>
      <c r="X11" s="61">
        <f>IF(O11=" ",'Jun09'!X71,O11+'Jun09'!X71)</f>
        <v>0</v>
      </c>
      <c r="Y11" s="61">
        <f>IF(P11=" ",'Jun09'!Y71,P11+'Jun09'!Y71)</f>
        <v>0</v>
      </c>
      <c r="Z11" s="61">
        <f>IF(Q11=" ",'Jun09'!Z71,Q11+'Jun09'!Z71)</f>
        <v>0</v>
      </c>
      <c r="AA11" s="61">
        <f>IF(R11=" ",'Jun09'!AA71,R11+'Jun09'!AA71)</f>
        <v>0</v>
      </c>
      <c r="AB11" s="62"/>
      <c r="AC11" s="61">
        <f>IF(T11=" ",'Jun09'!AC71,T11+'Jun09'!AC71)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IF(T$9="Y",'Jun09'!H72,0)</f>
        <v>0</v>
      </c>
      <c r="I12" s="121">
        <f>IF(T$9="Y",'Jun09'!I72,0)</f>
        <v>0</v>
      </c>
      <c r="J12" s="121">
        <f>IF(T$9="Y",'Jun09'!J72,0)</f>
        <v>0</v>
      </c>
      <c r="K12" s="121">
        <f>IF(T$9="Y",'Jun09'!K72,I12*J12)</f>
        <v>0</v>
      </c>
      <c r="L12" s="166">
        <f>IF(T$9="Y",'Jun09'!L72,0)</f>
        <v>0</v>
      </c>
      <c r="M12" s="145" t="str">
        <f>IF(E12=" "," ",IF(T$9="Y",'Jun09'!M72,IF((H12+K12+L12)&gt;0,H12+K12+L12," ")))</f>
        <v xml:space="preserve"> </v>
      </c>
      <c r="N12" s="123" t="str">
        <f>IF(M12=" "," ",IF(M12=0," ",IF(Employee!O$50="W1",AN12,AI12-'Jun09'!W72)))</f>
        <v xml:space="preserve"> </v>
      </c>
      <c r="O12" s="133" t="str">
        <f>IF(M12=" "," ",IF(M12=0," ",IF(Employee!P$43&gt;E$9,0,IF(C12="A",WNI!E134,IF(C12="B",WNI!F134,IF(C12="C",WNI!G134,IF(C12="J",WNI!H134,"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",WNI!I134))</f>
        <v xml:space="preserve"> </v>
      </c>
      <c r="U12" s="50"/>
      <c r="V12" s="61">
        <f>IF(Employee!H$60=E$9,Employee!D$60+SUM(M12)+'Jun09'!V72,SUM(M12)+'Jun09'!V72)</f>
        <v>0</v>
      </c>
      <c r="W12" s="61">
        <f>IF(Employee!H$60=E$9,Employee!D$61+SUM(N12)+'Jun09'!W72,SUM(N12)+'Jun09'!W72)</f>
        <v>0</v>
      </c>
      <c r="X12" s="61">
        <f>IF(O12=" ",'Jun09'!X72,O12+'Jun09'!X72)</f>
        <v>0</v>
      </c>
      <c r="Y12" s="61">
        <f>IF(P12=" ",'Jun09'!Y72,P12+'Jun09'!Y72)</f>
        <v>0</v>
      </c>
      <c r="Z12" s="61">
        <f>IF(Q12=" ",'Jun09'!Z72,Q12+'Jun09'!Z72)</f>
        <v>0</v>
      </c>
      <c r="AA12" s="61">
        <f>IF(R12=" ",'Jun09'!AA72,R12+'Jun09'!AA72)</f>
        <v>0</v>
      </c>
      <c r="AB12" s="62"/>
      <c r="AC12" s="61">
        <f>IF(T12=" ",'Jun09'!AC72,T12+'Jun09'!AC72)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IF(T$9="Y",'Jun09'!H73,0)</f>
        <v>0</v>
      </c>
      <c r="I13" s="121">
        <f>IF(T$9="Y",'Jun09'!I73,0)</f>
        <v>0</v>
      </c>
      <c r="J13" s="121">
        <f>IF(T$9="Y",'Jun09'!J73,0)</f>
        <v>0</v>
      </c>
      <c r="K13" s="121">
        <f>IF(T$9="Y",'Jun09'!K73,I13*J13)</f>
        <v>0</v>
      </c>
      <c r="L13" s="166">
        <f>IF(T$9="Y",'Jun09'!L73,0)</f>
        <v>0</v>
      </c>
      <c r="M13" s="145" t="str">
        <f>IF(E13=" "," ",IF(T$9="Y",'Jun09'!M73,IF((H13+K13+L13)&gt;0,H13+K13+L13," ")))</f>
        <v xml:space="preserve"> </v>
      </c>
      <c r="N13" s="123" t="str">
        <f>IF(M13=" "," ",IF(M13=0," ",IF(Employee!O$76="W1",AN13,AI13-'Jun09'!W73)))</f>
        <v xml:space="preserve"> </v>
      </c>
      <c r="O13" s="133" t="str">
        <f>IF(M13=" "," ",IF(M13=0," ",IF(Employee!P$69&gt;E$9,0,IF(C13="A",WNI!E135,IF(C13="B",WNI!F135,IF(C13="C",WNI!G135,IF(C13="J",WNI!H135,"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",WNI!I135))</f>
        <v xml:space="preserve"> </v>
      </c>
      <c r="U13" s="50"/>
      <c r="V13" s="61">
        <f>IF(Employee!H$86=E$9,Employee!D$86+SUM(M13)+'Jun09'!V73,SUM(M13)+'Jun09'!V73)</f>
        <v>0</v>
      </c>
      <c r="W13" s="61">
        <f>IF(Employee!H$86=E$9,Employee!D$87+SUM(N13)+'Jun09'!W73,SUM(N13)+'Jun09'!W73)</f>
        <v>0</v>
      </c>
      <c r="X13" s="61">
        <f>IF(O13=" ",'Jun09'!X73,O13+'Jun09'!X73)</f>
        <v>0</v>
      </c>
      <c r="Y13" s="61">
        <f>IF(P13=" ",'Jun09'!Y73,P13+'Jun09'!Y73)</f>
        <v>0</v>
      </c>
      <c r="Z13" s="61">
        <f>IF(Q13=" ",'Jun09'!Z73,Q13+'Jun09'!Z73)</f>
        <v>0</v>
      </c>
      <c r="AA13" s="61">
        <f>IF(R13=" ",'Jun09'!AA73,R13+'Jun09'!AA73)</f>
        <v>0</v>
      </c>
      <c r="AB13" s="62"/>
      <c r="AC13" s="61">
        <f>IF(T13=" ",'Jun09'!AC73,T13+'Jun09'!AC73)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IF(T$9="Y",'Jun09'!H74,0)</f>
        <v>0</v>
      </c>
      <c r="I14" s="121">
        <f>IF(T$9="Y",'Jun09'!I74,0)</f>
        <v>0</v>
      </c>
      <c r="J14" s="121">
        <f>IF(T$9="Y",'Jun09'!J74,0)</f>
        <v>0</v>
      </c>
      <c r="K14" s="121">
        <f>IF(T$9="Y",'Jun09'!K74,I14*J14)</f>
        <v>0</v>
      </c>
      <c r="L14" s="166">
        <f>IF(T$9="Y",'Jun09'!L74,0)</f>
        <v>0</v>
      </c>
      <c r="M14" s="145" t="str">
        <f>IF(E14=" "," ",IF(T$9="Y",'Jun09'!M74,IF((H14+K14+L14)&gt;0,H14+K14+L14," ")))</f>
        <v xml:space="preserve"> </v>
      </c>
      <c r="N14" s="123" t="str">
        <f>IF(M14=" "," ",IF(M14=0," ",IF(Employee!O$102="W1",AN14,AI14-'Jun09'!W74)))</f>
        <v xml:space="preserve"> </v>
      </c>
      <c r="O14" s="133" t="str">
        <f>IF(M14=" "," ",IF(M14=0," ",IF(Employee!P$95&gt;E$9,0,IF(C14="A",WNI!E136,IF(C14="B",WNI!F136,IF(C14="C",WNI!G136,IF(C14="J",WNI!H136,"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",WNI!I136))</f>
        <v xml:space="preserve"> </v>
      </c>
      <c r="U14" s="50"/>
      <c r="V14" s="61">
        <f>IF(Employee!H$112=E$9,Employee!D$112+SUM(M14)+'Jun09'!V74,SUM(M14)+'Jun09'!V74)</f>
        <v>0</v>
      </c>
      <c r="W14" s="61">
        <f>IF(Employee!H$112=E$9,Employee!D$113+SUM(N14)+'Jun09'!W74,SUM(N14)+'Jun09'!W74)</f>
        <v>0</v>
      </c>
      <c r="X14" s="61">
        <f>IF(O14=" ",'Jun09'!X74,O14+'Jun09'!X74)</f>
        <v>0</v>
      </c>
      <c r="Y14" s="61">
        <f>IF(P14=" ",'Jun09'!Y74,P14+'Jun09'!Y74)</f>
        <v>0</v>
      </c>
      <c r="Z14" s="61">
        <f>IF(Q14=" ",'Jun09'!Z74,Q14+'Jun09'!Z74)</f>
        <v>0</v>
      </c>
      <c r="AA14" s="61">
        <f>IF(R14=" ",'Jun09'!AA74,R14+'Jun09'!AA74)</f>
        <v>0</v>
      </c>
      <c r="AB14" s="62"/>
      <c r="AC14" s="61">
        <f>IF(T14=" ",'Jun09'!AC74,T14+'Jun09'!AC74)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IF(T$9="Y",'Jun09'!H75,0)</f>
        <v>0</v>
      </c>
      <c r="I15" s="121">
        <f>IF(T$9="Y",'Jun09'!I75,0)</f>
        <v>0</v>
      </c>
      <c r="J15" s="121">
        <f>IF(T$9="Y",'Jun09'!J75,0)</f>
        <v>0</v>
      </c>
      <c r="K15" s="121">
        <f>IF(T$9="Y",'Jun09'!K75,I15*J15)</f>
        <v>0</v>
      </c>
      <c r="L15" s="166">
        <f>IF(T$9="Y",'Jun09'!L75,0)</f>
        <v>0</v>
      </c>
      <c r="M15" s="145" t="str">
        <f>IF(E15=" "," ",IF(T$9="Y",'Jun09'!M75,IF((H15+K15+L15)&gt;0,H15+K15+L15," ")))</f>
        <v xml:space="preserve"> </v>
      </c>
      <c r="N15" s="123" t="str">
        <f>IF(M15=" "," ",IF(M15=0," ",IF(Employee!O$128="W1",AN15,AI15-'Jun09'!W75)))</f>
        <v xml:space="preserve"> </v>
      </c>
      <c r="O15" s="133" t="str">
        <f>IF(M15=" "," ",IF(M15=0," ",IF(Employee!P$121&gt;E$9,0,IF(C15="A",WNI!E137,IF(C15="B",WNI!F137,IF(C15="C",WNI!G137,IF(C15="J",WNI!H137,"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",WNI!I137))</f>
        <v xml:space="preserve"> </v>
      </c>
      <c r="U15" s="50"/>
      <c r="V15" s="61">
        <f>IF(Employee!H$138=E$9,Employee!D$138+SUM(M15)+'Jun09'!V75,SUM(M15)+'Jun09'!V75)</f>
        <v>0</v>
      </c>
      <c r="W15" s="61">
        <f>IF(Employee!H$138=E$9,Employee!D$139+SUM(N15)+'Jun09'!W75,SUM(N15)+'Jun09'!W75)</f>
        <v>0</v>
      </c>
      <c r="X15" s="61">
        <f>IF(O15=" ",'Jun09'!X75,O15+'Jun09'!X75)</f>
        <v>0</v>
      </c>
      <c r="Y15" s="61">
        <f>IF(P15=" ",'Jun09'!Y75,P15+'Jun09'!Y75)</f>
        <v>0</v>
      </c>
      <c r="Z15" s="61">
        <f>IF(Q15=" ",'Jun09'!Z75,Q15+'Jun09'!Z75)</f>
        <v>0</v>
      </c>
      <c r="AA15" s="61">
        <f>IF(R15=" ",'Jun09'!AA75,R15+'Jun09'!AA75)</f>
        <v>0</v>
      </c>
      <c r="AB15" s="62"/>
      <c r="AC15" s="61">
        <f>IF(T15=" ",'Jun09'!AC75,T15+'Jun09'!AC75)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IF(T$9="Y",'Jun09'!H76,0)</f>
        <v>0</v>
      </c>
      <c r="I16" s="121">
        <f>IF(T$9="Y",'Jun09'!I76,0)</f>
        <v>0</v>
      </c>
      <c r="J16" s="121">
        <f>IF(T$9="Y",'Jun09'!J76,0)</f>
        <v>0</v>
      </c>
      <c r="K16" s="121">
        <f>IF(T$9="Y",'Jun09'!K76,I16*J16)</f>
        <v>0</v>
      </c>
      <c r="L16" s="166">
        <f>IF(T$9="Y",'Jun09'!L76,0)</f>
        <v>0</v>
      </c>
      <c r="M16" s="145" t="str">
        <f>IF(E16=" "," ",IF(T$9="Y",'Jun09'!M76,IF((H16+K16+L16)&gt;0,H16+K16+L16," ")))</f>
        <v xml:space="preserve"> </v>
      </c>
      <c r="N16" s="123" t="str">
        <f>IF(M16=" "," ",IF(M16=0," ",IF(Employee!O$154="W1",AN16,AI16-'Jun09'!W76)))</f>
        <v xml:space="preserve"> </v>
      </c>
      <c r="O16" s="133" t="str">
        <f>IF(M16=" "," ",IF(M16=0," ",IF(Employee!P$147&gt;E$9,0,IF(C16="A",WNI!E138,IF(C16="B",WNI!F138,IF(C16="C",WNI!G138,IF(C16="J",WNI!H138,"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",WNI!I138))</f>
        <v xml:space="preserve"> </v>
      </c>
      <c r="U16" s="50"/>
      <c r="V16" s="61">
        <f>IF(Employee!H$164=E$9,Employee!D$164+SUM(M16)+'Jun09'!V76,SUM(M16)+'Jun09'!V76)</f>
        <v>0</v>
      </c>
      <c r="W16" s="61">
        <f>IF(Employee!H$164=E$9,Employee!D$165+SUM(N16)+'Jun09'!W76,SUM(N16)+'Jun09'!W76)</f>
        <v>0</v>
      </c>
      <c r="X16" s="61">
        <f>IF(O16=" ",'Jun09'!X76,O16+'Jun09'!X76)</f>
        <v>0</v>
      </c>
      <c r="Y16" s="61">
        <f>IF(P16=" ",'Jun09'!Y76,P16+'Jun09'!Y76)</f>
        <v>0</v>
      </c>
      <c r="Z16" s="61">
        <f>IF(Q16=" ",'Jun09'!Z76,Q16+'Jun09'!Z76)</f>
        <v>0</v>
      </c>
      <c r="AA16" s="61">
        <f>IF(R16=" ",'Jun09'!AA76,R16+'Jun09'!AA76)</f>
        <v>0</v>
      </c>
      <c r="AB16" s="62"/>
      <c r="AC16" s="61">
        <f>IF(T16=" ",'Jun09'!AC76,T16+'Jun09'!AC76)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IF(T$9="Y",'Jun09'!H77,0)</f>
        <v>0</v>
      </c>
      <c r="I17" s="121">
        <f>IF(T$9="Y",'Jun09'!I77,0)</f>
        <v>0</v>
      </c>
      <c r="J17" s="121">
        <f>IF(T$9="Y",'Jun09'!J77,0)</f>
        <v>0</v>
      </c>
      <c r="K17" s="121">
        <f>IF(T$9="Y",'Jun09'!K77,I17*J17)</f>
        <v>0</v>
      </c>
      <c r="L17" s="166">
        <f>IF(T$9="Y",'Jun09'!L77,0)</f>
        <v>0</v>
      </c>
      <c r="M17" s="145" t="str">
        <f>IF(E17=" "," ",IF(T$9="Y",'Jun09'!M77,IF((H17+K17+L17)&gt;0,H17+K17+L17," ")))</f>
        <v xml:space="preserve"> </v>
      </c>
      <c r="N17" s="123" t="str">
        <f>IF(M17=" "," ",IF(M17=0," ",IF(Employee!O$180="W1",AN17,AI17-'Jun09'!W77)))</f>
        <v xml:space="preserve"> </v>
      </c>
      <c r="O17" s="133" t="str">
        <f>IF(M17=" "," ",IF(M17=0," ",IF(Employee!P$173&gt;E$9,0,IF(C17="A",WNI!E139,IF(C17="B",WNI!F139,IF(C17="C",WNI!G139,IF(C17="J",WNI!H139,"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",WNI!I139))</f>
        <v xml:space="preserve"> </v>
      </c>
      <c r="U17" s="50"/>
      <c r="V17" s="61">
        <f>IF(Employee!H$190=E$9,Employee!D$190+SUM(M17)+'Jun09'!V77,SUM(M17)+'Jun09'!V77)</f>
        <v>0</v>
      </c>
      <c r="W17" s="61">
        <f>IF(Employee!H$190=E$9,Employee!D$191+SUM(N17)+'Jun09'!W77,SUM(N17)+'Jun09'!W77)</f>
        <v>0</v>
      </c>
      <c r="X17" s="61">
        <f>IF(O17=" ",'Jun09'!X77,O17+'Jun09'!X77)</f>
        <v>0</v>
      </c>
      <c r="Y17" s="61">
        <f>IF(P17=" ",'Jun09'!Y77,P17+'Jun09'!Y77)</f>
        <v>0</v>
      </c>
      <c r="Z17" s="61">
        <f>IF(Q17=" ",'Jun09'!Z77,Q17+'Jun09'!Z77)</f>
        <v>0</v>
      </c>
      <c r="AA17" s="61">
        <f>IF(R17=" ",'Jun09'!AA77,R17+'Jun09'!AA77)</f>
        <v>0</v>
      </c>
      <c r="AB17" s="62"/>
      <c r="AC17" s="61">
        <f>IF(T17=" ",'Jun09'!AC77,T17+'Jun09'!AC77)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IF(T$9="Y",'Jun09'!H78,0)</f>
        <v>0</v>
      </c>
      <c r="I18" s="121">
        <f>IF(T$9="Y",'Jun09'!I78,0)</f>
        <v>0</v>
      </c>
      <c r="J18" s="121">
        <f>IF(T$9="Y",'Jun09'!J78,0)</f>
        <v>0</v>
      </c>
      <c r="K18" s="121">
        <f>IF(T$9="Y",'Jun09'!K78,I18*J18)</f>
        <v>0</v>
      </c>
      <c r="L18" s="166">
        <f>IF(T$9="Y",'Jun09'!L78,0)</f>
        <v>0</v>
      </c>
      <c r="M18" s="145" t="str">
        <f>IF(E18=" "," ",IF(T$9="Y",'Jun09'!M78,IF((H18+K18+L18)&gt;0,H18+K18+L18," ")))</f>
        <v xml:space="preserve"> </v>
      </c>
      <c r="N18" s="123" t="str">
        <f>IF(M18=" "," ",IF(M18=0," ",IF(Employee!O$206="W1",AN18,AI18-'Jun09'!W78)))</f>
        <v xml:space="preserve"> </v>
      </c>
      <c r="O18" s="133" t="str">
        <f>IF(M18=" "," ",IF(M18=0," ",IF(Employee!P$199&gt;E$9,0,IF(C18="A",WNI!E140,IF(C18="B",WNI!F140,IF(C18="C",WNI!G140,IF(C18="J",WNI!H140,"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",WNI!I140))</f>
        <v xml:space="preserve"> </v>
      </c>
      <c r="U18" s="50"/>
      <c r="V18" s="61">
        <f>IF(Employee!H$216=E$9,Employee!D$216+SUM(M18)+'Jun09'!V78,SUM(M18)+'Jun09'!V78)</f>
        <v>0</v>
      </c>
      <c r="W18" s="61">
        <f>IF(Employee!H$216=E$9,Employee!D$217+SUM(N18)+'Jun09'!W78,SUM(N18)+'Jun09'!W78)</f>
        <v>0</v>
      </c>
      <c r="X18" s="61">
        <f>IF(O18=" ",'Jun09'!X78,O18+'Jun09'!X78)</f>
        <v>0</v>
      </c>
      <c r="Y18" s="61">
        <f>IF(P18=" ",'Jun09'!Y78,P18+'Jun09'!Y78)</f>
        <v>0</v>
      </c>
      <c r="Z18" s="61">
        <f>IF(Q18=" ",'Jun09'!Z78,Q18+'Jun09'!Z78)</f>
        <v>0</v>
      </c>
      <c r="AA18" s="61">
        <f>IF(R18=" ",'Jun09'!AA78,R18+'Jun09'!AA78)</f>
        <v>0</v>
      </c>
      <c r="AB18" s="62"/>
      <c r="AC18" s="61">
        <f>IF(T18=" ",'Jun09'!AC78,T18+'Jun09'!AC78)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IF(T$9="Y",'Jun09'!H79,0)</f>
        <v>0</v>
      </c>
      <c r="I19" s="121">
        <f>IF(T$9="Y",'Jun09'!I79,0)</f>
        <v>0</v>
      </c>
      <c r="J19" s="121">
        <f>IF(T$9="Y",'Jun09'!J79,0)</f>
        <v>0</v>
      </c>
      <c r="K19" s="121">
        <f>IF(T$9="Y",'Jun09'!K79,I19*J19)</f>
        <v>0</v>
      </c>
      <c r="L19" s="166">
        <f>IF(T$9="Y",'Jun09'!L79,0)</f>
        <v>0</v>
      </c>
      <c r="M19" s="145" t="str">
        <f>IF(E19=" "," ",IF(T$9="Y",'Jun09'!M79,IF((H19+K19+L19)&gt;0,H19+K19+L19," ")))</f>
        <v xml:space="preserve"> </v>
      </c>
      <c r="N19" s="123" t="str">
        <f>IF(M19=" "," ",IF(M19=0," ",IF(Employee!O$232="W1",AN19,AI19-'Jun09'!W79)))</f>
        <v xml:space="preserve"> </v>
      </c>
      <c r="O19" s="133" t="str">
        <f>IF(M19=" "," ",IF(M19=0," ",IF(Employee!P$225&gt;E$9,0,IF(C19="A",WNI!E141,IF(C19="B",WNI!F141,IF(C19="C",WNI!G141,IF(C19="J",WNI!H141,"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",WNI!I141))</f>
        <v xml:space="preserve"> </v>
      </c>
      <c r="U19" s="50"/>
      <c r="V19" s="61">
        <f>IF(Employee!H$242=E$9,Employee!D$242+SUM(M19)+'Jun09'!V79,SUM(M19)+'Jun09'!V79)</f>
        <v>0</v>
      </c>
      <c r="W19" s="61">
        <f>IF(Employee!H$242=E$9,Employee!D$243+SUM(N19)+'Jun09'!W79,SUM(N19)+'Jun09'!W79)</f>
        <v>0</v>
      </c>
      <c r="X19" s="61">
        <f>IF(O19=" ",'Jun09'!X79,O19+'Jun09'!X79)</f>
        <v>0</v>
      </c>
      <c r="Y19" s="61">
        <f>IF(P19=" ",'Jun09'!Y79,P19+'Jun09'!Y79)</f>
        <v>0</v>
      </c>
      <c r="Z19" s="61">
        <f>IF(Q19=" ",'Jun09'!Z79,Q19+'Jun09'!Z79)</f>
        <v>0</v>
      </c>
      <c r="AA19" s="61">
        <f>IF(R19=" ",'Jun09'!AA79,R19+'Jun09'!AA79)</f>
        <v>0</v>
      </c>
      <c r="AB19" s="62"/>
      <c r="AC19" s="61">
        <f>IF(T19=" ",'Jun09'!AC79,T19+'Jun09'!AC79)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IF(T$9="Y",'Jun09'!H80,0)</f>
        <v>0</v>
      </c>
      <c r="I20" s="148">
        <f>IF(T$9="Y",'Jun09'!I80,0)</f>
        <v>0</v>
      </c>
      <c r="J20" s="148">
        <f>IF(T$9="Y",'Jun09'!J80,0)</f>
        <v>0</v>
      </c>
      <c r="K20" s="148">
        <f>IF(T$9="Y",'Jun09'!K80,I20*J20)</f>
        <v>0</v>
      </c>
      <c r="L20" s="167">
        <f>IF(T$9="Y",'Jun09'!L80,0)</f>
        <v>0</v>
      </c>
      <c r="M20" s="146" t="str">
        <f>IF(E20=" "," ",IF(T$9="Y",'Jun09'!M80,IF((H20+K20+L20)&gt;0,H20+K20+L20," ")))</f>
        <v xml:space="preserve"> </v>
      </c>
      <c r="N20" s="123" t="str">
        <f>IF(M20=" "," ",IF(M20=0," ",IF(Employee!O$258="W1",AN20,AI20-'Jun09'!W80)))</f>
        <v xml:space="preserve"> </v>
      </c>
      <c r="O20" s="133" t="str">
        <f>IF(M20=" "," ",IF(M20=0," ",IF(Employee!P$251&gt;E$9,0,IF(C20="A",WNI!E142,IF(C20="B",WNI!F142,IF(C20="C",WNI!G142,IF(C20="J",WNI!H142,"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",WNI!I142))</f>
        <v xml:space="preserve"> </v>
      </c>
      <c r="U20" s="50"/>
      <c r="V20" s="61">
        <f>IF(Employee!H$268=E$9,Employee!D$268+SUM(M20)+'Jun09'!V80,SUM(M20)+'Jun09'!V80)</f>
        <v>0</v>
      </c>
      <c r="W20" s="61">
        <f>IF(Employee!H$268=E$9,Employee!D$269+SUM(N20)+'Jun09'!W80,SUM(N20)+'Jun09'!W80)</f>
        <v>0</v>
      </c>
      <c r="X20" s="61">
        <f>IF(O20=" ",'Jun09'!X80,O20+'Jun09'!X80)</f>
        <v>0</v>
      </c>
      <c r="Y20" s="61">
        <f>IF(P20=" ",'Jun09'!Y80,P20+'Jun09'!Y80)</f>
        <v>0</v>
      </c>
      <c r="Z20" s="61">
        <f>IF(Q20=" ",'Jun09'!Z80,Q20+'Jun09'!Z80)</f>
        <v>0</v>
      </c>
      <c r="AA20" s="61">
        <f>IF(R20=" ",'Jun09'!AA80,R20+'Jun09'!AA80)</f>
        <v>0</v>
      </c>
      <c r="AB20" s="62"/>
      <c r="AC20" s="61">
        <f>IF(T20=" ",'Jun09'!AC80,T20+'Jun09'!AC80)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15</v>
      </c>
      <c r="F24" s="63"/>
      <c r="G24" s="63"/>
      <c r="H24" s="421" t="s">
        <v>39</v>
      </c>
      <c r="I24" s="410"/>
      <c r="J24" s="411"/>
      <c r="K24" s="324">
        <f>Admin!B100</f>
        <v>40007</v>
      </c>
      <c r="L24" s="325" t="s">
        <v>256</v>
      </c>
      <c r="M24" s="326">
        <f>Admin!B106</f>
        <v>40013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",IF(Employee!P$17&gt;E$24,0,IF(C26="A",WNI!E143,IF(C26="B",WNI!F143,IF(C26="C",WNI!G143,IF(C26="J",WNI!H143,"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",WNI!I143))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",IF(Employee!P$43&gt;E$24,0,IF(C27="A",WNI!E144,IF(C27="B",WNI!F144,IF(C27="C",WNI!G144,IF(C27="J",WNI!H144,"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",WNI!I144))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",IF(Employee!P$69&gt;E$24,0,IF(C28="A",WNI!E145,IF(C28="B",WNI!F145,IF(C28="C",WNI!G145,IF(C28="J",WNI!H145,"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",WNI!I145))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",IF(Employee!P$95&gt;E$24,0,IF(C29="A",WNI!E146,IF(C29="B",WNI!F146,IF(C29="C",WNI!G146,IF(C29="J",WNI!H146,"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",WNI!I146))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",IF(Employee!P$121&gt;E$24,0,IF(C30="A",WNI!E147,IF(C30="B",WNI!F147,IF(C30="C",WNI!G147,IF(C30="J",WNI!H147,"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",WNI!I147))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",IF(Employee!P$147&gt;E$24,0,IF(C31="A",WNI!E148,IF(C31="B",WNI!F148,IF(C31="C",WNI!G148,IF(C31="J",WNI!H148,"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",WNI!I148))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",IF(Employee!P$173&gt;E$24,0,IF(C32="A",WNI!E149,IF(C32="B",WNI!F149,IF(C32="C",WNI!G149,IF(C32="J",WNI!H149,"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",WNI!I149))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",IF(Employee!P$199&gt;E$24,0,IF(C33="A",WNI!E150,IF(C33="B",WNI!F150,IF(C33="C",WNI!G150,IF(C33="J",WNI!H150,"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",WNI!I150))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",IF(Employee!P$225&gt;E$24,0,IF(C34="A",WNI!E151,IF(C34="B",WNI!F151,IF(C34="C",WNI!G151,IF(C34="J",WNI!H151,"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",WNI!I151))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",IF(Employee!P$251&gt;E$24,0,IF(C35="A",WNI!E152,IF(C35="B",WNI!F152,IF(C35="C",WNI!G152,IF(C35="J",WNI!H152,"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",WNI!I152))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16</v>
      </c>
      <c r="F39" s="63"/>
      <c r="G39" s="63"/>
      <c r="H39" s="421" t="s">
        <v>39</v>
      </c>
      <c r="I39" s="410"/>
      <c r="J39" s="411"/>
      <c r="K39" s="324">
        <f>Admin!B107</f>
        <v>40014</v>
      </c>
      <c r="L39" s="325" t="s">
        <v>256</v>
      </c>
      <c r="M39" s="326">
        <f>Admin!B113</f>
        <v>40020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",IF(Employee!P$17&gt;E$39,0,IF(C41="A",WNI!E153,IF(C41="B",WNI!F153,IF(C41="C",WNI!G153,IF(C41="J",WNI!H153,"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",WNI!I153))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",IF(Employee!P$43&gt;E$39,0,IF(C42="A",WNI!E154,IF(C42="B",WNI!F154,IF(C42="C",WNI!G154,IF(C42="J",WNI!H154,"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",WNI!I154))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",IF(Employee!P$69&gt;E$39,0,IF(C43="A",WNI!E155,IF(C43="B",WNI!F155,IF(C43="C",WNI!G155,IF(C43="J",WNI!H155,"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",WNI!I155))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",IF(Employee!P$95&gt;E$39,0,IF(C44="A",WNI!E156,IF(C44="B",WNI!F156,IF(C44="C",WNI!G156,IF(C44="J",WNI!H156,"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",WNI!I156))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",IF(Employee!P$121&gt;E$39,0,IF(C45="A",WNI!E157,IF(C45="B",WNI!F157,IF(C45="C",WNI!G157,IF(C45="J",WNI!H157,"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",WNI!I157))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",IF(Employee!P$147&gt;E$39,0,IF(C46="A",WNI!E158,IF(C46="B",WNI!F158,IF(C46="C",WNI!G158,IF(C46="J",WNI!H158,"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",WNI!I158))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",IF(Employee!P$173&gt;E$39,0,IF(C47="A",WNI!E159,IF(C47="B",WNI!F159,IF(C47="C",WNI!G159,IF(C47="J",WNI!H159,"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",WNI!I159))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",IF(Employee!P$199&gt;E$39,0,IF(C48="A",WNI!E160,IF(C48="B",WNI!F160,IF(C48="C",WNI!G160,IF(C48="J",WNI!H160,"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",WNI!I160))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",IF(Employee!P$225&gt;E$39,0,IF(C49="A",WNI!E161,IF(C49="B",WNI!F161,IF(C49="C",WNI!G161,IF(C49="J",WNI!H161,"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",WNI!I161))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",IF(Employee!P$251&gt;E$39,0,IF(C50="A",WNI!E162,IF(C50="B",WNI!F162,IF(C50="C",WNI!G162,IF(C50="J",WNI!H162,"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",WNI!I162))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17</v>
      </c>
      <c r="F54" s="63"/>
      <c r="G54" s="63"/>
      <c r="H54" s="421" t="s">
        <v>39</v>
      </c>
      <c r="I54" s="454"/>
      <c r="J54" s="455"/>
      <c r="K54" s="324">
        <f>Admin!B114</f>
        <v>40021</v>
      </c>
      <c r="L54" s="325" t="s">
        <v>256</v>
      </c>
      <c r="M54" s="326">
        <f>Admin!B120</f>
        <v>40027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",IF(Employee!P$17&gt;E$54,0,IF(C56="A",WNI!E163,IF(C56="B",WNI!F163,IF(C56="C",WNI!G163,IF(C56="J",WNI!H163,"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",WNI!I163))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",IF(Employee!P$43&gt;E$54,0,IF(C57="A",WNI!E164,IF(C57="B",WNI!F164,IF(C57="C",WNI!G164,IF(C57="J",WNI!H164,"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",WNI!I164))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",IF(Employee!P$69&gt;E$54,0,IF(C58="A",WNI!E165,IF(C58="B",WNI!F165,IF(C58="C",WNI!G165,IF(C58="J",WNI!H165,"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",WNI!I165))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",IF(Employee!P$95&gt;E$54,0,IF(C59="A",WNI!E166,IF(C59="B",WNI!F166,IF(C59="C",WNI!G166,IF(C59="J",WNI!H166,"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",WNI!I166))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",IF(Employee!P$121&gt;E$54,0,IF(C60="A",WNI!E167,IF(C60="B",WNI!F167,IF(C60="C",WNI!G167,IF(C60="J",WNI!H167,"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",WNI!I167))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",IF(Employee!P$147&gt;E$54,0,IF(C61="A",WNI!E168,IF(C61="B",WNI!F168,IF(C61="C",WNI!G168,IF(C61="J",WNI!H168,"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",WNI!I168))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",IF(Employee!P$173&gt;E$54,0,IF(C62="A",WNI!E169,IF(C62="B",WNI!F169,IF(C62="C",WNI!G169,IF(C62="J",WNI!H169,"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",WNI!I169))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",IF(Employee!P$199&gt;E$54,0,IF(C63="A",WNI!E170,IF(C63="B",WNI!F170,IF(C63="C",WNI!G170,IF(C63="J",WNI!H170,"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",WNI!I170))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",IF(Employee!P$225&gt;E$54,0,IF(C64="A",WNI!E171,IF(C64="B",WNI!F171,IF(C64="C",WNI!G171,IF(C64="J",WNI!H171,"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",WNI!I171))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",IF(Employee!P$251&gt;E$54,0,IF(C65="A",WNI!E172,IF(C65="B",WNI!F172,IF(C65="C",WNI!G172,IF(C65="J",WNI!H172,"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",WNI!I172))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4</v>
      </c>
      <c r="F69" s="63"/>
      <c r="G69" s="63"/>
      <c r="H69" s="421" t="s">
        <v>39</v>
      </c>
      <c r="I69" s="410"/>
      <c r="J69" s="411"/>
      <c r="K69" s="324">
        <f>Admin!B93</f>
        <v>40000</v>
      </c>
      <c r="L69" s="325" t="s">
        <v>256</v>
      </c>
      <c r="M69" s="326">
        <f>Admin!B123</f>
        <v>40030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IF(T$69="Y",'Jun09'!H86,0)</f>
        <v>0</v>
      </c>
      <c r="I71" s="117">
        <f>IF(T$69="Y",'Jun09'!I86,0)</f>
        <v>0</v>
      </c>
      <c r="J71" s="117">
        <f>IF(T$69="Y",'Jun09'!J86,0)</f>
        <v>0</v>
      </c>
      <c r="K71" s="117">
        <f>IF(T$69="Y",'Jun09'!K86,I71*J71)</f>
        <v>0</v>
      </c>
      <c r="L71" s="165">
        <f>IF(T$69="Y",'Jun09'!L86,0)</f>
        <v>0</v>
      </c>
      <c r="M71" s="130" t="str">
        <f>IF(E71=" "," ",IF(T$69="Y",'Jun09'!M86,IF((H71+K71+L71)&gt;0,H71+K71+L71," ")))</f>
        <v xml:space="preserve"> </v>
      </c>
      <c r="N71" s="242" t="str">
        <f>IF(M71=" "," ",IF(M71=0," ",IF(Employee!O$24="M1",AN71,AI71-'Jun09'!W86)))</f>
        <v xml:space="preserve"> </v>
      </c>
      <c r="O71" s="131" t="str">
        <f>IF(M71=" "," ",IF(M71=0," ",IF(Employee!P$17&gt;E$69,0,IF(C71="A",MNI!E33,IF(C71="B",MNI!F33,IF(C71="C",MNI!G33,IF(C71="J",MNI!H33,"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",MNI!I33))</f>
        <v xml:space="preserve"> </v>
      </c>
      <c r="U71" s="50"/>
      <c r="V71" s="61">
        <f>IF(Employee!H$35=E$69,Employee!D$34+SUM(M71)+'Jun09'!V86,SUM(M71)+'Jun09'!V86)</f>
        <v>0</v>
      </c>
      <c r="W71" s="61">
        <f>IF(Employee!H$35=E$69,Employee!D$35+SUM(N71)+'Jun09'!W86,SUM(N71)+'Jun09'!W86)</f>
        <v>0</v>
      </c>
      <c r="X71" s="61">
        <f>IF(O71=" ",'Jun09'!X86,O71+'Jun09'!X86)</f>
        <v>0</v>
      </c>
      <c r="Y71" s="61">
        <f>IF(P71=" ",'Jun09'!Y86,P71+'Jun09'!Y86)</f>
        <v>0</v>
      </c>
      <c r="Z71" s="61">
        <f>IF(Q71=" ",'Jun09'!Z86,Q71+'Jun09'!Z86)</f>
        <v>0</v>
      </c>
      <c r="AA71" s="61">
        <f>IF(R71=" ",'Jun09'!AA86,R71+'Jun09'!AA86)</f>
        <v>0</v>
      </c>
      <c r="AB71" s="62"/>
      <c r="AC71" s="61">
        <f>IF(T71=" ",'Jun09'!AC86,T71+'Jun09'!AC86)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IF(T$69="Y",'Jun09'!H87,0)</f>
        <v>0</v>
      </c>
      <c r="I72" s="121">
        <f>IF(T$69="Y",'Jun09'!I87,0)</f>
        <v>0</v>
      </c>
      <c r="J72" s="121">
        <f>IF(T$69="Y",'Jun09'!J87,0)</f>
        <v>0</v>
      </c>
      <c r="K72" s="121">
        <f>IF(T$69="Y",'Jun09'!K87,I72*J72)</f>
        <v>0</v>
      </c>
      <c r="L72" s="166">
        <f>IF(T$69="Y",'Jun09'!L87,0)</f>
        <v>0</v>
      </c>
      <c r="M72" s="132" t="str">
        <f>IF(E72=" "," ",IF(T$69="Y",'Jun09'!M87,IF((H72+K72+L72)&gt;0,H72+K72+L72," ")))</f>
        <v xml:space="preserve"> </v>
      </c>
      <c r="N72" s="244" t="str">
        <f>IF(M72=" "," ",IF(M72=0," ",IF(Employee!O$50="M1",AN72,AI72-'Jun09'!W87)))</f>
        <v xml:space="preserve"> </v>
      </c>
      <c r="O72" s="133" t="str">
        <f>IF(M72=" "," ",IF(M72=0," ",IF(Employee!P$43&gt;E$69,0,IF(C72="A",MNI!E34,IF(C72="B",MNI!F34,IF(C72="C",MNI!G34,IF(C72="J",MNI!H34,"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",MNI!I34))</f>
        <v xml:space="preserve"> </v>
      </c>
      <c r="U72" s="50"/>
      <c r="V72" s="61">
        <f>IF(Employee!H$61=E$69,Employee!D$60+SUM(M72)+'Jun09'!V87,SUM(M72)+'Jun09'!V87)</f>
        <v>0</v>
      </c>
      <c r="W72" s="61">
        <f>IF(Employee!H$61=E$69,Employee!D$61+SUM(N72)+'Jun09'!W87,SUM(N72)+'Jun09'!W87)</f>
        <v>0</v>
      </c>
      <c r="X72" s="61">
        <f>IF(O72=" ",'Jun09'!X87,O72+'Jun09'!X87)</f>
        <v>0</v>
      </c>
      <c r="Y72" s="61">
        <f>IF(P72=" ",'Jun09'!Y87,P72+'Jun09'!Y87)</f>
        <v>0</v>
      </c>
      <c r="Z72" s="61">
        <f>IF(Q72=" ",'Jun09'!Z87,Q72+'Jun09'!Z87)</f>
        <v>0</v>
      </c>
      <c r="AA72" s="61">
        <f>IF(R72=" ",'Jun09'!AA87,R72+'Jun09'!AA87)</f>
        <v>0</v>
      </c>
      <c r="AB72" s="62"/>
      <c r="AC72" s="61">
        <f>IF(T72=" ",'Jun09'!AC87,T72+'Jun09'!AC87)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IF(T$69="Y",'Jun09'!H88,0)</f>
        <v>0</v>
      </c>
      <c r="I73" s="121">
        <f>IF(T$69="Y",'Jun09'!I88,0)</f>
        <v>0</v>
      </c>
      <c r="J73" s="121">
        <f>IF(T$69="Y",'Jun09'!J88,0)</f>
        <v>0</v>
      </c>
      <c r="K73" s="121">
        <f>IF(T$69="Y",'Jun09'!K88,I73*J73)</f>
        <v>0</v>
      </c>
      <c r="L73" s="166">
        <f>IF(T$69="Y",'Jun09'!L88,0)</f>
        <v>0</v>
      </c>
      <c r="M73" s="132" t="str">
        <f>IF(E73=" "," ",IF(T$69="Y",'Jun09'!M88,IF((H73+K73+L73)&gt;0,H73+K73+L73," ")))</f>
        <v xml:space="preserve"> </v>
      </c>
      <c r="N73" s="244" t="str">
        <f>IF(M73=" "," ",IF(M73=0," ",IF(Employee!O$76="M1",AN73,AI73-'Jun09'!W88)))</f>
        <v xml:space="preserve"> </v>
      </c>
      <c r="O73" s="133" t="str">
        <f>IF(M73=" "," ",IF(M73=0," ",IF(Employee!P$69&gt;E$69,0,IF(C73="A",MNI!E35,IF(C73="B",MNI!F35,IF(C73="C",MNI!G35,IF(C73="J",MNI!H35,"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",MNI!I35))</f>
        <v xml:space="preserve"> </v>
      </c>
      <c r="U73" s="50"/>
      <c r="V73" s="61">
        <f>IF(Employee!H$87=E$69,Employee!D$86+SUM(M73)+'Jun09'!V88,SUM(M73)+'Jun09'!V88)</f>
        <v>0</v>
      </c>
      <c r="W73" s="61">
        <f>IF(Employee!H$87=E$69,Employee!D$87+SUM(N73)+'Jun09'!W88,SUM(N73)+'Jun09'!W88)</f>
        <v>0</v>
      </c>
      <c r="X73" s="61">
        <f>IF(O73=" ",'Jun09'!X88,O73+'Jun09'!X88)</f>
        <v>0</v>
      </c>
      <c r="Y73" s="61">
        <f>IF(P73=" ",'Jun09'!Y88,P73+'Jun09'!Y88)</f>
        <v>0</v>
      </c>
      <c r="Z73" s="61">
        <f>IF(Q73=" ",'Jun09'!Z88,Q73+'Jun09'!Z88)</f>
        <v>0</v>
      </c>
      <c r="AA73" s="61">
        <f>IF(R73=" ",'Jun09'!AA88,R73+'Jun09'!AA88)</f>
        <v>0</v>
      </c>
      <c r="AB73" s="62"/>
      <c r="AC73" s="61">
        <f>IF(T73=" ",'Jun09'!AC88,T73+'Jun09'!AC88)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IF(T$69="Y",'Jun09'!H89,0)</f>
        <v>0</v>
      </c>
      <c r="I74" s="121">
        <f>IF(T$69="Y",'Jun09'!I89,0)</f>
        <v>0</v>
      </c>
      <c r="J74" s="121">
        <f>IF(T$69="Y",'Jun09'!J89,0)</f>
        <v>0</v>
      </c>
      <c r="K74" s="121">
        <f>IF(T$69="Y",'Jun09'!K89,I74*J74)</f>
        <v>0</v>
      </c>
      <c r="L74" s="166">
        <f>IF(T$69="Y",'Jun09'!L89,0)</f>
        <v>0</v>
      </c>
      <c r="M74" s="132" t="str">
        <f>IF(E74=" "," ",IF(T$69="Y",'Jun09'!M89,IF((H74+K74+L74)&gt;0,H74+K74+L74," ")))</f>
        <v xml:space="preserve"> </v>
      </c>
      <c r="N74" s="244" t="str">
        <f>IF(M74=" "," ",IF(M74=0," ",IF(Employee!O$102="M1",AN74,AI74-'Jun09'!W89)))</f>
        <v xml:space="preserve"> </v>
      </c>
      <c r="O74" s="133" t="str">
        <f>IF(M74=" "," ",IF(M74=0," ",IF(Employee!P$95&gt;E$69,0,IF(C74="A",MNI!E36,IF(C74="B",MNI!F36,IF(C74="C",MNI!G36,IF(C74="J",MNI!H36,"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",MNI!I36))</f>
        <v xml:space="preserve"> </v>
      </c>
      <c r="U74" s="50"/>
      <c r="V74" s="61">
        <f>IF(Employee!H$113=E$69,Employee!D$112+SUM(M74)+'Jun09'!V89,SUM(M74)+'Jun09'!V89)</f>
        <v>0</v>
      </c>
      <c r="W74" s="61">
        <f>IF(Employee!H$113=E$69,Employee!D$113+SUM(N74)+'Jun09'!W89,SUM(N74)+'Jun09'!W89)</f>
        <v>0</v>
      </c>
      <c r="X74" s="61">
        <f>IF(O74=" ",'Jun09'!X89,O74+'Jun09'!X89)</f>
        <v>0</v>
      </c>
      <c r="Y74" s="61">
        <f>IF(P74=" ",'Jun09'!Y89,P74+'Jun09'!Y89)</f>
        <v>0</v>
      </c>
      <c r="Z74" s="61">
        <f>IF(Q74=" ",'Jun09'!Z89,Q74+'Jun09'!Z89)</f>
        <v>0</v>
      </c>
      <c r="AA74" s="61">
        <f>IF(R74=" ",'Jun09'!AA89,R74+'Jun09'!AA89)</f>
        <v>0</v>
      </c>
      <c r="AB74" s="62"/>
      <c r="AC74" s="61">
        <f>IF(T74=" ",'Jun09'!AC89,T74+'Jun09'!AC89)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IF(T$69="Y",'Jun09'!H90,0)</f>
        <v>0</v>
      </c>
      <c r="I75" s="121">
        <f>IF(T$69="Y",'Jun09'!I90,0)</f>
        <v>0</v>
      </c>
      <c r="J75" s="121">
        <f>IF(T$69="Y",'Jun09'!J90,0)</f>
        <v>0</v>
      </c>
      <c r="K75" s="121">
        <f>IF(T$69="Y",'Jun09'!K90,I75*J75)</f>
        <v>0</v>
      </c>
      <c r="L75" s="166">
        <f>IF(T$69="Y",'Jun09'!L90,0)</f>
        <v>0</v>
      </c>
      <c r="M75" s="132" t="str">
        <f>IF(E75=" "," ",IF(T$69="Y",'Jun09'!M90,IF((H75+K75+L75)&gt;0,H75+K75+L75," ")))</f>
        <v xml:space="preserve"> </v>
      </c>
      <c r="N75" s="244" t="str">
        <f>IF(M75=" "," ",IF(M75=0," ",IF(Employee!O$128="M1",AN75,AI75-'Jun09'!W90)))</f>
        <v xml:space="preserve"> </v>
      </c>
      <c r="O75" s="133" t="str">
        <f>IF(M75=" "," ",IF(M75=0," ",IF(Employee!P$121&gt;E$69,0,IF(C75="A",MNI!E37,IF(C75="B",MNI!F37,IF(C75="C",MNI!G37,IF(C75="J",MNI!H37,"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",MNI!I37))</f>
        <v xml:space="preserve"> </v>
      </c>
      <c r="U75" s="50"/>
      <c r="V75" s="61">
        <f>IF(Employee!H$139=E$69,Employee!D$138+SUM(M75)+'Jun09'!V90,SUM(M75)+'Jun09'!V90)</f>
        <v>0</v>
      </c>
      <c r="W75" s="61">
        <f>IF(Employee!H$139=E$69,Employee!D$139+SUM(N75)+'Jun09'!W90,SUM(N75)+'Jun09'!W90)</f>
        <v>0</v>
      </c>
      <c r="X75" s="61">
        <f>IF(O75=" ",'Jun09'!X90,O75+'Jun09'!X90)</f>
        <v>0</v>
      </c>
      <c r="Y75" s="61">
        <f>IF(P75=" ",'Jun09'!Y90,P75+'Jun09'!Y90)</f>
        <v>0</v>
      </c>
      <c r="Z75" s="61">
        <f>IF(Q75=" ",'Jun09'!Z90,Q75+'Jun09'!Z90)</f>
        <v>0</v>
      </c>
      <c r="AA75" s="61">
        <f>IF(R75=" ",'Jun09'!AA90,R75+'Jun09'!AA90)</f>
        <v>0</v>
      </c>
      <c r="AB75" s="62"/>
      <c r="AC75" s="61">
        <f>IF(T75=" ",'Jun09'!AC90,T75+'Jun09'!AC90)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IF(T$69="Y",'Jun09'!H91,0)</f>
        <v>0</v>
      </c>
      <c r="I76" s="121">
        <f>IF(T$69="Y",'Jun09'!I91,0)</f>
        <v>0</v>
      </c>
      <c r="J76" s="121">
        <f>IF(T$69="Y",'Jun09'!J91,0)</f>
        <v>0</v>
      </c>
      <c r="K76" s="121">
        <f>IF(T$69="Y",'Jun09'!K91,I76*J76)</f>
        <v>0</v>
      </c>
      <c r="L76" s="166">
        <f>IF(T$69="Y",'Jun09'!L91,0)</f>
        <v>0</v>
      </c>
      <c r="M76" s="132" t="str">
        <f>IF(E76=" "," ",IF(T$69="Y",'Jun09'!M91,IF((H76+K76+L76)&gt;0,H76+K76+L76," ")))</f>
        <v xml:space="preserve"> </v>
      </c>
      <c r="N76" s="244" t="str">
        <f>IF(M76=" "," ",IF(M76=0," ",IF(Employee!O$154="M1",AN76,AI76-'Jun09'!W91)))</f>
        <v xml:space="preserve"> </v>
      </c>
      <c r="O76" s="133" t="str">
        <f>IF(M76=" "," ",IF(M76=0," ",IF(Employee!P$147&gt;E$69,0,IF(C76="A",MNI!E38,IF(C76="B",MNI!F38,IF(C76="C",MNI!G38,IF(C76="J",MNI!H38,"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",MNI!I38))</f>
        <v xml:space="preserve"> </v>
      </c>
      <c r="U76" s="50"/>
      <c r="V76" s="61">
        <f>IF(Employee!H$165=E$69,Employee!D$164+SUM(M76)+'Jun09'!V91,SUM(M76)+'Jun09'!V91)</f>
        <v>0</v>
      </c>
      <c r="W76" s="61">
        <f>IF(Employee!H$165=E$69,Employee!D$165+SUM(N76)+'Jun09'!W91,SUM(N76)+'Jun09'!W91)</f>
        <v>0</v>
      </c>
      <c r="X76" s="61">
        <f>IF(O76=" ",'Jun09'!X91,O76+'Jun09'!X91)</f>
        <v>0</v>
      </c>
      <c r="Y76" s="61">
        <f>IF(P76=" ",'Jun09'!Y91,P76+'Jun09'!Y91)</f>
        <v>0</v>
      </c>
      <c r="Z76" s="61">
        <f>IF(Q76=" ",'Jun09'!Z91,Q76+'Jun09'!Z91)</f>
        <v>0</v>
      </c>
      <c r="AA76" s="61">
        <f>IF(R76=" ",'Jun09'!AA91,R76+'Jun09'!AA91)</f>
        <v>0</v>
      </c>
      <c r="AB76" s="62"/>
      <c r="AC76" s="61">
        <f>IF(T76=" ",'Jun09'!AC91,T76+'Jun09'!AC91)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IF(T$69="Y",'Jun09'!H92,0)</f>
        <v>0</v>
      </c>
      <c r="I77" s="121">
        <f>IF(T$69="Y",'Jun09'!I92,0)</f>
        <v>0</v>
      </c>
      <c r="J77" s="121">
        <f>IF(T$69="Y",'Jun09'!J92,0)</f>
        <v>0</v>
      </c>
      <c r="K77" s="121">
        <f>IF(T$69="Y",'Jun09'!K92,I77*J77)</f>
        <v>0</v>
      </c>
      <c r="L77" s="166">
        <f>IF(T$69="Y",'Jun09'!L92,0)</f>
        <v>0</v>
      </c>
      <c r="M77" s="132" t="str">
        <f>IF(E77=" "," ",IF(T$69="Y",'Jun09'!M92,IF((H77+K77+L77)&gt;0,H77+K77+L77," ")))</f>
        <v xml:space="preserve"> </v>
      </c>
      <c r="N77" s="244" t="str">
        <f>IF(M77=" "," ",IF(M77=0," ",IF(Employee!O$180="M1",AN77,AI77-'Jun09'!W92)))</f>
        <v xml:space="preserve"> </v>
      </c>
      <c r="O77" s="133" t="str">
        <f>IF(M77=" "," ",IF(M77=0," ",IF(Employee!P$173&gt;E$69,0,IF(C77="A",MNI!E39,IF(C77="B",MNI!F39,IF(C77="C",MNI!G39,IF(C77="J",MNI!H39,"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",MNI!I39))</f>
        <v xml:space="preserve"> </v>
      </c>
      <c r="U77" s="50"/>
      <c r="V77" s="61">
        <f>IF(Employee!H$191=E$69,Employee!D$190+SUM(M77)+'Jun09'!V92,SUM(M77)+'Jun09'!V92)</f>
        <v>0</v>
      </c>
      <c r="W77" s="61">
        <f>IF(Employee!H$191=E$69,Employee!D$191+SUM(N77)+'Jun09'!W92,SUM(N77)+'Jun09'!W92)</f>
        <v>0</v>
      </c>
      <c r="X77" s="61">
        <f>IF(O77=" ",'Jun09'!X92,O77+'Jun09'!X92)</f>
        <v>0</v>
      </c>
      <c r="Y77" s="61">
        <f>IF(P77=" ",'Jun09'!Y92,P77+'Jun09'!Y92)</f>
        <v>0</v>
      </c>
      <c r="Z77" s="61">
        <f>IF(Q77=" ",'Jun09'!Z92,Q77+'Jun09'!Z92)</f>
        <v>0</v>
      </c>
      <c r="AA77" s="61">
        <f>IF(R77=" ",'Jun09'!AA92,R77+'Jun09'!AA92)</f>
        <v>0</v>
      </c>
      <c r="AB77" s="62"/>
      <c r="AC77" s="61">
        <f>IF(T77=" ",'Jun09'!AC92,T77+'Jun09'!AC92)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IF(T$69="Y",'Jun09'!H93,0)</f>
        <v>0</v>
      </c>
      <c r="I78" s="121">
        <f>IF(T$69="Y",'Jun09'!I93,0)</f>
        <v>0</v>
      </c>
      <c r="J78" s="121">
        <f>IF(T$69="Y",'Jun09'!J93,0)</f>
        <v>0</v>
      </c>
      <c r="K78" s="121">
        <f>IF(T$69="Y",'Jun09'!K93,I78*J78)</f>
        <v>0</v>
      </c>
      <c r="L78" s="166">
        <f>IF(T$69="Y",'Jun09'!L93,0)</f>
        <v>0</v>
      </c>
      <c r="M78" s="132" t="str">
        <f>IF(E78=" "," ",IF(T$69="Y",'Jun09'!M93,IF((H78+K78+L78)&gt;0,H78+K78+L78," ")))</f>
        <v xml:space="preserve"> </v>
      </c>
      <c r="N78" s="244" t="str">
        <f>IF(M78=" "," ",IF(M78=0," ",IF(Employee!O$206="M1",AN78,AI78-'Jun09'!W93)))</f>
        <v xml:space="preserve"> </v>
      </c>
      <c r="O78" s="133" t="str">
        <f>IF(M78=" "," ",IF(M78=0," ",IF(Employee!P$199&gt;E$69,0,IF(C78="A",MNI!E40,IF(C78="B",MNI!F40,IF(C78="C",MNI!G40,IF(C78="J",MNI!H40,"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",MNI!I40))</f>
        <v xml:space="preserve"> </v>
      </c>
      <c r="U78" s="50"/>
      <c r="V78" s="61">
        <f>IF(Employee!H$217=E$69,Employee!D$216+SUM(M78)+'Jun09'!V93,SUM(M78)+'Jun09'!V93)</f>
        <v>0</v>
      </c>
      <c r="W78" s="61">
        <f>IF(Employee!H$217=E$69,Employee!D$217+SUM(N78)+'Jun09'!W93,SUM(N78)+'Jun09'!W93)</f>
        <v>0</v>
      </c>
      <c r="X78" s="61">
        <f>IF(O78=" ",'Jun09'!X93,O78+'Jun09'!X93)</f>
        <v>0</v>
      </c>
      <c r="Y78" s="61">
        <f>IF(P78=" ",'Jun09'!Y93,P78+'Jun09'!Y93)</f>
        <v>0</v>
      </c>
      <c r="Z78" s="61">
        <f>IF(Q78=" ",'Jun09'!Z93,Q78+'Jun09'!Z93)</f>
        <v>0</v>
      </c>
      <c r="AA78" s="61">
        <f>IF(R78=" ",'Jun09'!AA93,R78+'Jun09'!AA93)</f>
        <v>0</v>
      </c>
      <c r="AB78" s="62"/>
      <c r="AC78" s="61">
        <f>IF(T78=" ",'Jun09'!AC93,T78+'Jun09'!AC93)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IF(T$69="Y",'Jun09'!H94,0)</f>
        <v>0</v>
      </c>
      <c r="I79" s="121">
        <f>IF(T$69="Y",'Jun09'!I94,0)</f>
        <v>0</v>
      </c>
      <c r="J79" s="121">
        <f>IF(T$69="Y",'Jun09'!J94,0)</f>
        <v>0</v>
      </c>
      <c r="K79" s="121">
        <f>IF(T$69="Y",'Jun09'!K94,I79*J79)</f>
        <v>0</v>
      </c>
      <c r="L79" s="166">
        <f>IF(T$69="Y",'Jun09'!L94,0)</f>
        <v>0</v>
      </c>
      <c r="M79" s="132" t="str">
        <f>IF(E79=" "," ",IF(T$69="Y",'Jun09'!M94,IF((H79+K79+L79)&gt;0,H79+K79+L79," ")))</f>
        <v xml:space="preserve"> </v>
      </c>
      <c r="N79" s="244" t="str">
        <f>IF(M79=" "," ",IF(M79=0," ",IF(Employee!O$232="M1",AN79,AI79-'Jun09'!W94)))</f>
        <v xml:space="preserve"> </v>
      </c>
      <c r="O79" s="133" t="str">
        <f>IF(M79=" "," ",IF(M79=0," ",IF(Employee!P$225&gt;E$69,0,IF(C79="A",MNI!E41,IF(C79="B",MNI!F41,IF(C79="C",MNI!G41,IF(C79="J",MNI!H41,"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",MNI!I41))</f>
        <v xml:space="preserve"> </v>
      </c>
      <c r="U79" s="50"/>
      <c r="V79" s="61">
        <f>IF(Employee!H$243=E$69,Employee!D$242+SUM(M79)+'Jun09'!V94,SUM(M79)+'Jun09'!V94)</f>
        <v>0</v>
      </c>
      <c r="W79" s="61">
        <f>IF(Employee!H$243=E$69,Employee!D$243+SUM(N79)+'Jun09'!W94,SUM(N79)+'Jun09'!W94)</f>
        <v>0</v>
      </c>
      <c r="X79" s="61">
        <f>IF(O79=" ",'Jun09'!X94,O79+'Jun09'!X94)</f>
        <v>0</v>
      </c>
      <c r="Y79" s="61">
        <f>IF(P79=" ",'Jun09'!Y94,P79+'Jun09'!Y94)</f>
        <v>0</v>
      </c>
      <c r="Z79" s="61">
        <f>IF(Q79=" ",'Jun09'!Z94,Q79+'Jun09'!Z94)</f>
        <v>0</v>
      </c>
      <c r="AA79" s="61">
        <f>IF(R79=" ",'Jun09'!AA94,R79+'Jun09'!AA94)</f>
        <v>0</v>
      </c>
      <c r="AB79" s="62"/>
      <c r="AC79" s="61">
        <f>IF(T79=" ",'Jun09'!AC94,T79+'Jun09'!AC94)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IF(T$69="Y",'Jun09'!H95,0)</f>
        <v>0</v>
      </c>
      <c r="I80" s="148">
        <f>IF(T$69="Y",'Jun09'!I95,0)</f>
        <v>0</v>
      </c>
      <c r="J80" s="148">
        <f>IF(T$69="Y",'Jun09'!J95,0)</f>
        <v>0</v>
      </c>
      <c r="K80" s="148">
        <f>IF(T$69="Y",'Jun09'!K95,I80*J80)</f>
        <v>0</v>
      </c>
      <c r="L80" s="167">
        <f>IF(T$69="Y",'Jun09'!L95,0)</f>
        <v>0</v>
      </c>
      <c r="M80" s="132" t="str">
        <f>IF(E80=" "," ",IF(T$69="Y",'Jun09'!M95,IF((H80+K80+L80)&gt;0,H80+K80+L80," ")))</f>
        <v xml:space="preserve"> </v>
      </c>
      <c r="N80" s="244" t="str">
        <f>IF(M80=" "," ",IF(M80=0," ",IF(Employee!O$258="M1",AN80,AI80-'Jun09'!W95)))</f>
        <v xml:space="preserve"> </v>
      </c>
      <c r="O80" s="133" t="str">
        <f>IF(M80=" "," ",IF(M80=0," ",IF(Employee!P$251&gt;E$69,0,IF(C80="A",MNI!E42,IF(C80="B",MNI!F42,IF(C80="C",MNI!G42,IF(C80="J",MNI!H42,"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",MNI!I42))</f>
        <v xml:space="preserve"> </v>
      </c>
      <c r="U80" s="50"/>
      <c r="V80" s="61">
        <f>IF(Employee!H$269=E$69,Employee!D$268+SUM(M80)+'Jun09'!V95,SUM(M80)+'Jun09'!V95)</f>
        <v>0</v>
      </c>
      <c r="W80" s="61">
        <f>IF(Employee!H$269=E$69,Employee!D$269+SUM(N80)+'Jun09'!W95,SUM(N80)+'Jun09'!W95)</f>
        <v>0</v>
      </c>
      <c r="X80" s="61">
        <f>IF(O80=" ",'Jun09'!X95,O80+'Jun09'!X95)</f>
        <v>0</v>
      </c>
      <c r="Y80" s="61">
        <f>IF(P80=" ",'Jun09'!Y95,P80+'Jun09'!Y95)</f>
        <v>0</v>
      </c>
      <c r="Z80" s="61">
        <f>IF(Q80=" ",'Jun09'!Z95,Q80+'Jun09'!Z95)</f>
        <v>0</v>
      </c>
      <c r="AA80" s="61">
        <f>IF(R80=" ",'Jun09'!AA95,R80+'Jun09'!AA95)</f>
        <v>0</v>
      </c>
      <c r="AB80" s="62"/>
      <c r="AC80" s="61">
        <f>IF(T80=" ",'Jun09'!AC95,T80+'Jun09'!AC95)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IF((AQ83-(O2+T2)*0.13)&gt;0,AQ83-(Q2+T2)*0.13,0)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AQ85+'Jun09'!AQ105</f>
        <v>0</v>
      </c>
      <c r="AR90" s="222">
        <f>AR85+'Jun09'!AR105</f>
        <v>0</v>
      </c>
      <c r="AS90" s="222">
        <f>AS85+'Jun09'!AS105</f>
        <v>0</v>
      </c>
      <c r="AT90" s="222">
        <f>AT85+'Jun09'!AT105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AR87+'Jun09'!AR107</f>
        <v>0</v>
      </c>
      <c r="AS92" s="222">
        <f>AS87+'Jun09'!AS107</f>
        <v>0</v>
      </c>
      <c r="AT92" s="222">
        <f>AT87+'Jun09'!AT107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W3:W6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O9:R9"/>
    <mergeCell ref="F36:G36"/>
    <mergeCell ref="M3:M6"/>
    <mergeCell ref="Y3:Y6"/>
    <mergeCell ref="Z3:Z6"/>
    <mergeCell ref="U2:U6"/>
    <mergeCell ref="V1:AC2"/>
    <mergeCell ref="AA3:AA6"/>
    <mergeCell ref="AC3:AC6"/>
    <mergeCell ref="V3:V6"/>
    <mergeCell ref="O8:Q8"/>
    <mergeCell ref="X3:X6"/>
    <mergeCell ref="R8:T8"/>
    <mergeCell ref="O23:Q23"/>
    <mergeCell ref="R23:T23"/>
    <mergeCell ref="L3:L6"/>
    <mergeCell ref="B7:T7"/>
    <mergeCell ref="B8:E8"/>
    <mergeCell ref="B9:D9"/>
    <mergeCell ref="H9:J9"/>
    <mergeCell ref="B38:E38"/>
    <mergeCell ref="O38:Q38"/>
    <mergeCell ref="R38:T38"/>
    <mergeCell ref="F66:G66"/>
    <mergeCell ref="O24:R24"/>
    <mergeCell ref="O39:R39"/>
    <mergeCell ref="B37:T37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AR3:AR6"/>
    <mergeCell ref="AN3:AN6"/>
    <mergeCell ref="AK3:AK6"/>
    <mergeCell ref="AL3:AL6"/>
    <mergeCell ref="AE3:AE6"/>
    <mergeCell ref="AF3:AF6"/>
    <mergeCell ref="AG3:AG6"/>
    <mergeCell ref="AH3:AH6"/>
    <mergeCell ref="AI3:AI6"/>
    <mergeCell ref="AJ3:AJ6"/>
    <mergeCell ref="I3:I6"/>
    <mergeCell ref="AS3:AS6"/>
    <mergeCell ref="AT3:AT6"/>
    <mergeCell ref="AL92:AN92"/>
    <mergeCell ref="AL83:AN83"/>
    <mergeCell ref="AL85:AN85"/>
    <mergeCell ref="AL87:AN87"/>
    <mergeCell ref="AL90:AN90"/>
    <mergeCell ref="AM3:AM6"/>
    <mergeCell ref="AQ3:AQ6"/>
    <mergeCell ref="B3:B6"/>
    <mergeCell ref="C3:C6"/>
    <mergeCell ref="D3:D6"/>
    <mergeCell ref="E3:E6"/>
    <mergeCell ref="F3:F6"/>
    <mergeCell ref="H3:H6"/>
    <mergeCell ref="AE1:AN2"/>
    <mergeCell ref="AQ1:AT2"/>
    <mergeCell ref="G1:H1"/>
    <mergeCell ref="I1:L1"/>
    <mergeCell ref="B1:F2"/>
    <mergeCell ref="G2:H2"/>
    <mergeCell ref="I2:L2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1"/>
      <c r="B1" s="429" t="s">
        <v>120</v>
      </c>
      <c r="C1" s="430"/>
      <c r="D1" s="430"/>
      <c r="E1" s="430"/>
      <c r="F1" s="431"/>
      <c r="G1" s="373">
        <f>SUM(AQ84:AT84)+SUM(AR86:AT86)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4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18</v>
      </c>
      <c r="F9" s="63"/>
      <c r="G9" s="63"/>
      <c r="H9" s="421" t="s">
        <v>39</v>
      </c>
      <c r="I9" s="410"/>
      <c r="J9" s="411"/>
      <c r="K9" s="324">
        <f>Admin!B121</f>
        <v>40028</v>
      </c>
      <c r="L9" s="325" t="s">
        <v>256</v>
      </c>
      <c r="M9" s="326">
        <f>Admin!B127</f>
        <v>40034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IF(T$9="Y",'Jul09'!H56,0)</f>
        <v>0</v>
      </c>
      <c r="I11" s="117">
        <f>IF(T$9="Y",'Jul09'!I56,0)</f>
        <v>0</v>
      </c>
      <c r="J11" s="117">
        <f>IF(T$9="Y",'Jul09'!J56,0)</f>
        <v>0</v>
      </c>
      <c r="K11" s="117">
        <f>IF(T$9="Y",'Jul09'!K56,I11*J11)</f>
        <v>0</v>
      </c>
      <c r="L11" s="165">
        <f>IF(T$9="Y",'Jul09'!L56,0)</f>
        <v>0</v>
      </c>
      <c r="M11" s="144" t="str">
        <f>IF(E11=" "," ",IF(T$9="Y",'Jul09'!M56,IF((H11+K11+L11)&gt;0,H11+K11+L11," ")))</f>
        <v xml:space="preserve"> </v>
      </c>
      <c r="N11" s="119" t="str">
        <f>IF(M11=" "," ",IF(M11=0," ",IF(Employee!O$24="W1",AN11,AI11-'Jul09'!W56)))</f>
        <v xml:space="preserve"> </v>
      </c>
      <c r="O11" s="131" t="str">
        <f>IF(M11=" "," ",IF(M11=0," ",IF(Employee!P$17&gt;E$9,0,IF(C11="A",WNI!E173,IF(C11="B",WNI!F173,IF(C11="C",WNI!G173,IF(C11="J",WNI!H173,"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",WNI!I173))</f>
        <v xml:space="preserve"> </v>
      </c>
      <c r="U11" s="50"/>
      <c r="V11" s="61">
        <f>IF(Employee!H$34=E$9,Employee!D$34+SUM(M11)+'Jul09'!V56,SUM(M11)+'Jul09'!V56)</f>
        <v>0</v>
      </c>
      <c r="W11" s="61">
        <f>IF(Employee!H$34=E$9,Employee!D$35+SUM(N11)+'Jul09'!W56,SUM(N11)+'Jul09'!W56)</f>
        <v>0</v>
      </c>
      <c r="X11" s="61">
        <f>IF(O11=" ",'Jul09'!X56,O11+'Jul09'!X56)</f>
        <v>0</v>
      </c>
      <c r="Y11" s="61">
        <f>IF(P11=" ",'Jul09'!Y56,P11+'Jul09'!Y56)</f>
        <v>0</v>
      </c>
      <c r="Z11" s="61">
        <f>IF(Q11=" ",'Jul09'!Z56,Q11+'Jul09'!Z56)</f>
        <v>0</v>
      </c>
      <c r="AA11" s="61">
        <f>IF(R11=" ",'Jul09'!AA56,R11+'Jul09'!AA56)</f>
        <v>0</v>
      </c>
      <c r="AB11" s="62"/>
      <c r="AC11" s="61">
        <f>IF(T11=" ",'Jul09'!AC56,T11+'Jul09'!AC56)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IF(T$9="Y",'Jul09'!H57,0)</f>
        <v>0</v>
      </c>
      <c r="I12" s="121">
        <f>IF(T$9="Y",'Jul09'!I57,0)</f>
        <v>0</v>
      </c>
      <c r="J12" s="121">
        <f>IF(T$9="Y",'Jul09'!J57,0)</f>
        <v>0</v>
      </c>
      <c r="K12" s="121">
        <f>IF(T$9="Y",'Jul09'!K57,I12*J12)</f>
        <v>0</v>
      </c>
      <c r="L12" s="166">
        <f>IF(T$9="Y",'Jul09'!L57,0)</f>
        <v>0</v>
      </c>
      <c r="M12" s="145" t="str">
        <f>IF(E12=" "," ",IF(T$9="Y",'Jul09'!M57,IF((H12+K12+L12)&gt;0,H12+K12+L12," ")))</f>
        <v xml:space="preserve"> </v>
      </c>
      <c r="N12" s="123" t="str">
        <f>IF(M12=" "," ",IF(M12=0," ",IF(Employee!O$50="W1",AN12,AI12-'Jul09'!W57)))</f>
        <v xml:space="preserve"> </v>
      </c>
      <c r="O12" s="133" t="str">
        <f>IF(M12=" "," ",IF(M12=0," ",IF(Employee!P$43&gt;E$9,0,IF(C12="A",WNI!E174,IF(C12="B",WNI!F174,IF(C12="C",WNI!G174,IF(C12="J",WNI!H174,"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",WNI!I174))</f>
        <v xml:space="preserve"> </v>
      </c>
      <c r="U12" s="50"/>
      <c r="V12" s="61">
        <f>IF(Employee!H$60=E$9,Employee!D$60+SUM(M12)+'Jul09'!V57,SUM(M12)+'Jul09'!V57)</f>
        <v>0</v>
      </c>
      <c r="W12" s="61">
        <f>IF(Employee!H$60=E$9,Employee!D$61+SUM(N12)+'Jul09'!W57,SUM(N12)+'Jul09'!W57)</f>
        <v>0</v>
      </c>
      <c r="X12" s="61">
        <f>IF(O12=" ",'Jul09'!X57,O12+'Jul09'!X57)</f>
        <v>0</v>
      </c>
      <c r="Y12" s="61">
        <f>IF(P12=" ",'Jul09'!Y57,P12+'Jul09'!Y57)</f>
        <v>0</v>
      </c>
      <c r="Z12" s="61">
        <f>IF(Q12=" ",'Jul09'!Z57,Q12+'Jul09'!Z57)</f>
        <v>0</v>
      </c>
      <c r="AA12" s="61">
        <f>IF(R12=" ",'Jul09'!AA57,R12+'Jul09'!AA57)</f>
        <v>0</v>
      </c>
      <c r="AB12" s="62"/>
      <c r="AC12" s="61">
        <f>IF(T12=" ",'Jul09'!AC57,T12+'Jul09'!AC57)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IF(T$9="Y",'Jul09'!H58,0)</f>
        <v>0</v>
      </c>
      <c r="I13" s="121">
        <f>IF(T$9="Y",'Jul09'!I58,0)</f>
        <v>0</v>
      </c>
      <c r="J13" s="121">
        <f>IF(T$9="Y",'Jul09'!J58,0)</f>
        <v>0</v>
      </c>
      <c r="K13" s="121">
        <f>IF(T$9="Y",'Jul09'!K58,I13*J13)</f>
        <v>0</v>
      </c>
      <c r="L13" s="166">
        <f>IF(T$9="Y",'Jul09'!L58,0)</f>
        <v>0</v>
      </c>
      <c r="M13" s="145" t="str">
        <f>IF(E13=" "," ",IF(T$9="Y",'Jul09'!M58,IF((H13+K13+L13)&gt;0,H13+K13+L13," ")))</f>
        <v xml:space="preserve"> </v>
      </c>
      <c r="N13" s="123" t="str">
        <f>IF(M13=" "," ",IF(M13=0," ",IF(Employee!O$76="W1",AN13,AI13-'Jul09'!W58)))</f>
        <v xml:space="preserve"> </v>
      </c>
      <c r="O13" s="133" t="str">
        <f>IF(M13=" "," ",IF(M13=0," ",IF(Employee!P$69&gt;E$9,0,IF(C13="A",WNI!E175,IF(C13="B",WNI!F175,IF(C13="C",WNI!G175,IF(C13="J",WNI!H175,"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",WNI!I175))</f>
        <v xml:space="preserve"> </v>
      </c>
      <c r="U13" s="50"/>
      <c r="V13" s="61">
        <f>IF(Employee!H$86=E$9,Employee!D$86+SUM(M13)+'Jul09'!V58,SUM(M13)+'Jul09'!V58)</f>
        <v>0</v>
      </c>
      <c r="W13" s="61">
        <f>IF(Employee!H$86=E$9,Employee!D$87+SUM(N13)+'Jul09'!W58,SUM(N13)+'Jul09'!W58)</f>
        <v>0</v>
      </c>
      <c r="X13" s="61">
        <f>IF(O13=" ",'Jul09'!X58,O13+'Jul09'!X58)</f>
        <v>0</v>
      </c>
      <c r="Y13" s="61">
        <f>IF(P13=" ",'Jul09'!Y58,P13+'Jul09'!Y58)</f>
        <v>0</v>
      </c>
      <c r="Z13" s="61">
        <f>IF(Q13=" ",'Jul09'!Z58,Q13+'Jul09'!Z58)</f>
        <v>0</v>
      </c>
      <c r="AA13" s="61">
        <f>IF(R13=" ",'Jul09'!AA58,R13+'Jul09'!AA58)</f>
        <v>0</v>
      </c>
      <c r="AB13" s="62"/>
      <c r="AC13" s="61">
        <f>IF(T13=" ",'Jul09'!AC58,T13+'Jul09'!AC58)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IF(T$9="Y",'Jul09'!H59,0)</f>
        <v>0</v>
      </c>
      <c r="I14" s="121">
        <f>IF(T$9="Y",'Jul09'!I59,0)</f>
        <v>0</v>
      </c>
      <c r="J14" s="121">
        <f>IF(T$9="Y",'Jul09'!J59,0)</f>
        <v>0</v>
      </c>
      <c r="K14" s="121">
        <f>IF(T$9="Y",'Jul09'!K59,I14*J14)</f>
        <v>0</v>
      </c>
      <c r="L14" s="166">
        <f>IF(T$9="Y",'Jul09'!L59,0)</f>
        <v>0</v>
      </c>
      <c r="M14" s="145" t="str">
        <f>IF(E14=" "," ",IF(T$9="Y",'Jul09'!M59,IF((H14+K14+L14)&gt;0,H14+K14+L14," ")))</f>
        <v xml:space="preserve"> </v>
      </c>
      <c r="N14" s="123" t="str">
        <f>IF(M14=" "," ",IF(M14=0," ",IF(Employee!O$102="W1",AN14,AI14-'Jul09'!W59)))</f>
        <v xml:space="preserve"> </v>
      </c>
      <c r="O14" s="133" t="str">
        <f>IF(M14=" "," ",IF(M14=0," ",IF(Employee!P$95&gt;E$9,0,IF(C14="A",WNI!E176,IF(C14="B",WNI!F176,IF(C14="C",WNI!G176,IF(C14="J",WNI!H176,"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",WNI!I176))</f>
        <v xml:space="preserve"> </v>
      </c>
      <c r="U14" s="50"/>
      <c r="V14" s="61">
        <f>IF(Employee!H$112=E$9,Employee!D$112+SUM(M14)+'Jul09'!V59,SUM(M14)+'Jul09'!V59)</f>
        <v>0</v>
      </c>
      <c r="W14" s="61">
        <f>IF(Employee!H$112=E$9,Employee!D$113+SUM(N14)+'Jul09'!W59,SUM(N14)+'Jul09'!W59)</f>
        <v>0</v>
      </c>
      <c r="X14" s="61">
        <f>IF(O14=" ",'Jul09'!X59,O14+'Jul09'!X59)</f>
        <v>0</v>
      </c>
      <c r="Y14" s="61">
        <f>IF(P14=" ",'Jul09'!Y59,P14+'Jul09'!Y59)</f>
        <v>0</v>
      </c>
      <c r="Z14" s="61">
        <f>IF(Q14=" ",'Jul09'!Z59,Q14+'Jul09'!Z59)</f>
        <v>0</v>
      </c>
      <c r="AA14" s="61">
        <f>IF(R14=" ",'Jul09'!AA59,R14+'Jul09'!AA59)</f>
        <v>0</v>
      </c>
      <c r="AB14" s="62"/>
      <c r="AC14" s="61">
        <f>IF(T14=" ",'Jul09'!AC59,T14+'Jul09'!AC59)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IF(T$9="Y",'Jul09'!H60,0)</f>
        <v>0</v>
      </c>
      <c r="I15" s="121">
        <f>IF(T$9="Y",'Jul09'!I60,0)</f>
        <v>0</v>
      </c>
      <c r="J15" s="121">
        <f>IF(T$9="Y",'Jul09'!J60,0)</f>
        <v>0</v>
      </c>
      <c r="K15" s="121">
        <f>IF(T$9="Y",'Jul09'!K60,I15*J15)</f>
        <v>0</v>
      </c>
      <c r="L15" s="166">
        <f>IF(T$9="Y",'Jul09'!L60,0)</f>
        <v>0</v>
      </c>
      <c r="M15" s="145" t="str">
        <f>IF(E15=" "," ",IF(T$9="Y",'Jul09'!M60,IF((H15+K15+L15)&gt;0,H15+K15+L15," ")))</f>
        <v xml:space="preserve"> </v>
      </c>
      <c r="N15" s="123" t="str">
        <f>IF(M15=" "," ",IF(M15=0," ",IF(Employee!O$128="W1",AN15,AI15-'Jul09'!W60)))</f>
        <v xml:space="preserve"> </v>
      </c>
      <c r="O15" s="133" t="str">
        <f>IF(M15=" "," ",IF(M15=0," ",IF(Employee!P$121&gt;E$9,0,IF(C15="A",WNI!E177,IF(C15="B",WNI!F177,IF(C15="C",WNI!G177,IF(C15="J",WNI!H177,"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",WNI!I177))</f>
        <v xml:space="preserve"> </v>
      </c>
      <c r="U15" s="50"/>
      <c r="V15" s="61">
        <f>IF(Employee!H$138=E$9,Employee!D$138+SUM(M15)+'Jul09'!V60,SUM(M15)+'Jul09'!V60)</f>
        <v>0</v>
      </c>
      <c r="W15" s="61">
        <f>IF(Employee!H$138=E$9,Employee!D$139+SUM(N15)+'Jul09'!W60,SUM(N15)+'Jul09'!W60)</f>
        <v>0</v>
      </c>
      <c r="X15" s="61">
        <f>IF(O15=" ",'Jul09'!X60,O15+'Jul09'!X60)</f>
        <v>0</v>
      </c>
      <c r="Y15" s="61">
        <f>IF(P15=" ",'Jul09'!Y60,P15+'Jul09'!Y60)</f>
        <v>0</v>
      </c>
      <c r="Z15" s="61">
        <f>IF(Q15=" ",'Jul09'!Z60,Q15+'Jul09'!Z60)</f>
        <v>0</v>
      </c>
      <c r="AA15" s="61">
        <f>IF(R15=" ",'Jul09'!AA60,R15+'Jul09'!AA60)</f>
        <v>0</v>
      </c>
      <c r="AB15" s="62"/>
      <c r="AC15" s="61">
        <f>IF(T15=" ",'Jul09'!AC60,T15+'Jul09'!AC60)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IF(T$9="Y",'Jul09'!H61,0)</f>
        <v>0</v>
      </c>
      <c r="I16" s="121">
        <f>IF(T$9="Y",'Jul09'!I61,0)</f>
        <v>0</v>
      </c>
      <c r="J16" s="121">
        <f>IF(T$9="Y",'Jul09'!J61,0)</f>
        <v>0</v>
      </c>
      <c r="K16" s="121">
        <f>IF(T$9="Y",'Jul09'!K61,I16*J16)</f>
        <v>0</v>
      </c>
      <c r="L16" s="166">
        <f>IF(T$9="Y",'Jul09'!L61,0)</f>
        <v>0</v>
      </c>
      <c r="M16" s="145" t="str">
        <f>IF(E16=" "," ",IF(T$9="Y",'Jul09'!M61,IF((H16+K16+L16)&gt;0,H16+K16+L16," ")))</f>
        <v xml:space="preserve"> </v>
      </c>
      <c r="N16" s="123" t="str">
        <f>IF(M16=" "," ",IF(M16=0," ",IF(Employee!O$154="W1",AN16,AI16-'Jul09'!W61)))</f>
        <v xml:space="preserve"> </v>
      </c>
      <c r="O16" s="133" t="str">
        <f>IF(M16=" "," ",IF(M16=0," ",IF(Employee!P$147&gt;E$9,0,IF(C16="A",WNI!E178,IF(C16="B",WNI!F178,IF(C16="C",WNI!G178,IF(C16="J",WNI!H178,"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",WNI!I178))</f>
        <v xml:space="preserve"> </v>
      </c>
      <c r="U16" s="50"/>
      <c r="V16" s="61">
        <f>IF(Employee!H$164=E$9,Employee!D$164+SUM(M16)+'Jul09'!V61,SUM(M16)+'Jul09'!V61)</f>
        <v>0</v>
      </c>
      <c r="W16" s="61">
        <f>IF(Employee!H$164=E$9,Employee!D$165+SUM(N16)+'Jul09'!W61,SUM(N16)+'Jul09'!W61)</f>
        <v>0</v>
      </c>
      <c r="X16" s="61">
        <f>IF(O16=" ",'Jul09'!X61,O16+'Jul09'!X61)</f>
        <v>0</v>
      </c>
      <c r="Y16" s="61">
        <f>IF(P16=" ",'Jul09'!Y61,P16+'Jul09'!Y61)</f>
        <v>0</v>
      </c>
      <c r="Z16" s="61">
        <f>IF(Q16=" ",'Jul09'!Z61,Q16+'Jul09'!Z61)</f>
        <v>0</v>
      </c>
      <c r="AA16" s="61">
        <f>IF(R16=" ",'Jul09'!AA61,R16+'Jul09'!AA61)</f>
        <v>0</v>
      </c>
      <c r="AB16" s="62"/>
      <c r="AC16" s="61">
        <f>IF(T16=" ",'Jul09'!AC61,T16+'Jul09'!AC61)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IF(T$9="Y",'Jul09'!H62,0)</f>
        <v>0</v>
      </c>
      <c r="I17" s="121">
        <f>IF(T$9="Y",'Jul09'!I62,0)</f>
        <v>0</v>
      </c>
      <c r="J17" s="121">
        <f>IF(T$9="Y",'Jul09'!J62,0)</f>
        <v>0</v>
      </c>
      <c r="K17" s="121">
        <f>IF(T$9="Y",'Jul09'!K62,I17*J17)</f>
        <v>0</v>
      </c>
      <c r="L17" s="166">
        <f>IF(T$9="Y",'Jul09'!L62,0)</f>
        <v>0</v>
      </c>
      <c r="M17" s="145" t="str">
        <f>IF(E17=" "," ",IF(T$9="Y",'Jul09'!M62,IF((H17+K17+L17)&gt;0,H17+K17+L17," ")))</f>
        <v xml:space="preserve"> </v>
      </c>
      <c r="N17" s="123" t="str">
        <f>IF(M17=" "," ",IF(M17=0," ",IF(Employee!O$180="W1",AN17,AI17-'Jul09'!W62)))</f>
        <v xml:space="preserve"> </v>
      </c>
      <c r="O17" s="133" t="str">
        <f>IF(M17=" "," ",IF(M17=0," ",IF(Employee!P$173&gt;E$9,0,IF(C17="A",WNI!E179,IF(C17="B",WNI!F179,IF(C17="C",WNI!G179,IF(C17="J",WNI!H179,"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",WNI!I179))</f>
        <v xml:space="preserve"> </v>
      </c>
      <c r="U17" s="50"/>
      <c r="V17" s="61">
        <f>IF(Employee!H$190=E$9,Employee!D$190+SUM(M17)+'Jul09'!V62,SUM(M17)+'Jul09'!V62)</f>
        <v>0</v>
      </c>
      <c r="W17" s="61">
        <f>IF(Employee!H$190=E$9,Employee!D$191+SUM(N17)+'Jul09'!W62,SUM(N17)+'Jul09'!W62)</f>
        <v>0</v>
      </c>
      <c r="X17" s="61">
        <f>IF(O17=" ",'Jul09'!X62,O17+'Jul09'!X62)</f>
        <v>0</v>
      </c>
      <c r="Y17" s="61">
        <f>IF(P17=" ",'Jul09'!Y62,P17+'Jul09'!Y62)</f>
        <v>0</v>
      </c>
      <c r="Z17" s="61">
        <f>IF(Q17=" ",'Jul09'!Z62,Q17+'Jul09'!Z62)</f>
        <v>0</v>
      </c>
      <c r="AA17" s="61">
        <f>IF(R17=" ",'Jul09'!AA62,R17+'Jul09'!AA62)</f>
        <v>0</v>
      </c>
      <c r="AB17" s="62"/>
      <c r="AC17" s="61">
        <f>IF(T17=" ",'Jul09'!AC62,T17+'Jul09'!AC62)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IF(T$9="Y",'Jul09'!H63,0)</f>
        <v>0</v>
      </c>
      <c r="I18" s="121">
        <f>IF(T$9="Y",'Jul09'!I63,0)</f>
        <v>0</v>
      </c>
      <c r="J18" s="121">
        <f>IF(T$9="Y",'Jul09'!J63,0)</f>
        <v>0</v>
      </c>
      <c r="K18" s="121">
        <f>IF(T$9="Y",'Jul09'!K63,I18*J18)</f>
        <v>0</v>
      </c>
      <c r="L18" s="166">
        <f>IF(T$9="Y",'Jul09'!L63,0)</f>
        <v>0</v>
      </c>
      <c r="M18" s="145" t="str">
        <f>IF(E18=" "," ",IF(T$9="Y",'Jul09'!M63,IF((H18+K18+L18)&gt;0,H18+K18+L18," ")))</f>
        <v xml:space="preserve"> </v>
      </c>
      <c r="N18" s="123" t="str">
        <f>IF(M18=" "," ",IF(M18=0," ",IF(Employee!O$206="W1",AN18,AI18-'Jul09'!W63)))</f>
        <v xml:space="preserve"> </v>
      </c>
      <c r="O18" s="133" t="str">
        <f>IF(M18=" "," ",IF(M18=0," ",IF(Employee!P$199&gt;E$9,0,IF(C18="A",WNI!E180,IF(C18="B",WNI!F180,IF(C18="C",WNI!G180,IF(C18="J",WNI!H180,"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",WNI!I180))</f>
        <v xml:space="preserve"> </v>
      </c>
      <c r="U18" s="50"/>
      <c r="V18" s="61">
        <f>IF(Employee!H$216=E$9,Employee!D$216+SUM(M18)+'Jul09'!V63,SUM(M18)+'Jul09'!V63)</f>
        <v>0</v>
      </c>
      <c r="W18" s="61">
        <f>IF(Employee!H$216=E$9,Employee!D$217+SUM(N18)+'Jul09'!W63,SUM(N18)+'Jul09'!W63)</f>
        <v>0</v>
      </c>
      <c r="X18" s="61">
        <f>IF(O18=" ",'Jul09'!X63,O18+'Jul09'!X63)</f>
        <v>0</v>
      </c>
      <c r="Y18" s="61">
        <f>IF(P18=" ",'Jul09'!Y63,P18+'Jul09'!Y63)</f>
        <v>0</v>
      </c>
      <c r="Z18" s="61">
        <f>IF(Q18=" ",'Jul09'!Z63,Q18+'Jul09'!Z63)</f>
        <v>0</v>
      </c>
      <c r="AA18" s="61">
        <f>IF(R18=" ",'Jul09'!AA63,R18+'Jul09'!AA63)</f>
        <v>0</v>
      </c>
      <c r="AB18" s="62"/>
      <c r="AC18" s="61">
        <f>IF(T18=" ",'Jul09'!AC63,T18+'Jul09'!AC63)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IF(T$9="Y",'Jul09'!H64,0)</f>
        <v>0</v>
      </c>
      <c r="I19" s="121">
        <f>IF(T$9="Y",'Jul09'!I64,0)</f>
        <v>0</v>
      </c>
      <c r="J19" s="121">
        <f>IF(T$9="Y",'Jul09'!J64,0)</f>
        <v>0</v>
      </c>
      <c r="K19" s="121">
        <f>IF(T$9="Y",'Jul09'!K64,I19*J19)</f>
        <v>0</v>
      </c>
      <c r="L19" s="166">
        <f>IF(T$9="Y",'Jul09'!L64,0)</f>
        <v>0</v>
      </c>
      <c r="M19" s="145" t="str">
        <f>IF(E19=" "," ",IF(T$9="Y",'Jul09'!M64,IF((H19+K19+L19)&gt;0,H19+K19+L19," ")))</f>
        <v xml:space="preserve"> </v>
      </c>
      <c r="N19" s="123" t="str">
        <f>IF(M19=" "," ",IF(M19=0," ",IF(Employee!O$232="W1",AN19,AI19-'Jul09'!W64)))</f>
        <v xml:space="preserve"> </v>
      </c>
      <c r="O19" s="133" t="str">
        <f>IF(M19=" "," ",IF(M19=0," ",IF(Employee!P$225&gt;E$9,0,IF(C19="A",WNI!E181,IF(C19="B",WNI!F181,IF(C19="C",WNI!G181,IF(C19="J",WNI!H181,"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",WNI!I181))</f>
        <v xml:space="preserve"> </v>
      </c>
      <c r="U19" s="50"/>
      <c r="V19" s="61">
        <f>IF(Employee!H$242=E$9,Employee!D$242+SUM(M19)+'Jul09'!V64,SUM(M19)+'Jul09'!V64)</f>
        <v>0</v>
      </c>
      <c r="W19" s="61">
        <f>IF(Employee!H$242=E$9,Employee!D$243+SUM(N19)+'Jul09'!W64,SUM(N19)+'Jul09'!W64)</f>
        <v>0</v>
      </c>
      <c r="X19" s="61">
        <f>IF(O19=" ",'Jul09'!X64,O19+'Jul09'!X64)</f>
        <v>0</v>
      </c>
      <c r="Y19" s="61">
        <f>IF(P19=" ",'Jul09'!Y64,P19+'Jul09'!Y64)</f>
        <v>0</v>
      </c>
      <c r="Z19" s="61">
        <f>IF(Q19=" ",'Jul09'!Z64,Q19+'Jul09'!Z64)</f>
        <v>0</v>
      </c>
      <c r="AA19" s="61">
        <f>IF(R19=" ",'Jul09'!AA64,R19+'Jul09'!AA64)</f>
        <v>0</v>
      </c>
      <c r="AB19" s="62"/>
      <c r="AC19" s="61">
        <f>IF(T19=" ",'Jul09'!AC64,T19+'Jul09'!AC64)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IF(T$9="Y",'Jul09'!H65,0)</f>
        <v>0</v>
      </c>
      <c r="I20" s="148">
        <f>IF(T$9="Y",'Jul09'!I65,0)</f>
        <v>0</v>
      </c>
      <c r="J20" s="148">
        <f>IF(T$9="Y",'Jul09'!J65,0)</f>
        <v>0</v>
      </c>
      <c r="K20" s="148">
        <f>IF(T$9="Y",'Jul09'!K65,I20*J20)</f>
        <v>0</v>
      </c>
      <c r="L20" s="167">
        <f>IF(T$9="Y",'Jul09'!L65,0)</f>
        <v>0</v>
      </c>
      <c r="M20" s="146" t="str">
        <f>IF(E20=" "," ",IF(T$9="Y",'Jul09'!M65,IF((H20+K20+L20)&gt;0,H20+K20+L20," ")))</f>
        <v xml:space="preserve"> </v>
      </c>
      <c r="N20" s="123" t="str">
        <f>IF(M20=" "," ",IF(M20=0," ",IF(Employee!O$258="W1",AN20,AI20-'Jul09'!W65)))</f>
        <v xml:space="preserve"> </v>
      </c>
      <c r="O20" s="133" t="str">
        <f>IF(M20=" "," ",IF(M20=0," ",IF(Employee!P$251&gt;E$9,0,IF(C20="A",WNI!E182,IF(C20="B",WNI!F182,IF(C20="C",WNI!G182,IF(C20="J",WNI!H182,"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",WNI!I182))</f>
        <v xml:space="preserve"> </v>
      </c>
      <c r="U20" s="50"/>
      <c r="V20" s="61">
        <f>IF(Employee!H$268=E$9,Employee!D$268+SUM(M20)+'Jul09'!V65,SUM(M20)+'Jul09'!V65)</f>
        <v>0</v>
      </c>
      <c r="W20" s="61">
        <f>IF(Employee!H$268=E$9,Employee!D$269+SUM(N20)+'Jul09'!W65,SUM(N20)+'Jul09'!W65)</f>
        <v>0</v>
      </c>
      <c r="X20" s="61">
        <f>IF(O20=" ",'Jul09'!X65,O20+'Jul09'!X65)</f>
        <v>0</v>
      </c>
      <c r="Y20" s="61">
        <f>IF(P20=" ",'Jul09'!Y65,P20+'Jul09'!Y65)</f>
        <v>0</v>
      </c>
      <c r="Z20" s="61">
        <f>IF(Q20=" ",'Jul09'!Z65,Q20+'Jul09'!Z65)</f>
        <v>0</v>
      </c>
      <c r="AA20" s="61">
        <f>IF(R20=" ",'Jul09'!AA65,R20+'Jul09'!AA65)</f>
        <v>0</v>
      </c>
      <c r="AB20" s="62"/>
      <c r="AC20" s="61">
        <f>IF(T20=" ",'Jul09'!AC65,T20+'Jul09'!AC65)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19</v>
      </c>
      <c r="F24" s="63"/>
      <c r="G24" s="63"/>
      <c r="H24" s="421" t="s">
        <v>39</v>
      </c>
      <c r="I24" s="410"/>
      <c r="J24" s="411"/>
      <c r="K24" s="324">
        <f>Admin!B128</f>
        <v>40035</v>
      </c>
      <c r="L24" s="325" t="s">
        <v>256</v>
      </c>
      <c r="M24" s="326">
        <f>Admin!B134</f>
        <v>40041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",IF(Employee!P$17&gt;E$24,0,IF(C26="A",WNI!E183,IF(C26="B",WNI!F183,IF(C26="C",WNI!G183,IF(C26="J",WNI!H183,"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",WNI!I183))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",IF(Employee!P$43&gt;E$24,0,IF(C27="A",WNI!E184,IF(C27="B",WNI!F184,IF(C27="C",WNI!G184,IF(C27="J",WNI!H184,"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",WNI!I184))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",IF(Employee!P$69&gt;E$24,0,IF(C28="A",WNI!E185,IF(C28="B",WNI!F185,IF(C28="C",WNI!G185,IF(C28="J",WNI!H185,"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",WNI!I185))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",IF(Employee!P$95&gt;E$24,0,IF(C29="A",WNI!E186,IF(C29="B",WNI!F186,IF(C29="C",WNI!G186,IF(C29="J",WNI!H186,"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",WNI!I186))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",IF(Employee!P$121&gt;E$24,0,IF(C30="A",WNI!E187,IF(C30="B",WNI!F187,IF(C30="C",WNI!G187,IF(C30="J",WNI!H187,"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",WNI!I187))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",IF(Employee!P$147&gt;E$24,0,IF(C31="A",WNI!E188,IF(C31="B",WNI!F188,IF(C31="C",WNI!G188,IF(C31="J",WNI!H188,"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",WNI!I188))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",IF(Employee!P$173&gt;E$24,0,IF(C32="A",WNI!E189,IF(C32="B",WNI!F189,IF(C32="C",WNI!G189,IF(C32="J",WNI!H189,"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",WNI!I189))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",IF(Employee!P$199&gt;E$24,0,IF(C33="A",WNI!E190,IF(C33="B",WNI!F190,IF(C33="C",WNI!G190,IF(C33="J",WNI!H190,"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",WNI!I190))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",IF(Employee!P$225&gt;E$24,0,IF(C34="A",WNI!E191,IF(C34="B",WNI!F191,IF(C34="C",WNI!G191,IF(C34="J",WNI!H191,"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",WNI!I191))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",IF(Employee!P$251&gt;E$24,0,IF(C35="A",WNI!E192,IF(C35="B",WNI!F192,IF(C35="C",WNI!G192,IF(C35="J",WNI!H192,"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",WNI!I192))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20</v>
      </c>
      <c r="F39" s="63"/>
      <c r="G39" s="63"/>
      <c r="H39" s="421" t="s">
        <v>39</v>
      </c>
      <c r="I39" s="410"/>
      <c r="J39" s="411"/>
      <c r="K39" s="324">
        <f>Admin!B135</f>
        <v>40042</v>
      </c>
      <c r="L39" s="325" t="s">
        <v>256</v>
      </c>
      <c r="M39" s="326">
        <f>Admin!B141</f>
        <v>40048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",IF(Employee!P$17&gt;E$39,0,IF(C41="A",WNI!E193,IF(C41="B",WNI!F193,IF(C41="C",WNI!G193,IF(C41="J",WNI!H193,"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",WNI!I193))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",IF(Employee!P$43&gt;E$39,0,IF(C42="A",WNI!E194,IF(C42="B",WNI!F194,IF(C42="C",WNI!G194,IF(C42="J",WNI!H194,"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",WNI!I194))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",IF(Employee!P$69&gt;E$39,0,IF(C43="A",WNI!E195,IF(C43="B",WNI!F195,IF(C43="C",WNI!G195,IF(C43="J",WNI!H195,"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",WNI!I195))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",IF(Employee!P$95&gt;E$39,0,IF(C44="A",WNI!E196,IF(C44="B",WNI!F196,IF(C44="C",WNI!G196,IF(C44="J",WNI!H196,"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",WNI!I196))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",IF(Employee!P$121&gt;E$39,0,IF(C45="A",WNI!E197,IF(C45="B",WNI!F197,IF(C45="C",WNI!G197,IF(C45="J",WNI!H197,"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",WNI!I197))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",IF(Employee!P$147&gt;E$39,0,IF(C46="A",WNI!E198,IF(C46="B",WNI!F198,IF(C46="C",WNI!G198,IF(C46="J",WNI!H198,"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",WNI!I198))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",IF(Employee!P$173&gt;E$39,0,IF(C47="A",WNI!E199,IF(C47="B",WNI!F199,IF(C47="C",WNI!G199,IF(C47="J",WNI!H199,"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",WNI!I199))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",IF(Employee!P$199&gt;E$39,0,IF(C48="A",WNI!E200,IF(C48="B",WNI!F200,IF(C48="C",WNI!G200,IF(C48="J",WNI!H200,"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",WNI!I200))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",IF(Employee!P$225&gt;E$39,0,IF(C49="A",WNI!E201,IF(C49="B",WNI!F201,IF(C49="C",WNI!G201,IF(C49="J",WNI!H201,"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",WNI!I201))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",IF(Employee!P$251&gt;E$39,0,IF(C50="A",WNI!E202,IF(C50="B",WNI!F202,IF(C50="C",WNI!G202,IF(C50="J",WNI!H202,"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",WNI!I202))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21</v>
      </c>
      <c r="F54" s="63"/>
      <c r="G54" s="63"/>
      <c r="H54" s="421" t="s">
        <v>39</v>
      </c>
      <c r="I54" s="454"/>
      <c r="J54" s="455"/>
      <c r="K54" s="324">
        <f>Admin!B142</f>
        <v>40049</v>
      </c>
      <c r="L54" s="325" t="s">
        <v>256</v>
      </c>
      <c r="M54" s="326">
        <f>Admin!B148</f>
        <v>40055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",IF(Employee!P$17&gt;E$54,0,IF(C56="A",WNI!E203,IF(C56="B",WNI!F203,IF(C56="C",WNI!G203,IF(C56="J",WNI!H203,"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",WNI!I203))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",IF(Employee!P$43&gt;E$54,0,IF(C57="A",WNI!E204,IF(C57="B",WNI!F204,IF(C57="C",WNI!G204,IF(C57="J",WNI!H204,"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",WNI!I204))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",IF(Employee!P$69&gt;E$54,0,IF(C58="A",WNI!E205,IF(C58="B",WNI!F205,IF(C58="C",WNI!G205,IF(C58="J",WNI!H205,"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",WNI!I205))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",IF(Employee!P$95&gt;E$54,0,IF(C59="A",WNI!E206,IF(C59="B",WNI!F206,IF(C59="C",WNI!G206,IF(C59="J",WNI!H206,"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",WNI!I206))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",IF(Employee!P$121&gt;E$54,0,IF(C60="A",WNI!E207,IF(C60="B",WNI!F207,IF(C60="C",WNI!G207,IF(C60="J",WNI!H207,"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",WNI!I207))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",IF(Employee!P$147&gt;E$54,0,IF(C61="A",WNI!E208,IF(C61="B",WNI!F208,IF(C61="C",WNI!G208,IF(C61="J",WNI!H208,"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",WNI!I208))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",IF(Employee!P$173&gt;E$54,0,IF(C62="A",WNI!E209,IF(C62="B",WNI!F209,IF(C62="C",WNI!G209,IF(C62="J",WNI!H209,"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",WNI!I209))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",IF(Employee!P$199&gt;E$54,0,IF(C63="A",WNI!E210,IF(C63="B",WNI!F210,IF(C63="C",WNI!G210,IF(C63="J",WNI!H210,"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",WNI!I210))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",IF(Employee!P$225&gt;E$54,0,IF(C64="A",WNI!E211,IF(C64="B",WNI!F211,IF(C64="C",WNI!G211,IF(C64="J",WNI!H211,"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",WNI!I211))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",IF(Employee!P$251&gt;E$54,0,IF(C65="A",WNI!E212,IF(C65="B",WNI!F212,IF(C65="C",WNI!G212,IF(C65="J",WNI!H212,"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",WNI!I212))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5</v>
      </c>
      <c r="F69" s="63"/>
      <c r="G69" s="63"/>
      <c r="H69" s="421" t="s">
        <v>39</v>
      </c>
      <c r="I69" s="410"/>
      <c r="J69" s="411"/>
      <c r="K69" s="324">
        <f>Admin!B124</f>
        <v>40031</v>
      </c>
      <c r="L69" s="325" t="s">
        <v>256</v>
      </c>
      <c r="M69" s="326">
        <f>Admin!B154</f>
        <v>40061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IF(T$69="Y",'Jul09'!H71,0)</f>
        <v>0</v>
      </c>
      <c r="I71" s="117">
        <f>IF(T$69="Y",'Jul09'!I71,0)</f>
        <v>0</v>
      </c>
      <c r="J71" s="117">
        <f>IF(T$69="Y",'Jul09'!J71,0)</f>
        <v>0</v>
      </c>
      <c r="K71" s="117">
        <f>IF(T$69="Y",'Jul09'!K71,I71*J71)</f>
        <v>0</v>
      </c>
      <c r="L71" s="117">
        <f>IF(T$69="Y",'Jul09'!L71,0)</f>
        <v>0</v>
      </c>
      <c r="M71" s="130" t="str">
        <f>IF(E71=" "," ",IF(T$69="Y",'Jul09'!M71,IF((H71+K71+L71)&gt;0,H71+K71+L71," ")))</f>
        <v xml:space="preserve"> </v>
      </c>
      <c r="N71" s="242" t="str">
        <f>IF(M71=" "," ",IF(M71=0," ",IF(Employee!O$24="M1",AN71,AI71-'Jul09'!W71)))</f>
        <v xml:space="preserve"> </v>
      </c>
      <c r="O71" s="131" t="str">
        <f>IF(M71=" "," ",IF(M71=0," ",IF(Employee!P$17&gt;E$69,0,IF(C71="A",MNI!E43,IF(C71="B",MNI!F43,IF(C71="C",MNI!G43,IF(C71="J",MNI!H43,"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",MNI!I43))</f>
        <v xml:space="preserve"> </v>
      </c>
      <c r="U71" s="50"/>
      <c r="V71" s="61">
        <f>IF(Employee!H$35=E$69,Employee!D$34+SUM(M71)+'Jul09'!V71,SUM(M71)+'Jul09'!V71)</f>
        <v>0</v>
      </c>
      <c r="W71" s="61">
        <f>IF(Employee!H$35=E$69,Employee!D$35+SUM(N71)+'Jul09'!W71,SUM(N71)+'Jul09'!W71)</f>
        <v>0</v>
      </c>
      <c r="X71" s="61">
        <f>IF(O71=" ",'Jul09'!X71,O71+'Jul09'!X71)</f>
        <v>0</v>
      </c>
      <c r="Y71" s="61">
        <f>IF(P71=" ",'Jul09'!Y71,P71+'Jul09'!Y71)</f>
        <v>0</v>
      </c>
      <c r="Z71" s="61">
        <f>IF(Q71=" ",'Jul09'!Z71,Q71+'Jul09'!Z71)</f>
        <v>0</v>
      </c>
      <c r="AA71" s="61">
        <f>IF(R71=" ",'Jul09'!AA71,R71+'Jul09'!AA71)</f>
        <v>0</v>
      </c>
      <c r="AB71" s="62"/>
      <c r="AC71" s="61">
        <f>IF(T71=" ",'Jul09'!AC71,T71+'Jul09'!AC71)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IF(T$69="Y",'Jul09'!H72,0)</f>
        <v>0</v>
      </c>
      <c r="I72" s="121">
        <f>IF(T$69="Y",'Jul09'!I72,0)</f>
        <v>0</v>
      </c>
      <c r="J72" s="121">
        <f>IF(T$69="Y",'Jul09'!J72,0)</f>
        <v>0</v>
      </c>
      <c r="K72" s="121">
        <f>IF(T$69="Y",'Jul09'!K72,I72*J72)</f>
        <v>0</v>
      </c>
      <c r="L72" s="121">
        <f>IF(T$69="Y",'Jul09'!L72,0)</f>
        <v>0</v>
      </c>
      <c r="M72" s="132" t="str">
        <f>IF(E72=" "," ",IF(T$69="Y",'Jul09'!M72,IF((H72+K72+L72)&gt;0,H72+K72+L72," ")))</f>
        <v xml:space="preserve"> </v>
      </c>
      <c r="N72" s="244" t="str">
        <f>IF(M72=" "," ",IF(M72=0," ",IF(Employee!O$50="M1",AN72,AI72-'Jul09'!W72)))</f>
        <v xml:space="preserve"> </v>
      </c>
      <c r="O72" s="133" t="str">
        <f>IF(M72=" "," ",IF(M72=0," ",IF(Employee!P$43&gt;E$69,0,IF(C72="A",MNI!E44,IF(C72="B",MNI!F44,IF(C72="C",MNI!G44,IF(C72="J",MNI!H44,"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",MNI!I44))</f>
        <v xml:space="preserve"> </v>
      </c>
      <c r="U72" s="50"/>
      <c r="V72" s="61">
        <f>IF(Employee!H$61=E$69,Employee!D$60+SUM(M72)+'Jul09'!V72,SUM(M72)+'Jul09'!V72)</f>
        <v>0</v>
      </c>
      <c r="W72" s="61">
        <f>IF(Employee!H$61=E$69,Employee!D$61+SUM(N72)+'Jul09'!W72,SUM(N72)+'Jul09'!W72)</f>
        <v>0</v>
      </c>
      <c r="X72" s="61">
        <f>IF(O72=" ",'Jul09'!X72,O72+'Jul09'!X72)</f>
        <v>0</v>
      </c>
      <c r="Y72" s="61">
        <f>IF(P72=" ",'Jul09'!Y72,P72+'Jul09'!Y72)</f>
        <v>0</v>
      </c>
      <c r="Z72" s="61">
        <f>IF(Q72=" ",'Jul09'!Z72,Q72+'Jul09'!Z72)</f>
        <v>0</v>
      </c>
      <c r="AA72" s="61">
        <f>IF(R72=" ",'Jul09'!AA72,R72+'Jul09'!AA72)</f>
        <v>0</v>
      </c>
      <c r="AB72" s="62"/>
      <c r="AC72" s="61">
        <f>IF(T72=" ",'Jul09'!AC72,T72+'Jul09'!AC72)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IF(T$69="Y",'Jul09'!H73,0)</f>
        <v>0</v>
      </c>
      <c r="I73" s="121">
        <f>IF(T$69="Y",'Jul09'!I73,0)</f>
        <v>0</v>
      </c>
      <c r="J73" s="121">
        <f>IF(T$69="Y",'Jul09'!J73,0)</f>
        <v>0</v>
      </c>
      <c r="K73" s="121">
        <f>IF(T$69="Y",'Jul09'!K73,I73*J73)</f>
        <v>0</v>
      </c>
      <c r="L73" s="121">
        <f>IF(T$69="Y",'Jul09'!L73,0)</f>
        <v>0</v>
      </c>
      <c r="M73" s="132" t="str">
        <f>IF(E73=" "," ",IF(T$69="Y",'Jul09'!M73,IF((H73+K73+L73)&gt;0,H73+K73+L73," ")))</f>
        <v xml:space="preserve"> </v>
      </c>
      <c r="N73" s="244" t="str">
        <f>IF(M73=" "," ",IF(M73=0," ",IF(Employee!O$76="M1",AN73,AI73-'Jul09'!W73)))</f>
        <v xml:space="preserve"> </v>
      </c>
      <c r="O73" s="133" t="str">
        <f>IF(M73=" "," ",IF(M73=0," ",IF(Employee!P$69&gt;E$69,0,IF(C73="A",MNI!E45,IF(C73="B",MNI!F45,IF(C73="C",MNI!G45,IF(C73="J",MNI!H45,"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",MNI!I45))</f>
        <v xml:space="preserve"> </v>
      </c>
      <c r="U73" s="50"/>
      <c r="V73" s="61">
        <f>IF(Employee!H$87=E$69,Employee!D$86+SUM(M73)+'Jul09'!V73,SUM(M73)+'Jul09'!V73)</f>
        <v>0</v>
      </c>
      <c r="W73" s="61">
        <f>IF(Employee!H$87=E$69,Employee!D$87+SUM(N73)+'Jul09'!W73,SUM(N73)+'Jul09'!W73)</f>
        <v>0</v>
      </c>
      <c r="X73" s="61">
        <f>IF(O73=" ",'Jul09'!X73,O73+'Jul09'!X73)</f>
        <v>0</v>
      </c>
      <c r="Y73" s="61">
        <f>IF(P73=" ",'Jul09'!Y73,P73+'Jul09'!Y73)</f>
        <v>0</v>
      </c>
      <c r="Z73" s="61">
        <f>IF(Q73=" ",'Jul09'!Z73,Q73+'Jul09'!Z73)</f>
        <v>0</v>
      </c>
      <c r="AA73" s="61">
        <f>IF(R73=" ",'Jul09'!AA73,R73+'Jul09'!AA73)</f>
        <v>0</v>
      </c>
      <c r="AB73" s="62"/>
      <c r="AC73" s="61">
        <f>IF(T73=" ",'Jul09'!AC73,T73+'Jul09'!AC73)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IF(T$69="Y",'Jul09'!H74,0)</f>
        <v>0</v>
      </c>
      <c r="I74" s="121">
        <f>IF(T$69="Y",'Jul09'!I74,0)</f>
        <v>0</v>
      </c>
      <c r="J74" s="121">
        <f>IF(T$69="Y",'Jul09'!J74,0)</f>
        <v>0</v>
      </c>
      <c r="K74" s="121">
        <f>IF(T$69="Y",'Jul09'!K74,I74*J74)</f>
        <v>0</v>
      </c>
      <c r="L74" s="121">
        <f>IF(T$69="Y",'Jul09'!L74,0)</f>
        <v>0</v>
      </c>
      <c r="M74" s="132" t="str">
        <f>IF(E74=" "," ",IF(T$69="Y",'Jul09'!M74,IF((H74+K74+L74)&gt;0,H74+K74+L74," ")))</f>
        <v xml:space="preserve"> </v>
      </c>
      <c r="N74" s="244" t="str">
        <f>IF(M74=" "," ",IF(M74=0," ",IF(Employee!O$102="M1",AN74,AI74-'Jul09'!W74)))</f>
        <v xml:space="preserve"> </v>
      </c>
      <c r="O74" s="133" t="str">
        <f>IF(M74=" "," ",IF(M74=0," ",IF(Employee!P$95&gt;E$69,0,IF(C74="A",MNI!E46,IF(C74="B",MNI!F46,IF(C74="C",MNI!G46,IF(C74="J",MNI!H46,"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",MNI!I46))</f>
        <v xml:space="preserve"> </v>
      </c>
      <c r="U74" s="50"/>
      <c r="V74" s="61">
        <f>IF(Employee!H$113=E$69,Employee!D$112+SUM(M74)+'Jul09'!V74,SUM(M74)+'Jul09'!V74)</f>
        <v>0</v>
      </c>
      <c r="W74" s="61">
        <f>IF(Employee!H$113=E$69,Employee!D$113+SUM(N74)+'Jul09'!W74,SUM(N74)+'Jul09'!W74)</f>
        <v>0</v>
      </c>
      <c r="X74" s="61">
        <f>IF(O74=" ",'Jul09'!X74,O74+'Jul09'!X74)</f>
        <v>0</v>
      </c>
      <c r="Y74" s="61">
        <f>IF(P74=" ",'Jul09'!Y74,P74+'Jul09'!Y74)</f>
        <v>0</v>
      </c>
      <c r="Z74" s="61">
        <f>IF(Q74=" ",'Jul09'!Z74,Q74+'Jul09'!Z74)</f>
        <v>0</v>
      </c>
      <c r="AA74" s="61">
        <f>IF(R74=" ",'Jul09'!AA74,R74+'Jul09'!AA74)</f>
        <v>0</v>
      </c>
      <c r="AB74" s="62"/>
      <c r="AC74" s="61">
        <f>IF(T74=" ",'Jul09'!AC74,T74+'Jul09'!AC74)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IF(T$69="Y",'Jul09'!H75,0)</f>
        <v>0</v>
      </c>
      <c r="I75" s="121">
        <f>IF(T$69="Y",'Jul09'!I75,0)</f>
        <v>0</v>
      </c>
      <c r="J75" s="121">
        <f>IF(T$69="Y",'Jul09'!J75,0)</f>
        <v>0</v>
      </c>
      <c r="K75" s="121">
        <f>IF(T$69="Y",'Jul09'!K75,I75*J75)</f>
        <v>0</v>
      </c>
      <c r="L75" s="121">
        <f>IF(T$69="Y",'Jul09'!L75,0)</f>
        <v>0</v>
      </c>
      <c r="M75" s="132" t="str">
        <f>IF(E75=" "," ",IF(T$69="Y",'Jul09'!M75,IF((H75+K75+L75)&gt;0,H75+K75+L75," ")))</f>
        <v xml:space="preserve"> </v>
      </c>
      <c r="N75" s="244" t="str">
        <f>IF(M75=" "," ",IF(M75=0," ",IF(Employee!O$128="M1",AN75,AI75-'Jul09'!W75)))</f>
        <v xml:space="preserve"> </v>
      </c>
      <c r="O75" s="133" t="str">
        <f>IF(M75=" "," ",IF(M75=0," ",IF(Employee!P$121&gt;E$69,0,IF(C75="A",MNI!E47,IF(C75="B",MNI!F47,IF(C75="C",MNI!G47,IF(C75="J",MNI!H47,"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",MNI!I47))</f>
        <v xml:space="preserve"> </v>
      </c>
      <c r="U75" s="50"/>
      <c r="V75" s="61">
        <f>IF(Employee!H$139=E$69,Employee!D$138+SUM(M75)+'Jul09'!V75,SUM(M75)+'Jul09'!V75)</f>
        <v>0</v>
      </c>
      <c r="W75" s="61">
        <f>IF(Employee!H$139=E$69,Employee!D$139+SUM(N75)+'Jul09'!W75,SUM(N75)+'Jul09'!W75)</f>
        <v>0</v>
      </c>
      <c r="X75" s="61">
        <f>IF(O75=" ",'Jul09'!X75,O75+'Jul09'!X75)</f>
        <v>0</v>
      </c>
      <c r="Y75" s="61">
        <f>IF(P75=" ",'Jul09'!Y75,P75+'Jul09'!Y75)</f>
        <v>0</v>
      </c>
      <c r="Z75" s="61">
        <f>IF(Q75=" ",'Jul09'!Z75,Q75+'Jul09'!Z75)</f>
        <v>0</v>
      </c>
      <c r="AA75" s="61">
        <f>IF(R75=" ",'Jul09'!AA75,R75+'Jul09'!AA75)</f>
        <v>0</v>
      </c>
      <c r="AB75" s="62"/>
      <c r="AC75" s="61">
        <f>IF(T75=" ",'Jul09'!AC75,T75+'Jul09'!AC75)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IF(T$69="Y",'Jul09'!H76,0)</f>
        <v>0</v>
      </c>
      <c r="I76" s="121">
        <f>IF(T$69="Y",'Jul09'!I76,0)</f>
        <v>0</v>
      </c>
      <c r="J76" s="121">
        <f>IF(T$69="Y",'Jul09'!J76,0)</f>
        <v>0</v>
      </c>
      <c r="K76" s="121">
        <f>IF(T$69="Y",'Jul09'!K76,I76*J76)</f>
        <v>0</v>
      </c>
      <c r="L76" s="121">
        <f>IF(T$69="Y",'Jul09'!L76,0)</f>
        <v>0</v>
      </c>
      <c r="M76" s="132" t="str">
        <f>IF(E76=" "," ",IF(T$69="Y",'Jul09'!M76,IF((H76+K76+L76)&gt;0,H76+K76+L76," ")))</f>
        <v xml:space="preserve"> </v>
      </c>
      <c r="N76" s="244" t="str">
        <f>IF(M76=" "," ",IF(M76=0," ",IF(Employee!O$154="M1",AN76,AI76-'Jul09'!W76)))</f>
        <v xml:space="preserve"> </v>
      </c>
      <c r="O76" s="133" t="str">
        <f>IF(M76=" "," ",IF(M76=0," ",IF(Employee!P$147&gt;E$69,0,IF(C76="A",MNI!E48,IF(C76="B",MNI!F48,IF(C76="C",MNI!G48,IF(C76="J",MNI!H48,"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",MNI!I48))</f>
        <v xml:space="preserve"> </v>
      </c>
      <c r="U76" s="50"/>
      <c r="V76" s="61">
        <f>IF(Employee!H$165=E$69,Employee!D$164+SUM(M76)+'Jul09'!V76,SUM(M76)+'Jul09'!V76)</f>
        <v>0</v>
      </c>
      <c r="W76" s="61">
        <f>IF(Employee!H$165=E$69,Employee!D$165+SUM(N76)+'Jul09'!W76,SUM(N76)+'Jul09'!W76)</f>
        <v>0</v>
      </c>
      <c r="X76" s="61">
        <f>IF(O76=" ",'Jul09'!X76,O76+'Jul09'!X76)</f>
        <v>0</v>
      </c>
      <c r="Y76" s="61">
        <f>IF(P76=" ",'Jul09'!Y76,P76+'Jul09'!Y76)</f>
        <v>0</v>
      </c>
      <c r="Z76" s="61">
        <f>IF(Q76=" ",'Jul09'!Z76,Q76+'Jul09'!Z76)</f>
        <v>0</v>
      </c>
      <c r="AA76" s="61">
        <f>IF(R76=" ",'Jul09'!AA76,R76+'Jul09'!AA76)</f>
        <v>0</v>
      </c>
      <c r="AB76" s="62"/>
      <c r="AC76" s="61">
        <f>IF(T76=" ",'Jul09'!AC76,T76+'Jul09'!AC76)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IF(T$69="Y",'Jul09'!H77,0)</f>
        <v>0</v>
      </c>
      <c r="I77" s="121">
        <f>IF(T$69="Y",'Jul09'!I77,0)</f>
        <v>0</v>
      </c>
      <c r="J77" s="121">
        <f>IF(T$69="Y",'Jul09'!J77,0)</f>
        <v>0</v>
      </c>
      <c r="K77" s="121">
        <f>IF(T$69="Y",'Jul09'!K77,I77*J77)</f>
        <v>0</v>
      </c>
      <c r="L77" s="121">
        <f>IF(T$69="Y",'Jul09'!L77,0)</f>
        <v>0</v>
      </c>
      <c r="M77" s="132" t="str">
        <f>IF(E77=" "," ",IF(T$69="Y",'Jul09'!M77,IF((H77+K77+L77)&gt;0,H77+K77+L77," ")))</f>
        <v xml:space="preserve"> </v>
      </c>
      <c r="N77" s="244" t="str">
        <f>IF(M77=" "," ",IF(M77=0," ",IF(Employee!O$180="M1",AN77,AI77-'Jul09'!W77)))</f>
        <v xml:space="preserve"> </v>
      </c>
      <c r="O77" s="133" t="str">
        <f>IF(M77=" "," ",IF(M77=0," ",IF(Employee!P$173&gt;E$69,0,IF(C77="A",MNI!E49,IF(C77="B",MNI!F49,IF(C77="C",MNI!G49,IF(C77="J",MNI!H49,"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",MNI!I49))</f>
        <v xml:space="preserve"> </v>
      </c>
      <c r="U77" s="50"/>
      <c r="V77" s="61">
        <f>IF(Employee!H$191=E$69,Employee!D$190+SUM(M77)+'Jul09'!V77,SUM(M77)+'Jul09'!V77)</f>
        <v>0</v>
      </c>
      <c r="W77" s="61">
        <f>IF(Employee!H$191=E$69,Employee!D$191+SUM(N77)+'Jul09'!W77,SUM(N77)+'Jul09'!W77)</f>
        <v>0</v>
      </c>
      <c r="X77" s="61">
        <f>IF(O77=" ",'Jul09'!X77,O77+'Jul09'!X77)</f>
        <v>0</v>
      </c>
      <c r="Y77" s="61">
        <f>IF(P77=" ",'Jul09'!Y77,P77+'Jul09'!Y77)</f>
        <v>0</v>
      </c>
      <c r="Z77" s="61">
        <f>IF(Q77=" ",'Jul09'!Z77,Q77+'Jul09'!Z77)</f>
        <v>0</v>
      </c>
      <c r="AA77" s="61">
        <f>IF(R77=" ",'Jul09'!AA77,R77+'Jul09'!AA77)</f>
        <v>0</v>
      </c>
      <c r="AB77" s="62"/>
      <c r="AC77" s="61">
        <f>IF(T77=" ",'Jul09'!AC77,T77+'Jul09'!AC77)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IF(T$69="Y",'Jul09'!H78,0)</f>
        <v>0</v>
      </c>
      <c r="I78" s="121">
        <f>IF(T$69="Y",'Jul09'!I78,0)</f>
        <v>0</v>
      </c>
      <c r="J78" s="121">
        <f>IF(T$69="Y",'Jul09'!J78,0)</f>
        <v>0</v>
      </c>
      <c r="K78" s="121">
        <f>IF(T$69="Y",'Jul09'!K78,I78*J78)</f>
        <v>0</v>
      </c>
      <c r="L78" s="121">
        <f>IF(T$69="Y",'Jul09'!L78,0)</f>
        <v>0</v>
      </c>
      <c r="M78" s="132" t="str">
        <f>IF(E78=" "," ",IF(T$69="Y",'Jul09'!M78,IF((H78+K78+L78)&gt;0,H78+K78+L78," ")))</f>
        <v xml:space="preserve"> </v>
      </c>
      <c r="N78" s="244" t="str">
        <f>IF(M78=" "," ",IF(M78=0," ",IF(Employee!O$206="M1",AN78,AI78-'Jul09'!W78)))</f>
        <v xml:space="preserve"> </v>
      </c>
      <c r="O78" s="133" t="str">
        <f>IF(M78=" "," ",IF(M78=0," ",IF(Employee!P$199&gt;E$69,0,IF(C78="A",MNI!E50,IF(C78="B",MNI!F50,IF(C78="C",MNI!G50,IF(C78="J",MNI!H50,"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",MNI!I50))</f>
        <v xml:space="preserve"> </v>
      </c>
      <c r="U78" s="50"/>
      <c r="V78" s="61">
        <f>IF(Employee!H$217=E$69,Employee!D$216+SUM(M78)+'Jul09'!V78,SUM(M78)+'Jul09'!V78)</f>
        <v>0</v>
      </c>
      <c r="W78" s="61">
        <f>IF(Employee!H$217=E$69,Employee!D$217+SUM(N78)+'Jul09'!W78,SUM(N78)+'Jul09'!W78)</f>
        <v>0</v>
      </c>
      <c r="X78" s="61">
        <f>IF(O78=" ",'Jul09'!X78,O78+'Jul09'!X78)</f>
        <v>0</v>
      </c>
      <c r="Y78" s="61">
        <f>IF(P78=" ",'Jul09'!Y78,P78+'Jul09'!Y78)</f>
        <v>0</v>
      </c>
      <c r="Z78" s="61">
        <f>IF(Q78=" ",'Jul09'!Z78,Q78+'Jul09'!Z78)</f>
        <v>0</v>
      </c>
      <c r="AA78" s="61">
        <f>IF(R78=" ",'Jul09'!AA78,R78+'Jul09'!AA78)</f>
        <v>0</v>
      </c>
      <c r="AB78" s="62"/>
      <c r="AC78" s="61">
        <f>IF(T78=" ",'Jul09'!AC78,T78+'Jul09'!AC78)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IF(T$69="Y",'Jul09'!H79,0)</f>
        <v>0</v>
      </c>
      <c r="I79" s="121">
        <f>IF(T$69="Y",'Jul09'!I79,0)</f>
        <v>0</v>
      </c>
      <c r="J79" s="121">
        <f>IF(T$69="Y",'Jul09'!J79,0)</f>
        <v>0</v>
      </c>
      <c r="K79" s="121">
        <f>IF(T$69="Y",'Jul09'!K79,I79*J79)</f>
        <v>0</v>
      </c>
      <c r="L79" s="121">
        <f>IF(T$69="Y",'Jul09'!L79,0)</f>
        <v>0</v>
      </c>
      <c r="M79" s="132" t="str">
        <f>IF(E79=" "," ",IF(T$69="Y",'Jul09'!M79,IF((H79+K79+L79)&gt;0,H79+K79+L79," ")))</f>
        <v xml:space="preserve"> </v>
      </c>
      <c r="N79" s="244" t="str">
        <f>IF(M79=" "," ",IF(M79=0," ",IF(Employee!O$232="M1",AN79,AI79-'Jul09'!W79)))</f>
        <v xml:space="preserve"> </v>
      </c>
      <c r="O79" s="133" t="str">
        <f>IF(M79=" "," ",IF(M79=0," ",IF(Employee!P$225&gt;E$69,0,IF(C79="A",MNI!E51,IF(C79="B",MNI!F51,IF(C79="C",MNI!G51,IF(C79="J",MNI!H51,"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",MNI!I51))</f>
        <v xml:space="preserve"> </v>
      </c>
      <c r="U79" s="50"/>
      <c r="V79" s="61">
        <f>IF(Employee!H$243=E$69,Employee!D$242+SUM(M79)+'Jul09'!V79,SUM(M79)+'Jul09'!V79)</f>
        <v>0</v>
      </c>
      <c r="W79" s="61">
        <f>IF(Employee!H$243=E$69,Employee!D$243+SUM(N79)+'Jul09'!W79,SUM(N79)+'Jul09'!W79)</f>
        <v>0</v>
      </c>
      <c r="X79" s="61">
        <f>IF(O79=" ",'Jul09'!X79,O79+'Jul09'!X79)</f>
        <v>0</v>
      </c>
      <c r="Y79" s="61">
        <f>IF(P79=" ",'Jul09'!Y79,P79+'Jul09'!Y79)</f>
        <v>0</v>
      </c>
      <c r="Z79" s="61">
        <f>IF(Q79=" ",'Jul09'!Z79,Q79+'Jul09'!Z79)</f>
        <v>0</v>
      </c>
      <c r="AA79" s="61">
        <f>IF(R79=" ",'Jul09'!AA79,R79+'Jul09'!AA79)</f>
        <v>0</v>
      </c>
      <c r="AB79" s="62"/>
      <c r="AC79" s="61">
        <f>IF(T79=" ",'Jul09'!AC79,T79+'Jul09'!AC79)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IF(T$69="Y",'Jul09'!H80,0)</f>
        <v>0</v>
      </c>
      <c r="I80" s="148">
        <f>IF(T$69="Y",'Jul09'!I80,0)</f>
        <v>0</v>
      </c>
      <c r="J80" s="148">
        <f>IF(T$69="Y",'Jul09'!J80,0)</f>
        <v>0</v>
      </c>
      <c r="K80" s="148">
        <f>IF(T$69="Y",'Jul09'!K80,I80*J80)</f>
        <v>0</v>
      </c>
      <c r="L80" s="148">
        <f>IF(T$69="Y",'Jul09'!L80,0)</f>
        <v>0</v>
      </c>
      <c r="M80" s="132" t="str">
        <f>IF(E80=" "," ",IF(T$69="Y",'Jul09'!M80,IF((H80+K80+L80)&gt;0,H80+K80+L80," ")))</f>
        <v xml:space="preserve"> </v>
      </c>
      <c r="N80" s="244" t="str">
        <f>IF(M80=" "," ",IF(M80=0," ",IF(Employee!O$258="M1",AN80,AI80-'Jul09'!W80)))</f>
        <v xml:space="preserve"> </v>
      </c>
      <c r="O80" s="133" t="str">
        <f>IF(M80=" "," ",IF(M80=0," ",IF(Employee!P$251&gt;E$69,0,IF(C80="A",MNI!E52,IF(C80="B",MNI!F52,IF(C80="C",MNI!G52,IF(C80="J",MNI!H52,"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",MNI!I52))</f>
        <v xml:space="preserve"> </v>
      </c>
      <c r="U80" s="50"/>
      <c r="V80" s="61">
        <f>IF(Employee!H$269=E$69,Employee!D$268+SUM(M80)+'Jul09'!V80,SUM(M80)+'Jul09'!V80)</f>
        <v>0</v>
      </c>
      <c r="W80" s="61">
        <f>IF(Employee!H$269=E$69,Employee!D$269+SUM(N80)+'Jul09'!W80,SUM(N80)+'Jul09'!W80)</f>
        <v>0</v>
      </c>
      <c r="X80" s="61">
        <f>IF(O80=" ",'Jul09'!X80,O80+'Jul09'!X80)</f>
        <v>0</v>
      </c>
      <c r="Y80" s="61">
        <f>IF(P80=" ",'Jul09'!Y80,P80+'Jul09'!Y80)</f>
        <v>0</v>
      </c>
      <c r="Z80" s="61">
        <f>IF(Q80=" ",'Jul09'!Z80,Q80+'Jul09'!Z80)</f>
        <v>0</v>
      </c>
      <c r="AA80" s="61">
        <f>IF(R80=" ",'Jul09'!AA80,R80+'Jul09'!AA80)</f>
        <v>0</v>
      </c>
      <c r="AB80" s="62"/>
      <c r="AC80" s="61">
        <f>IF(T80=" ",'Jul09'!AC80,T80+'Jul09'!AC80)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IF((AQ83-(O2+T2)*0.13)&gt;0,AQ83-(Q2+T2)*0.13,0)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AQ85+'Jul09'!AQ90</f>
        <v>0</v>
      </c>
      <c r="AR90" s="222">
        <f>AR85+'Jul09'!AR90</f>
        <v>0</v>
      </c>
      <c r="AS90" s="222">
        <f>AS85+'Jul09'!AS90</f>
        <v>0</v>
      </c>
      <c r="AT90" s="222">
        <f>AT85+'Jul09'!AT90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AR87+'Jul09'!AR92</f>
        <v>0</v>
      </c>
      <c r="AS92" s="222">
        <f>AS87+'Jul09'!AS92</f>
        <v>0</v>
      </c>
      <c r="AT92" s="222">
        <f>AT87+'Jul09'!AT92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A2:A6"/>
    <mergeCell ref="B3:B6"/>
    <mergeCell ref="C3:C6"/>
    <mergeCell ref="D3:D6"/>
    <mergeCell ref="E3:E6"/>
    <mergeCell ref="N3:N6"/>
    <mergeCell ref="O3:O6"/>
    <mergeCell ref="G2:H2"/>
    <mergeCell ref="P3:P6"/>
    <mergeCell ref="F3:F6"/>
    <mergeCell ref="H3:H6"/>
    <mergeCell ref="I3:I6"/>
    <mergeCell ref="J3:J6"/>
    <mergeCell ref="I2:L2"/>
    <mergeCell ref="K3:K6"/>
    <mergeCell ref="L3:L6"/>
    <mergeCell ref="M3:M6"/>
    <mergeCell ref="R3:R6"/>
    <mergeCell ref="T3:T6"/>
    <mergeCell ref="V3:V6"/>
    <mergeCell ref="W3:W6"/>
    <mergeCell ref="AL3:AL6"/>
    <mergeCell ref="AM3:AM6"/>
    <mergeCell ref="AH3:AH6"/>
    <mergeCell ref="AI3:AI6"/>
    <mergeCell ref="AJ3:AJ6"/>
    <mergeCell ref="AK3:AK6"/>
    <mergeCell ref="O38:Q38"/>
    <mergeCell ref="R38:T38"/>
    <mergeCell ref="B24:D24"/>
    <mergeCell ref="H24:J24"/>
    <mergeCell ref="O24:R24"/>
    <mergeCell ref="O9:R9"/>
    <mergeCell ref="B9:D9"/>
    <mergeCell ref="F21:G21"/>
    <mergeCell ref="H54:J54"/>
    <mergeCell ref="O54:R54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O69:R69"/>
    <mergeCell ref="O68:Q68"/>
    <mergeCell ref="O23:Q23"/>
    <mergeCell ref="R23:T23"/>
    <mergeCell ref="B22:T22"/>
    <mergeCell ref="B23:E23"/>
    <mergeCell ref="H9:J9"/>
    <mergeCell ref="F81:G81"/>
    <mergeCell ref="F51:G51"/>
    <mergeCell ref="B52:T52"/>
    <mergeCell ref="B53:E53"/>
    <mergeCell ref="B54:D54"/>
    <mergeCell ref="AQ3:AQ6"/>
    <mergeCell ref="AR3:AR6"/>
    <mergeCell ref="AS3:AS6"/>
    <mergeCell ref="AT3:AT6"/>
    <mergeCell ref="O8:Q8"/>
    <mergeCell ref="R8:T8"/>
    <mergeCell ref="AC3:AC6"/>
    <mergeCell ref="AE3:AE6"/>
    <mergeCell ref="AF3:AF6"/>
    <mergeCell ref="AG3:AG6"/>
    <mergeCell ref="B1:F2"/>
    <mergeCell ref="AL92:AN92"/>
    <mergeCell ref="AL83:AN83"/>
    <mergeCell ref="AL85:AN85"/>
    <mergeCell ref="AL87:AN87"/>
    <mergeCell ref="AL90:AN90"/>
    <mergeCell ref="R68:T68"/>
    <mergeCell ref="AN3:AN6"/>
    <mergeCell ref="B7:T7"/>
    <mergeCell ref="B8:E8"/>
    <mergeCell ref="V1:AC2"/>
    <mergeCell ref="AE1:AN2"/>
    <mergeCell ref="AQ1:AT2"/>
    <mergeCell ref="G1:H1"/>
    <mergeCell ref="I1:L1"/>
    <mergeCell ref="U2:U6"/>
    <mergeCell ref="X3:X6"/>
    <mergeCell ref="Y3:Y6"/>
    <mergeCell ref="Z3:Z6"/>
    <mergeCell ref="AA3:AA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SUM(AQ100:AT100)+SUM(AR102:AT102)</f>
        <v>0</v>
      </c>
      <c r="H1" s="374"/>
      <c r="I1" s="439" t="s">
        <v>4</v>
      </c>
      <c r="J1" s="440"/>
      <c r="K1" s="440"/>
      <c r="L1" s="441"/>
      <c r="M1" s="115">
        <f>M21+M36+M51+M66+M81+M96</f>
        <v>0</v>
      </c>
      <c r="N1" s="115">
        <f t="shared" ref="N1:T1" si="0">N21+N36+N51+N66+N81+N96</f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 t="shared" si="0"/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4.2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M110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T110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22</v>
      </c>
      <c r="F9" s="63"/>
      <c r="G9" s="63"/>
      <c r="H9" s="421" t="s">
        <v>39</v>
      </c>
      <c r="I9" s="410"/>
      <c r="J9" s="411"/>
      <c r="K9" s="324">
        <f>Admin!B149</f>
        <v>40056</v>
      </c>
      <c r="L9" s="325" t="s">
        <v>256</v>
      </c>
      <c r="M9" s="326">
        <f>Admin!B155</f>
        <v>40062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IF(T$9="Y",'Aug09'!H56,0)</f>
        <v>0</v>
      </c>
      <c r="I11" s="117">
        <f>IF(T$9="Y",'Aug09'!I56,0)</f>
        <v>0</v>
      </c>
      <c r="J11" s="117">
        <f>IF(T$9="Y",'Aug09'!J56,0)</f>
        <v>0</v>
      </c>
      <c r="K11" s="117">
        <f>IF(T$9="Y",'Aug09'!K56,I11*J11)</f>
        <v>0</v>
      </c>
      <c r="L11" s="165">
        <f>IF(T$9="Y",'Aug09'!L56,0)</f>
        <v>0</v>
      </c>
      <c r="M11" s="144" t="str">
        <f>IF(E11=" "," ",IF(T$9="Y",'Aug09'!M56,IF((H11+K11+L11)&gt;0,H11+K11+L11," ")))</f>
        <v xml:space="preserve"> </v>
      </c>
      <c r="N11" s="119" t="str">
        <f>IF(M11=" "," ",IF(M11=0," ",IF(Employee!O$24="W1",AN11,AI11-'Aug09'!W56)))</f>
        <v xml:space="preserve"> </v>
      </c>
      <c r="O11" s="131" t="str">
        <f>IF(M11=" "," ",IF(M11=0," ",IF(Employee!P$17&gt;E$9,0,IF(C11="A",WNI!E213,IF(C11="B",WNI!F213,IF(C11="C",WNI!G213,IF(C11="J",WNI!H213,"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",WNI!I213))</f>
        <v xml:space="preserve"> </v>
      </c>
      <c r="U11" s="50"/>
      <c r="V11" s="61">
        <f>IF(Employee!H$34=E$9,Employee!D$34+SUM(M11)+'Aug09'!V56,SUM(M11)+'Aug09'!V56)</f>
        <v>0</v>
      </c>
      <c r="W11" s="61">
        <f>IF(Employee!H$34=E$9,Employee!D$35+SUM(N11)+'Aug09'!W56,SUM(N11)+'Aug09'!W56)</f>
        <v>0</v>
      </c>
      <c r="X11" s="61">
        <f>IF(O11=" ",'Aug09'!X56,O11+'Aug09'!X56)</f>
        <v>0</v>
      </c>
      <c r="Y11" s="61">
        <f>IF(P11=" ",'Aug09'!Y56,P11+'Aug09'!Y56)</f>
        <v>0</v>
      </c>
      <c r="Z11" s="61">
        <f>IF(Q11=" ",'Aug09'!Z56,Q11+'Aug09'!Z56)</f>
        <v>0</v>
      </c>
      <c r="AA11" s="61">
        <f>IF(R11=" ",'Aug09'!AA56,R11+'Aug09'!AA56)</f>
        <v>0</v>
      </c>
      <c r="AB11" s="62"/>
      <c r="AC11" s="61">
        <f>IF(T11=" ",'Aug09'!AC56,T11+'Aug09'!AC56)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IF(T$9="Y",'Aug09'!H57,0)</f>
        <v>0</v>
      </c>
      <c r="I12" s="121">
        <f>IF(T$9="Y",'Aug09'!I57,0)</f>
        <v>0</v>
      </c>
      <c r="J12" s="121">
        <f>IF(T$9="Y",'Aug09'!J57,0)</f>
        <v>0</v>
      </c>
      <c r="K12" s="121">
        <f>IF(T$9="Y",'Aug09'!K57,I12*J12)</f>
        <v>0</v>
      </c>
      <c r="L12" s="166">
        <f>IF(T$9="Y",'Aug09'!L57,0)</f>
        <v>0</v>
      </c>
      <c r="M12" s="145" t="str">
        <f>IF(E12=" "," ",IF(T$9="Y",'Aug09'!M57,IF((H12+K12+L12)&gt;0,H12+K12+L12," ")))</f>
        <v xml:space="preserve"> </v>
      </c>
      <c r="N12" s="123" t="str">
        <f>IF(M12=" "," ",IF(M12=0," ",IF(Employee!O$50="W1",AN12,AI12-'Aug09'!W57)))</f>
        <v xml:space="preserve"> </v>
      </c>
      <c r="O12" s="133" t="str">
        <f>IF(M12=" "," ",IF(M12=0," ",IF(Employee!P$43&gt;E$9,0,IF(C12="A",WNI!E214,IF(C12="B",WNI!F214,IF(C12="C",WNI!G214,IF(C12="J",WNI!H214,"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",WNI!I214))</f>
        <v xml:space="preserve"> </v>
      </c>
      <c r="U12" s="50"/>
      <c r="V12" s="61">
        <f>IF(Employee!H$60=E$9,Employee!D$60+SUM(M12)+'Aug09'!V57,SUM(M12)+'Aug09'!V57)</f>
        <v>0</v>
      </c>
      <c r="W12" s="61">
        <f>IF(Employee!H$60=E$9,Employee!D$61+SUM(N12)+'Aug09'!W57,SUM(N12)+'Aug09'!W57)</f>
        <v>0</v>
      </c>
      <c r="X12" s="61">
        <f>IF(O12=" ",'Aug09'!X57,O12+'Aug09'!X57)</f>
        <v>0</v>
      </c>
      <c r="Y12" s="61">
        <f>IF(P12=" ",'Aug09'!Y57,P12+'Aug09'!Y57)</f>
        <v>0</v>
      </c>
      <c r="Z12" s="61">
        <f>IF(Q12=" ",'Aug09'!Z57,Q12+'Aug09'!Z57)</f>
        <v>0</v>
      </c>
      <c r="AA12" s="61">
        <f>IF(R12=" ",'Aug09'!AA57,R12+'Aug09'!AA57)</f>
        <v>0</v>
      </c>
      <c r="AB12" s="62"/>
      <c r="AC12" s="61">
        <f>IF(T12=" ",'Aug09'!AC57,T12+'Aug09'!AC57)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IF(T$9="Y",'Aug09'!H58,0)</f>
        <v>0</v>
      </c>
      <c r="I13" s="121">
        <f>IF(T$9="Y",'Aug09'!I58,0)</f>
        <v>0</v>
      </c>
      <c r="J13" s="121">
        <f>IF(T$9="Y",'Aug09'!J58,0)</f>
        <v>0</v>
      </c>
      <c r="K13" s="121">
        <f>IF(T$9="Y",'Aug09'!K58,I13*J13)</f>
        <v>0</v>
      </c>
      <c r="L13" s="166">
        <f>IF(T$9="Y",'Aug09'!L58,0)</f>
        <v>0</v>
      </c>
      <c r="M13" s="145" t="str">
        <f>IF(E13=" "," ",IF(T$9="Y",'Aug09'!M58,IF((H13+K13+L13)&gt;0,H13+K13+L13," ")))</f>
        <v xml:space="preserve"> </v>
      </c>
      <c r="N13" s="123" t="str">
        <f>IF(M13=" "," ",IF(M13=0," ",IF(Employee!O$76="W1",AN13,AI13-'Aug09'!W58)))</f>
        <v xml:space="preserve"> </v>
      </c>
      <c r="O13" s="133" t="str">
        <f>IF(M13=" "," ",IF(M13=0," ",IF(Employee!P$69&gt;E$9,0,IF(C13="A",WNI!E215,IF(C13="B",WNI!F215,IF(C13="C",WNI!G215,IF(C13="J",WNI!H215,"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",WNI!I215))</f>
        <v xml:space="preserve"> </v>
      </c>
      <c r="U13" s="50"/>
      <c r="V13" s="61">
        <f>IF(Employee!H$86=E$9,Employee!D$86+SUM(M13)+'Aug09'!V58,SUM(M13)+'Aug09'!V58)</f>
        <v>0</v>
      </c>
      <c r="W13" s="61">
        <f>IF(Employee!H$86=E$9,Employee!D$87+SUM(N13)+'Aug09'!W58,SUM(N13)+'Aug09'!W58)</f>
        <v>0</v>
      </c>
      <c r="X13" s="61">
        <f>IF(O13=" ",'Aug09'!X58,O13+'Aug09'!X58)</f>
        <v>0</v>
      </c>
      <c r="Y13" s="61">
        <f>IF(P13=" ",'Aug09'!Y58,P13+'Aug09'!Y58)</f>
        <v>0</v>
      </c>
      <c r="Z13" s="61">
        <f>IF(Q13=" ",'Aug09'!Z58,Q13+'Aug09'!Z58)</f>
        <v>0</v>
      </c>
      <c r="AA13" s="61">
        <f>IF(R13=" ",'Aug09'!AA58,R13+'Aug09'!AA58)</f>
        <v>0</v>
      </c>
      <c r="AB13" s="62"/>
      <c r="AC13" s="61">
        <f>IF(T13=" ",'Aug09'!AC58,T13+'Aug09'!AC58)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IF(T$9="Y",'Aug09'!H59,0)</f>
        <v>0</v>
      </c>
      <c r="I14" s="121">
        <f>IF(T$9="Y",'Aug09'!I59,0)</f>
        <v>0</v>
      </c>
      <c r="J14" s="121">
        <f>IF(T$9="Y",'Aug09'!J59,0)</f>
        <v>0</v>
      </c>
      <c r="K14" s="121">
        <f>IF(T$9="Y",'Aug09'!K59,I14*J14)</f>
        <v>0</v>
      </c>
      <c r="L14" s="166">
        <f>IF(T$9="Y",'Aug09'!L59,0)</f>
        <v>0</v>
      </c>
      <c r="M14" s="145" t="str">
        <f>IF(E14=" "," ",IF(T$9="Y",'Aug09'!M59,IF((H14+K14+L14)&gt;0,H14+K14+L14," ")))</f>
        <v xml:space="preserve"> </v>
      </c>
      <c r="N14" s="123" t="str">
        <f>IF(M14=" "," ",IF(M14=0," ",IF(Employee!O$102="W1",AN14,AI14-'Aug09'!W59)))</f>
        <v xml:space="preserve"> </v>
      </c>
      <c r="O14" s="133" t="str">
        <f>IF(M14=" "," ",IF(M14=0," ",IF(Employee!P$95&gt;E$9,0,IF(C14="A",WNI!E216,IF(C14="B",WNI!F216,IF(C14="C",WNI!G216,IF(C14="J",WNI!H216,"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",WNI!I216))</f>
        <v xml:space="preserve"> </v>
      </c>
      <c r="U14" s="50"/>
      <c r="V14" s="61">
        <f>IF(Employee!H$112=E$9,Employee!D$112+SUM(M14)+'Aug09'!V59,SUM(M14)+'Aug09'!V59)</f>
        <v>0</v>
      </c>
      <c r="W14" s="61">
        <f>IF(Employee!H$112=E$9,Employee!D$113+SUM(N14)+'Aug09'!W59,SUM(N14)+'Aug09'!W59)</f>
        <v>0</v>
      </c>
      <c r="X14" s="61">
        <f>IF(O14=" ",'Aug09'!X59,O14+'Aug09'!X59)</f>
        <v>0</v>
      </c>
      <c r="Y14" s="61">
        <f>IF(P14=" ",'Aug09'!Y59,P14+'Aug09'!Y59)</f>
        <v>0</v>
      </c>
      <c r="Z14" s="61">
        <f>IF(Q14=" ",'Aug09'!Z59,Q14+'Aug09'!Z59)</f>
        <v>0</v>
      </c>
      <c r="AA14" s="61">
        <f>IF(R14=" ",'Aug09'!AA59,R14+'Aug09'!AA59)</f>
        <v>0</v>
      </c>
      <c r="AB14" s="62"/>
      <c r="AC14" s="61">
        <f>IF(T14=" ",'Aug09'!AC59,T14+'Aug09'!AC59)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IF(T$9="Y",'Aug09'!H60,0)</f>
        <v>0</v>
      </c>
      <c r="I15" s="121">
        <f>IF(T$9="Y",'Aug09'!I60,0)</f>
        <v>0</v>
      </c>
      <c r="J15" s="121">
        <f>IF(T$9="Y",'Aug09'!J60,0)</f>
        <v>0</v>
      </c>
      <c r="K15" s="121">
        <f>IF(T$9="Y",'Aug09'!K60,I15*J15)</f>
        <v>0</v>
      </c>
      <c r="L15" s="166">
        <f>IF(T$9="Y",'Aug09'!L60,0)</f>
        <v>0</v>
      </c>
      <c r="M15" s="145" t="str">
        <f>IF(E15=" "," ",IF(T$9="Y",'Aug09'!M60,IF((H15+K15+L15)&gt;0,H15+K15+L15," ")))</f>
        <v xml:space="preserve"> </v>
      </c>
      <c r="N15" s="123" t="str">
        <f>IF(M15=" "," ",IF(M15=0," ",IF(Employee!O$128="W1",AN15,AI15-'Aug09'!W60)))</f>
        <v xml:space="preserve"> </v>
      </c>
      <c r="O15" s="133" t="str">
        <f>IF(M15=" "," ",IF(M15=0," ",IF(Employee!P$121&gt;E$9,0,IF(C15="A",WNI!E217,IF(C15="B",WNI!F217,IF(C15="C",WNI!G217,IF(C15="J",WNI!H217,"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",WNI!I217))</f>
        <v xml:space="preserve"> </v>
      </c>
      <c r="U15" s="50"/>
      <c r="V15" s="61">
        <f>IF(Employee!H$138=E$9,Employee!D$138+SUM(M15)+'Aug09'!V60,SUM(M15)+'Aug09'!V60)</f>
        <v>0</v>
      </c>
      <c r="W15" s="61">
        <f>IF(Employee!H$138=E$9,Employee!D$139+SUM(N15)+'Aug09'!W60,SUM(N15)+'Aug09'!W60)</f>
        <v>0</v>
      </c>
      <c r="X15" s="61">
        <f>IF(O15=" ",'Aug09'!X60,O15+'Aug09'!X60)</f>
        <v>0</v>
      </c>
      <c r="Y15" s="61">
        <f>IF(P15=" ",'Aug09'!Y60,P15+'Aug09'!Y60)</f>
        <v>0</v>
      </c>
      <c r="Z15" s="61">
        <f>IF(Q15=" ",'Aug09'!Z60,Q15+'Aug09'!Z60)</f>
        <v>0</v>
      </c>
      <c r="AA15" s="61">
        <f>IF(R15=" ",'Aug09'!AA60,R15+'Aug09'!AA60)</f>
        <v>0</v>
      </c>
      <c r="AB15" s="62"/>
      <c r="AC15" s="61">
        <f>IF(T15=" ",'Aug09'!AC60,T15+'Aug09'!AC60)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IF(T$9="Y",'Aug09'!H61,0)</f>
        <v>0</v>
      </c>
      <c r="I16" s="121">
        <f>IF(T$9="Y",'Aug09'!I61,0)</f>
        <v>0</v>
      </c>
      <c r="J16" s="121">
        <f>IF(T$9="Y",'Aug09'!J61,0)</f>
        <v>0</v>
      </c>
      <c r="K16" s="121">
        <f>IF(T$9="Y",'Aug09'!K61,I16*J16)</f>
        <v>0</v>
      </c>
      <c r="L16" s="166">
        <f>IF(T$9="Y",'Aug09'!L61,0)</f>
        <v>0</v>
      </c>
      <c r="M16" s="145" t="str">
        <f>IF(E16=" "," ",IF(T$9="Y",'Aug09'!M61,IF((H16+K16+L16)&gt;0,H16+K16+L16," ")))</f>
        <v xml:space="preserve"> </v>
      </c>
      <c r="N16" s="123" t="str">
        <f>IF(M16=" "," ",IF(M16=0," ",IF(Employee!O$154="W1",AN16,AI16-'Aug09'!W61)))</f>
        <v xml:space="preserve"> </v>
      </c>
      <c r="O16" s="133" t="str">
        <f>IF(M16=" "," ",IF(M16=0," ",IF(Employee!P$147&gt;E$9,0,IF(C16="A",WNI!E218,IF(C16="B",WNI!F218,IF(C16="C",WNI!G218,IF(C16="J",WNI!H218,"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",WNI!I218))</f>
        <v xml:space="preserve"> </v>
      </c>
      <c r="U16" s="50"/>
      <c r="V16" s="61">
        <f>IF(Employee!H$164=E$9,Employee!D$164+SUM(M16)+'Aug09'!V61,SUM(M16)+'Aug09'!V61)</f>
        <v>0</v>
      </c>
      <c r="W16" s="61">
        <f>IF(Employee!H$164=E$9,Employee!D$165+SUM(N16)+'Aug09'!W61,SUM(N16)+'Aug09'!W61)</f>
        <v>0</v>
      </c>
      <c r="X16" s="61">
        <f>IF(O16=" ",'Aug09'!X61,O16+'Aug09'!X61)</f>
        <v>0</v>
      </c>
      <c r="Y16" s="61">
        <f>IF(P16=" ",'Aug09'!Y61,P16+'Aug09'!Y61)</f>
        <v>0</v>
      </c>
      <c r="Z16" s="61">
        <f>IF(Q16=" ",'Aug09'!Z61,Q16+'Aug09'!Z61)</f>
        <v>0</v>
      </c>
      <c r="AA16" s="61">
        <f>IF(R16=" ",'Aug09'!AA61,R16+'Aug09'!AA61)</f>
        <v>0</v>
      </c>
      <c r="AB16" s="62"/>
      <c r="AC16" s="61">
        <f>IF(T16=" ",'Aug09'!AC61,T16+'Aug09'!AC61)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IF(T$9="Y",'Aug09'!H62,0)</f>
        <v>0</v>
      </c>
      <c r="I17" s="121">
        <f>IF(T$9="Y",'Aug09'!I62,0)</f>
        <v>0</v>
      </c>
      <c r="J17" s="121">
        <f>IF(T$9="Y",'Aug09'!J62,0)</f>
        <v>0</v>
      </c>
      <c r="K17" s="121">
        <f>IF(T$9="Y",'Aug09'!K62,I17*J17)</f>
        <v>0</v>
      </c>
      <c r="L17" s="166">
        <f>IF(T$9="Y",'Aug09'!L62,0)</f>
        <v>0</v>
      </c>
      <c r="M17" s="145" t="str">
        <f>IF(E17=" "," ",IF(T$9="Y",'Aug09'!M62,IF((H17+K17+L17)&gt;0,H17+K17+L17," ")))</f>
        <v xml:space="preserve"> </v>
      </c>
      <c r="N17" s="123" t="str">
        <f>IF(M17=" "," ",IF(M17=0," ",IF(Employee!O$180="W1",AN17,AI17-'Aug09'!W62)))</f>
        <v xml:space="preserve"> </v>
      </c>
      <c r="O17" s="133" t="str">
        <f>IF(M17=" "," ",IF(M17=0," ",IF(Employee!P$173&gt;E$9,0,IF(C17="A",WNI!E219,IF(C17="B",WNI!F219,IF(C17="C",WNI!G219,IF(C17="J",WNI!H219,"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",WNI!I219))</f>
        <v xml:space="preserve"> </v>
      </c>
      <c r="U17" s="50"/>
      <c r="V17" s="61">
        <f>IF(Employee!H$190=E$9,Employee!D$190+SUM(M17)+'Aug09'!V62,SUM(M17)+'Aug09'!V62)</f>
        <v>0</v>
      </c>
      <c r="W17" s="61">
        <f>IF(Employee!H$190=E$9,Employee!D$191+SUM(N17)+'Aug09'!W62,SUM(N17)+'Aug09'!W62)</f>
        <v>0</v>
      </c>
      <c r="X17" s="61">
        <f>IF(O17=" ",'Aug09'!X62,O17+'Aug09'!X62)</f>
        <v>0</v>
      </c>
      <c r="Y17" s="61">
        <f>IF(P17=" ",'Aug09'!Y62,P17+'Aug09'!Y62)</f>
        <v>0</v>
      </c>
      <c r="Z17" s="61">
        <f>IF(Q17=" ",'Aug09'!Z62,Q17+'Aug09'!Z62)</f>
        <v>0</v>
      </c>
      <c r="AA17" s="61">
        <f>IF(R17=" ",'Aug09'!AA62,R17+'Aug09'!AA62)</f>
        <v>0</v>
      </c>
      <c r="AB17" s="62"/>
      <c r="AC17" s="61">
        <f>IF(T17=" ",'Aug09'!AC62,T17+'Aug09'!AC62)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IF(T$9="Y",'Aug09'!H63,0)</f>
        <v>0</v>
      </c>
      <c r="I18" s="121">
        <f>IF(T$9="Y",'Aug09'!I63,0)</f>
        <v>0</v>
      </c>
      <c r="J18" s="121">
        <f>IF(T$9="Y",'Aug09'!J63,0)</f>
        <v>0</v>
      </c>
      <c r="K18" s="121">
        <f>IF(T$9="Y",'Aug09'!K63,I18*J18)</f>
        <v>0</v>
      </c>
      <c r="L18" s="166">
        <f>IF(T$9="Y",'Aug09'!L63,0)</f>
        <v>0</v>
      </c>
      <c r="M18" s="145" t="str">
        <f>IF(E18=" "," ",IF(T$9="Y",'Aug09'!M63,IF((H18+K18+L18)&gt;0,H18+K18+L18," ")))</f>
        <v xml:space="preserve"> </v>
      </c>
      <c r="N18" s="123" t="str">
        <f>IF(M18=" "," ",IF(M18=0," ",IF(Employee!O$206="W1",AN18,AI18-'Aug09'!W63)))</f>
        <v xml:space="preserve"> </v>
      </c>
      <c r="O18" s="133" t="str">
        <f>IF(M18=" "," ",IF(M18=0," ",IF(Employee!P$199&gt;E$9,0,IF(C18="A",WNI!E220,IF(C18="B",WNI!F220,IF(C18="C",WNI!G220,IF(C18="J",WNI!H220,"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",WNI!I220))</f>
        <v xml:space="preserve"> </v>
      </c>
      <c r="U18" s="50"/>
      <c r="V18" s="61">
        <f>IF(Employee!H$216=E$9,Employee!D$216+SUM(M18)+'Aug09'!V63,SUM(M18)+'Aug09'!V63)</f>
        <v>0</v>
      </c>
      <c r="W18" s="61">
        <f>IF(Employee!H$216=E$9,Employee!D$217+SUM(N18)+'Aug09'!W63,SUM(N18)+'Aug09'!W63)</f>
        <v>0</v>
      </c>
      <c r="X18" s="61">
        <f>IF(O18=" ",'Aug09'!X63,O18+'Aug09'!X63)</f>
        <v>0</v>
      </c>
      <c r="Y18" s="61">
        <f>IF(P18=" ",'Aug09'!Y63,P18+'Aug09'!Y63)</f>
        <v>0</v>
      </c>
      <c r="Z18" s="61">
        <f>IF(Q18=" ",'Aug09'!Z63,Q18+'Aug09'!Z63)</f>
        <v>0</v>
      </c>
      <c r="AA18" s="61">
        <f>IF(R18=" ",'Aug09'!AA63,R18+'Aug09'!AA63)</f>
        <v>0</v>
      </c>
      <c r="AB18" s="62"/>
      <c r="AC18" s="61">
        <f>IF(T18=" ",'Aug09'!AC63,T18+'Aug09'!AC63)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IF(T$9="Y",'Aug09'!H64,0)</f>
        <v>0</v>
      </c>
      <c r="I19" s="121">
        <f>IF(T$9="Y",'Aug09'!I64,0)</f>
        <v>0</v>
      </c>
      <c r="J19" s="121">
        <f>IF(T$9="Y",'Aug09'!J64,0)</f>
        <v>0</v>
      </c>
      <c r="K19" s="121">
        <f>IF(T$9="Y",'Aug09'!K64,I19*J19)</f>
        <v>0</v>
      </c>
      <c r="L19" s="166">
        <f>IF(T$9="Y",'Aug09'!L64,0)</f>
        <v>0</v>
      </c>
      <c r="M19" s="145" t="str">
        <f>IF(E19=" "," ",IF(T$9="Y",'Aug09'!M64,IF((H19+K19+L19)&gt;0,H19+K19+L19," ")))</f>
        <v xml:space="preserve"> </v>
      </c>
      <c r="N19" s="123" t="str">
        <f>IF(M19=" "," ",IF(M19=0," ",IF(Employee!O$232="W1",AN19,AI19-'Aug09'!W64)))</f>
        <v xml:space="preserve"> </v>
      </c>
      <c r="O19" s="133" t="str">
        <f>IF(M19=" "," ",IF(M19=0," ",IF(Employee!P$225&gt;E$9,0,IF(C19="A",WNI!E221,IF(C19="B",WNI!F221,IF(C19="C",WNI!G221,IF(C19="J",WNI!H221,"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",WNI!I221))</f>
        <v xml:space="preserve"> </v>
      </c>
      <c r="U19" s="50"/>
      <c r="V19" s="61">
        <f>IF(Employee!H$242=E$9,Employee!D$242+SUM(M19)+'Aug09'!V64,SUM(M19)+'Aug09'!V64)</f>
        <v>0</v>
      </c>
      <c r="W19" s="61">
        <f>IF(Employee!H$242=E$9,Employee!D$243+SUM(N19)+'Aug09'!W64,SUM(N19)+'Aug09'!W64)</f>
        <v>0</v>
      </c>
      <c r="X19" s="61">
        <f>IF(O19=" ",'Aug09'!X64,O19+'Aug09'!X64)</f>
        <v>0</v>
      </c>
      <c r="Y19" s="61">
        <f>IF(P19=" ",'Aug09'!Y64,P19+'Aug09'!Y64)</f>
        <v>0</v>
      </c>
      <c r="Z19" s="61">
        <f>IF(Q19=" ",'Aug09'!Z64,Q19+'Aug09'!Z64)</f>
        <v>0</v>
      </c>
      <c r="AA19" s="61">
        <f>IF(R19=" ",'Aug09'!AA64,R19+'Aug09'!AA64)</f>
        <v>0</v>
      </c>
      <c r="AB19" s="62"/>
      <c r="AC19" s="61">
        <f>IF(T19=" ",'Aug09'!AC64,T19+'Aug09'!AC64)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IF(T$9="Y",'Aug09'!H65,0)</f>
        <v>0</v>
      </c>
      <c r="I20" s="148">
        <f>IF(T$9="Y",'Aug09'!I65,0)</f>
        <v>0</v>
      </c>
      <c r="J20" s="148">
        <f>IF(T$9="Y",'Aug09'!J65,0)</f>
        <v>0</v>
      </c>
      <c r="K20" s="148">
        <f>IF(T$9="Y",'Aug09'!K65,I20*J20)</f>
        <v>0</v>
      </c>
      <c r="L20" s="167">
        <f>IF(T$9="Y",'Aug09'!L65,0)</f>
        <v>0</v>
      </c>
      <c r="M20" s="146" t="str">
        <f>IF(E20=" "," ",IF(T$9="Y",'Aug09'!M65,IF((H20+K20+L20)&gt;0,H20+K20+L20," ")))</f>
        <v xml:space="preserve"> </v>
      </c>
      <c r="N20" s="123" t="str">
        <f>IF(M20=" "," ",IF(M20=0," ",IF(Employee!O$258="W1",AN20,AI20-'Aug09'!W65)))</f>
        <v xml:space="preserve"> </v>
      </c>
      <c r="O20" s="133" t="str">
        <f>IF(M20=" "," ",IF(M20=0," ",IF(Employee!P$251&gt;E$9,0,IF(C20="A",WNI!E222,IF(C20="B",WNI!F222,IF(C20="C",WNI!G222,IF(C20="J",WNI!H222,"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",WNI!I222))</f>
        <v xml:space="preserve"> </v>
      </c>
      <c r="U20" s="50"/>
      <c r="V20" s="61">
        <f>IF(Employee!H$268=E$9,Employee!D$268+SUM(M20)+'Aug09'!V65,SUM(M20)+'Aug09'!V65)</f>
        <v>0</v>
      </c>
      <c r="W20" s="61">
        <f>IF(Employee!H$268=E$9,Employee!D$269+SUM(N20)+'Aug09'!W65,SUM(N20)+'Aug09'!W65)</f>
        <v>0</v>
      </c>
      <c r="X20" s="61">
        <f>IF(O20=" ",'Aug09'!X65,O20+'Aug09'!X65)</f>
        <v>0</v>
      </c>
      <c r="Y20" s="61">
        <f>IF(P20=" ",'Aug09'!Y65,P20+'Aug09'!Y65)</f>
        <v>0</v>
      </c>
      <c r="Z20" s="61">
        <f>IF(Q20=" ",'Aug09'!Z65,Q20+'Aug09'!Z65)</f>
        <v>0</v>
      </c>
      <c r="AA20" s="61">
        <f>IF(R20=" ",'Aug09'!AA65,R20+'Aug09'!AA65)</f>
        <v>0</v>
      </c>
      <c r="AB20" s="62"/>
      <c r="AC20" s="61">
        <f>IF(T20=" ",'Aug09'!AC65,T20+'Aug09'!AC65)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23</v>
      </c>
      <c r="F24" s="63"/>
      <c r="G24" s="63"/>
      <c r="H24" s="421" t="s">
        <v>39</v>
      </c>
      <c r="I24" s="410"/>
      <c r="J24" s="411"/>
      <c r="K24" s="324">
        <f>Admin!B156</f>
        <v>40063</v>
      </c>
      <c r="L24" s="325" t="s">
        <v>256</v>
      </c>
      <c r="M24" s="326">
        <f>Admin!B162</f>
        <v>40069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",IF(Employee!P$17&gt;E$24,0,IF(C26="A",WNI!E223,IF(C26="B",WNI!F223,IF(C26="C",WNI!G223,IF(C26="J",WNI!H223,"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",WNI!I223))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",IF(Employee!P$43&gt;E$24,0,IF(C27="A",WNI!E224,IF(C27="B",WNI!F224,IF(C27="C",WNI!G224,IF(C27="J",WNI!H224,"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",WNI!I224))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",IF(Employee!P$69&gt;E$24,0,IF(C28="A",WNI!E225,IF(C28="B",WNI!F225,IF(C28="C",WNI!G225,IF(C28="J",WNI!H225,"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",WNI!I225))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",IF(Employee!P$95&gt;E$24,0,IF(C29="A",WNI!E226,IF(C29="B",WNI!F226,IF(C29="C",WNI!G226,IF(C29="J",WNI!H226,"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",WNI!I226))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",IF(Employee!P$121&gt;E$24,0,IF(C30="A",WNI!E227,IF(C30="B",WNI!F227,IF(C30="C",WNI!G227,IF(C30="J",WNI!H227,"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",WNI!I227))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",IF(Employee!P$147&gt;E$24,0,IF(C31="A",WNI!E228,IF(C31="B",WNI!F228,IF(C31="C",WNI!G228,IF(C31="J",WNI!H228,"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",WNI!I228))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",IF(Employee!P$173&gt;E$24,0,IF(C32="A",WNI!E229,IF(C32="B",WNI!F229,IF(C32="C",WNI!G229,IF(C32="J",WNI!H229,"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",WNI!I229))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",IF(Employee!P$199&gt;E$24,0,IF(C33="A",WNI!E230,IF(C33="B",WNI!F230,IF(C33="C",WNI!G230,IF(C33="J",WNI!H230,"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",WNI!I230))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",IF(Employee!P$225&gt;E$24,0,IF(C34="A",WNI!E231,IF(C34="B",WNI!F231,IF(C34="C",WNI!G231,IF(C34="J",WNI!H231,"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",WNI!I231))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",IF(Employee!P$251&gt;E$24,0,IF(C35="A",WNI!E232,IF(C35="B",WNI!F232,IF(C35="C",WNI!G232,IF(C35="J",WNI!H232,"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",WNI!I232))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24</v>
      </c>
      <c r="F39" s="63"/>
      <c r="G39" s="63"/>
      <c r="H39" s="421" t="s">
        <v>39</v>
      </c>
      <c r="I39" s="410"/>
      <c r="J39" s="411"/>
      <c r="K39" s="324">
        <f>Admin!B163</f>
        <v>40070</v>
      </c>
      <c r="L39" s="325" t="s">
        <v>256</v>
      </c>
      <c r="M39" s="326">
        <f>Admin!B169</f>
        <v>40076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",IF(Employee!P$17&gt;E$39,0,IF(C41="A",WNI!E233,IF(C41="B",WNI!F233,IF(C41="C",WNI!G233,IF(C41="J",WNI!H233,"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",WNI!I233))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",IF(Employee!P$43&gt;E$39,0,IF(C42="A",WNI!E234,IF(C42="B",WNI!F234,IF(C42="C",WNI!G234,IF(C42="J",WNI!H234,"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",WNI!I234))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",IF(Employee!P$69&gt;E$39,0,IF(C43="A",WNI!E235,IF(C43="B",WNI!F235,IF(C43="C",WNI!G235,IF(C43="J",WNI!H235,"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",WNI!I235))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",IF(Employee!P$95&gt;E$39,0,IF(C44="A",WNI!E236,IF(C44="B",WNI!F236,IF(C44="C",WNI!G236,IF(C44="J",WNI!H236,"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",WNI!I236))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",IF(Employee!P$121&gt;E$39,0,IF(C45="A",WNI!E237,IF(C45="B",WNI!F237,IF(C45="C",WNI!G237,IF(C45="J",WNI!H237,"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",WNI!I237))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",IF(Employee!P$147&gt;E$39,0,IF(C46="A",WNI!E238,IF(C46="B",WNI!F238,IF(C46="C",WNI!G238,IF(C46="J",WNI!H238,"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",WNI!I238))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",IF(Employee!P$173&gt;E$39,0,IF(C47="A",WNI!E239,IF(C47="B",WNI!F239,IF(C47="C",WNI!G239,IF(C47="J",WNI!H239,"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",WNI!I239))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",IF(Employee!P$199&gt;E$39,0,IF(C48="A",WNI!E240,IF(C48="B",WNI!F240,IF(C48="C",WNI!G240,IF(C48="J",WNI!H240,"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",WNI!I240))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",IF(Employee!P$225&gt;E$39,0,IF(C49="A",WNI!E241,IF(C49="B",WNI!F241,IF(C49="C",WNI!G241,IF(C49="J",WNI!H241,"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",WNI!I241))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",IF(Employee!P$251&gt;E$39,0,IF(C50="A",WNI!E242,IF(C50="B",WNI!F242,IF(C50="C",WNI!G242,IF(C50="J",WNI!H242,"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",WNI!I242))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25</v>
      </c>
      <c r="F54" s="63"/>
      <c r="G54" s="63"/>
      <c r="H54" s="421" t="s">
        <v>39</v>
      </c>
      <c r="I54" s="454"/>
      <c r="J54" s="455"/>
      <c r="K54" s="324">
        <f>Admin!B170</f>
        <v>40077</v>
      </c>
      <c r="L54" s="325" t="s">
        <v>256</v>
      </c>
      <c r="M54" s="326">
        <f>Admin!B176</f>
        <v>40083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",IF(Employee!P$17&gt;E$54,0,IF(C56="A",WNI!E243,IF(C56="B",WNI!F243,IF(C56="C",WNI!G243,IF(C56="J",WNI!H243,"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",WNI!I243))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",IF(Employee!P$43&gt;E$54,0,IF(C57="A",WNI!E244,IF(C57="B",WNI!F244,IF(C57="C",WNI!G244,IF(C57="J",WNI!H244,"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",WNI!I244))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",IF(Employee!P$69&gt;E$54,0,IF(C58="A",WNI!E245,IF(C58="B",WNI!F245,IF(C58="C",WNI!G245,IF(C58="J",WNI!H245,"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",WNI!I245))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",IF(Employee!P$95&gt;E$54,0,IF(C59="A",WNI!E246,IF(C59="B",WNI!F246,IF(C59="C",WNI!G246,IF(C59="J",WNI!H246,"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",WNI!I246))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",IF(Employee!P$121&gt;E$54,0,IF(C60="A",WNI!E247,IF(C60="B",WNI!F247,IF(C60="C",WNI!G247,IF(C60="J",WNI!H247,"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",WNI!I247))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",IF(Employee!P$147&gt;E$54,0,IF(C61="A",WNI!E248,IF(C61="B",WNI!F248,IF(C61="C",WNI!G248,IF(C61="J",WNI!H248,"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",WNI!I248))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",IF(Employee!P$173&gt;E$54,0,IF(C62="A",WNI!E249,IF(C62="B",WNI!F249,IF(C62="C",WNI!G249,IF(C62="J",WNI!H249,"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",WNI!I249))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",IF(Employee!P$199&gt;E$54,0,IF(C63="A",WNI!E250,IF(C63="B",WNI!F250,IF(C63="C",WNI!G250,IF(C63="J",WNI!H250,"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",WNI!I250))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",IF(Employee!P$225&gt;E$54,0,IF(C64="A",WNI!E251,IF(C64="B",WNI!F251,IF(C64="C",WNI!G251,IF(C64="J",WNI!H251,"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",WNI!I251))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",IF(Employee!P$251&gt;E$54,0,IF(C65="A",WNI!E252,IF(C65="B",WNI!F252,IF(C65="C",WNI!G252,IF(C65="J",WNI!H252,"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",WNI!I252))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34</v>
      </c>
      <c r="C68" s="452"/>
      <c r="D68" s="452"/>
      <c r="E68" s="453"/>
      <c r="F68" s="42"/>
      <c r="G68" s="42"/>
      <c r="H68" s="43"/>
      <c r="I68" s="43"/>
      <c r="J68" s="43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E68" s="114"/>
      <c r="AO68" s="99"/>
      <c r="AP68" s="63"/>
      <c r="AU68" s="63"/>
    </row>
    <row r="69" spans="1:47" ht="18" customHeight="1" thickTop="1" thickBot="1" x14ac:dyDescent="0.25">
      <c r="A69" s="45"/>
      <c r="B69" s="421" t="s">
        <v>9</v>
      </c>
      <c r="C69" s="454"/>
      <c r="D69" s="455"/>
      <c r="E69" s="220">
        <v>26</v>
      </c>
      <c r="F69" s="63"/>
      <c r="G69" s="63"/>
      <c r="H69" s="421" t="s">
        <v>39</v>
      </c>
      <c r="I69" s="454"/>
      <c r="J69" s="455"/>
      <c r="K69" s="324">
        <f>Admin!B177</f>
        <v>40084</v>
      </c>
      <c r="L69" s="325" t="s">
        <v>256</v>
      </c>
      <c r="M69" s="326">
        <f>Admin!B183</f>
        <v>40090</v>
      </c>
      <c r="N69" s="28"/>
      <c r="O69" s="422" t="s">
        <v>116</v>
      </c>
      <c r="P69" s="456"/>
      <c r="Q69" s="456"/>
      <c r="R69" s="457"/>
      <c r="S69" s="46"/>
      <c r="T69" s="231"/>
      <c r="U69" s="48"/>
      <c r="AD69" s="99"/>
      <c r="AE69" s="114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E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IF(E71=Employee!D$29,LOOKUP(E$69,NiTable!A:A,NiTable!B:B),"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IF(Employee!D$28="m","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IF(T$69="Y",H56,0)</f>
        <v>0</v>
      </c>
      <c r="I71" s="117">
        <f>IF(T$69="Y",I56,0)</f>
        <v>0</v>
      </c>
      <c r="J71" s="117">
        <f>IF(T$69="Y",J56,0)</f>
        <v>0</v>
      </c>
      <c r="K71" s="117">
        <f>IF(T$69="Y",K56,I71*J71)</f>
        <v>0</v>
      </c>
      <c r="L71" s="165">
        <f>IF(T$69="Y",L56,0)</f>
        <v>0</v>
      </c>
      <c r="M71" s="130" t="str">
        <f t="shared" ref="M71:M80" si="80">IF(E71=" "," ",IF(T$69="Y",M56,IF((H71+K71+L71)&gt;0,H71+K71+L71," ")))</f>
        <v xml:space="preserve"> </v>
      </c>
      <c r="N71" s="119" t="str">
        <f>IF(M71=" "," ",IF(M71=0," ",IF(Employee!O$24="W1",AN71,AI71-W56)))</f>
        <v xml:space="preserve"> </v>
      </c>
      <c r="O71" s="131" t="str">
        <f>IF(M71=" "," ",IF(M71=0," ",IF(Employee!P$17&gt;E$69,0,IF(C71="A",WNI!E253,IF(C71="B",WNI!F253,IF(C71="C",WNI!G253,IF(C71="J",WNI!H253," ")))))))</f>
        <v xml:space="preserve"> </v>
      </c>
      <c r="P71" s="119"/>
      <c r="Q71" s="119"/>
      <c r="R71" s="137" t="str">
        <f t="shared" ref="R71:R80" si="81">IF(M71=" "," ",IF(M71=0," ",M71-SUM(N71:Q71)))</f>
        <v xml:space="preserve"> </v>
      </c>
      <c r="S71" s="123"/>
      <c r="T71" s="120" t="str">
        <f>IF(M71=" "," ",IF(M71=0," ",WNI!I253))</f>
        <v xml:space="preserve"> </v>
      </c>
      <c r="U71" s="50"/>
      <c r="V71" s="61">
        <f>IF(Employee!H$34=E$69,Employee!D$34+SUM(M71)+V56,SUM(M71)+V56)</f>
        <v>0</v>
      </c>
      <c r="W71" s="61">
        <f>IF(Employee!H$34=E$69,Employee!D$35+SUM(N71)+W56,SUM(N71)+W56)</f>
        <v>0</v>
      </c>
      <c r="X71" s="61">
        <f t="shared" ref="X71:X80" si="82">IF(O71=" ",X56,O71+X56)</f>
        <v>0</v>
      </c>
      <c r="Y71" s="61">
        <f t="shared" ref="Y71:Z80" si="83">IF(P71=0,Y56,P71+Y56)</f>
        <v>0</v>
      </c>
      <c r="Z71" s="61">
        <f t="shared" si="83"/>
        <v>0</v>
      </c>
      <c r="AA71" s="61">
        <f t="shared" ref="AA71:AA80" si="84">IF(R71=" ",AA56,AA56+R71)</f>
        <v>0</v>
      </c>
      <c r="AC71" s="61">
        <f t="shared" ref="AC71:AC80" si="85">IF(T71=" ",AC56,T71+AC56)</f>
        <v>0</v>
      </c>
      <c r="AD71" s="99"/>
      <c r="AE71" s="114">
        <f>IF(E71=" ",0,IF(D71="BR",0,IF(D71="D",0,IF(D71="NT",V71,LOOKUP(D71,Free!A:A,Free!B:B)*E$69/52))))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IF(D71="D",AF71*AH$7,IF(AF71&gt;LOOKUP(E$69,HR!A:A,HR!B:B),(AF71-LOOKUP(E$69,HR!A:A,HR!B:B))*AH$7,0))</f>
        <v>0</v>
      </c>
      <c r="AI71" s="95">
        <f>IF(AF71&lt;1,0,AG71+AH71)</f>
        <v>0</v>
      </c>
      <c r="AJ71" s="95">
        <f>IF(E71=" ",0,IF(D71="BR",0,IF(D71="D",0,IF(D71="NT",M71,LOOKUP(D71,Free!A:A,Free!B:B)*1/52))))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IF(D71="D",AK71*AM$7,IF(AK71&gt;LOOKUP(1,HR!A:A,HR!B:B),(AK71-LOOKUP(1,HR!A:A,HR!B:B))*AH$7,0))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IF(E72=Employee!D$55,LOOKUP(E$69,NiTable!A:A,NiTable!E:E),"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IF(Employee!D$54="m","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 t="shared" ref="H72:H80" si="86">IF(T$69="Y",H57,0)</f>
        <v>0</v>
      </c>
      <c r="I72" s="121">
        <f t="shared" ref="I72:I80" si="87">IF(T$69="Y",I57,0)</f>
        <v>0</v>
      </c>
      <c r="J72" s="121">
        <f t="shared" ref="J72:J80" si="88">IF(T$69="Y",J57,0)</f>
        <v>0</v>
      </c>
      <c r="K72" s="121">
        <f t="shared" ref="K72:K80" si="89">IF(T$69="Y",K57,I72*J72)</f>
        <v>0</v>
      </c>
      <c r="L72" s="166">
        <f t="shared" ref="L72:L80" si="90">IF(T$69="Y",L57,0)</f>
        <v>0</v>
      </c>
      <c r="M72" s="132" t="str">
        <f t="shared" si="80"/>
        <v xml:space="preserve"> </v>
      </c>
      <c r="N72" s="123" t="str">
        <f>IF(M72=" "," ",IF(M72=0," ",IF(Employee!O$50="W1",AN72,AI72-W57)))</f>
        <v xml:space="preserve"> </v>
      </c>
      <c r="O72" s="133" t="str">
        <f>IF(M72=" "," ",IF(M72=0," ",IF(Employee!P$43&gt;E$69,0,IF(C72="A",WNI!E254,IF(C72="B",WNI!F254,IF(C72="C",WNI!G254,IF(C72="J",WNI!H254," ")))))))</f>
        <v xml:space="preserve"> </v>
      </c>
      <c r="P72" s="123"/>
      <c r="Q72" s="123"/>
      <c r="R72" s="138" t="str">
        <f t="shared" si="81"/>
        <v xml:space="preserve"> </v>
      </c>
      <c r="S72" s="123"/>
      <c r="T72" s="124" t="str">
        <f>IF(M72=" "," ",IF(M72=0," ",WNI!I254))</f>
        <v xml:space="preserve"> </v>
      </c>
      <c r="U72" s="50"/>
      <c r="V72" s="61">
        <f>IF(Employee!H$60=E$69,Employee!D$60+SUM(M72)+V57,SUM(M72)+V57)</f>
        <v>0</v>
      </c>
      <c r="W72" s="61">
        <f>IF(Employee!H$60=E$69,Employee!D$61+SUM(N72)+W57,SUM(N72)+W57)</f>
        <v>0</v>
      </c>
      <c r="X72" s="61">
        <f t="shared" si="82"/>
        <v>0</v>
      </c>
      <c r="Y72" s="61">
        <f t="shared" si="83"/>
        <v>0</v>
      </c>
      <c r="Z72" s="61">
        <f t="shared" si="83"/>
        <v>0</v>
      </c>
      <c r="AA72" s="61">
        <f t="shared" si="84"/>
        <v>0</v>
      </c>
      <c r="AC72" s="61">
        <f t="shared" si="85"/>
        <v>0</v>
      </c>
      <c r="AD72" s="99"/>
      <c r="AE72" s="114">
        <f>IF(E72=" ",0,IF(D72="BR",0,IF(D72="D",0,IF(D72="NT",V72,LOOKUP(D72,Free!A:A,Free!B:B)*E$69/52))))</f>
        <v>0</v>
      </c>
      <c r="AF72" s="95">
        <f t="shared" ref="AF72:AF80" si="91">IF(E72=" ",0,V72-AE72)</f>
        <v>0</v>
      </c>
      <c r="AG72" s="95">
        <f t="shared" ref="AG72:AG80" si="92">AF72*AG$7</f>
        <v>0</v>
      </c>
      <c r="AH72" s="95">
        <f>IF(D72="D",AF72*AH$7,IF(AF72&gt;LOOKUP(E$69,HR!A:A,HR!B:B),(AF72-LOOKUP(E$69,HR!A:A,HR!B:B))*AH$7,0))</f>
        <v>0</v>
      </c>
      <c r="AI72" s="95">
        <f t="shared" ref="AI72:AI80" si="93">IF(AF72&lt;1,0,AG72+AH72)</f>
        <v>0</v>
      </c>
      <c r="AJ72" s="95">
        <f>IF(E72=" ",0,IF(D72="BR",0,IF(D72="D",0,IF(D72="NT",M72,LOOKUP(D72,Free!A:A,Free!B:B)*1/52))))</f>
        <v>0</v>
      </c>
      <c r="AK72" s="95">
        <f t="shared" ref="AK72:AK80" si="94">IF(E72=" ",0,SUM(M72)-AJ72)</f>
        <v>0</v>
      </c>
      <c r="AL72" s="95">
        <f t="shared" ref="AL72:AL80" si="95">AK72*AL$7</f>
        <v>0</v>
      </c>
      <c r="AM72" s="95">
        <f>IF(D72="D",AK72*AM$7,IF(AK72&gt;LOOKUP(1,HR!A:A,HR!B:B),(AK72-LOOKUP(1,HR!A:A,HR!B:B))*AH$7,0))</f>
        <v>0</v>
      </c>
      <c r="AN72" s="95">
        <f t="shared" ref="AN72:AN80" si="96">IF(AK72&lt;1,0,AL72+AM72)</f>
        <v>0</v>
      </c>
      <c r="AO72" s="99"/>
      <c r="AP72" s="63"/>
      <c r="AQ72" s="95">
        <f t="shared" ref="AQ72:AQ80" si="97">IF(G72="SSP",H72,0)</f>
        <v>0</v>
      </c>
      <c r="AR72" s="95">
        <f t="shared" ref="AR72:AR80" si="98">IF(G72="SMP",H72,0)</f>
        <v>0</v>
      </c>
      <c r="AS72" s="95">
        <f t="shared" ref="AS72:AS80" si="99">IF(G72="SPP",H72,0)</f>
        <v>0</v>
      </c>
      <c r="AT72" s="95">
        <f t="shared" ref="AT72:AT80" si="10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IF(E73=Employee!D$81,LOOKUP(E$69,NiTable!A:A,NiTable!H:H),"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IF(Employee!D$80="m","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 t="shared" si="86"/>
        <v>0</v>
      </c>
      <c r="I73" s="121">
        <f t="shared" si="87"/>
        <v>0</v>
      </c>
      <c r="J73" s="121">
        <f t="shared" si="88"/>
        <v>0</v>
      </c>
      <c r="K73" s="121">
        <f t="shared" si="89"/>
        <v>0</v>
      </c>
      <c r="L73" s="166">
        <f t="shared" si="90"/>
        <v>0</v>
      </c>
      <c r="M73" s="132" t="str">
        <f t="shared" si="80"/>
        <v xml:space="preserve"> </v>
      </c>
      <c r="N73" s="123" t="str">
        <f>IF(M73=" "," ",IF(M73=0," ",IF(Employee!O$76="W1",AN73,AI73-W58)))</f>
        <v xml:space="preserve"> </v>
      </c>
      <c r="O73" s="133" t="str">
        <f>IF(M73=" "," ",IF(M73=0," ",IF(Employee!P$69&gt;E$69,0,IF(C73="A",WNI!E255,IF(C73="B",WNI!F255,IF(C73="C",WNI!G255,IF(C73="J",WNI!H255," ")))))))</f>
        <v xml:space="preserve"> </v>
      </c>
      <c r="P73" s="123"/>
      <c r="Q73" s="123"/>
      <c r="R73" s="138" t="str">
        <f t="shared" si="81"/>
        <v xml:space="preserve"> </v>
      </c>
      <c r="S73" s="123"/>
      <c r="T73" s="124" t="str">
        <f>IF(M73=" "," ",IF(M73=0," ",WNI!I255))</f>
        <v xml:space="preserve"> </v>
      </c>
      <c r="U73" s="50"/>
      <c r="V73" s="61">
        <f>IF(Employee!H$86=E$69,Employee!D$86+SUM(M73)+V58,SUM(M73)+V58)</f>
        <v>0</v>
      </c>
      <c r="W73" s="61">
        <f>IF(Employee!H$86=E$69,Employee!D$87+SUM(N73)+W58,SUM(N73)+W58)</f>
        <v>0</v>
      </c>
      <c r="X73" s="61">
        <f t="shared" si="82"/>
        <v>0</v>
      </c>
      <c r="Y73" s="61">
        <f t="shared" si="83"/>
        <v>0</v>
      </c>
      <c r="Z73" s="61">
        <f t="shared" si="83"/>
        <v>0</v>
      </c>
      <c r="AA73" s="61">
        <f t="shared" si="84"/>
        <v>0</v>
      </c>
      <c r="AC73" s="61">
        <f t="shared" si="85"/>
        <v>0</v>
      </c>
      <c r="AD73" s="99"/>
      <c r="AE73" s="114">
        <f>IF(E73=" ",0,IF(D73="BR",0,IF(D73="D",0,IF(D73="NT",V73,LOOKUP(D73,Free!A:A,Free!B:B)*E$69/52))))</f>
        <v>0</v>
      </c>
      <c r="AF73" s="95">
        <f t="shared" si="91"/>
        <v>0</v>
      </c>
      <c r="AG73" s="95">
        <f t="shared" si="92"/>
        <v>0</v>
      </c>
      <c r="AH73" s="95">
        <f>IF(D73="D",AF73*AH$7,IF(AF73&gt;LOOKUP(E$69,HR!A:A,HR!B:B),(AF73-LOOKUP(E$69,HR!A:A,HR!B:B))*AH$7,0))</f>
        <v>0</v>
      </c>
      <c r="AI73" s="95">
        <f t="shared" si="93"/>
        <v>0</v>
      </c>
      <c r="AJ73" s="95">
        <f>IF(E73=" ",0,IF(D73="BR",0,IF(D73="D",0,IF(D73="NT",M73,LOOKUP(D73,Free!A:A,Free!B:B)*1/52))))</f>
        <v>0</v>
      </c>
      <c r="AK73" s="95">
        <f t="shared" si="94"/>
        <v>0</v>
      </c>
      <c r="AL73" s="95">
        <f t="shared" si="95"/>
        <v>0</v>
      </c>
      <c r="AM73" s="95">
        <f>IF(D73="D",AK73*AM$7,IF(AK73&gt;LOOKUP(1,HR!A:A,HR!B:B),(AK73-LOOKUP(1,HR!A:A,HR!B:B))*AH$7,0))</f>
        <v>0</v>
      </c>
      <c r="AN73" s="95">
        <f t="shared" si="96"/>
        <v>0</v>
      </c>
      <c r="AO73" s="99"/>
      <c r="AP73" s="63"/>
      <c r="AQ73" s="95">
        <f t="shared" si="97"/>
        <v>0</v>
      </c>
      <c r="AR73" s="95">
        <f t="shared" si="98"/>
        <v>0</v>
      </c>
      <c r="AS73" s="95">
        <f t="shared" si="99"/>
        <v>0</v>
      </c>
      <c r="AT73" s="95">
        <f t="shared" si="10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IF(E74=Employee!D$107,LOOKUP(E$69,NiTable!A:A,NiTable!K:K),"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IF(Employee!D$106="m","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 t="shared" si="86"/>
        <v>0</v>
      </c>
      <c r="I74" s="121">
        <f t="shared" si="87"/>
        <v>0</v>
      </c>
      <c r="J74" s="121">
        <f t="shared" si="88"/>
        <v>0</v>
      </c>
      <c r="K74" s="121">
        <f t="shared" si="89"/>
        <v>0</v>
      </c>
      <c r="L74" s="166">
        <f t="shared" si="90"/>
        <v>0</v>
      </c>
      <c r="M74" s="132" t="str">
        <f t="shared" si="80"/>
        <v xml:space="preserve"> </v>
      </c>
      <c r="N74" s="123" t="str">
        <f>IF(M74=" "," ",IF(M74=0," ",IF(Employee!O$102="W1",AN74,AI74-W59)))</f>
        <v xml:space="preserve"> </v>
      </c>
      <c r="O74" s="133" t="str">
        <f>IF(M74=" "," ",IF(M74=0," ",IF(Employee!P$95&gt;E$69,0,IF(C74="A",WNI!E256,IF(C74="B",WNI!F256,IF(C74="C",WNI!G256,IF(C74="J",WNI!H256," ")))))))</f>
        <v xml:space="preserve"> </v>
      </c>
      <c r="P74" s="123"/>
      <c r="Q74" s="123"/>
      <c r="R74" s="138" t="str">
        <f t="shared" si="81"/>
        <v xml:space="preserve"> </v>
      </c>
      <c r="S74" s="123"/>
      <c r="T74" s="124" t="str">
        <f>IF(M74=" "," ",IF(M74=0," ",WNI!I256))</f>
        <v xml:space="preserve"> </v>
      </c>
      <c r="U74" s="50"/>
      <c r="V74" s="61">
        <f>IF(Employee!H$112=E$69,Employee!D$112+SUM(M74)+V59,SUM(M74)+V59)</f>
        <v>0</v>
      </c>
      <c r="W74" s="61">
        <f>IF(Employee!H$112=E$69,Employee!D$113+SUM(N74)+W59,SUM(N74)+W59)</f>
        <v>0</v>
      </c>
      <c r="X74" s="61">
        <f t="shared" si="82"/>
        <v>0</v>
      </c>
      <c r="Y74" s="61">
        <f t="shared" si="83"/>
        <v>0</v>
      </c>
      <c r="Z74" s="61">
        <f t="shared" si="83"/>
        <v>0</v>
      </c>
      <c r="AA74" s="61">
        <f t="shared" si="84"/>
        <v>0</v>
      </c>
      <c r="AC74" s="61">
        <f t="shared" si="85"/>
        <v>0</v>
      </c>
      <c r="AD74" s="99"/>
      <c r="AE74" s="114">
        <f>IF(E74=" ",0,IF(D74="BR",0,IF(D74="D",0,IF(D74="NT",V74,LOOKUP(D74,Free!A:A,Free!B:B)*E$69/52))))</f>
        <v>0</v>
      </c>
      <c r="AF74" s="95">
        <f t="shared" si="91"/>
        <v>0</v>
      </c>
      <c r="AG74" s="95">
        <f t="shared" si="92"/>
        <v>0</v>
      </c>
      <c r="AH74" s="95">
        <f>IF(D74="D",AF74*AH$7,IF(AF74&gt;LOOKUP(E$69,HR!A:A,HR!B:B),(AF74-LOOKUP(E$69,HR!A:A,HR!B:B))*AH$7,0))</f>
        <v>0</v>
      </c>
      <c r="AI74" s="95">
        <f t="shared" si="93"/>
        <v>0</v>
      </c>
      <c r="AJ74" s="95">
        <f>IF(E74=" ",0,IF(D74="BR",0,IF(D74="D",0,IF(D74="NT",M74,LOOKUP(D74,Free!A:A,Free!B:B)*1/52))))</f>
        <v>0</v>
      </c>
      <c r="AK74" s="95">
        <f t="shared" si="94"/>
        <v>0</v>
      </c>
      <c r="AL74" s="95">
        <f t="shared" si="95"/>
        <v>0</v>
      </c>
      <c r="AM74" s="95">
        <f>IF(D74="D",AK74*AM$7,IF(AK74&gt;LOOKUP(1,HR!A:A,HR!B:B),(AK74-LOOKUP(1,HR!A:A,HR!B:B))*AH$7,0))</f>
        <v>0</v>
      </c>
      <c r="AN74" s="95">
        <f t="shared" si="96"/>
        <v>0</v>
      </c>
      <c r="AO74" s="99"/>
      <c r="AP74" s="63"/>
      <c r="AQ74" s="95">
        <f t="shared" si="97"/>
        <v>0</v>
      </c>
      <c r="AR74" s="95">
        <f t="shared" si="98"/>
        <v>0</v>
      </c>
      <c r="AS74" s="95">
        <f t="shared" si="99"/>
        <v>0</v>
      </c>
      <c r="AT74" s="95">
        <f t="shared" si="10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IF(E75=Employee!D$133,LOOKUP(E$69,NiTable!A:A,NiTable!N:N),"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IF(Employee!D$132="m","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 t="shared" si="86"/>
        <v>0</v>
      </c>
      <c r="I75" s="121">
        <f t="shared" si="87"/>
        <v>0</v>
      </c>
      <c r="J75" s="121">
        <f t="shared" si="88"/>
        <v>0</v>
      </c>
      <c r="K75" s="121">
        <f t="shared" si="89"/>
        <v>0</v>
      </c>
      <c r="L75" s="166">
        <f t="shared" si="90"/>
        <v>0</v>
      </c>
      <c r="M75" s="132" t="str">
        <f t="shared" si="80"/>
        <v xml:space="preserve"> </v>
      </c>
      <c r="N75" s="123" t="str">
        <f>IF(M75=" "," ",IF(M75=0," ",IF(Employee!O$128="W1",AN75,AI75-W60)))</f>
        <v xml:space="preserve"> </v>
      </c>
      <c r="O75" s="133" t="str">
        <f>IF(M75=" "," ",IF(M75=0," ",IF(Employee!P$121&gt;E$69,0,IF(C75="A",WNI!E257,IF(C75="B",WNI!F257,IF(C75="C",WNI!G257,IF(C75="J",WNI!H257," ")))))))</f>
        <v xml:space="preserve"> </v>
      </c>
      <c r="P75" s="123"/>
      <c r="Q75" s="123"/>
      <c r="R75" s="138" t="str">
        <f t="shared" si="81"/>
        <v xml:space="preserve"> </v>
      </c>
      <c r="S75" s="123"/>
      <c r="T75" s="124" t="str">
        <f>IF(M75=" "," ",IF(M75=0," ",WNI!I257))</f>
        <v xml:space="preserve"> </v>
      </c>
      <c r="U75" s="50"/>
      <c r="V75" s="61">
        <f>IF(Employee!H$138=E$69,Employee!D$138+SUM(M75)+V60,SUM(M75)+V60)</f>
        <v>0</v>
      </c>
      <c r="W75" s="61">
        <f>IF(Employee!H$138=E$69,Employee!D$139+SUM(N75)+W60,SUM(N75)+W60)</f>
        <v>0</v>
      </c>
      <c r="X75" s="61">
        <f t="shared" si="82"/>
        <v>0</v>
      </c>
      <c r="Y75" s="61">
        <f t="shared" si="83"/>
        <v>0</v>
      </c>
      <c r="Z75" s="61">
        <f t="shared" si="83"/>
        <v>0</v>
      </c>
      <c r="AA75" s="61">
        <f t="shared" si="84"/>
        <v>0</v>
      </c>
      <c r="AC75" s="61">
        <f t="shared" si="85"/>
        <v>0</v>
      </c>
      <c r="AD75" s="99"/>
      <c r="AE75" s="114">
        <f>IF(E75=" ",0,IF(D75="BR",0,IF(D75="D",0,IF(D75="NT",V75,LOOKUP(D75,Free!A:A,Free!B:B)*E$69/52))))</f>
        <v>0</v>
      </c>
      <c r="AF75" s="95">
        <f t="shared" si="91"/>
        <v>0</v>
      </c>
      <c r="AG75" s="95">
        <f t="shared" si="92"/>
        <v>0</v>
      </c>
      <c r="AH75" s="95">
        <f>IF(D75="D",AF75*AH$7,IF(AF75&gt;LOOKUP(E$69,HR!A:A,HR!B:B),(AF75-LOOKUP(E$69,HR!A:A,HR!B:B))*AH$7,0))</f>
        <v>0</v>
      </c>
      <c r="AI75" s="95">
        <f t="shared" si="93"/>
        <v>0</v>
      </c>
      <c r="AJ75" s="95">
        <f>IF(E75=" ",0,IF(D75="BR",0,IF(D75="D",0,IF(D75="NT",M75,LOOKUP(D75,Free!A:A,Free!B:B)*1/52))))</f>
        <v>0</v>
      </c>
      <c r="AK75" s="95">
        <f t="shared" si="94"/>
        <v>0</v>
      </c>
      <c r="AL75" s="95">
        <f t="shared" si="95"/>
        <v>0</v>
      </c>
      <c r="AM75" s="95">
        <f>IF(D75="D",AK75*AM$7,IF(AK75&gt;LOOKUP(1,HR!A:A,HR!B:B),(AK75-LOOKUP(1,HR!A:A,HR!B:B))*AH$7,0))</f>
        <v>0</v>
      </c>
      <c r="AN75" s="95">
        <f t="shared" si="96"/>
        <v>0</v>
      </c>
      <c r="AO75" s="99"/>
      <c r="AP75" s="63"/>
      <c r="AQ75" s="95">
        <f t="shared" si="97"/>
        <v>0</v>
      </c>
      <c r="AR75" s="95">
        <f t="shared" si="98"/>
        <v>0</v>
      </c>
      <c r="AS75" s="95">
        <f t="shared" si="99"/>
        <v>0</v>
      </c>
      <c r="AT75" s="95">
        <f t="shared" si="10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IF(E76=Employee!D$159,LOOKUP(E$69,NiTable!A:A,NiTable!Q:Q),"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IF(Employee!D$158="m","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 t="shared" si="86"/>
        <v>0</v>
      </c>
      <c r="I76" s="121">
        <f t="shared" si="87"/>
        <v>0</v>
      </c>
      <c r="J76" s="121">
        <f t="shared" si="88"/>
        <v>0</v>
      </c>
      <c r="K76" s="121">
        <f t="shared" si="89"/>
        <v>0</v>
      </c>
      <c r="L76" s="166">
        <f t="shared" si="90"/>
        <v>0</v>
      </c>
      <c r="M76" s="132" t="str">
        <f t="shared" si="80"/>
        <v xml:space="preserve"> </v>
      </c>
      <c r="N76" s="123" t="str">
        <f>IF(M76=" "," ",IF(M76=0," ",IF(Employee!O$154="W1",AN76,AI76-W61)))</f>
        <v xml:space="preserve"> </v>
      </c>
      <c r="O76" s="133" t="str">
        <f>IF(M76=" "," ",IF(M76=0," ",IF(Employee!P$147&gt;E$69,0,IF(C76="A",WNI!E258,IF(C76="B",WNI!F258,IF(C76="C",WNI!G258,IF(C76="J",WNI!H258," ")))))))</f>
        <v xml:space="preserve"> </v>
      </c>
      <c r="P76" s="123"/>
      <c r="Q76" s="123"/>
      <c r="R76" s="138" t="str">
        <f t="shared" si="81"/>
        <v xml:space="preserve"> </v>
      </c>
      <c r="S76" s="123"/>
      <c r="T76" s="124" t="str">
        <f>IF(M76=" "," ",IF(M76=0," ",WNI!I258))</f>
        <v xml:space="preserve"> </v>
      </c>
      <c r="U76" s="50"/>
      <c r="V76" s="61">
        <f>IF(Employee!H$164=E$69,Employee!D$164+SUM(M76)+V61,SUM(M76)+V61)</f>
        <v>0</v>
      </c>
      <c r="W76" s="61">
        <f>IF(Employee!H$164=E$69,Employee!D$165+SUM(N76)+W61,SUM(N76)+W61)</f>
        <v>0</v>
      </c>
      <c r="X76" s="61">
        <f t="shared" si="82"/>
        <v>0</v>
      </c>
      <c r="Y76" s="61">
        <f t="shared" si="83"/>
        <v>0</v>
      </c>
      <c r="Z76" s="61">
        <f t="shared" si="83"/>
        <v>0</v>
      </c>
      <c r="AA76" s="61">
        <f t="shared" si="84"/>
        <v>0</v>
      </c>
      <c r="AC76" s="61">
        <f t="shared" si="85"/>
        <v>0</v>
      </c>
      <c r="AD76" s="99"/>
      <c r="AE76" s="114">
        <f>IF(E76=" ",0,IF(D76="BR",0,IF(D76="D",0,IF(D76="NT",V76,LOOKUP(D76,Free!A:A,Free!B:B)*E$69/52))))</f>
        <v>0</v>
      </c>
      <c r="AF76" s="95">
        <f t="shared" si="91"/>
        <v>0</v>
      </c>
      <c r="AG76" s="95">
        <f t="shared" si="92"/>
        <v>0</v>
      </c>
      <c r="AH76" s="95">
        <f>IF(D76="D",AF76*AH$7,IF(AF76&gt;LOOKUP(E$69,HR!A:A,HR!B:B),(AF76-LOOKUP(E$69,HR!A:A,HR!B:B))*AH$7,0))</f>
        <v>0</v>
      </c>
      <c r="AI76" s="95">
        <f t="shared" si="93"/>
        <v>0</v>
      </c>
      <c r="AJ76" s="95">
        <f>IF(E76=" ",0,IF(D76="BR",0,IF(D76="D",0,IF(D76="NT",M76,LOOKUP(D76,Free!A:A,Free!B:B)*1/52))))</f>
        <v>0</v>
      </c>
      <c r="AK76" s="95">
        <f t="shared" si="94"/>
        <v>0</v>
      </c>
      <c r="AL76" s="95">
        <f t="shared" si="95"/>
        <v>0</v>
      </c>
      <c r="AM76" s="95">
        <f>IF(D76="D",AK76*AM$7,IF(AK76&gt;LOOKUP(1,HR!A:A,HR!B:B),(AK76-LOOKUP(1,HR!A:A,HR!B:B))*AH$7,0))</f>
        <v>0</v>
      </c>
      <c r="AN76" s="95">
        <f t="shared" si="96"/>
        <v>0</v>
      </c>
      <c r="AO76" s="99"/>
      <c r="AP76" s="63"/>
      <c r="AQ76" s="95">
        <f t="shared" si="97"/>
        <v>0</v>
      </c>
      <c r="AR76" s="95">
        <f t="shared" si="98"/>
        <v>0</v>
      </c>
      <c r="AS76" s="95">
        <f t="shared" si="99"/>
        <v>0</v>
      </c>
      <c r="AT76" s="95">
        <f t="shared" si="10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IF(E77=Employee!D$185,LOOKUP(E$69,NiTable!A:A,NiTable!T:T),"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IF(Employee!D$184="m","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 t="shared" si="86"/>
        <v>0</v>
      </c>
      <c r="I77" s="121">
        <f t="shared" si="87"/>
        <v>0</v>
      </c>
      <c r="J77" s="121">
        <f t="shared" si="88"/>
        <v>0</v>
      </c>
      <c r="K77" s="121">
        <f t="shared" si="89"/>
        <v>0</v>
      </c>
      <c r="L77" s="166">
        <f t="shared" si="90"/>
        <v>0</v>
      </c>
      <c r="M77" s="132" t="str">
        <f t="shared" si="80"/>
        <v xml:space="preserve"> </v>
      </c>
      <c r="N77" s="123" t="str">
        <f>IF(M77=" "," ",IF(M77=0," ",IF(Employee!O$180="W1",AN77,AI77-W62)))</f>
        <v xml:space="preserve"> </v>
      </c>
      <c r="O77" s="133" t="str">
        <f>IF(M77=" "," ",IF(M77=0," ",IF(Employee!P$173&gt;E$69,0,IF(C77="A",WNI!E259,IF(C77="B",WNI!F259,IF(C77="C",WNI!G259,IF(C77="J",WNI!H259," ")))))))</f>
        <v xml:space="preserve"> </v>
      </c>
      <c r="P77" s="123"/>
      <c r="Q77" s="123"/>
      <c r="R77" s="138" t="str">
        <f t="shared" si="81"/>
        <v xml:space="preserve"> </v>
      </c>
      <c r="S77" s="123"/>
      <c r="T77" s="124" t="str">
        <f>IF(M77=" "," ",IF(M77=0," ",WNI!I259))</f>
        <v xml:space="preserve"> </v>
      </c>
      <c r="U77" s="50"/>
      <c r="V77" s="61">
        <f>IF(Employee!H$190=E$69,Employee!D$190+SUM(M77)+V62,SUM(M77)+V62)</f>
        <v>0</v>
      </c>
      <c r="W77" s="61">
        <f>IF(Employee!H$190=E$69,Employee!D$191+SUM(N77)+W62,SUM(N77)+W62)</f>
        <v>0</v>
      </c>
      <c r="X77" s="61">
        <f t="shared" si="82"/>
        <v>0</v>
      </c>
      <c r="Y77" s="61">
        <f t="shared" si="83"/>
        <v>0</v>
      </c>
      <c r="Z77" s="61">
        <f t="shared" si="83"/>
        <v>0</v>
      </c>
      <c r="AA77" s="61">
        <f t="shared" si="84"/>
        <v>0</v>
      </c>
      <c r="AC77" s="61">
        <f t="shared" si="85"/>
        <v>0</v>
      </c>
      <c r="AD77" s="99"/>
      <c r="AE77" s="114">
        <f>IF(E77=" ",0,IF(D77="BR",0,IF(D77="D",0,IF(D77="NT",V77,LOOKUP(D77,Free!A:A,Free!B:B)*E$69/52))))</f>
        <v>0</v>
      </c>
      <c r="AF77" s="95">
        <f t="shared" si="91"/>
        <v>0</v>
      </c>
      <c r="AG77" s="95">
        <f t="shared" si="92"/>
        <v>0</v>
      </c>
      <c r="AH77" s="95">
        <f>IF(D77="D",AF77*AH$7,IF(AF77&gt;LOOKUP(E$69,HR!A:A,HR!B:B),(AF77-LOOKUP(E$69,HR!A:A,HR!B:B))*AH$7,0))</f>
        <v>0</v>
      </c>
      <c r="AI77" s="95">
        <f t="shared" si="93"/>
        <v>0</v>
      </c>
      <c r="AJ77" s="95">
        <f>IF(E77=" ",0,IF(D77="BR",0,IF(D77="D",0,IF(D77="NT",M77,LOOKUP(D77,Free!A:A,Free!B:B)*1/52))))</f>
        <v>0</v>
      </c>
      <c r="AK77" s="95">
        <f t="shared" si="94"/>
        <v>0</v>
      </c>
      <c r="AL77" s="95">
        <f t="shared" si="95"/>
        <v>0</v>
      </c>
      <c r="AM77" s="95">
        <f>IF(D77="D",AK77*AM$7,IF(AK77&gt;LOOKUP(1,HR!A:A,HR!B:B),(AK77-LOOKUP(1,HR!A:A,HR!B:B))*AH$7,0))</f>
        <v>0</v>
      </c>
      <c r="AN77" s="95">
        <f t="shared" si="96"/>
        <v>0</v>
      </c>
      <c r="AO77" s="99"/>
      <c r="AP77" s="63"/>
      <c r="AQ77" s="95">
        <f t="shared" si="97"/>
        <v>0</v>
      </c>
      <c r="AR77" s="95">
        <f t="shared" si="98"/>
        <v>0</v>
      </c>
      <c r="AS77" s="95">
        <f t="shared" si="99"/>
        <v>0</v>
      </c>
      <c r="AT77" s="95">
        <f t="shared" si="10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IF(E78=Employee!D$211,LOOKUP(E$69,NiTable!A:A,NiTable!W:W),"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IF(Employee!D$210="m","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 t="shared" si="86"/>
        <v>0</v>
      </c>
      <c r="I78" s="121">
        <f t="shared" si="87"/>
        <v>0</v>
      </c>
      <c r="J78" s="121">
        <f t="shared" si="88"/>
        <v>0</v>
      </c>
      <c r="K78" s="121">
        <f t="shared" si="89"/>
        <v>0</v>
      </c>
      <c r="L78" s="166">
        <f t="shared" si="90"/>
        <v>0</v>
      </c>
      <c r="M78" s="132" t="str">
        <f t="shared" si="80"/>
        <v xml:space="preserve"> </v>
      </c>
      <c r="N78" s="123" t="str">
        <f>IF(M78=" "," ",IF(M78=0," ",IF(Employee!O$206="W1",AN78,AI78-W63)))</f>
        <v xml:space="preserve"> </v>
      </c>
      <c r="O78" s="133" t="str">
        <f>IF(M78=" "," ",IF(M78=0," ",IF(Employee!P$199&gt;E$69,0,IF(C78="A",WNI!E260,IF(C78="B",WNI!F260,IF(C78="C",WNI!G260,IF(C78="J",WNI!H260," ")))))))</f>
        <v xml:space="preserve"> </v>
      </c>
      <c r="P78" s="123"/>
      <c r="Q78" s="123"/>
      <c r="R78" s="138" t="str">
        <f t="shared" si="81"/>
        <v xml:space="preserve"> </v>
      </c>
      <c r="S78" s="123"/>
      <c r="T78" s="124" t="str">
        <f>IF(M78=" "," ",IF(M78=0," ",WNI!I260))</f>
        <v xml:space="preserve"> </v>
      </c>
      <c r="U78" s="50"/>
      <c r="V78" s="61">
        <f>IF(Employee!H$216=E$69,Employee!D$216+SUM(M78)+V63,SUM(M78)+V63)</f>
        <v>0</v>
      </c>
      <c r="W78" s="61">
        <f>IF(Employee!H$216=E$69,Employee!D$217+SUM(N78)+W63,SUM(N78)+W63)</f>
        <v>0</v>
      </c>
      <c r="X78" s="61">
        <f t="shared" si="82"/>
        <v>0</v>
      </c>
      <c r="Y78" s="61">
        <f t="shared" si="83"/>
        <v>0</v>
      </c>
      <c r="Z78" s="61">
        <f t="shared" si="83"/>
        <v>0</v>
      </c>
      <c r="AA78" s="61">
        <f t="shared" si="84"/>
        <v>0</v>
      </c>
      <c r="AC78" s="61">
        <f t="shared" si="85"/>
        <v>0</v>
      </c>
      <c r="AD78" s="99"/>
      <c r="AE78" s="114">
        <f>IF(E78=" ",0,IF(D78="BR",0,IF(D78="D",0,IF(D78="NT",V78,LOOKUP(D78,Free!A:A,Free!B:B)*E$69/52))))</f>
        <v>0</v>
      </c>
      <c r="AF78" s="95">
        <f t="shared" si="91"/>
        <v>0</v>
      </c>
      <c r="AG78" s="95">
        <f t="shared" si="92"/>
        <v>0</v>
      </c>
      <c r="AH78" s="95">
        <f>IF(D78="D",AF78*AH$7,IF(AF78&gt;LOOKUP(E$69,HR!A:A,HR!B:B),(AF78-LOOKUP(E$69,HR!A:A,HR!B:B))*AH$7,0))</f>
        <v>0</v>
      </c>
      <c r="AI78" s="95">
        <f t="shared" si="93"/>
        <v>0</v>
      </c>
      <c r="AJ78" s="95">
        <f>IF(E78=" ",0,IF(D78="BR",0,IF(D78="D",0,IF(D78="NT",M78,LOOKUP(D78,Free!A:A,Free!B:B)*1/52))))</f>
        <v>0</v>
      </c>
      <c r="AK78" s="95">
        <f t="shared" si="94"/>
        <v>0</v>
      </c>
      <c r="AL78" s="95">
        <f t="shared" si="95"/>
        <v>0</v>
      </c>
      <c r="AM78" s="95">
        <f>IF(D78="D",AK78*AM$7,IF(AK78&gt;LOOKUP(1,HR!A:A,HR!B:B),(AK78-LOOKUP(1,HR!A:A,HR!B:B))*AH$7,0))</f>
        <v>0</v>
      </c>
      <c r="AN78" s="95">
        <f t="shared" si="96"/>
        <v>0</v>
      </c>
      <c r="AO78" s="99"/>
      <c r="AP78" s="63"/>
      <c r="AQ78" s="95">
        <f t="shared" si="97"/>
        <v>0</v>
      </c>
      <c r="AR78" s="95">
        <f t="shared" si="98"/>
        <v>0</v>
      </c>
      <c r="AS78" s="95">
        <f t="shared" si="99"/>
        <v>0</v>
      </c>
      <c r="AT78" s="95">
        <f t="shared" si="10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IF(E79=Employee!D$237,LOOKUP(E$69,NiTable!A:A,NiTable!Z:Z),"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IF(Employee!D$236="m","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 t="shared" si="86"/>
        <v>0</v>
      </c>
      <c r="I79" s="121">
        <f t="shared" si="87"/>
        <v>0</v>
      </c>
      <c r="J79" s="121">
        <f t="shared" si="88"/>
        <v>0</v>
      </c>
      <c r="K79" s="121">
        <f t="shared" si="89"/>
        <v>0</v>
      </c>
      <c r="L79" s="166">
        <f t="shared" si="90"/>
        <v>0</v>
      </c>
      <c r="M79" s="132" t="str">
        <f t="shared" si="80"/>
        <v xml:space="preserve"> </v>
      </c>
      <c r="N79" s="123" t="str">
        <f>IF(M79=" "," ",IF(M79=0," ",IF(Employee!O$232="W1",AN79,AI79-W64)))</f>
        <v xml:space="preserve"> </v>
      </c>
      <c r="O79" s="133" t="str">
        <f>IF(M79=" "," ",IF(M79=0," ",IF(Employee!P$225&gt;E$69,0,IF(C79="A",WNI!E261,IF(C79="B",WNI!F261,IF(C79="C",WNI!G261,IF(C79="J",WNI!H261," ")))))))</f>
        <v xml:space="preserve"> </v>
      </c>
      <c r="P79" s="123"/>
      <c r="Q79" s="123"/>
      <c r="R79" s="138" t="str">
        <f t="shared" si="81"/>
        <v xml:space="preserve"> </v>
      </c>
      <c r="S79" s="123"/>
      <c r="T79" s="124" t="str">
        <f>IF(M79=" "," ",IF(M79=0," ",WNI!I261))</f>
        <v xml:space="preserve"> </v>
      </c>
      <c r="U79" s="50"/>
      <c r="V79" s="61">
        <f>IF(Employee!H$242=E$69,Employee!D$242+SUM(M79)+V64,SUM(M79)+V64)</f>
        <v>0</v>
      </c>
      <c r="W79" s="61">
        <f>IF(Employee!H$242=E$69,Employee!D$243+SUM(N79)+W64,SUM(N79)+W64)</f>
        <v>0</v>
      </c>
      <c r="X79" s="61">
        <f t="shared" si="82"/>
        <v>0</v>
      </c>
      <c r="Y79" s="61">
        <f t="shared" si="83"/>
        <v>0</v>
      </c>
      <c r="Z79" s="61">
        <f t="shared" si="83"/>
        <v>0</v>
      </c>
      <c r="AA79" s="61">
        <f t="shared" si="84"/>
        <v>0</v>
      </c>
      <c r="AC79" s="61">
        <f t="shared" si="85"/>
        <v>0</v>
      </c>
      <c r="AD79" s="99"/>
      <c r="AE79" s="114">
        <f>IF(E79=" ",0,IF(D79="BR",0,IF(D79="D",0,IF(D79="NT",V79,LOOKUP(D79,Free!A:A,Free!B:B)*E$69/52))))</f>
        <v>0</v>
      </c>
      <c r="AF79" s="95">
        <f t="shared" si="91"/>
        <v>0</v>
      </c>
      <c r="AG79" s="95">
        <f t="shared" si="92"/>
        <v>0</v>
      </c>
      <c r="AH79" s="95">
        <f>IF(D79="D",AF79*AH$7,IF(AF79&gt;LOOKUP(E$69,HR!A:A,HR!B:B),(AF79-LOOKUP(E$69,HR!A:A,HR!B:B))*AH$7,0))</f>
        <v>0</v>
      </c>
      <c r="AI79" s="95">
        <f t="shared" si="93"/>
        <v>0</v>
      </c>
      <c r="AJ79" s="95">
        <f>IF(E79=" ",0,IF(D79="BR",0,IF(D79="D",0,IF(D79="NT",M79,LOOKUP(D79,Free!A:A,Free!B:B)*1/52))))</f>
        <v>0</v>
      </c>
      <c r="AK79" s="95">
        <f t="shared" si="94"/>
        <v>0</v>
      </c>
      <c r="AL79" s="95">
        <f t="shared" si="95"/>
        <v>0</v>
      </c>
      <c r="AM79" s="95">
        <f>IF(D79="D",AK79*AM$7,IF(AK79&gt;LOOKUP(1,HR!A:A,HR!B:B),(AK79-LOOKUP(1,HR!A:A,HR!B:B))*AH$7,0))</f>
        <v>0</v>
      </c>
      <c r="AN79" s="95">
        <f t="shared" si="96"/>
        <v>0</v>
      </c>
      <c r="AO79" s="99"/>
      <c r="AP79" s="63"/>
      <c r="AQ79" s="95">
        <f t="shared" si="97"/>
        <v>0</v>
      </c>
      <c r="AR79" s="95">
        <f t="shared" si="98"/>
        <v>0</v>
      </c>
      <c r="AS79" s="95">
        <f t="shared" si="99"/>
        <v>0</v>
      </c>
      <c r="AT79" s="95">
        <f t="shared" si="10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IF(E80=Employee!D$263,LOOKUP(E$69,NiTable!A:A,NiTable!AC:AC),"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IF(Employee!D$262="m","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 t="shared" si="86"/>
        <v>0</v>
      </c>
      <c r="I80" s="148">
        <f t="shared" si="87"/>
        <v>0</v>
      </c>
      <c r="J80" s="148">
        <f t="shared" si="88"/>
        <v>0</v>
      </c>
      <c r="K80" s="148">
        <f t="shared" si="89"/>
        <v>0</v>
      </c>
      <c r="L80" s="167">
        <f t="shared" si="90"/>
        <v>0</v>
      </c>
      <c r="M80" s="134" t="str">
        <f t="shared" si="80"/>
        <v xml:space="preserve"> </v>
      </c>
      <c r="N80" s="123" t="str">
        <f>IF(M80=" "," ",IF(M80=0," ",IF(Employee!O$258="W1",AN80,AI80-W65)))</f>
        <v xml:space="preserve"> </v>
      </c>
      <c r="O80" s="133" t="str">
        <f>IF(M80=" "," ",IF(M80=0," ",IF(Employee!P$251&gt;E$69,0,IF(C80="A",WNI!E262,IF(C80="B",WNI!F262,IF(C80="C",WNI!G262,IF(C80="J",WNI!H262," ")))))))</f>
        <v xml:space="preserve"> </v>
      </c>
      <c r="P80" s="136"/>
      <c r="Q80" s="136"/>
      <c r="R80" s="125" t="str">
        <f t="shared" si="81"/>
        <v xml:space="preserve"> </v>
      </c>
      <c r="S80" s="123"/>
      <c r="T80" s="124" t="str">
        <f>IF(M80=" "," ",IF(M80=0," ",WNI!I262))</f>
        <v xml:space="preserve"> </v>
      </c>
      <c r="U80" s="50"/>
      <c r="V80" s="61">
        <f>IF(Employee!H$268=E$69,Employee!D$268+SUM(M80)+V65,SUM(M80)+V65)</f>
        <v>0</v>
      </c>
      <c r="W80" s="61">
        <f>IF(Employee!H$268=E$69,Employee!D$269+SUM(N80)+W65,SUM(N80)+W65)</f>
        <v>0</v>
      </c>
      <c r="X80" s="61">
        <f t="shared" si="82"/>
        <v>0</v>
      </c>
      <c r="Y80" s="61">
        <f t="shared" si="83"/>
        <v>0</v>
      </c>
      <c r="Z80" s="61">
        <f t="shared" si="83"/>
        <v>0</v>
      </c>
      <c r="AA80" s="61">
        <f t="shared" si="84"/>
        <v>0</v>
      </c>
      <c r="AC80" s="61">
        <f t="shared" si="85"/>
        <v>0</v>
      </c>
      <c r="AD80" s="99"/>
      <c r="AE80" s="114">
        <f>IF(E80=" ",0,IF(D80="BR",0,IF(D80="D",0,IF(D80="NT",V80,LOOKUP(D80,Free!A:A,Free!B:B)*E$69/52))))</f>
        <v>0</v>
      </c>
      <c r="AF80" s="95">
        <f t="shared" si="91"/>
        <v>0</v>
      </c>
      <c r="AG80" s="95">
        <f t="shared" si="92"/>
        <v>0</v>
      </c>
      <c r="AH80" s="95">
        <f>IF(D80="D",AF80*AH$7,IF(AF80&gt;LOOKUP(E$69,HR!A:A,HR!B:B),(AF80-LOOKUP(E$69,HR!A:A,HR!B:B))*AH$7,0))</f>
        <v>0</v>
      </c>
      <c r="AI80" s="95">
        <f t="shared" si="93"/>
        <v>0</v>
      </c>
      <c r="AJ80" s="95">
        <f>IF(E80=" ",0,IF(D80="BR",0,IF(D80="D",0,IF(D80="NT",M80,LOOKUP(D80,Free!A:A,Free!B:B)*1/52))))</f>
        <v>0</v>
      </c>
      <c r="AK80" s="95">
        <f t="shared" si="94"/>
        <v>0</v>
      </c>
      <c r="AL80" s="95">
        <f t="shared" si="95"/>
        <v>0</v>
      </c>
      <c r="AM80" s="95">
        <f>IF(D80="D",AK80*AM$7,IF(AK80&gt;LOOKUP(1,HR!A:A,HR!B:B),(AK80-LOOKUP(1,HR!A:A,HR!B:B))*AH$7,0))</f>
        <v>0</v>
      </c>
      <c r="AN80" s="95">
        <f t="shared" si="96"/>
        <v>0</v>
      </c>
      <c r="AO80" s="99"/>
      <c r="AP80" s="63"/>
      <c r="AQ80" s="95">
        <f t="shared" si="97"/>
        <v>0</v>
      </c>
      <c r="AR80" s="95">
        <f t="shared" si="98"/>
        <v>0</v>
      </c>
      <c r="AS80" s="95">
        <f t="shared" si="99"/>
        <v>0</v>
      </c>
      <c r="AT80" s="95">
        <f t="shared" si="10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58"/>
      <c r="H81" s="135"/>
      <c r="I81" s="136"/>
      <c r="J81" s="136"/>
      <c r="K81" s="182"/>
      <c r="L81" s="182"/>
      <c r="M81" s="171">
        <f t="shared" ref="M81:R81" si="101">SUM(M71:M80)</f>
        <v>0</v>
      </c>
      <c r="N81" s="171">
        <f t="shared" si="101"/>
        <v>0</v>
      </c>
      <c r="O81" s="171">
        <f t="shared" si="101"/>
        <v>0</v>
      </c>
      <c r="P81" s="171">
        <f t="shared" si="101"/>
        <v>0</v>
      </c>
      <c r="Q81" s="171">
        <f t="shared" si="101"/>
        <v>0</v>
      </c>
      <c r="R81" s="171">
        <f t="shared" si="10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s="54" customFormat="1" ht="24" customHeight="1" thickBot="1" x14ac:dyDescent="0.25">
      <c r="A82" s="142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232"/>
      <c r="V82" s="84"/>
      <c r="W82" s="84"/>
      <c r="X82" s="84"/>
      <c r="Y82" s="233"/>
      <c r="Z82" s="84"/>
      <c r="AA82" s="84"/>
      <c r="AB82" s="85"/>
      <c r="AC82" s="84"/>
      <c r="AD82" s="98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8"/>
      <c r="AP82" s="63"/>
      <c r="AQ82" s="227"/>
      <c r="AR82" s="227"/>
      <c r="AS82" s="227"/>
      <c r="AT82" s="227"/>
      <c r="AU82" s="63"/>
    </row>
    <row r="83" spans="1:47" ht="18" customHeight="1" thickTop="1" thickBot="1" x14ac:dyDescent="0.25">
      <c r="A83" s="41"/>
      <c r="B83" s="409" t="s">
        <v>35</v>
      </c>
      <c r="C83" s="410"/>
      <c r="D83" s="410"/>
      <c r="E83" s="411"/>
      <c r="F83" s="42"/>
      <c r="G83" s="42"/>
      <c r="H83" s="55"/>
      <c r="I83" s="55"/>
      <c r="J83" s="55"/>
      <c r="K83" s="58"/>
      <c r="L83" s="58"/>
      <c r="M83" s="55"/>
      <c r="N83" s="43"/>
      <c r="O83" s="413" t="s">
        <v>39</v>
      </c>
      <c r="P83" s="414"/>
      <c r="Q83" s="415"/>
      <c r="R83" s="416"/>
      <c r="S83" s="417"/>
      <c r="T83" s="417"/>
      <c r="U83" s="44"/>
      <c r="AD83" s="99"/>
      <c r="AO83" s="99"/>
      <c r="AP83" s="63"/>
      <c r="AQ83" s="228"/>
      <c r="AR83" s="228"/>
      <c r="AS83" s="228"/>
      <c r="AT83" s="228"/>
      <c r="AU83" s="63"/>
    </row>
    <row r="84" spans="1:47" ht="18" customHeight="1" thickTop="1" thickBot="1" x14ac:dyDescent="0.25">
      <c r="A84" s="45"/>
      <c r="B84" s="421" t="s">
        <v>10</v>
      </c>
      <c r="C84" s="410"/>
      <c r="D84" s="411"/>
      <c r="E84" s="220">
        <v>6</v>
      </c>
      <c r="F84" s="63"/>
      <c r="G84" s="63"/>
      <c r="H84" s="421" t="s">
        <v>39</v>
      </c>
      <c r="I84" s="410"/>
      <c r="J84" s="411"/>
      <c r="K84" s="324">
        <f>Admin!B155</f>
        <v>40062</v>
      </c>
      <c r="L84" s="325" t="s">
        <v>256</v>
      </c>
      <c r="M84" s="326">
        <f>Admin!B184</f>
        <v>40091</v>
      </c>
      <c r="N84" s="28"/>
      <c r="O84" s="422" t="s">
        <v>117</v>
      </c>
      <c r="P84" s="423"/>
      <c r="Q84" s="423"/>
      <c r="R84" s="424"/>
      <c r="S84" s="46"/>
      <c r="T84" s="180"/>
      <c r="U84" s="48"/>
      <c r="AD84" s="99"/>
      <c r="AO84" s="99"/>
      <c r="AP84" s="63"/>
      <c r="AQ84" s="227"/>
      <c r="AR84" s="227"/>
      <c r="AS84" s="227"/>
      <c r="AT84" s="227"/>
      <c r="AU84" s="63"/>
    </row>
    <row r="85" spans="1:47" ht="18" customHeight="1" thickTop="1" x14ac:dyDescent="0.2">
      <c r="A85" s="45"/>
      <c r="B85" s="91"/>
      <c r="C85" s="32"/>
      <c r="D85" s="32"/>
      <c r="E85" s="47"/>
      <c r="F85" s="46"/>
      <c r="G85" s="46"/>
      <c r="H85" s="56"/>
      <c r="I85" s="56"/>
      <c r="J85" s="56"/>
      <c r="K85" s="59"/>
      <c r="L85" s="59"/>
      <c r="M85" s="56"/>
      <c r="N85" s="116"/>
      <c r="O85" s="56"/>
      <c r="P85" s="56"/>
      <c r="Q85" s="56"/>
      <c r="R85" s="56"/>
      <c r="S85" s="46"/>
      <c r="T85" s="56"/>
      <c r="U85" s="48"/>
      <c r="AD85" s="99"/>
      <c r="AI85" s="114"/>
      <c r="AO85" s="99"/>
      <c r="AP85" s="63"/>
      <c r="AQ85" s="227"/>
      <c r="AR85" s="227"/>
      <c r="AS85" s="227"/>
      <c r="AT85" s="227"/>
      <c r="AU85" s="63"/>
    </row>
    <row r="86" spans="1:47" ht="18" customHeight="1" x14ac:dyDescent="0.2">
      <c r="A86" s="45"/>
      <c r="B86" s="151" t="str">
        <f>IF(E86=" "," ",IF(Employee!F$24&gt;E$84," ",IF(Employee!F$26&lt;E$84," ",Employee!D$30)))</f>
        <v xml:space="preserve"> </v>
      </c>
      <c r="C86" s="110" t="str">
        <f>IF(E86=Employee!D$29,LOOKUP(E$84,NiTable!A:A,NiTable!C:C)," ")</f>
        <v xml:space="preserve"> </v>
      </c>
      <c r="D86" s="110" t="str">
        <f>IF(E86=Employee!D$29,LOOKUP(E$84,TaxCode!A:A,TaxCode!F:F)," ")</f>
        <v xml:space="preserve"> </v>
      </c>
      <c r="E86" s="160" t="str">
        <f>IF(Employee!D$28="w"," ",IF(Employee!F$24&gt;E$84," ",IF(Employee!F$26&lt;E$84," ",Employee!D$29)))</f>
        <v xml:space="preserve"> </v>
      </c>
      <c r="F86" s="157" t="str">
        <f>IF(E86=" "," ",IF(Employee!F$24&gt;E$84," ",IF(Employee!F$26&lt;E$84," ",Employee!D$15)))</f>
        <v xml:space="preserve"> </v>
      </c>
      <c r="G86" s="175"/>
      <c r="H86" s="126">
        <f>IF(T$84="Y",'Aug09'!H71,0)</f>
        <v>0</v>
      </c>
      <c r="I86" s="117">
        <f>IF(T$84="Y",'Aug09'!I71,0)</f>
        <v>0</v>
      </c>
      <c r="J86" s="117">
        <f>IF(T$84="Y",'Aug09'!J71,0)</f>
        <v>0</v>
      </c>
      <c r="K86" s="117">
        <f>IF(T$84="Y",'Aug09'!K71,I86*J86)</f>
        <v>0</v>
      </c>
      <c r="L86" s="165">
        <f>IF(T$84="Y",'Aug09'!L71,0)</f>
        <v>0</v>
      </c>
      <c r="M86" s="130" t="str">
        <f>IF(E86=" "," ",IF(T$84="Y",'Aug09'!M71,IF((H86+K86+L86)&gt;0,H86+K86+L86," ")))</f>
        <v xml:space="preserve"> </v>
      </c>
      <c r="N86" s="242" t="str">
        <f>IF(M86=" "," ",IF(M86=0," ",IF(Employee!O$24="M1",AN86,AI86-'Aug09'!W71)))</f>
        <v xml:space="preserve"> </v>
      </c>
      <c r="O86" s="131" t="str">
        <f>IF(M86=" "," ",IF(M86=0," ",IF(Employee!P$17&gt;E$84,0,IF(C86="A",MNI!E53,IF(C86="B",MNI!F53,IF(C86="C",MNI!G53,IF(C86="J",MNI!H53," ")))))))</f>
        <v xml:space="preserve"> </v>
      </c>
      <c r="P86" s="119"/>
      <c r="Q86" s="119"/>
      <c r="R86" s="243" t="str">
        <f>IF(M86=" "," ",IF(M86=0," ",M86-SUM(N86:Q86)))</f>
        <v xml:space="preserve"> </v>
      </c>
      <c r="S86" s="123"/>
      <c r="T86" s="120" t="str">
        <f>IF(M86=" "," ",IF(M86=0," ",MNI!I53))</f>
        <v xml:space="preserve"> </v>
      </c>
      <c r="U86" s="50"/>
      <c r="V86" s="61">
        <f>IF(Employee!H$35=E$84,Employee!D$34+SUM(M86)+'Aug09'!V71,SUM(M86)+'Aug09'!V71)</f>
        <v>0</v>
      </c>
      <c r="W86" s="61">
        <f>IF(Employee!H$35=E$84,Employee!D$35+SUM(N86)+'Aug09'!W71,SUM(N86)+'Aug09'!W71)</f>
        <v>0</v>
      </c>
      <c r="X86" s="61">
        <f>IF(O86=" ",'Aug09'!X71,O86+'Aug09'!X71)</f>
        <v>0</v>
      </c>
      <c r="Y86" s="61">
        <f>IF(P86=" ",'Aug09'!Y71,P86+'Aug09'!Y71)</f>
        <v>0</v>
      </c>
      <c r="Z86" s="61">
        <f>IF(Q86=" ",'Aug09'!Z71,Q86+'Aug09'!Z71)</f>
        <v>0</v>
      </c>
      <c r="AA86" s="61">
        <f>IF(R86=" ",'Aug09'!AA71,R86+'Aug09'!AA71)</f>
        <v>0</v>
      </c>
      <c r="AB86" s="62"/>
      <c r="AC86" s="61">
        <f>IF(T86=" ",'Aug09'!AC71,T86+'Aug09'!AC71)</f>
        <v>0</v>
      </c>
      <c r="AD86" s="99"/>
      <c r="AE86" s="114">
        <f>IF(E86=" ",0,IF(D86="BR",0,IF(D86="D",0,IF(D86="NT",V86,LOOKUP(D86,Free!A:A,Free!C:C)*E$84/12))))</f>
        <v>0</v>
      </c>
      <c r="AF86" s="95">
        <f>IF(E86=" ",0,V86-AE86)</f>
        <v>0</v>
      </c>
      <c r="AG86" s="95">
        <f>AF86*AG$7</f>
        <v>0</v>
      </c>
      <c r="AH86" s="95">
        <f>IF(D86="D",AF86*AH$7,IF(AF86&gt;LOOKUP(E$84,HR!A:A,HR!C:C),(AF86-LOOKUP(E$84,HR!A:A,HR!C:C))*AH$7,0))</f>
        <v>0</v>
      </c>
      <c r="AI86" s="95">
        <f>IF(AF86&lt;1,0,AG86+AH86)</f>
        <v>0</v>
      </c>
      <c r="AJ86" s="95">
        <f>IF(E86=" ",0,IF(D86="BR",0,IF(D86="D",0,IF(D86="NT",M86,LOOKUP(D86,Free!A:A,Free!C:C)*1/12))))</f>
        <v>0</v>
      </c>
      <c r="AK86" s="95">
        <f>IF(E86=" ",0,SUM(M86)-AJ86)</f>
        <v>0</v>
      </c>
      <c r="AL86" s="95">
        <f>AK86*AL$7</f>
        <v>0</v>
      </c>
      <c r="AM86" s="95">
        <f>IF(D86="D",AK86*AM$7,IF(AK86&gt;LOOKUP(1,HR!A:A,HR!C:C),(AK86-LOOKUP(1,HR!A:A,HR!C:C))*AH$7,0))</f>
        <v>0</v>
      </c>
      <c r="AN86" s="95">
        <f>IF(AK86&lt;1,0,AL86+AM86)</f>
        <v>0</v>
      </c>
      <c r="AO86" s="99"/>
      <c r="AP86" s="63"/>
      <c r="AQ86" s="95">
        <f>IF(G86="SSP",H86,0)</f>
        <v>0</v>
      </c>
      <c r="AR86" s="95">
        <f>IF(G86="SMP",H86,0)</f>
        <v>0</v>
      </c>
      <c r="AS86" s="95">
        <f>IF(G86="SPP",H86,0)</f>
        <v>0</v>
      </c>
      <c r="AT86" s="95">
        <f>IF(G86="SAP",H86,0)</f>
        <v>0</v>
      </c>
      <c r="AU86" s="63"/>
    </row>
    <row r="87" spans="1:47" ht="18" customHeight="1" x14ac:dyDescent="0.2">
      <c r="A87" s="45"/>
      <c r="B87" s="153" t="str">
        <f>IF(E87=" "," ",IF(Employee!F$50&gt;E$84," ",IF(Employee!F$52&lt;E$84," ",Employee!D$56)))</f>
        <v xml:space="preserve"> </v>
      </c>
      <c r="C87" s="32" t="str">
        <f>IF(E87=Employee!D$55,LOOKUP(E$84,NiTable!A:A,NiTable!F:F)," ")</f>
        <v xml:space="preserve"> </v>
      </c>
      <c r="D87" s="32" t="str">
        <f>IF(E87=Employee!D$55,LOOKUP(E$84,TaxCode!A:A,TaxCode!L:L)," ")</f>
        <v xml:space="preserve"> </v>
      </c>
      <c r="E87" s="150" t="str">
        <f>IF(Employee!D$54="w"," ",IF(Employee!F$50&gt;E$84," ",IF(Employee!F$52&lt;E$84," ",Employee!D$55)))</f>
        <v xml:space="preserve"> </v>
      </c>
      <c r="F87" s="158" t="str">
        <f>IF(E87=" "," ",IF(Employee!F$50&gt;E$84," ",IF(Employee!F$52&lt;E$84," ",Employee!D$41)))</f>
        <v xml:space="preserve"> </v>
      </c>
      <c r="G87" s="175"/>
      <c r="H87" s="127">
        <f>IF(T$84="Y",'Aug09'!H72,0)</f>
        <v>0</v>
      </c>
      <c r="I87" s="121">
        <f>IF(T$84="Y",'Aug09'!I72,0)</f>
        <v>0</v>
      </c>
      <c r="J87" s="121">
        <f>IF(T$84="Y",'Aug09'!J72,0)</f>
        <v>0</v>
      </c>
      <c r="K87" s="121">
        <f>IF(T$84="Y",'Aug09'!K72,I87*J87)</f>
        <v>0</v>
      </c>
      <c r="L87" s="166">
        <f>IF(T$84="Y",'Aug09'!L72,0)</f>
        <v>0</v>
      </c>
      <c r="M87" s="132" t="str">
        <f>IF(E87=" "," ",IF(T$84="Y",'Aug09'!M72,IF((H87+K87+L87)&gt;0,H87+K87+L87," ")))</f>
        <v xml:space="preserve"> </v>
      </c>
      <c r="N87" s="244" t="str">
        <f>IF(M87=" "," ",IF(M87=0," ",IF(Employee!O$50="M1",AN87,AI87-'Aug09'!W72)))</f>
        <v xml:space="preserve"> </v>
      </c>
      <c r="O87" s="133" t="str">
        <f>IF(M87=" "," ",IF(M87=0," ",IF(Employee!P$43&gt;E$84,0,IF(C87="A",MNI!E54,IF(C87="B",MNI!F54,IF(C87="C",MNI!G54,IF(C87="J",MNI!H54," ")))))))</f>
        <v xml:space="preserve"> </v>
      </c>
      <c r="P87" s="123"/>
      <c r="Q87" s="123"/>
      <c r="R87" s="245" t="str">
        <f t="shared" ref="R87:R95" si="102">IF(M87=" "," ",IF(M87=0," ",M87-SUM(N87:Q87)))</f>
        <v xml:space="preserve"> </v>
      </c>
      <c r="S87" s="123"/>
      <c r="T87" s="124" t="str">
        <f>IF(M87=" "," ",IF(M87=0," ",MNI!I54))</f>
        <v xml:space="preserve"> </v>
      </c>
      <c r="U87" s="50"/>
      <c r="V87" s="61">
        <f>IF(Employee!H$61=E$84,Employee!D$60+SUM(M87)+'Aug09'!V72,SUM(M87)+'Aug09'!V72)</f>
        <v>0</v>
      </c>
      <c r="W87" s="61">
        <f>IF(Employee!H$61=E$84,Employee!D$61+SUM(N87)+'Aug09'!W72,SUM(N87)+'Aug09'!W72)</f>
        <v>0</v>
      </c>
      <c r="X87" s="61">
        <f>IF(O87=" ",'Aug09'!X72,O87+'Aug09'!X72)</f>
        <v>0</v>
      </c>
      <c r="Y87" s="61">
        <f>IF(P87=" ",'Aug09'!Y72,P87+'Aug09'!Y72)</f>
        <v>0</v>
      </c>
      <c r="Z87" s="61">
        <f>IF(Q87=" ",'Aug09'!Z72,Q87+'Aug09'!Z72)</f>
        <v>0</v>
      </c>
      <c r="AA87" s="61">
        <f>IF(R87=" ",'Aug09'!AA72,R87+'Aug09'!AA72)</f>
        <v>0</v>
      </c>
      <c r="AB87" s="62"/>
      <c r="AC87" s="61">
        <f>IF(T87=" ",'Aug09'!AC72,T87+'Aug09'!AC72)</f>
        <v>0</v>
      </c>
      <c r="AD87" s="99"/>
      <c r="AE87" s="114">
        <f>IF(E87=" ",0,IF(D87="BR",0,IF(D87="D",0,IF(D87="NT",V87,LOOKUP(D87,Free!A:A,Free!C:C)*E$84/12))))</f>
        <v>0</v>
      </c>
      <c r="AF87" s="95">
        <f t="shared" ref="AF87:AF95" si="103">IF(E87=" ",0,V87-AE87)</f>
        <v>0</v>
      </c>
      <c r="AG87" s="95">
        <f t="shared" ref="AG87:AG95" si="104">AF87*AG$7</f>
        <v>0</v>
      </c>
      <c r="AH87" s="95">
        <f>IF(D87="D",AF87*AH$7,IF(AF87&gt;LOOKUP(E$84,HR!A:A,HR!C:C),(AF87-LOOKUP(E$84,HR!A:A,HR!C:C))*AH$7,0))</f>
        <v>0</v>
      </c>
      <c r="AI87" s="95">
        <f t="shared" ref="AI87:AI95" si="105">IF(AF87&lt;1,0,AG87+AH87)</f>
        <v>0</v>
      </c>
      <c r="AJ87" s="95">
        <f>IF(E87=" ",0,IF(D87="BR",0,IF(D87="D",0,IF(D87="NT",M87,LOOKUP(D87,Free!A:A,Free!C:C)*1/12))))</f>
        <v>0</v>
      </c>
      <c r="AK87" s="95">
        <f t="shared" ref="AK87:AK95" si="106">IF(E87=" ",0,SUM(M87)-AJ87)</f>
        <v>0</v>
      </c>
      <c r="AL87" s="95">
        <f t="shared" ref="AL87:AL95" si="107">AK87*AL$7</f>
        <v>0</v>
      </c>
      <c r="AM87" s="95">
        <f>IF(D87="D",AK87*AM$7,IF(AK87&gt;LOOKUP(1,HR!A:A,HR!C:C),(AK87-LOOKUP(1,HR!A:A,HR!C:C))*AH$7,0))</f>
        <v>0</v>
      </c>
      <c r="AN87" s="95">
        <f t="shared" ref="AN87:AN95" si="108">IF(AK87&lt;1,0,AL87+AM87)</f>
        <v>0</v>
      </c>
      <c r="AO87" s="99"/>
      <c r="AP87" s="63"/>
      <c r="AQ87" s="95">
        <f t="shared" ref="AQ87:AQ95" si="109">IF(G87="SSP",H87,0)</f>
        <v>0</v>
      </c>
      <c r="AR87" s="95">
        <f t="shared" ref="AR87:AR95" si="110">IF(G87="SMP",H87,0)</f>
        <v>0</v>
      </c>
      <c r="AS87" s="95">
        <f t="shared" ref="AS87:AS95" si="111">IF(G87="SPP",H87,0)</f>
        <v>0</v>
      </c>
      <c r="AT87" s="95">
        <f t="shared" ref="AT87:AT95" si="112">IF(G87="SAP",H87,0)</f>
        <v>0</v>
      </c>
      <c r="AU87" s="63"/>
    </row>
    <row r="88" spans="1:47" ht="18" customHeight="1" x14ac:dyDescent="0.2">
      <c r="A88" s="45"/>
      <c r="B88" s="153" t="str">
        <f>IF(E88=" "," ",IF(Employee!F$76&gt;E$84," ",IF(Employee!F$78&lt;E$84," ",Employee!D$82)))</f>
        <v xml:space="preserve"> </v>
      </c>
      <c r="C88" s="32" t="str">
        <f>IF(E88=Employee!D$81,LOOKUP(E$84,NiTable!A:A,NiTable!I:I)," ")</f>
        <v xml:space="preserve"> </v>
      </c>
      <c r="D88" s="32" t="str">
        <f>IF(E88=Employee!D$81,LOOKUP(E$84,TaxCode!A:A,TaxCode!R:R)," ")</f>
        <v xml:space="preserve"> </v>
      </c>
      <c r="E88" s="150" t="str">
        <f>IF(Employee!D$80="w"," ",IF(Employee!F$76&gt;E$84," ",IF(Employee!F$78&lt;E$84," ",Employee!D$81)))</f>
        <v xml:space="preserve"> </v>
      </c>
      <c r="F88" s="158" t="str">
        <f>IF(E88=" "," ",IF(Employee!F$76&gt;E$84," ",IF(Employee!F$78&lt;E$84," ",Employee!D$67)))</f>
        <v xml:space="preserve"> </v>
      </c>
      <c r="G88" s="175"/>
      <c r="H88" s="127">
        <f>IF(T$84="Y",'Aug09'!H73,0)</f>
        <v>0</v>
      </c>
      <c r="I88" s="121">
        <f>IF(T$84="Y",'Aug09'!I73,0)</f>
        <v>0</v>
      </c>
      <c r="J88" s="121">
        <f>IF(T$84="Y",'Aug09'!J73,0)</f>
        <v>0</v>
      </c>
      <c r="K88" s="121">
        <f>IF(T$84="Y",'Aug09'!K73,I88*J88)</f>
        <v>0</v>
      </c>
      <c r="L88" s="166">
        <f>IF(T$84="Y",'Aug09'!L73,0)</f>
        <v>0</v>
      </c>
      <c r="M88" s="132" t="str">
        <f>IF(E88=" "," ",IF(T$84="Y",'Aug09'!M73,IF((H88+K88+L88)&gt;0,H88+K88+L88," ")))</f>
        <v xml:space="preserve"> </v>
      </c>
      <c r="N88" s="244" t="str">
        <f>IF(M88=" "," ",IF(M88=0," ",IF(Employee!O$76="M1",AN88,AI88-'Aug09'!W73)))</f>
        <v xml:space="preserve"> </v>
      </c>
      <c r="O88" s="133" t="str">
        <f>IF(M88=" "," ",IF(M88=0," ",IF(Employee!P$69&gt;E$84,0,IF(C88="A",MNI!E55,IF(C88="B",MNI!F55,IF(C88="C",MNI!G55,IF(C88="J",MNI!H55," ")))))))</f>
        <v xml:space="preserve"> </v>
      </c>
      <c r="P88" s="123"/>
      <c r="Q88" s="123"/>
      <c r="R88" s="245" t="str">
        <f t="shared" si="102"/>
        <v xml:space="preserve"> </v>
      </c>
      <c r="S88" s="123"/>
      <c r="T88" s="124" t="str">
        <f>IF(M88=" "," ",IF(M88=0," ",MNI!I55))</f>
        <v xml:space="preserve"> </v>
      </c>
      <c r="U88" s="50"/>
      <c r="V88" s="61">
        <f>IF(Employee!H$87=E$84,Employee!D$86+SUM(M88)+'Aug09'!V73,SUM(M88)+'Aug09'!V73)</f>
        <v>0</v>
      </c>
      <c r="W88" s="61">
        <f>IF(Employee!H$87=E$84,Employee!D$87+SUM(N88)+'Aug09'!W73,SUM(N88)+'Aug09'!W73)</f>
        <v>0</v>
      </c>
      <c r="X88" s="61">
        <f>IF(O88=" ",'Aug09'!X73,O88+'Aug09'!X73)</f>
        <v>0</v>
      </c>
      <c r="Y88" s="61">
        <f>IF(P88=" ",'Aug09'!Y73,P88+'Aug09'!Y73)</f>
        <v>0</v>
      </c>
      <c r="Z88" s="61">
        <f>IF(Q88=" ",'Aug09'!Z73,Q88+'Aug09'!Z73)</f>
        <v>0</v>
      </c>
      <c r="AA88" s="61">
        <f>IF(R88=" ",'Aug09'!AA73,R88+'Aug09'!AA73)</f>
        <v>0</v>
      </c>
      <c r="AB88" s="62"/>
      <c r="AC88" s="61">
        <f>IF(T88=" ",'Aug09'!AC73,T88+'Aug09'!AC73)</f>
        <v>0</v>
      </c>
      <c r="AD88" s="99"/>
      <c r="AE88" s="114">
        <f>IF(E88=" ",0,IF(D88="BR",0,IF(D88="D",0,IF(D88="NT",V88,LOOKUP(D88,Free!A:A,Free!C:C)*E$84/12))))</f>
        <v>0</v>
      </c>
      <c r="AF88" s="95">
        <f t="shared" si="103"/>
        <v>0</v>
      </c>
      <c r="AG88" s="95">
        <f t="shared" si="104"/>
        <v>0</v>
      </c>
      <c r="AH88" s="95">
        <f>IF(D88="D",AF88*AH$7,IF(AF88&gt;LOOKUP(E$84,HR!A:A,HR!C:C),(AF88-LOOKUP(E$84,HR!A:A,HR!C:C))*AH$7,0))</f>
        <v>0</v>
      </c>
      <c r="AI88" s="95">
        <f t="shared" si="105"/>
        <v>0</v>
      </c>
      <c r="AJ88" s="95">
        <f>IF(E88=" ",0,IF(D88="BR",0,IF(D88="D",0,IF(D88="NT",M88,LOOKUP(D88,Free!A:A,Free!C:C)*1/12))))</f>
        <v>0</v>
      </c>
      <c r="AK88" s="95">
        <f t="shared" si="106"/>
        <v>0</v>
      </c>
      <c r="AL88" s="95">
        <f t="shared" si="107"/>
        <v>0</v>
      </c>
      <c r="AM88" s="95">
        <f>IF(D88="D",AK88*AM$7,IF(AK88&gt;LOOKUP(1,HR!A:A,HR!C:C),(AK88-LOOKUP(1,HR!A:A,HR!C:C))*AH$7,0))</f>
        <v>0</v>
      </c>
      <c r="AN88" s="95">
        <f t="shared" si="108"/>
        <v>0</v>
      </c>
      <c r="AO88" s="99"/>
      <c r="AP88" s="63"/>
      <c r="AQ88" s="95">
        <f t="shared" si="109"/>
        <v>0</v>
      </c>
      <c r="AR88" s="95">
        <f t="shared" si="110"/>
        <v>0</v>
      </c>
      <c r="AS88" s="95">
        <f t="shared" si="111"/>
        <v>0</v>
      </c>
      <c r="AT88" s="95">
        <f t="shared" si="112"/>
        <v>0</v>
      </c>
      <c r="AU88" s="63"/>
    </row>
    <row r="89" spans="1:47" ht="18" customHeight="1" x14ac:dyDescent="0.2">
      <c r="A89" s="45"/>
      <c r="B89" s="153" t="str">
        <f>IF(E89=" "," ",IF(Employee!F$102&gt;E$84," ",IF(Employee!F$104&lt;E$84," ",Employee!D$108)))</f>
        <v xml:space="preserve"> </v>
      </c>
      <c r="C89" s="32" t="str">
        <f>IF(E89=Employee!D$107,LOOKUP(E$84,NiTable!A:A,NiTable!L:L)," ")</f>
        <v xml:space="preserve"> </v>
      </c>
      <c r="D89" s="32" t="str">
        <f>IF(E89=Employee!D$107,LOOKUP(E$84,TaxCode!A:A,TaxCode!X:X)," ")</f>
        <v xml:space="preserve"> </v>
      </c>
      <c r="E89" s="150" t="str">
        <f>IF(Employee!D$106="w"," ",IF(Employee!F$102&gt;E$84," ",IF(Employee!F$104&lt;E$84," ",Employee!D$107)))</f>
        <v xml:space="preserve"> </v>
      </c>
      <c r="F89" s="158" t="str">
        <f>IF(E89=" "," ",IF(Employee!F$102&gt;E$84," ",IF(Employee!F$104&lt;E$84," ",Employee!D$93)))</f>
        <v xml:space="preserve"> </v>
      </c>
      <c r="G89" s="175"/>
      <c r="H89" s="127">
        <f>IF(T$84="Y",'Aug09'!H74,0)</f>
        <v>0</v>
      </c>
      <c r="I89" s="121">
        <f>IF(T$84="Y",'Aug09'!I74,0)</f>
        <v>0</v>
      </c>
      <c r="J89" s="121">
        <f>IF(T$84="Y",'Aug09'!J74,0)</f>
        <v>0</v>
      </c>
      <c r="K89" s="121">
        <f>IF(T$84="Y",'Aug09'!K74,I89*J89)</f>
        <v>0</v>
      </c>
      <c r="L89" s="166">
        <f>IF(T$84="Y",'Aug09'!L74,0)</f>
        <v>0</v>
      </c>
      <c r="M89" s="132" t="str">
        <f>IF(E89=" "," ",IF(T$84="Y",'Aug09'!M74,IF((H89+K89+L89)&gt;0,H89+K89+L89," ")))</f>
        <v xml:space="preserve"> </v>
      </c>
      <c r="N89" s="244" t="str">
        <f>IF(M89=" "," ",IF(M89=0," ",IF(Employee!O$102="M1",AN89,AI89-'Aug09'!W74)))</f>
        <v xml:space="preserve"> </v>
      </c>
      <c r="O89" s="133" t="str">
        <f>IF(M89=" "," ",IF(M89=0," ",IF(Employee!P$95&gt;E$84,0,IF(C89="A",MNI!E56,IF(C89="B",MNI!F56,IF(C89="C",MNI!G56,IF(C89="J",MNI!H56," ")))))))</f>
        <v xml:space="preserve"> </v>
      </c>
      <c r="P89" s="123"/>
      <c r="Q89" s="123"/>
      <c r="R89" s="245" t="str">
        <f t="shared" si="102"/>
        <v xml:space="preserve"> </v>
      </c>
      <c r="S89" s="123"/>
      <c r="T89" s="124" t="str">
        <f>IF(M89=" "," ",IF(M89=0," ",MNI!I56))</f>
        <v xml:space="preserve"> </v>
      </c>
      <c r="U89" s="50"/>
      <c r="V89" s="61">
        <f>IF(Employee!H$113=E$84,Employee!D$112+SUM(M89)+'Aug09'!V74,SUM(M89)+'Aug09'!V74)</f>
        <v>0</v>
      </c>
      <c r="W89" s="61">
        <f>IF(Employee!H$113=E$84,Employee!D$113+SUM(N89)+'Aug09'!W74,SUM(N89)+'Aug09'!W74)</f>
        <v>0</v>
      </c>
      <c r="X89" s="61">
        <f>IF(O89=" ",'Aug09'!X74,O89+'Aug09'!X74)</f>
        <v>0</v>
      </c>
      <c r="Y89" s="61">
        <f>IF(P89=" ",'Aug09'!Y74,P89+'Aug09'!Y74)</f>
        <v>0</v>
      </c>
      <c r="Z89" s="61">
        <f>IF(Q89=" ",'Aug09'!Z74,Q89+'Aug09'!Z74)</f>
        <v>0</v>
      </c>
      <c r="AA89" s="61">
        <f>IF(R89=" ",'Aug09'!AA74,R89+'Aug09'!AA74)</f>
        <v>0</v>
      </c>
      <c r="AB89" s="62"/>
      <c r="AC89" s="61">
        <f>IF(T89=" ",'Aug09'!AC74,T89+'Aug09'!AC74)</f>
        <v>0</v>
      </c>
      <c r="AD89" s="99"/>
      <c r="AE89" s="114">
        <f>IF(E89=" ",0,IF(D89="BR",0,IF(D89="D",0,IF(D89="NT",V89,LOOKUP(D89,Free!A:A,Free!C:C)*E$84/12))))</f>
        <v>0</v>
      </c>
      <c r="AF89" s="95">
        <f t="shared" si="103"/>
        <v>0</v>
      </c>
      <c r="AG89" s="95">
        <f t="shared" si="104"/>
        <v>0</v>
      </c>
      <c r="AH89" s="95">
        <f>IF(D89="D",AF89*AH$7,IF(AF89&gt;LOOKUP(E$84,HR!A:A,HR!C:C),(AF89-LOOKUP(E$84,HR!A:A,HR!C:C))*AH$7,0))</f>
        <v>0</v>
      </c>
      <c r="AI89" s="95">
        <f t="shared" si="105"/>
        <v>0</v>
      </c>
      <c r="AJ89" s="95">
        <f>IF(E89=" ",0,IF(D89="BR",0,IF(D89="D",0,IF(D89="NT",M89,LOOKUP(D89,Free!A:A,Free!C:C)*1/12))))</f>
        <v>0</v>
      </c>
      <c r="AK89" s="95">
        <f t="shared" si="106"/>
        <v>0</v>
      </c>
      <c r="AL89" s="95">
        <f t="shared" si="107"/>
        <v>0</v>
      </c>
      <c r="AM89" s="95">
        <f>IF(D89="D",AK89*AM$7,IF(AK89&gt;LOOKUP(1,HR!A:A,HR!C:C),(AK89-LOOKUP(1,HR!A:A,HR!C:C))*AH$7,0))</f>
        <v>0</v>
      </c>
      <c r="AN89" s="95">
        <f t="shared" si="108"/>
        <v>0</v>
      </c>
      <c r="AO89" s="99"/>
      <c r="AP89" s="63"/>
      <c r="AQ89" s="95">
        <f t="shared" si="109"/>
        <v>0</v>
      </c>
      <c r="AR89" s="95">
        <f t="shared" si="110"/>
        <v>0</v>
      </c>
      <c r="AS89" s="95">
        <f t="shared" si="111"/>
        <v>0</v>
      </c>
      <c r="AT89" s="95">
        <f t="shared" si="112"/>
        <v>0</v>
      </c>
      <c r="AU89" s="63"/>
    </row>
    <row r="90" spans="1:47" ht="18" customHeight="1" x14ac:dyDescent="0.2">
      <c r="A90" s="45"/>
      <c r="B90" s="153" t="str">
        <f>IF(E90=" "," ",IF(Employee!F$128&gt;E$84," ",IF(Employee!F$130&lt;E$84," ",Employee!D$134)))</f>
        <v xml:space="preserve"> </v>
      </c>
      <c r="C90" s="32" t="str">
        <f>IF(E90=Employee!D$133,LOOKUP(E$84,NiTable!A:A,NiTable!O:O)," ")</f>
        <v xml:space="preserve"> </v>
      </c>
      <c r="D90" s="32" t="str">
        <f>IF(E90=Employee!D$133,LOOKUP(E$84,TaxCode!A:A,TaxCode!AD:AD)," ")</f>
        <v xml:space="preserve"> </v>
      </c>
      <c r="E90" s="150" t="str">
        <f>IF(Employee!D$132="w"," ",IF(Employee!F$128&gt;E$84," ",IF(Employee!F$130&lt;E$84," ",Employee!D$133)))</f>
        <v xml:space="preserve"> </v>
      </c>
      <c r="F90" s="158" t="str">
        <f>IF(E90=" "," ",IF(Employee!F$128&gt;E$84," ",IF(Employee!F$130&lt;E$84," ",Employee!D$119)))</f>
        <v xml:space="preserve"> </v>
      </c>
      <c r="G90" s="175"/>
      <c r="H90" s="127">
        <f>IF(T$84="Y",'Aug09'!H75,0)</f>
        <v>0</v>
      </c>
      <c r="I90" s="121">
        <f>IF(T$84="Y",'Aug09'!I75,0)</f>
        <v>0</v>
      </c>
      <c r="J90" s="121">
        <f>IF(T$84="Y",'Aug09'!J75,0)</f>
        <v>0</v>
      </c>
      <c r="K90" s="121">
        <f>IF(T$84="Y",'Aug09'!K75,I90*J90)</f>
        <v>0</v>
      </c>
      <c r="L90" s="166">
        <f>IF(T$84="Y",'Aug09'!L75,0)</f>
        <v>0</v>
      </c>
      <c r="M90" s="132" t="str">
        <f>IF(E90=" "," ",IF(T$84="Y",'Aug09'!M75,IF((H90+K90+L90)&gt;0,H90+K90+L90," ")))</f>
        <v xml:space="preserve"> </v>
      </c>
      <c r="N90" s="244" t="str">
        <f>IF(M90=" "," ",IF(M90=0," ",IF(Employee!O$128="M1",AN90,AI90-'Aug09'!W75)))</f>
        <v xml:space="preserve"> </v>
      </c>
      <c r="O90" s="133" t="str">
        <f>IF(M90=" "," ",IF(M90=0," ",IF(Employee!P$121&gt;E$84,0,IF(C90="A",MNI!E57,IF(C90="B",MNI!F57,IF(C90="C",MNI!G57,IF(C90="J",MNI!H57," ")))))))</f>
        <v xml:space="preserve"> </v>
      </c>
      <c r="P90" s="123"/>
      <c r="Q90" s="123"/>
      <c r="R90" s="245" t="str">
        <f t="shared" si="102"/>
        <v xml:space="preserve"> </v>
      </c>
      <c r="S90" s="123"/>
      <c r="T90" s="124" t="str">
        <f>IF(M90=" "," ",IF(M90=0," ",MNI!I57))</f>
        <v xml:space="preserve"> </v>
      </c>
      <c r="U90" s="50"/>
      <c r="V90" s="61">
        <f>IF(Employee!H$139=E$84,Employee!D$138+SUM(M90)+'Aug09'!V75,SUM(M90)+'Aug09'!V75)</f>
        <v>0</v>
      </c>
      <c r="W90" s="61">
        <f>IF(Employee!H$139=E$84,Employee!D$139+SUM(N90)+'Aug09'!W75,SUM(N90)+'Aug09'!W75)</f>
        <v>0</v>
      </c>
      <c r="X90" s="61">
        <f>IF(O90=" ",'Aug09'!X75,O90+'Aug09'!X75)</f>
        <v>0</v>
      </c>
      <c r="Y90" s="61">
        <f>IF(P90=" ",'Aug09'!Y75,P90+'Aug09'!Y75)</f>
        <v>0</v>
      </c>
      <c r="Z90" s="61">
        <f>IF(Q90=" ",'Aug09'!Z75,Q90+'Aug09'!Z75)</f>
        <v>0</v>
      </c>
      <c r="AA90" s="61">
        <f>IF(R90=" ",'Aug09'!AA75,R90+'Aug09'!AA75)</f>
        <v>0</v>
      </c>
      <c r="AB90" s="62"/>
      <c r="AC90" s="61">
        <f>IF(T90=" ",'Aug09'!AC75,T90+'Aug09'!AC75)</f>
        <v>0</v>
      </c>
      <c r="AD90" s="99"/>
      <c r="AE90" s="114">
        <f>IF(E90=" ",0,IF(D90="BR",0,IF(D90="D",0,IF(D90="NT",V90,LOOKUP(D90,Free!A:A,Free!C:C)*E$84/12))))</f>
        <v>0</v>
      </c>
      <c r="AF90" s="95">
        <f t="shared" si="103"/>
        <v>0</v>
      </c>
      <c r="AG90" s="95">
        <f t="shared" si="104"/>
        <v>0</v>
      </c>
      <c r="AH90" s="95">
        <f>IF(D90="D",AF90*AH$7,IF(AF90&gt;LOOKUP(E$84,HR!A:A,HR!C:C),(AF90-LOOKUP(E$84,HR!A:A,HR!C:C))*AH$7,0))</f>
        <v>0</v>
      </c>
      <c r="AI90" s="95">
        <f t="shared" si="105"/>
        <v>0</v>
      </c>
      <c r="AJ90" s="95">
        <f>IF(E90=" ",0,IF(D90="BR",0,IF(D90="D",0,IF(D90="NT",M90,LOOKUP(D90,Free!A:A,Free!C:C)*1/12))))</f>
        <v>0</v>
      </c>
      <c r="AK90" s="95">
        <f t="shared" si="106"/>
        <v>0</v>
      </c>
      <c r="AL90" s="95">
        <f t="shared" si="107"/>
        <v>0</v>
      </c>
      <c r="AM90" s="95">
        <f>IF(D90="D",AK90*AM$7,IF(AK90&gt;LOOKUP(1,HR!A:A,HR!C:C),(AK90-LOOKUP(1,HR!A:A,HR!C:C))*AH$7,0))</f>
        <v>0</v>
      </c>
      <c r="AN90" s="95">
        <f t="shared" si="108"/>
        <v>0</v>
      </c>
      <c r="AO90" s="99"/>
      <c r="AP90" s="63"/>
      <c r="AQ90" s="95">
        <f t="shared" si="109"/>
        <v>0</v>
      </c>
      <c r="AR90" s="95">
        <f t="shared" si="110"/>
        <v>0</v>
      </c>
      <c r="AS90" s="95">
        <f t="shared" si="111"/>
        <v>0</v>
      </c>
      <c r="AT90" s="95">
        <f t="shared" si="112"/>
        <v>0</v>
      </c>
      <c r="AU90" s="63"/>
    </row>
    <row r="91" spans="1:47" ht="18" customHeight="1" x14ac:dyDescent="0.2">
      <c r="A91" s="45"/>
      <c r="B91" s="153" t="str">
        <f>IF(E91=" "," ",IF(Employee!F$154&gt;E$84," ",IF(Employee!F$156&lt;E$84," ",Employee!D$160)))</f>
        <v xml:space="preserve"> </v>
      </c>
      <c r="C91" s="32" t="str">
        <f>IF(E91=Employee!D$159,LOOKUP(E$84,NiTable!A:A,NiTable!R:R)," ")</f>
        <v xml:space="preserve"> </v>
      </c>
      <c r="D91" s="32" t="str">
        <f>IF(E91=Employee!D$159,LOOKUP(E$84,TaxCode!A:A,TaxCode!AJ:AJ)," ")</f>
        <v xml:space="preserve"> </v>
      </c>
      <c r="E91" s="150" t="str">
        <f>IF(Employee!D$158="w"," ",IF(Employee!F$154&gt;E$84," ",IF(Employee!F$156&lt;E$84," ",Employee!D$159)))</f>
        <v xml:space="preserve"> </v>
      </c>
      <c r="F91" s="158" t="str">
        <f>IF(E91=" "," ",IF(Employee!F$154&gt;E$84," ",IF(Employee!F$156&lt;E$84," ",Employee!D$145)))</f>
        <v xml:space="preserve"> </v>
      </c>
      <c r="G91" s="175"/>
      <c r="H91" s="127">
        <f>IF(T$84="Y",'Aug09'!H76,0)</f>
        <v>0</v>
      </c>
      <c r="I91" s="121">
        <f>IF(T$84="Y",'Aug09'!I76,0)</f>
        <v>0</v>
      </c>
      <c r="J91" s="121">
        <f>IF(T$84="Y",'Aug09'!J76,0)</f>
        <v>0</v>
      </c>
      <c r="K91" s="121">
        <f>IF(T$84="Y",'Aug09'!K76,I91*J91)</f>
        <v>0</v>
      </c>
      <c r="L91" s="166">
        <f>IF(T$84="Y",'Aug09'!L76,0)</f>
        <v>0</v>
      </c>
      <c r="M91" s="132" t="str">
        <f>IF(E91=" "," ",IF(T$84="Y",'Aug09'!M76,IF((H91+K91+L91)&gt;0,H91+K91+L91," ")))</f>
        <v xml:space="preserve"> </v>
      </c>
      <c r="N91" s="244" t="str">
        <f>IF(M91=" "," ",IF(M91=0," ",IF(Employee!O$154="M1",AN91,AI91-'Aug09'!W76)))</f>
        <v xml:space="preserve"> </v>
      </c>
      <c r="O91" s="133" t="str">
        <f>IF(M91=" "," ",IF(M91=0," ",IF(Employee!P$147&gt;E$84,0,IF(C91="A",MNI!E58,IF(C91="B",MNI!F58,IF(C91="C",MNI!G58,IF(C91="J",MNI!H58," ")))))))</f>
        <v xml:space="preserve"> </v>
      </c>
      <c r="P91" s="123"/>
      <c r="Q91" s="123"/>
      <c r="R91" s="245" t="str">
        <f t="shared" si="102"/>
        <v xml:space="preserve"> </v>
      </c>
      <c r="S91" s="123"/>
      <c r="T91" s="124" t="str">
        <f>IF(M91=" "," ",IF(M91=0," ",MNI!I58))</f>
        <v xml:space="preserve"> </v>
      </c>
      <c r="U91" s="50"/>
      <c r="V91" s="61">
        <f>IF(Employee!H$165=E$84,Employee!D$164+SUM(M91)+'Aug09'!V76,SUM(M91)+'Aug09'!V76)</f>
        <v>0</v>
      </c>
      <c r="W91" s="61">
        <f>IF(Employee!H$165=E$84,Employee!D$165+SUM(N91)+'Aug09'!W76,SUM(N91)+'Aug09'!W76)</f>
        <v>0</v>
      </c>
      <c r="X91" s="61">
        <f>IF(O91=" ",'Aug09'!X76,O91+'Aug09'!X76)</f>
        <v>0</v>
      </c>
      <c r="Y91" s="61">
        <f>IF(P91=" ",'Aug09'!Y76,P91+'Aug09'!Y76)</f>
        <v>0</v>
      </c>
      <c r="Z91" s="61">
        <f>IF(Q91=" ",'Aug09'!Z76,Q91+'Aug09'!Z76)</f>
        <v>0</v>
      </c>
      <c r="AA91" s="61">
        <f>IF(R91=" ",'Aug09'!AA76,R91+'Aug09'!AA76)</f>
        <v>0</v>
      </c>
      <c r="AB91" s="62"/>
      <c r="AC91" s="61">
        <f>IF(T91=" ",'Aug09'!AC76,T91+'Aug09'!AC76)</f>
        <v>0</v>
      </c>
      <c r="AD91" s="99"/>
      <c r="AE91" s="114">
        <f>IF(E91=" ",0,IF(D91="BR",0,IF(D91="D",0,IF(D91="NT",V91,LOOKUP(D91,Free!A:A,Free!C:C)*E$84/12))))</f>
        <v>0</v>
      </c>
      <c r="AF91" s="95">
        <f t="shared" si="103"/>
        <v>0</v>
      </c>
      <c r="AG91" s="95">
        <f t="shared" si="104"/>
        <v>0</v>
      </c>
      <c r="AH91" s="95">
        <f>IF(D91="D",AF91*AH$7,IF(AF91&gt;LOOKUP(E$84,HR!A:A,HR!C:C),(AF91-LOOKUP(E$84,HR!A:A,HR!C:C))*AH$7,0))</f>
        <v>0</v>
      </c>
      <c r="AI91" s="95">
        <f t="shared" si="105"/>
        <v>0</v>
      </c>
      <c r="AJ91" s="95">
        <f>IF(E91=" ",0,IF(D91="BR",0,IF(D91="D",0,IF(D91="NT",M91,LOOKUP(D91,Free!A:A,Free!C:C)*1/12))))</f>
        <v>0</v>
      </c>
      <c r="AK91" s="95">
        <f t="shared" si="106"/>
        <v>0</v>
      </c>
      <c r="AL91" s="95">
        <f t="shared" si="107"/>
        <v>0</v>
      </c>
      <c r="AM91" s="95">
        <f>IF(D91="D",AK91*AM$7,IF(AK91&gt;LOOKUP(1,HR!A:A,HR!C:C),(AK91-LOOKUP(1,HR!A:A,HR!C:C))*AH$7,0))</f>
        <v>0</v>
      </c>
      <c r="AN91" s="95">
        <f t="shared" si="108"/>
        <v>0</v>
      </c>
      <c r="AO91" s="99"/>
      <c r="AP91" s="63"/>
      <c r="AQ91" s="95">
        <f t="shared" si="109"/>
        <v>0</v>
      </c>
      <c r="AR91" s="95">
        <f t="shared" si="110"/>
        <v>0</v>
      </c>
      <c r="AS91" s="95">
        <f t="shared" si="111"/>
        <v>0</v>
      </c>
      <c r="AT91" s="95">
        <f t="shared" si="112"/>
        <v>0</v>
      </c>
      <c r="AU91" s="63"/>
    </row>
    <row r="92" spans="1:47" ht="18" customHeight="1" x14ac:dyDescent="0.2">
      <c r="A92" s="45"/>
      <c r="B92" s="153" t="str">
        <f>IF(E92=" "," ",IF(Employee!F$180&gt;E$84," ",IF(Employee!F$182&lt;E$84," ",Employee!D$186)))</f>
        <v xml:space="preserve"> </v>
      </c>
      <c r="C92" s="32" t="str">
        <f>IF(E92=Employee!D$185,LOOKUP(E$84,NiTable!A:A,NiTable!U:U)," ")</f>
        <v xml:space="preserve"> </v>
      </c>
      <c r="D92" s="32" t="str">
        <f>IF(E92=Employee!D$185,LOOKUP(E$84,TaxCode!A:A,TaxCode!AP:AP)," ")</f>
        <v xml:space="preserve"> </v>
      </c>
      <c r="E92" s="150" t="str">
        <f>IF(Employee!D$184="w"," ",IF(Employee!F$180&gt;E$84," ",IF(Employee!F$182&lt;E$84," ",Employee!D$185)))</f>
        <v xml:space="preserve"> </v>
      </c>
      <c r="F92" s="158" t="str">
        <f>IF(E92=" "," ",IF(Employee!F$180&gt;E$84," ",IF(Employee!F$182&lt;E$84," ",Employee!D$171)))</f>
        <v xml:space="preserve"> </v>
      </c>
      <c r="G92" s="175"/>
      <c r="H92" s="127">
        <f>IF(T$84="Y",'Aug09'!H77,0)</f>
        <v>0</v>
      </c>
      <c r="I92" s="121">
        <f>IF(T$84="Y",'Aug09'!I77,0)</f>
        <v>0</v>
      </c>
      <c r="J92" s="121">
        <f>IF(T$84="Y",'Aug09'!J77,0)</f>
        <v>0</v>
      </c>
      <c r="K92" s="121">
        <f>IF(T$84="Y",'Aug09'!K77,I92*J92)</f>
        <v>0</v>
      </c>
      <c r="L92" s="166">
        <f>IF(T$84="Y",'Aug09'!L77,0)</f>
        <v>0</v>
      </c>
      <c r="M92" s="132" t="str">
        <f>IF(E92=" "," ",IF(T$84="Y",'Aug09'!M77,IF((H92+K92+L92)&gt;0,H92+K92+L92," ")))</f>
        <v xml:space="preserve"> </v>
      </c>
      <c r="N92" s="244" t="str">
        <f>IF(M92=" "," ",IF(M92=0," ",IF(Employee!O$180="M1",AN92,AI92-'Aug09'!W77)))</f>
        <v xml:space="preserve"> </v>
      </c>
      <c r="O92" s="133" t="str">
        <f>IF(M92=" "," ",IF(M92=0," ",IF(Employee!P$173&gt;E$84,0,IF(C92="A",MNI!E59,IF(C92="B",MNI!F59,IF(C92="C",MNI!G59,IF(C92="J",MNI!H59," ")))))))</f>
        <v xml:space="preserve"> </v>
      </c>
      <c r="P92" s="123"/>
      <c r="Q92" s="123"/>
      <c r="R92" s="245" t="str">
        <f t="shared" si="102"/>
        <v xml:space="preserve"> </v>
      </c>
      <c r="S92" s="123"/>
      <c r="T92" s="124" t="str">
        <f>IF(M92=" "," ",IF(M92=0," ",MNI!I59))</f>
        <v xml:space="preserve"> </v>
      </c>
      <c r="U92" s="50"/>
      <c r="V92" s="61">
        <f>IF(Employee!H$191=E$84,Employee!D$190+SUM(M92)+'Aug09'!V77,SUM(M92)+'Aug09'!V77)</f>
        <v>0</v>
      </c>
      <c r="W92" s="61">
        <f>IF(Employee!H$191=E$84,Employee!D$191+SUM(N92)+'Aug09'!W77,SUM(N92)+'Aug09'!W77)</f>
        <v>0</v>
      </c>
      <c r="X92" s="61">
        <f>IF(O92=" ",'Aug09'!X77,O92+'Aug09'!X77)</f>
        <v>0</v>
      </c>
      <c r="Y92" s="61">
        <f>IF(P92=" ",'Aug09'!Y77,P92+'Aug09'!Y77)</f>
        <v>0</v>
      </c>
      <c r="Z92" s="61">
        <f>IF(Q92=" ",'Aug09'!Z77,Q92+'Aug09'!Z77)</f>
        <v>0</v>
      </c>
      <c r="AA92" s="61">
        <f>IF(R92=" ",'Aug09'!AA77,R92+'Aug09'!AA77)</f>
        <v>0</v>
      </c>
      <c r="AB92" s="62"/>
      <c r="AC92" s="61">
        <f>IF(T92=" ",'Aug09'!AC77,T92+'Aug09'!AC77)</f>
        <v>0</v>
      </c>
      <c r="AD92" s="99"/>
      <c r="AE92" s="114">
        <f>IF(E92=" ",0,IF(D92="BR",0,IF(D92="D",0,IF(D92="NT",V92,LOOKUP(D92,Free!A:A,Free!C:C)*E$84/12))))</f>
        <v>0</v>
      </c>
      <c r="AF92" s="95">
        <f t="shared" si="103"/>
        <v>0</v>
      </c>
      <c r="AG92" s="95">
        <f t="shared" si="104"/>
        <v>0</v>
      </c>
      <c r="AH92" s="95">
        <f>IF(D92="D",AF92*AH$7,IF(AF92&gt;LOOKUP(E$84,HR!A:A,HR!C:C),(AF92-LOOKUP(E$84,HR!A:A,HR!C:C))*AH$7,0))</f>
        <v>0</v>
      </c>
      <c r="AI92" s="95">
        <f t="shared" si="105"/>
        <v>0</v>
      </c>
      <c r="AJ92" s="95">
        <f>IF(E92=" ",0,IF(D92="BR",0,IF(D92="D",0,IF(D92="NT",M92,LOOKUP(D92,Free!A:A,Free!C:C)*1/12))))</f>
        <v>0</v>
      </c>
      <c r="AK92" s="95">
        <f t="shared" si="106"/>
        <v>0</v>
      </c>
      <c r="AL92" s="95">
        <f t="shared" si="107"/>
        <v>0</v>
      </c>
      <c r="AM92" s="95">
        <f>IF(D92="D",AK92*AM$7,IF(AK92&gt;LOOKUP(1,HR!A:A,HR!C:C),(AK92-LOOKUP(1,HR!A:A,HR!C:C))*AH$7,0))</f>
        <v>0</v>
      </c>
      <c r="AN92" s="95">
        <f t="shared" si="108"/>
        <v>0</v>
      </c>
      <c r="AO92" s="99"/>
      <c r="AP92" s="63"/>
      <c r="AQ92" s="95">
        <f t="shared" si="109"/>
        <v>0</v>
      </c>
      <c r="AR92" s="95">
        <f t="shared" si="110"/>
        <v>0</v>
      </c>
      <c r="AS92" s="95">
        <f t="shared" si="111"/>
        <v>0</v>
      </c>
      <c r="AT92" s="95">
        <f t="shared" si="112"/>
        <v>0</v>
      </c>
      <c r="AU92" s="63"/>
    </row>
    <row r="93" spans="1:47" ht="18" customHeight="1" x14ac:dyDescent="0.2">
      <c r="A93" s="45"/>
      <c r="B93" s="153" t="str">
        <f>IF(E93=" "," ",IF(Employee!F$206&gt;E$84," ",IF(Employee!F$208&lt;E$84," ",Employee!D$212)))</f>
        <v xml:space="preserve"> </v>
      </c>
      <c r="C93" s="32" t="str">
        <f>IF(E93=Employee!D$211,LOOKUP(E$84,NiTable!A:A,NiTable!X:X)," ")</f>
        <v xml:space="preserve"> </v>
      </c>
      <c r="D93" s="32" t="str">
        <f>IF(E93=Employee!D$211,LOOKUP(E$84,TaxCode!A:A,TaxCode!AV:AV)," ")</f>
        <v xml:space="preserve"> </v>
      </c>
      <c r="E93" s="150" t="str">
        <f>IF(Employee!D$210="w"," ",IF(Employee!F$206&gt;E$84," ",IF(Employee!F$208&lt;E$84," ",Employee!D$211)))</f>
        <v xml:space="preserve"> </v>
      </c>
      <c r="F93" s="158" t="str">
        <f>IF(E93=" "," ",IF(Employee!F$206&gt;E$84," ",IF(Employee!F$208&lt;E$84," ",Employee!D$197)))</f>
        <v xml:space="preserve"> </v>
      </c>
      <c r="G93" s="175"/>
      <c r="H93" s="127">
        <f>IF(T$84="Y",'Aug09'!H78,0)</f>
        <v>0</v>
      </c>
      <c r="I93" s="121">
        <f>IF(T$84="Y",'Aug09'!I78,0)</f>
        <v>0</v>
      </c>
      <c r="J93" s="121">
        <f>IF(T$84="Y",'Aug09'!J78,0)</f>
        <v>0</v>
      </c>
      <c r="K93" s="121">
        <f>IF(T$84="Y",'Aug09'!K78,I93*J93)</f>
        <v>0</v>
      </c>
      <c r="L93" s="166">
        <f>IF(T$84="Y",'Aug09'!L78,0)</f>
        <v>0</v>
      </c>
      <c r="M93" s="132" t="str">
        <f>IF(E93=" "," ",IF(T$84="Y",'Aug09'!M78,IF((H93+K93+L93)&gt;0,H93+K93+L93," ")))</f>
        <v xml:space="preserve"> </v>
      </c>
      <c r="N93" s="244" t="str">
        <f>IF(M93=" "," ",IF(M93=0," ",IF(Employee!O$206="M1",AN93,AI93-'Aug09'!W78)))</f>
        <v xml:space="preserve"> </v>
      </c>
      <c r="O93" s="133" t="str">
        <f>IF(M93=" "," ",IF(M93=0," ",IF(Employee!P$199&gt;E$84,0,IF(C93="A",MNI!E60,IF(C93="B",MNI!F60,IF(C93="C",MNI!G60,IF(C93="J",MNI!H60," ")))))))</f>
        <v xml:space="preserve"> </v>
      </c>
      <c r="P93" s="123"/>
      <c r="Q93" s="123"/>
      <c r="R93" s="245" t="str">
        <f t="shared" si="102"/>
        <v xml:space="preserve"> </v>
      </c>
      <c r="S93" s="123"/>
      <c r="T93" s="124" t="str">
        <f>IF(M93=" "," ",IF(M93=0," ",MNI!I60))</f>
        <v xml:space="preserve"> </v>
      </c>
      <c r="U93" s="50"/>
      <c r="V93" s="61">
        <f>IF(Employee!H$217=E$84,Employee!D$216+SUM(M93)+'Aug09'!V78,SUM(M93)+'Aug09'!V78)</f>
        <v>0</v>
      </c>
      <c r="W93" s="61">
        <f>IF(Employee!H$217=E$84,Employee!D$217+SUM(N93)+'Aug09'!W78,SUM(N93)+'Aug09'!W78)</f>
        <v>0</v>
      </c>
      <c r="X93" s="61">
        <f>IF(O93=" ",'Aug09'!X78,O93+'Aug09'!X78)</f>
        <v>0</v>
      </c>
      <c r="Y93" s="61">
        <f>IF(P93=" ",'Aug09'!Y78,P93+'Aug09'!Y78)</f>
        <v>0</v>
      </c>
      <c r="Z93" s="61">
        <f>IF(Q93=" ",'Aug09'!Z78,Q93+'Aug09'!Z78)</f>
        <v>0</v>
      </c>
      <c r="AA93" s="61">
        <f>IF(R93=" ",'Aug09'!AA78,R93+'Aug09'!AA78)</f>
        <v>0</v>
      </c>
      <c r="AB93" s="62"/>
      <c r="AC93" s="61">
        <f>IF(T93=" ",'Aug09'!AC78,T93+'Aug09'!AC78)</f>
        <v>0</v>
      </c>
      <c r="AD93" s="99"/>
      <c r="AE93" s="114">
        <f>IF(E93=" ",0,IF(D93="BR",0,IF(D93="D",0,IF(D93="NT",V93,LOOKUP(D93,Free!A:A,Free!C:C)*E$84/12))))</f>
        <v>0</v>
      </c>
      <c r="AF93" s="95">
        <f t="shared" si="103"/>
        <v>0</v>
      </c>
      <c r="AG93" s="95">
        <f t="shared" si="104"/>
        <v>0</v>
      </c>
      <c r="AH93" s="95">
        <f>IF(D93="D",AF93*AH$7,IF(AF93&gt;LOOKUP(E$84,HR!A:A,HR!C:C),(AF93-LOOKUP(E$84,HR!A:A,HR!C:C))*AH$7,0))</f>
        <v>0</v>
      </c>
      <c r="AI93" s="95">
        <f t="shared" si="105"/>
        <v>0</v>
      </c>
      <c r="AJ93" s="95">
        <f>IF(E93=" ",0,IF(D93="BR",0,IF(D93="D",0,IF(D93="NT",M93,LOOKUP(D93,Free!A:A,Free!C:C)*1/12))))</f>
        <v>0</v>
      </c>
      <c r="AK93" s="95">
        <f t="shared" si="106"/>
        <v>0</v>
      </c>
      <c r="AL93" s="95">
        <f t="shared" si="107"/>
        <v>0</v>
      </c>
      <c r="AM93" s="95">
        <f>IF(D93="D",AK93*AM$7,IF(AK93&gt;LOOKUP(1,HR!A:A,HR!C:C),(AK93-LOOKUP(1,HR!A:A,HR!C:C))*AH$7,0))</f>
        <v>0</v>
      </c>
      <c r="AN93" s="95">
        <f t="shared" si="108"/>
        <v>0</v>
      </c>
      <c r="AO93" s="99"/>
      <c r="AP93" s="63"/>
      <c r="AQ93" s="95">
        <f t="shared" si="109"/>
        <v>0</v>
      </c>
      <c r="AR93" s="95">
        <f t="shared" si="110"/>
        <v>0</v>
      </c>
      <c r="AS93" s="95">
        <f t="shared" si="111"/>
        <v>0</v>
      </c>
      <c r="AT93" s="95">
        <f t="shared" si="112"/>
        <v>0</v>
      </c>
      <c r="AU93" s="63"/>
    </row>
    <row r="94" spans="1:47" ht="18" customHeight="1" x14ac:dyDescent="0.2">
      <c r="A94" s="45"/>
      <c r="B94" s="153" t="str">
        <f>IF(E94=" "," ",IF(Employee!F$232&gt;E$84," ",IF(Employee!F$234&lt;E$84," ",Employee!D$238)))</f>
        <v xml:space="preserve"> </v>
      </c>
      <c r="C94" s="32" t="str">
        <f>IF(E94=Employee!D$237,LOOKUP(E$84,NiTable!A:A,NiTable!AA:AA)," ")</f>
        <v xml:space="preserve"> </v>
      </c>
      <c r="D94" s="32" t="str">
        <f>IF(E94=Employee!D$237,LOOKUP(E$84,TaxCode!A:A,TaxCode!BB:BB)," ")</f>
        <v xml:space="preserve"> </v>
      </c>
      <c r="E94" s="150" t="str">
        <f>IF(Employee!D$236="w"," ",IF(Employee!F$232&gt;E$84," ",IF(Employee!F$234&lt;E$84," ",Employee!D$237)))</f>
        <v xml:space="preserve"> </v>
      </c>
      <c r="F94" s="158" t="str">
        <f>IF(E94=" "," ",IF(Employee!F$232&gt;E$84," ",IF(Employee!F$234&lt;E$84," ",Employee!D$223)))</f>
        <v xml:space="preserve"> </v>
      </c>
      <c r="G94" s="175"/>
      <c r="H94" s="127">
        <f>IF(T$84="Y",'Aug09'!H79,0)</f>
        <v>0</v>
      </c>
      <c r="I94" s="121">
        <f>IF(T$84="Y",'Aug09'!I79,0)</f>
        <v>0</v>
      </c>
      <c r="J94" s="121">
        <f>IF(T$84="Y",'Aug09'!J79,0)</f>
        <v>0</v>
      </c>
      <c r="K94" s="121">
        <f>IF(T$84="Y",'Aug09'!K79,I94*J94)</f>
        <v>0</v>
      </c>
      <c r="L94" s="166">
        <f>IF(T$84="Y",'Aug09'!L79,0)</f>
        <v>0</v>
      </c>
      <c r="M94" s="132" t="str">
        <f>IF(E94=" "," ",IF(T$84="Y",'Aug09'!M79,IF((H94+K94+L94)&gt;0,H94+K94+L94," ")))</f>
        <v xml:space="preserve"> </v>
      </c>
      <c r="N94" s="244" t="str">
        <f>IF(M94=" "," ",IF(M94=0," ",IF(Employee!O$232="M1",AN94,AI94-'Aug09'!W79)))</f>
        <v xml:space="preserve"> </v>
      </c>
      <c r="O94" s="133" t="str">
        <f>IF(M94=" "," ",IF(M94=0," ",IF(Employee!P$225&gt;E$84,0,IF(C94="A",MNI!E61,IF(C94="B",MNI!F61,IF(C94="C",MNI!G61,IF(C94="J",MNI!H61," ")))))))</f>
        <v xml:space="preserve"> </v>
      </c>
      <c r="P94" s="123"/>
      <c r="Q94" s="123"/>
      <c r="R94" s="245" t="str">
        <f t="shared" si="102"/>
        <v xml:space="preserve"> </v>
      </c>
      <c r="S94" s="123"/>
      <c r="T94" s="124" t="str">
        <f>IF(M94=" "," ",IF(M94=0," ",MNI!I61))</f>
        <v xml:space="preserve"> </v>
      </c>
      <c r="U94" s="50"/>
      <c r="V94" s="61">
        <f>IF(Employee!H$243=E$84,Employee!D$242+SUM(M94)+'Aug09'!V79,SUM(M94)+'Aug09'!V79)</f>
        <v>0</v>
      </c>
      <c r="W94" s="61">
        <f>IF(Employee!H$243=E$84,Employee!D$243+SUM(N94)+'Aug09'!W79,SUM(N94)+'Aug09'!W79)</f>
        <v>0</v>
      </c>
      <c r="X94" s="61">
        <f>IF(O94=" ",'Aug09'!X79,O94+'Aug09'!X79)</f>
        <v>0</v>
      </c>
      <c r="Y94" s="61">
        <f>IF(P94=" ",'Aug09'!Y79,P94+'Aug09'!Y79)</f>
        <v>0</v>
      </c>
      <c r="Z94" s="61">
        <f>IF(Q94=" ",'Aug09'!Z79,Q94+'Aug09'!Z79)</f>
        <v>0</v>
      </c>
      <c r="AA94" s="61">
        <f>IF(R94=" ",'Aug09'!AA79,R94+'Aug09'!AA79)</f>
        <v>0</v>
      </c>
      <c r="AB94" s="62"/>
      <c r="AC94" s="61">
        <f>IF(T94=" ",'Aug09'!AC79,T94+'Aug09'!AC79)</f>
        <v>0</v>
      </c>
      <c r="AD94" s="99"/>
      <c r="AE94" s="114">
        <f>IF(E94=" ",0,IF(D94="BR",0,IF(D94="D",0,IF(D94="NT",V94,LOOKUP(D94,Free!A:A,Free!C:C)*E$84/12))))</f>
        <v>0</v>
      </c>
      <c r="AF94" s="95">
        <f t="shared" si="103"/>
        <v>0</v>
      </c>
      <c r="AG94" s="95">
        <f t="shared" si="104"/>
        <v>0</v>
      </c>
      <c r="AH94" s="95">
        <f>IF(D94="D",AF94*AH$7,IF(AF94&gt;LOOKUP(E$84,HR!A:A,HR!C:C),(AF94-LOOKUP(E$84,HR!A:A,HR!C:C))*AH$7,0))</f>
        <v>0</v>
      </c>
      <c r="AI94" s="95">
        <f t="shared" si="105"/>
        <v>0</v>
      </c>
      <c r="AJ94" s="95">
        <f>IF(E94=" ",0,IF(D94="BR",0,IF(D94="D",0,IF(D94="NT",M94,LOOKUP(D94,Free!A:A,Free!C:C)*1/12))))</f>
        <v>0</v>
      </c>
      <c r="AK94" s="95">
        <f t="shared" si="106"/>
        <v>0</v>
      </c>
      <c r="AL94" s="95">
        <f t="shared" si="107"/>
        <v>0</v>
      </c>
      <c r="AM94" s="95">
        <f>IF(D94="D",AK94*AM$7,IF(AK94&gt;LOOKUP(1,HR!A:A,HR!C:C),(AK94-LOOKUP(1,HR!A:A,HR!C:C))*AH$7,0))</f>
        <v>0</v>
      </c>
      <c r="AN94" s="95">
        <f t="shared" si="108"/>
        <v>0</v>
      </c>
      <c r="AO94" s="99"/>
      <c r="AP94" s="63"/>
      <c r="AQ94" s="95">
        <f t="shared" si="109"/>
        <v>0</v>
      </c>
      <c r="AR94" s="95">
        <f t="shared" si="110"/>
        <v>0</v>
      </c>
      <c r="AS94" s="95">
        <f t="shared" si="111"/>
        <v>0</v>
      </c>
      <c r="AT94" s="95">
        <f t="shared" si="112"/>
        <v>0</v>
      </c>
      <c r="AU94" s="63"/>
    </row>
    <row r="95" spans="1:47" ht="18" customHeight="1" thickBot="1" x14ac:dyDescent="0.25">
      <c r="A95" s="45"/>
      <c r="B95" s="155" t="str">
        <f>IF(E95=" "," ",IF(Employee!F$258&gt;E$84," ",IF(Employee!F$260&lt;E$84," ",Employee!D$264)))</f>
        <v xml:space="preserve"> </v>
      </c>
      <c r="C95" s="111" t="str">
        <f>IF(E95=Employee!D$263,LOOKUP(E$84,NiTable!A:A,NiTable!AD:AD)," ")</f>
        <v xml:space="preserve"> </v>
      </c>
      <c r="D95" s="111" t="str">
        <f>IF(E95=Employee!D$263,LOOKUP(E$84,TaxCode!A:A,TaxCode!BH:BH)," ")</f>
        <v xml:space="preserve"> </v>
      </c>
      <c r="E95" s="161" t="str">
        <f>IF(Employee!D$262="w"," ",IF(Employee!F$258&gt;E$84," ",IF(Employee!F$260&lt;E$84," ",Employee!D$263)))</f>
        <v xml:space="preserve"> </v>
      </c>
      <c r="F95" s="158" t="str">
        <f>IF(E95=" "," ",IF(Employee!F$258&gt;E$84," ",IF(Employee!F$260&lt;E$84," ",Employee!D$249)))</f>
        <v xml:space="preserve"> </v>
      </c>
      <c r="G95" s="176"/>
      <c r="H95" s="147">
        <f>IF(T$84="Y",'Aug09'!H80,0)</f>
        <v>0</v>
      </c>
      <c r="I95" s="148">
        <f>IF(T$84="Y",'Aug09'!I80,0)</f>
        <v>0</v>
      </c>
      <c r="J95" s="148">
        <f>IF(T$84="Y",'Aug09'!J80,0)</f>
        <v>0</v>
      </c>
      <c r="K95" s="148">
        <f>IF(T$84="Y",'Aug09'!K80,I95*J95)</f>
        <v>0</v>
      </c>
      <c r="L95" s="167">
        <f>IF(T$84="Y",'Aug09'!L80,0)</f>
        <v>0</v>
      </c>
      <c r="M95" s="132" t="str">
        <f>IF(E95=" "," ",IF(T$84="Y",'Aug09'!M80,IF((H95+K95+L95)&gt;0,H95+K95+L95," ")))</f>
        <v xml:space="preserve"> </v>
      </c>
      <c r="N95" s="244" t="str">
        <f>IF(M95=" "," ",IF(M95=0," ",IF(Employee!O$258="M1",AN95,AI95-'Aug09'!W80)))</f>
        <v xml:space="preserve"> </v>
      </c>
      <c r="O95" s="133" t="str">
        <f>IF(M95=" "," ",IF(M95=0," ",IF(Employee!P$251&gt;E$84,0,IF(C95="A",MNI!E62,IF(C95="B",MNI!F62,IF(C95="C",MNI!G62,IF(C95="J",MNI!H62," ")))))))</f>
        <v xml:space="preserve"> </v>
      </c>
      <c r="P95" s="123"/>
      <c r="Q95" s="123"/>
      <c r="R95" s="245" t="str">
        <f t="shared" si="102"/>
        <v xml:space="preserve"> </v>
      </c>
      <c r="S95" s="123"/>
      <c r="T95" s="124" t="str">
        <f>IF(M95=" "," ",IF(M95=0," ",MNI!I62))</f>
        <v xml:space="preserve"> </v>
      </c>
      <c r="U95" s="50"/>
      <c r="V95" s="61">
        <f>IF(Employee!H$269=E$84,Employee!D$268+SUM(M95)+'Aug09'!V80,SUM(M95)+'Aug09'!V80)</f>
        <v>0</v>
      </c>
      <c r="W95" s="61">
        <f>IF(Employee!H$269=E$84,Employee!D$269+SUM(N95)+'Aug09'!W80,SUM(N95)+'Aug09'!W80)</f>
        <v>0</v>
      </c>
      <c r="X95" s="61">
        <f>IF(O95=" ",'Aug09'!X80,O95+'Aug09'!X80)</f>
        <v>0</v>
      </c>
      <c r="Y95" s="61">
        <f>IF(P95=" ",'Aug09'!Y80,P95+'Aug09'!Y80)</f>
        <v>0</v>
      </c>
      <c r="Z95" s="61">
        <f>IF(Q95=" ",'Aug09'!Z80,Q95+'Aug09'!Z80)</f>
        <v>0</v>
      </c>
      <c r="AA95" s="61">
        <f>IF(R95=" ",'Aug09'!AA80,R95+'Aug09'!AA80)</f>
        <v>0</v>
      </c>
      <c r="AB95" s="62"/>
      <c r="AC95" s="61">
        <f>IF(T95=" ",'Aug09'!AC80,T95+'Aug09'!AC80)</f>
        <v>0</v>
      </c>
      <c r="AD95" s="99"/>
      <c r="AE95" s="114">
        <f>IF(E95=" ",0,IF(D95="BR",0,IF(D95="D",0,IF(D95="NT",V95,LOOKUP(D95,Free!A:A,Free!C:C)*E$84/12))))</f>
        <v>0</v>
      </c>
      <c r="AF95" s="95">
        <f t="shared" si="103"/>
        <v>0</v>
      </c>
      <c r="AG95" s="95">
        <f t="shared" si="104"/>
        <v>0</v>
      </c>
      <c r="AH95" s="95">
        <f>IF(D95="D",AF95*AH$7,IF(AF95&gt;LOOKUP(E$84,HR!A:A,HR!C:C),(AF95-LOOKUP(E$84,HR!A:A,HR!C:C))*AH$7,0))</f>
        <v>0</v>
      </c>
      <c r="AI95" s="95">
        <f t="shared" si="105"/>
        <v>0</v>
      </c>
      <c r="AJ95" s="95">
        <f>IF(E95=" ",0,IF(D95="BR",0,IF(D95="D",0,IF(D95="NT",M95,LOOKUP(D95,Free!A:A,Free!C:C)*1/12))))</f>
        <v>0</v>
      </c>
      <c r="AK95" s="95">
        <f t="shared" si="106"/>
        <v>0</v>
      </c>
      <c r="AL95" s="95">
        <f t="shared" si="107"/>
        <v>0</v>
      </c>
      <c r="AM95" s="95">
        <f>IF(D95="D",AK95*AM$7,IF(AK95&gt;LOOKUP(1,HR!A:A,HR!C:C),(AK95-LOOKUP(1,HR!A:A,HR!C:C))*AH$7,0))</f>
        <v>0</v>
      </c>
      <c r="AN95" s="95">
        <f t="shared" si="108"/>
        <v>0</v>
      </c>
      <c r="AO95" s="99"/>
      <c r="AP95" s="63"/>
      <c r="AQ95" s="95">
        <f t="shared" si="109"/>
        <v>0</v>
      </c>
      <c r="AR95" s="95">
        <f t="shared" si="110"/>
        <v>0</v>
      </c>
      <c r="AS95" s="95">
        <f t="shared" si="111"/>
        <v>0</v>
      </c>
      <c r="AT95" s="95">
        <f t="shared" si="112"/>
        <v>0</v>
      </c>
      <c r="AU95" s="63"/>
    </row>
    <row r="96" spans="1:47" ht="18" customHeight="1" thickTop="1" thickBot="1" x14ac:dyDescent="0.25">
      <c r="A96" s="49"/>
      <c r="B96" s="164"/>
      <c r="C96" s="162"/>
      <c r="D96" s="162"/>
      <c r="E96" s="163"/>
      <c r="F96" s="412" t="s">
        <v>7</v>
      </c>
      <c r="G96" s="411"/>
      <c r="H96" s="135"/>
      <c r="I96" s="136"/>
      <c r="J96" s="136"/>
      <c r="K96" s="182"/>
      <c r="L96" s="182"/>
      <c r="M96" s="171">
        <f t="shared" ref="M96:R96" si="113">SUM(M86:M95)</f>
        <v>0</v>
      </c>
      <c r="N96" s="171">
        <f t="shared" si="113"/>
        <v>0</v>
      </c>
      <c r="O96" s="171">
        <f t="shared" si="113"/>
        <v>0</v>
      </c>
      <c r="P96" s="171">
        <f t="shared" si="113"/>
        <v>0</v>
      </c>
      <c r="Q96" s="171">
        <f t="shared" si="113"/>
        <v>0</v>
      </c>
      <c r="R96" s="171">
        <f t="shared" si="113"/>
        <v>0</v>
      </c>
      <c r="S96" s="123"/>
      <c r="T96" s="171">
        <f>SUM(T86:T95)</f>
        <v>0</v>
      </c>
      <c r="U96" s="51"/>
      <c r="V96" s="61"/>
      <c r="AD96" s="99"/>
      <c r="AO96" s="99"/>
      <c r="AP96" s="63"/>
      <c r="AU96" s="63"/>
    </row>
    <row r="97" spans="1:46" ht="24" customHeight="1" x14ac:dyDescent="0.2">
      <c r="A97" s="63"/>
      <c r="B97" s="402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46"/>
    </row>
    <row r="98" spans="1:46" x14ac:dyDescent="0.2">
      <c r="AL98" s="418" t="s">
        <v>111</v>
      </c>
      <c r="AM98" s="419"/>
      <c r="AN98" s="420"/>
      <c r="AQ98" s="221">
        <f>SUM(AQ11:AQ96)</f>
        <v>0</v>
      </c>
      <c r="AR98" s="221">
        <f>SUM(AR11:AR96)</f>
        <v>0</v>
      </c>
      <c r="AS98" s="221">
        <f>SUM(AS11:AS96)</f>
        <v>0</v>
      </c>
      <c r="AT98" s="221">
        <f>SUM(AT11:AT96)</f>
        <v>0</v>
      </c>
    </row>
    <row r="99" spans="1:46" ht="13.5" customHeight="1" thickBot="1" x14ac:dyDescent="0.25">
      <c r="F99" s="259" t="s">
        <v>198</v>
      </c>
      <c r="M99" s="448" t="s">
        <v>199</v>
      </c>
      <c r="N99" s="449"/>
      <c r="O99" s="449"/>
      <c r="P99" s="449"/>
      <c r="Q99" s="449"/>
      <c r="R99" s="449"/>
      <c r="T99" s="255"/>
    </row>
    <row r="100" spans="1:46" x14ac:dyDescent="0.2">
      <c r="F100" s="256" t="str">
        <f>IF(B86="D",Employee!D15," ")</f>
        <v xml:space="preserve"> </v>
      </c>
      <c r="M100" s="261" t="str">
        <f t="shared" ref="M100:M109" si="114">IF(B86="D",M86," ")</f>
        <v xml:space="preserve"> </v>
      </c>
      <c r="N100" s="262" t="str">
        <f t="shared" ref="N100:N109" si="115">IF(B86="D",N86," ")</f>
        <v xml:space="preserve"> </v>
      </c>
      <c r="O100" s="262" t="str">
        <f t="shared" ref="O100:O109" si="116">IF(B86="D",O86," ")</f>
        <v xml:space="preserve"> </v>
      </c>
      <c r="P100" s="262" t="str">
        <f t="shared" ref="P100:P109" si="117">IF(B86="D",P86," ")</f>
        <v xml:space="preserve"> </v>
      </c>
      <c r="Q100" s="262" t="str">
        <f t="shared" ref="Q100:Q109" si="118">IF(B86="D",Q86," ")</f>
        <v xml:space="preserve"> </v>
      </c>
      <c r="R100" s="263" t="str">
        <f t="shared" ref="R100:R109" si="119">IF(B86="D",R86," ")</f>
        <v xml:space="preserve"> </v>
      </c>
      <c r="S100" s="264"/>
      <c r="T100" s="265" t="str">
        <f t="shared" ref="T100:T109" si="120">IF(B86="D",T86," ")</f>
        <v xml:space="preserve"> </v>
      </c>
      <c r="AL100" s="418" t="s">
        <v>112</v>
      </c>
      <c r="AM100" s="419"/>
      <c r="AN100" s="420"/>
      <c r="AQ100" s="223">
        <f>IF((AQ98-(O1+T1)*0.13)&gt;0,AQ98-(Q1+T1)*0.13,0)</f>
        <v>0</v>
      </c>
      <c r="AR100" s="223">
        <f>AR98</f>
        <v>0</v>
      </c>
      <c r="AS100" s="223">
        <f>AS98</f>
        <v>0</v>
      </c>
      <c r="AT100" s="223">
        <f>AT98</f>
        <v>0</v>
      </c>
    </row>
    <row r="101" spans="1:46" x14ac:dyDescent="0.2">
      <c r="F101" s="257" t="str">
        <f>IF(B87="D",Employee!D41," ")</f>
        <v xml:space="preserve"> </v>
      </c>
      <c r="M101" s="266" t="str">
        <f t="shared" si="114"/>
        <v xml:space="preserve"> </v>
      </c>
      <c r="N101" s="267" t="str">
        <f t="shared" si="115"/>
        <v xml:space="preserve"> </v>
      </c>
      <c r="O101" s="267" t="str">
        <f t="shared" si="116"/>
        <v xml:space="preserve"> </v>
      </c>
      <c r="P101" s="267" t="str">
        <f t="shared" si="117"/>
        <v xml:space="preserve"> </v>
      </c>
      <c r="Q101" s="267" t="str">
        <f t="shared" si="118"/>
        <v xml:space="preserve"> </v>
      </c>
      <c r="R101" s="268" t="str">
        <f t="shared" si="119"/>
        <v xml:space="preserve"> </v>
      </c>
      <c r="S101" s="264"/>
      <c r="T101" s="269" t="str">
        <f t="shared" si="120"/>
        <v xml:space="preserve"> </v>
      </c>
    </row>
    <row r="102" spans="1:46" x14ac:dyDescent="0.2">
      <c r="F102" s="257" t="str">
        <f>IF(B88="D",Employee!D67," ")</f>
        <v xml:space="preserve"> </v>
      </c>
      <c r="M102" s="266" t="str">
        <f t="shared" si="114"/>
        <v xml:space="preserve"> </v>
      </c>
      <c r="N102" s="267" t="str">
        <f t="shared" si="115"/>
        <v xml:space="preserve"> </v>
      </c>
      <c r="O102" s="267" t="str">
        <f t="shared" si="116"/>
        <v xml:space="preserve"> </v>
      </c>
      <c r="P102" s="267" t="str">
        <f t="shared" si="117"/>
        <v xml:space="preserve"> </v>
      </c>
      <c r="Q102" s="267" t="str">
        <f t="shared" si="118"/>
        <v xml:space="preserve"> </v>
      </c>
      <c r="R102" s="268" t="str">
        <f t="shared" si="119"/>
        <v xml:space="preserve"> </v>
      </c>
      <c r="S102" s="264"/>
      <c r="T102" s="269" t="str">
        <f t="shared" si="120"/>
        <v xml:space="preserve"> </v>
      </c>
      <c r="AL102" s="418" t="s">
        <v>113</v>
      </c>
      <c r="AM102" s="419"/>
      <c r="AN102" s="420"/>
      <c r="AQ102" s="229"/>
      <c r="AR102" s="223">
        <f>AR100*0.045</f>
        <v>0</v>
      </c>
      <c r="AS102" s="223">
        <f>AS100*0.045</f>
        <v>0</v>
      </c>
      <c r="AT102" s="223">
        <f>AT100*0.045</f>
        <v>0</v>
      </c>
    </row>
    <row r="103" spans="1:46" x14ac:dyDescent="0.2">
      <c r="F103" s="257" t="str">
        <f>IF(B89="D",Employee!D93," ")</f>
        <v xml:space="preserve"> </v>
      </c>
      <c r="M103" s="266" t="str">
        <f t="shared" si="114"/>
        <v xml:space="preserve"> </v>
      </c>
      <c r="N103" s="267" t="str">
        <f t="shared" si="115"/>
        <v xml:space="preserve"> </v>
      </c>
      <c r="O103" s="267" t="str">
        <f t="shared" si="116"/>
        <v xml:space="preserve"> </v>
      </c>
      <c r="P103" s="267" t="str">
        <f t="shared" si="117"/>
        <v xml:space="preserve"> </v>
      </c>
      <c r="Q103" s="267" t="str">
        <f t="shared" si="118"/>
        <v xml:space="preserve"> </v>
      </c>
      <c r="R103" s="268" t="str">
        <f t="shared" si="119"/>
        <v xml:space="preserve"> </v>
      </c>
      <c r="S103" s="264"/>
      <c r="T103" s="269" t="str">
        <f t="shared" si="120"/>
        <v xml:space="preserve"> </v>
      </c>
    </row>
    <row r="104" spans="1:46" x14ac:dyDescent="0.2">
      <c r="F104" s="257" t="str">
        <f>IF(B90="D",Employee!D119," ")</f>
        <v xml:space="preserve"> </v>
      </c>
      <c r="M104" s="266" t="str">
        <f t="shared" si="114"/>
        <v xml:space="preserve"> </v>
      </c>
      <c r="N104" s="267" t="str">
        <f t="shared" si="115"/>
        <v xml:space="preserve"> </v>
      </c>
      <c r="O104" s="267" t="str">
        <f t="shared" si="116"/>
        <v xml:space="preserve"> </v>
      </c>
      <c r="P104" s="267" t="str">
        <f t="shared" si="117"/>
        <v xml:space="preserve"> </v>
      </c>
      <c r="Q104" s="267" t="str">
        <f t="shared" si="118"/>
        <v xml:space="preserve"> </v>
      </c>
      <c r="R104" s="268" t="str">
        <f t="shared" si="119"/>
        <v xml:space="preserve"> </v>
      </c>
      <c r="S104" s="264"/>
      <c r="T104" s="269" t="str">
        <f t="shared" si="120"/>
        <v xml:space="preserve"> </v>
      </c>
    </row>
    <row r="105" spans="1:46" x14ac:dyDescent="0.2">
      <c r="F105" s="257" t="str">
        <f>IF(B91="D",Employee!D135," ")</f>
        <v xml:space="preserve"> </v>
      </c>
      <c r="M105" s="266" t="str">
        <f t="shared" si="114"/>
        <v xml:space="preserve"> </v>
      </c>
      <c r="N105" s="267" t="str">
        <f t="shared" si="115"/>
        <v xml:space="preserve"> </v>
      </c>
      <c r="O105" s="267" t="str">
        <f t="shared" si="116"/>
        <v xml:space="preserve"> </v>
      </c>
      <c r="P105" s="267" t="str">
        <f t="shared" si="117"/>
        <v xml:space="preserve"> </v>
      </c>
      <c r="Q105" s="267" t="str">
        <f t="shared" si="118"/>
        <v xml:space="preserve"> </v>
      </c>
      <c r="R105" s="268" t="str">
        <f t="shared" si="119"/>
        <v xml:space="preserve"> </v>
      </c>
      <c r="S105" s="264"/>
      <c r="T105" s="269" t="str">
        <f t="shared" si="120"/>
        <v xml:space="preserve"> </v>
      </c>
      <c r="AL105" s="399" t="s">
        <v>114</v>
      </c>
      <c r="AM105" s="400"/>
      <c r="AN105" s="401"/>
      <c r="AQ105" s="222">
        <f>AQ100+'Aug09'!AQ90</f>
        <v>0</v>
      </c>
      <c r="AR105" s="222">
        <f>AR100+'Aug09'!AR90</f>
        <v>0</v>
      </c>
      <c r="AS105" s="222">
        <f>AS100+'Aug09'!AS90</f>
        <v>0</v>
      </c>
      <c r="AT105" s="222">
        <f>AT100+'Aug09'!AT90</f>
        <v>0</v>
      </c>
    </row>
    <row r="106" spans="1:46" x14ac:dyDescent="0.2">
      <c r="F106" s="257" t="str">
        <f>IF(B92="D",Employee!D171," ")</f>
        <v xml:space="preserve"> </v>
      </c>
      <c r="M106" s="266" t="str">
        <f t="shared" si="114"/>
        <v xml:space="preserve"> </v>
      </c>
      <c r="N106" s="267" t="str">
        <f t="shared" si="115"/>
        <v xml:space="preserve"> </v>
      </c>
      <c r="O106" s="267" t="str">
        <f t="shared" si="116"/>
        <v xml:space="preserve"> </v>
      </c>
      <c r="P106" s="267" t="str">
        <f t="shared" si="117"/>
        <v xml:space="preserve"> </v>
      </c>
      <c r="Q106" s="267" t="str">
        <f t="shared" si="118"/>
        <v xml:space="preserve"> </v>
      </c>
      <c r="R106" s="268" t="str">
        <f t="shared" si="119"/>
        <v xml:space="preserve"> </v>
      </c>
      <c r="S106" s="264"/>
      <c r="T106" s="269" t="str">
        <f t="shared" si="120"/>
        <v xml:space="preserve"> </v>
      </c>
    </row>
    <row r="107" spans="1:46" x14ac:dyDescent="0.2">
      <c r="F107" s="257" t="str">
        <f>IF(B93="D",Employee!D197," ")</f>
        <v xml:space="preserve"> </v>
      </c>
      <c r="M107" s="266" t="str">
        <f t="shared" si="114"/>
        <v xml:space="preserve"> </v>
      </c>
      <c r="N107" s="267" t="str">
        <f t="shared" si="115"/>
        <v xml:space="preserve"> </v>
      </c>
      <c r="O107" s="267" t="str">
        <f t="shared" si="116"/>
        <v xml:space="preserve"> </v>
      </c>
      <c r="P107" s="267" t="str">
        <f t="shared" si="117"/>
        <v xml:space="preserve"> </v>
      </c>
      <c r="Q107" s="267" t="str">
        <f t="shared" si="118"/>
        <v xml:space="preserve"> </v>
      </c>
      <c r="R107" s="268" t="str">
        <f t="shared" si="119"/>
        <v xml:space="preserve"> </v>
      </c>
      <c r="S107" s="264"/>
      <c r="T107" s="269" t="str">
        <f t="shared" si="120"/>
        <v xml:space="preserve"> </v>
      </c>
      <c r="AL107" s="399" t="s">
        <v>115</v>
      </c>
      <c r="AM107" s="400"/>
      <c r="AN107" s="401"/>
      <c r="AQ107" s="229"/>
      <c r="AR107" s="222">
        <f>AR102+'Aug09'!AR92</f>
        <v>0</v>
      </c>
      <c r="AS107" s="222">
        <f>AS102+'Aug09'!AS92</f>
        <v>0</v>
      </c>
      <c r="AT107" s="222">
        <f>AT102+'Aug09'!AT92</f>
        <v>0</v>
      </c>
    </row>
    <row r="108" spans="1:46" x14ac:dyDescent="0.2">
      <c r="F108" s="257" t="str">
        <f>IF(B94="D",Employee!D223," ")</f>
        <v xml:space="preserve"> </v>
      </c>
      <c r="M108" s="266" t="str">
        <f t="shared" si="114"/>
        <v xml:space="preserve"> </v>
      </c>
      <c r="N108" s="267" t="str">
        <f t="shared" si="115"/>
        <v xml:space="preserve"> </v>
      </c>
      <c r="O108" s="267" t="str">
        <f t="shared" si="116"/>
        <v xml:space="preserve"> </v>
      </c>
      <c r="P108" s="267" t="str">
        <f t="shared" si="117"/>
        <v xml:space="preserve"> </v>
      </c>
      <c r="Q108" s="267" t="str">
        <f t="shared" si="118"/>
        <v xml:space="preserve"> </v>
      </c>
      <c r="R108" s="268" t="str">
        <f t="shared" si="119"/>
        <v xml:space="preserve"> </v>
      </c>
      <c r="S108" s="264"/>
      <c r="T108" s="269" t="str">
        <f t="shared" si="120"/>
        <v xml:space="preserve"> </v>
      </c>
    </row>
    <row r="109" spans="1:46" ht="13.5" thickBot="1" x14ac:dyDescent="0.25">
      <c r="F109" s="258" t="str">
        <f>IF(B95="D",Employee!D249," ")</f>
        <v xml:space="preserve"> </v>
      </c>
      <c r="M109" s="270" t="str">
        <f t="shared" si="114"/>
        <v xml:space="preserve"> </v>
      </c>
      <c r="N109" s="271" t="str">
        <f t="shared" si="115"/>
        <v xml:space="preserve"> </v>
      </c>
      <c r="O109" s="271" t="str">
        <f t="shared" si="116"/>
        <v xml:space="preserve"> </v>
      </c>
      <c r="P109" s="271" t="str">
        <f t="shared" si="117"/>
        <v xml:space="preserve"> </v>
      </c>
      <c r="Q109" s="271" t="str">
        <f t="shared" si="118"/>
        <v xml:space="preserve"> </v>
      </c>
      <c r="R109" s="272" t="str">
        <f t="shared" si="119"/>
        <v xml:space="preserve"> </v>
      </c>
      <c r="S109" s="264"/>
      <c r="T109" s="273" t="str">
        <f t="shared" si="120"/>
        <v xml:space="preserve"> </v>
      </c>
    </row>
    <row r="110" spans="1:46" x14ac:dyDescent="0.2">
      <c r="F110" s="260" t="s">
        <v>200</v>
      </c>
      <c r="M110" s="274">
        <f t="shared" ref="M110:R110" si="121">SUM(M100:M109)</f>
        <v>0</v>
      </c>
      <c r="N110" s="274">
        <f t="shared" si="121"/>
        <v>0</v>
      </c>
      <c r="O110" s="274">
        <f t="shared" si="121"/>
        <v>0</v>
      </c>
      <c r="P110" s="274">
        <f t="shared" si="121"/>
        <v>0</v>
      </c>
      <c r="Q110" s="274">
        <f t="shared" si="121"/>
        <v>0</v>
      </c>
      <c r="R110" s="274">
        <f t="shared" si="121"/>
        <v>0</v>
      </c>
      <c r="S110" s="275"/>
      <c r="T110" s="274">
        <f>SUM(T100:T109)</f>
        <v>0</v>
      </c>
    </row>
  </sheetData>
  <sheetCalcPr fullCalcOnLoad="1"/>
  <mergeCells count="103">
    <mergeCell ref="B3:B6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AC3:AC6"/>
    <mergeCell ref="K3:K6"/>
    <mergeCell ref="L3:L6"/>
    <mergeCell ref="M3:M6"/>
    <mergeCell ref="R3:R6"/>
    <mergeCell ref="F3:F6"/>
    <mergeCell ref="H3:H6"/>
    <mergeCell ref="I3:I6"/>
    <mergeCell ref="J3:J6"/>
    <mergeCell ref="AI3:AI6"/>
    <mergeCell ref="AJ3:AJ6"/>
    <mergeCell ref="V3:V6"/>
    <mergeCell ref="W3:W6"/>
    <mergeCell ref="U1:U6"/>
    <mergeCell ref="X3:X6"/>
    <mergeCell ref="V1:AC2"/>
    <mergeCell ref="Y3:Y6"/>
    <mergeCell ref="Z3:Z6"/>
    <mergeCell ref="AA3:AA6"/>
    <mergeCell ref="H24:J24"/>
    <mergeCell ref="B7:T7"/>
    <mergeCell ref="B8:E8"/>
    <mergeCell ref="B9:D9"/>
    <mergeCell ref="H9:J9"/>
    <mergeCell ref="O9:R9"/>
    <mergeCell ref="O8:Q8"/>
    <mergeCell ref="R8:T8"/>
    <mergeCell ref="O23:Q23"/>
    <mergeCell ref="R23:T23"/>
    <mergeCell ref="B39:D39"/>
    <mergeCell ref="H39:J39"/>
    <mergeCell ref="O39:R39"/>
    <mergeCell ref="O24:R24"/>
    <mergeCell ref="F36:G36"/>
    <mergeCell ref="B37:T37"/>
    <mergeCell ref="B38:E38"/>
    <mergeCell ref="O38:Q38"/>
    <mergeCell ref="R38:T38"/>
    <mergeCell ref="B24:D24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AQ3:AQ6"/>
    <mergeCell ref="AR3:AR6"/>
    <mergeCell ref="AS3:AS6"/>
    <mergeCell ref="AT3:AT6"/>
    <mergeCell ref="B83:E83"/>
    <mergeCell ref="B84:D84"/>
    <mergeCell ref="H84:J84"/>
    <mergeCell ref="O84:R84"/>
    <mergeCell ref="O83:Q83"/>
    <mergeCell ref="R83:T83"/>
    <mergeCell ref="B23:E23"/>
    <mergeCell ref="AL107:AN107"/>
    <mergeCell ref="AL98:AN98"/>
    <mergeCell ref="AL100:AN100"/>
    <mergeCell ref="AL102:AN102"/>
    <mergeCell ref="AL105:AN105"/>
    <mergeCell ref="F81:G81"/>
    <mergeCell ref="B82:T82"/>
    <mergeCell ref="F66:G66"/>
    <mergeCell ref="B67:T67"/>
    <mergeCell ref="AN3:AN6"/>
    <mergeCell ref="AK3:AK6"/>
    <mergeCell ref="AL3:AL6"/>
    <mergeCell ref="AE3:AE6"/>
    <mergeCell ref="AF3:AF6"/>
    <mergeCell ref="B22:T22"/>
    <mergeCell ref="F21:G21"/>
    <mergeCell ref="AG3:AG6"/>
    <mergeCell ref="AM3:AM6"/>
    <mergeCell ref="AH3:AH6"/>
    <mergeCell ref="AQ1:AT2"/>
    <mergeCell ref="G1:H1"/>
    <mergeCell ref="I1:L1"/>
    <mergeCell ref="G2:H2"/>
    <mergeCell ref="I2:L2"/>
    <mergeCell ref="C3:C6"/>
    <mergeCell ref="D3:D6"/>
    <mergeCell ref="E3:E6"/>
    <mergeCell ref="AE1:AN2"/>
    <mergeCell ref="B1:F2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SUM(AQ85:AT85)+SUM(AR87:AT87)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27</v>
      </c>
      <c r="F9" s="63"/>
      <c r="G9" s="63"/>
      <c r="H9" s="421" t="s">
        <v>39</v>
      </c>
      <c r="I9" s="410"/>
      <c r="J9" s="411"/>
      <c r="K9" s="324">
        <f>Admin!B184</f>
        <v>40091</v>
      </c>
      <c r="L9" s="325" t="s">
        <v>256</v>
      </c>
      <c r="M9" s="326">
        <f>Admin!B190</f>
        <v>40097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IF(T$9="Y",'Sep09'!H71,0)</f>
        <v>0</v>
      </c>
      <c r="I11" s="117">
        <f>IF(T$9="Y",'Sep09'!I71,0)</f>
        <v>0</v>
      </c>
      <c r="J11" s="117">
        <f>IF(T$9="Y",'Sep09'!J71,0)</f>
        <v>0</v>
      </c>
      <c r="K11" s="117">
        <f>IF(T$9="Y",'Sep09'!K71,I11*J11)</f>
        <v>0</v>
      </c>
      <c r="L11" s="117">
        <f>IF(T$9="Y",'Sep09'!L71,0)</f>
        <v>0</v>
      </c>
      <c r="M11" s="144" t="str">
        <f>IF(E11=" "," ",IF(T$9="Y",'Sep09'!M71,IF((H11+K11+L11)&gt;0,H11+K11+L11," ")))</f>
        <v xml:space="preserve"> </v>
      </c>
      <c r="N11" s="119" t="str">
        <f>IF(M11=" "," ",IF(M11=0," ",IF(Employee!O$24="W1",AN11,AI11-'Sep09'!W71)))</f>
        <v xml:space="preserve"> </v>
      </c>
      <c r="O11" s="131" t="str">
        <f>IF(M11=" "," ",IF(M11=0," ",IF(Employee!P$17&gt;E$9,0,IF(C11="A",WNI!E263,IF(C11="B",WNI!F263,IF(C11="C",WNI!G263,IF(C11="J",WNI!H263,"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",WNI!I263))</f>
        <v xml:space="preserve"> </v>
      </c>
      <c r="U11" s="50"/>
      <c r="V11" s="61">
        <f>IF(Employee!H$34=E$9,Employee!D$34+SUM(M11)+'Sep09'!V71,SUM(M11)+'Sep09'!V71)</f>
        <v>0</v>
      </c>
      <c r="W11" s="61">
        <f>IF(Employee!H$34=E$9,Employee!D$35+SUM(N11)+'Sep09'!W71,SUM(N11)+'Sep09'!W71)</f>
        <v>0</v>
      </c>
      <c r="X11" s="61">
        <f>IF(O11=" ",'Sep09'!X71,O11+'Sep09'!X71)</f>
        <v>0</v>
      </c>
      <c r="Y11" s="61">
        <f>IF(P11=" ",'Sep09'!Y71,P11+'Sep09'!Y71)</f>
        <v>0</v>
      </c>
      <c r="Z11" s="61">
        <f>IF(Q11=" ",'Sep09'!Z71,Q11+'Sep09'!Z71)</f>
        <v>0</v>
      </c>
      <c r="AA11" s="61">
        <f>IF(R11=" ",'Sep09'!AA71,R11+'Sep09'!AA71)</f>
        <v>0</v>
      </c>
      <c r="AB11" s="62"/>
      <c r="AC11" s="61">
        <f>IF(T11=" ",'Sep09'!AC71,T11+'Sep09'!AC71)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IF(T$9="Y",'Sep09'!H72,0)</f>
        <v>0</v>
      </c>
      <c r="I12" s="121">
        <f>IF(T$9="Y",'Sep09'!I72,0)</f>
        <v>0</v>
      </c>
      <c r="J12" s="121">
        <f>IF(T$9="Y",'Sep09'!J72,0)</f>
        <v>0</v>
      </c>
      <c r="K12" s="121">
        <f>IF(T$9="Y",'Sep09'!K72,I12*J12)</f>
        <v>0</v>
      </c>
      <c r="L12" s="121">
        <f>IF(T$9="Y",'Sep09'!L72,0)</f>
        <v>0</v>
      </c>
      <c r="M12" s="145" t="str">
        <f>IF(E12=" "," ",IF(T$9="Y",'Sep09'!M72,IF((H12+K12+L12)&gt;0,H12+K12+L12," ")))</f>
        <v xml:space="preserve"> </v>
      </c>
      <c r="N12" s="123" t="str">
        <f>IF(M12=" "," ",IF(M12=0," ",IF(Employee!O$50="W1",AN12,AI12-'Sep09'!W72)))</f>
        <v xml:space="preserve"> </v>
      </c>
      <c r="O12" s="133" t="str">
        <f>IF(M12=" "," ",IF(M12=0," ",IF(Employee!P$43&gt;E$9,0,IF(C12="A",WNI!E264,IF(C12="B",WNI!F264,IF(C12="C",WNI!G264,IF(C12="J",WNI!H264,"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",WNI!I264))</f>
        <v xml:space="preserve"> </v>
      </c>
      <c r="U12" s="50"/>
      <c r="V12" s="61">
        <f>IF(Employee!H$60=E$9,Employee!D$60+SUM(M12)+'Sep09'!V72,SUM(M12)+'Sep09'!V72)</f>
        <v>0</v>
      </c>
      <c r="W12" s="61">
        <f>IF(Employee!H$60=E$9,Employee!D$61+SUM(N12)+'Sep09'!W72,SUM(N12)+'Sep09'!W72)</f>
        <v>0</v>
      </c>
      <c r="X12" s="61">
        <f>IF(O12=" ",'Sep09'!X72,O12+'Sep09'!X72)</f>
        <v>0</v>
      </c>
      <c r="Y12" s="61">
        <f>IF(P12=" ",'Sep09'!Y72,P12+'Sep09'!Y72)</f>
        <v>0</v>
      </c>
      <c r="Z12" s="61">
        <f>IF(Q12=" ",'Sep09'!Z72,Q12+'Sep09'!Z72)</f>
        <v>0</v>
      </c>
      <c r="AA12" s="61">
        <f>IF(R12=" ",'Sep09'!AA72,R12+'Sep09'!AA72)</f>
        <v>0</v>
      </c>
      <c r="AB12" s="62"/>
      <c r="AC12" s="61">
        <f>IF(T12=" ",'Sep09'!AC72,T12+'Sep09'!AC72)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IF(T$9="Y",'Sep09'!H73,0)</f>
        <v>0</v>
      </c>
      <c r="I13" s="121">
        <f>IF(T$9="Y",'Sep09'!I73,0)</f>
        <v>0</v>
      </c>
      <c r="J13" s="121">
        <f>IF(T$9="Y",'Sep09'!J73,0)</f>
        <v>0</v>
      </c>
      <c r="K13" s="121">
        <f>IF(T$9="Y",'Sep09'!K73,I13*J13)</f>
        <v>0</v>
      </c>
      <c r="L13" s="121">
        <f>IF(T$9="Y",'Sep09'!L73,0)</f>
        <v>0</v>
      </c>
      <c r="M13" s="145" t="str">
        <f>IF(E13=" "," ",IF(T$9="Y",'Sep09'!M73,IF((H13+K13+L13)&gt;0,H13+K13+L13," ")))</f>
        <v xml:space="preserve"> </v>
      </c>
      <c r="N13" s="123" t="str">
        <f>IF(M13=" "," ",IF(M13=0," ",IF(Employee!O$76="W1",AN13,AI13-'Sep09'!W73)))</f>
        <v xml:space="preserve"> </v>
      </c>
      <c r="O13" s="133" t="str">
        <f>IF(M13=" "," ",IF(M13=0," ",IF(Employee!P$69&gt;E$9,0,IF(C13="A",WNI!E265,IF(C13="B",WNI!F265,IF(C13="C",WNI!G265,IF(C13="J",WNI!H265,"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",WNI!I265))</f>
        <v xml:space="preserve"> </v>
      </c>
      <c r="U13" s="50"/>
      <c r="V13" s="61">
        <f>IF(Employee!H$86=E$9,Employee!D$86+SUM(M13)+'Sep09'!V73,SUM(M13)+'Sep09'!V73)</f>
        <v>0</v>
      </c>
      <c r="W13" s="61">
        <f>IF(Employee!H$86=E$9,Employee!D$87+SUM(N13)+'Sep09'!W73,SUM(N13)+'Sep09'!W73)</f>
        <v>0</v>
      </c>
      <c r="X13" s="61">
        <f>IF(O13=" ",'Sep09'!X73,O13+'Sep09'!X73)</f>
        <v>0</v>
      </c>
      <c r="Y13" s="61">
        <f>IF(P13=" ",'Sep09'!Y73,P13+'Sep09'!Y73)</f>
        <v>0</v>
      </c>
      <c r="Z13" s="61">
        <f>IF(Q13=" ",'Sep09'!Z73,Q13+'Sep09'!Z73)</f>
        <v>0</v>
      </c>
      <c r="AA13" s="61">
        <f>IF(R13=" ",'Sep09'!AA73,R13+'Sep09'!AA73)</f>
        <v>0</v>
      </c>
      <c r="AB13" s="62"/>
      <c r="AC13" s="61">
        <f>IF(T13=" ",'Sep09'!AC73,T13+'Sep09'!AC73)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IF(T$9="Y",'Sep09'!H74,0)</f>
        <v>0</v>
      </c>
      <c r="I14" s="121">
        <f>IF(T$9="Y",'Sep09'!I74,0)</f>
        <v>0</v>
      </c>
      <c r="J14" s="121">
        <f>IF(T$9="Y",'Sep09'!J74,0)</f>
        <v>0</v>
      </c>
      <c r="K14" s="121">
        <f>IF(T$9="Y",'Sep09'!K74,I14*J14)</f>
        <v>0</v>
      </c>
      <c r="L14" s="121">
        <f>IF(T$9="Y",'Sep09'!L74,0)</f>
        <v>0</v>
      </c>
      <c r="M14" s="145" t="str">
        <f>IF(E14=" "," ",IF(T$9="Y",'Sep09'!M74,IF((H14+K14+L14)&gt;0,H14+K14+L14," ")))</f>
        <v xml:space="preserve"> </v>
      </c>
      <c r="N14" s="123" t="str">
        <f>IF(M14=" "," ",IF(M14=0," ",IF(Employee!O$102="W1",AN14,AI14-'Sep09'!W74)))</f>
        <v xml:space="preserve"> </v>
      </c>
      <c r="O14" s="133" t="str">
        <f>IF(M14=" "," ",IF(M14=0," ",IF(Employee!P$95&gt;E$9,0,IF(C14="A",WNI!E266,IF(C14="B",WNI!F266,IF(C14="C",WNI!G266,IF(C14="J",WNI!H266,"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",WNI!I266))</f>
        <v xml:space="preserve"> </v>
      </c>
      <c r="U14" s="50"/>
      <c r="V14" s="61">
        <f>IF(Employee!H$112=E$9,Employee!D$112+SUM(M14)+'Sep09'!V74,SUM(M14)+'Sep09'!V74)</f>
        <v>0</v>
      </c>
      <c r="W14" s="61">
        <f>IF(Employee!H$112=E$9,Employee!D$113+SUM(N14)+'Sep09'!W74,SUM(N14)+'Sep09'!W74)</f>
        <v>0</v>
      </c>
      <c r="X14" s="61">
        <f>IF(O14=" ",'Sep09'!X74,O14+'Sep09'!X74)</f>
        <v>0</v>
      </c>
      <c r="Y14" s="61">
        <f>IF(P14=" ",'Sep09'!Y74,P14+'Sep09'!Y74)</f>
        <v>0</v>
      </c>
      <c r="Z14" s="61">
        <f>IF(Q14=" ",'Sep09'!Z74,Q14+'Sep09'!Z74)</f>
        <v>0</v>
      </c>
      <c r="AA14" s="61">
        <f>IF(R14=" ",'Sep09'!AA74,R14+'Sep09'!AA74)</f>
        <v>0</v>
      </c>
      <c r="AB14" s="62"/>
      <c r="AC14" s="61">
        <f>IF(T14=" ",'Sep09'!AC74,T14+'Sep09'!AC74)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IF(T$9="Y",'Sep09'!H75,0)</f>
        <v>0</v>
      </c>
      <c r="I15" s="121">
        <f>IF(T$9="Y",'Sep09'!I75,0)</f>
        <v>0</v>
      </c>
      <c r="J15" s="121">
        <f>IF(T$9="Y",'Sep09'!J75,0)</f>
        <v>0</v>
      </c>
      <c r="K15" s="121">
        <f>IF(T$9="Y",'Sep09'!K75,I15*J15)</f>
        <v>0</v>
      </c>
      <c r="L15" s="121">
        <f>IF(T$9="Y",'Sep09'!L75,0)</f>
        <v>0</v>
      </c>
      <c r="M15" s="145" t="str">
        <f>IF(E15=" "," ",IF(T$9="Y",'Sep09'!M75,IF((H15+K15+L15)&gt;0,H15+K15+L15," ")))</f>
        <v xml:space="preserve"> </v>
      </c>
      <c r="N15" s="123" t="str">
        <f>IF(M15=" "," ",IF(M15=0," ",IF(Employee!O$128="W1",AN15,AI15-'Sep09'!W75)))</f>
        <v xml:space="preserve"> </v>
      </c>
      <c r="O15" s="133" t="str">
        <f>IF(M15=" "," ",IF(M15=0," ",IF(Employee!P$121&gt;E$9,0,IF(C15="A",WNI!E267,IF(C15="B",WNI!F267,IF(C15="C",WNI!G267,IF(C15="J",WNI!H267,"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",WNI!I267))</f>
        <v xml:space="preserve"> </v>
      </c>
      <c r="U15" s="50"/>
      <c r="V15" s="61">
        <f>IF(Employee!H$138=E$9,Employee!D$138+SUM(M15)+'Sep09'!V75,SUM(M15)+'Sep09'!V75)</f>
        <v>0</v>
      </c>
      <c r="W15" s="61">
        <f>IF(Employee!H$138=E$9,Employee!D$139+SUM(N15)+'Sep09'!W75,SUM(N15)+'Sep09'!W75)</f>
        <v>0</v>
      </c>
      <c r="X15" s="61">
        <f>IF(O15=" ",'Sep09'!X75,O15+'Sep09'!X75)</f>
        <v>0</v>
      </c>
      <c r="Y15" s="61">
        <f>IF(P15=" ",'Sep09'!Y75,P15+'Sep09'!Y75)</f>
        <v>0</v>
      </c>
      <c r="Z15" s="61">
        <f>IF(Q15=" ",'Sep09'!Z75,Q15+'Sep09'!Z75)</f>
        <v>0</v>
      </c>
      <c r="AA15" s="61">
        <f>IF(R15=" ",'Sep09'!AA75,R15+'Sep09'!AA75)</f>
        <v>0</v>
      </c>
      <c r="AB15" s="62"/>
      <c r="AC15" s="61">
        <f>IF(T15=" ",'Sep09'!AC75,T15+'Sep09'!AC75)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IF(T$9="Y",'Sep09'!H76,0)</f>
        <v>0</v>
      </c>
      <c r="I16" s="121">
        <f>IF(T$9="Y",'Sep09'!I76,0)</f>
        <v>0</v>
      </c>
      <c r="J16" s="121">
        <f>IF(T$9="Y",'Sep09'!J76,0)</f>
        <v>0</v>
      </c>
      <c r="K16" s="121">
        <f>IF(T$9="Y",'Sep09'!K76,I16*J16)</f>
        <v>0</v>
      </c>
      <c r="L16" s="121">
        <f>IF(T$9="Y",'Sep09'!L76,0)</f>
        <v>0</v>
      </c>
      <c r="M16" s="145" t="str">
        <f>IF(E16=" "," ",IF(T$9="Y",'Sep09'!M76,IF((H16+K16+L16)&gt;0,H16+K16+L16," ")))</f>
        <v xml:space="preserve"> </v>
      </c>
      <c r="N16" s="123" t="str">
        <f>IF(M16=" "," ",IF(M16=0," ",IF(Employee!O$154="W1",AN16,AI16-'Sep09'!W76)))</f>
        <v xml:space="preserve"> </v>
      </c>
      <c r="O16" s="133" t="str">
        <f>IF(M16=" "," ",IF(M16=0," ",IF(Employee!P$147&gt;E$9,0,IF(C16="A",WNI!E268,IF(C16="B",WNI!F268,IF(C16="C",WNI!G268,IF(C16="J",WNI!H268,"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",WNI!I268))</f>
        <v xml:space="preserve"> </v>
      </c>
      <c r="U16" s="50"/>
      <c r="V16" s="61">
        <f>IF(Employee!H$164=E$9,Employee!D$164+SUM(M16)+'Sep09'!V76,SUM(M16)+'Sep09'!V76)</f>
        <v>0</v>
      </c>
      <c r="W16" s="61">
        <f>IF(Employee!H$164=E$9,Employee!D$165+SUM(N16)+'Sep09'!W76,SUM(N16)+'Sep09'!W76)</f>
        <v>0</v>
      </c>
      <c r="X16" s="61">
        <f>IF(O16=" ",'Sep09'!X76,O16+'Sep09'!X76)</f>
        <v>0</v>
      </c>
      <c r="Y16" s="61">
        <f>IF(P16=" ",'Sep09'!Y76,P16+'Sep09'!Y76)</f>
        <v>0</v>
      </c>
      <c r="Z16" s="61">
        <f>IF(Q16=" ",'Sep09'!Z76,Q16+'Sep09'!Z76)</f>
        <v>0</v>
      </c>
      <c r="AA16" s="61">
        <f>IF(R16=" ",'Sep09'!AA76,R16+'Sep09'!AA76)</f>
        <v>0</v>
      </c>
      <c r="AB16" s="62"/>
      <c r="AC16" s="61">
        <f>IF(T16=" ",'Sep09'!AC76,T16+'Sep09'!AC76)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IF(T$9="Y",'Sep09'!H77,0)</f>
        <v>0</v>
      </c>
      <c r="I17" s="121">
        <f>IF(T$9="Y",'Sep09'!I77,0)</f>
        <v>0</v>
      </c>
      <c r="J17" s="121">
        <f>IF(T$9="Y",'Sep09'!J77,0)</f>
        <v>0</v>
      </c>
      <c r="K17" s="121">
        <f>IF(T$9="Y",'Sep09'!K77,I17*J17)</f>
        <v>0</v>
      </c>
      <c r="L17" s="121">
        <f>IF(T$9="Y",'Sep09'!L77,0)</f>
        <v>0</v>
      </c>
      <c r="M17" s="145" t="str">
        <f>IF(E17=" "," ",IF(T$9="Y",'Sep09'!M77,IF((H17+K17+L17)&gt;0,H17+K17+L17," ")))</f>
        <v xml:space="preserve"> </v>
      </c>
      <c r="N17" s="123" t="str">
        <f>IF(M17=" "," ",IF(M17=0," ",IF(Employee!O$180="W1",AN17,AI17-'Sep09'!W77)))</f>
        <v xml:space="preserve"> </v>
      </c>
      <c r="O17" s="133" t="str">
        <f>IF(M17=" "," ",IF(M17=0," ",IF(Employee!P$173&gt;E$9,0,IF(C17="A",WNI!E269,IF(C17="B",WNI!F269,IF(C17="C",WNI!G269,IF(C17="J",WNI!H269,"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",WNI!I269))</f>
        <v xml:space="preserve"> </v>
      </c>
      <c r="U17" s="50"/>
      <c r="V17" s="61">
        <f>IF(Employee!H$190=E$9,Employee!D$190+SUM(M17)+'Sep09'!V77,SUM(M17)+'Sep09'!V77)</f>
        <v>0</v>
      </c>
      <c r="W17" s="61">
        <f>IF(Employee!H$190=E$9,Employee!D$191+SUM(N17)+'Sep09'!W77,SUM(N17)+'Sep09'!W77)</f>
        <v>0</v>
      </c>
      <c r="X17" s="61">
        <f>IF(O17=" ",'Sep09'!X77,O17+'Sep09'!X77)</f>
        <v>0</v>
      </c>
      <c r="Y17" s="61">
        <f>IF(P17=" ",'Sep09'!Y77,P17+'Sep09'!Y77)</f>
        <v>0</v>
      </c>
      <c r="Z17" s="61">
        <f>IF(Q17=" ",'Sep09'!Z77,Q17+'Sep09'!Z77)</f>
        <v>0</v>
      </c>
      <c r="AA17" s="61">
        <f>IF(R17=" ",'Sep09'!AA77,R17+'Sep09'!AA77)</f>
        <v>0</v>
      </c>
      <c r="AB17" s="62"/>
      <c r="AC17" s="61">
        <f>IF(T17=" ",'Sep09'!AC77,T17+'Sep09'!AC77)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IF(T$9="Y",'Sep09'!H78,0)</f>
        <v>0</v>
      </c>
      <c r="I18" s="121">
        <f>IF(T$9="Y",'Sep09'!I78,0)</f>
        <v>0</v>
      </c>
      <c r="J18" s="121">
        <f>IF(T$9="Y",'Sep09'!J78,0)</f>
        <v>0</v>
      </c>
      <c r="K18" s="121">
        <f>IF(T$9="Y",'Sep09'!K78,I18*J18)</f>
        <v>0</v>
      </c>
      <c r="L18" s="121">
        <f>IF(T$9="Y",'Sep09'!L78,0)</f>
        <v>0</v>
      </c>
      <c r="M18" s="145" t="str">
        <f>IF(E18=" "," ",IF(T$9="Y",'Sep09'!M78,IF((H18+K18+L18)&gt;0,H18+K18+L18," ")))</f>
        <v xml:space="preserve"> </v>
      </c>
      <c r="N18" s="123" t="str">
        <f>IF(M18=" "," ",IF(M18=0," ",IF(Employee!O$206="W1",AN18,AI18-'Sep09'!W78)))</f>
        <v xml:space="preserve"> </v>
      </c>
      <c r="O18" s="133" t="str">
        <f>IF(M18=" "," ",IF(M18=0," ",IF(Employee!P$199&gt;E$9,0,IF(C18="A",WNI!E270,IF(C18="B",WNI!F270,IF(C18="C",WNI!G270,IF(C18="J",WNI!H270,"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",WNI!I270))</f>
        <v xml:space="preserve"> </v>
      </c>
      <c r="U18" s="50"/>
      <c r="V18" s="61">
        <f>IF(Employee!H$216=E$9,Employee!D$216+SUM(M18)+'Sep09'!V78,SUM(M18)+'Sep09'!V78)</f>
        <v>0</v>
      </c>
      <c r="W18" s="61">
        <f>IF(Employee!H$216=E$9,Employee!D$217+SUM(N18)+'Sep09'!W78,SUM(N18)+'Sep09'!W78)</f>
        <v>0</v>
      </c>
      <c r="X18" s="61">
        <f>IF(O18=" ",'Sep09'!X78,O18+'Sep09'!X78)</f>
        <v>0</v>
      </c>
      <c r="Y18" s="61">
        <f>IF(P18=" ",'Sep09'!Y78,P18+'Sep09'!Y78)</f>
        <v>0</v>
      </c>
      <c r="Z18" s="61">
        <f>IF(Q18=" ",'Sep09'!Z78,Q18+'Sep09'!Z78)</f>
        <v>0</v>
      </c>
      <c r="AA18" s="61">
        <f>IF(R18=" ",'Sep09'!AA78,R18+'Sep09'!AA78)</f>
        <v>0</v>
      </c>
      <c r="AB18" s="62"/>
      <c r="AC18" s="61">
        <f>IF(T18=" ",'Sep09'!AC78,T18+'Sep09'!AC78)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IF(T$9="Y",'Sep09'!H79,0)</f>
        <v>0</v>
      </c>
      <c r="I19" s="121">
        <f>IF(T$9="Y",'Sep09'!I79,0)</f>
        <v>0</v>
      </c>
      <c r="J19" s="121">
        <f>IF(T$9="Y",'Sep09'!J79,0)</f>
        <v>0</v>
      </c>
      <c r="K19" s="121">
        <f>IF(T$9="Y",'Sep09'!K79,I19*J19)</f>
        <v>0</v>
      </c>
      <c r="L19" s="121">
        <f>IF(T$9="Y",'Sep09'!L79,0)</f>
        <v>0</v>
      </c>
      <c r="M19" s="145" t="str">
        <f>IF(E19=" "," ",IF(T$9="Y",'Sep09'!M79,IF((H19+K19+L19)&gt;0,H19+K19+L19," ")))</f>
        <v xml:space="preserve"> </v>
      </c>
      <c r="N19" s="123" t="str">
        <f>IF(M19=" "," ",IF(M19=0," ",IF(Employee!O$232="W1",AN19,AI19-'Sep09'!W79)))</f>
        <v xml:space="preserve"> </v>
      </c>
      <c r="O19" s="133" t="str">
        <f>IF(M19=" "," ",IF(M19=0," ",IF(Employee!P$225&gt;E$9,0,IF(C19="A",WNI!E271,IF(C19="B",WNI!F271,IF(C19="C",WNI!G271,IF(C19="J",WNI!H271,"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",WNI!I271))</f>
        <v xml:space="preserve"> </v>
      </c>
      <c r="U19" s="50"/>
      <c r="V19" s="61">
        <f>IF(Employee!H$242=E$9,Employee!D$242+SUM(M19)+'Sep09'!V79,SUM(M19)+'Sep09'!V79)</f>
        <v>0</v>
      </c>
      <c r="W19" s="61">
        <f>IF(Employee!H$242=E$9,Employee!D$243+SUM(N19)+'Sep09'!W79,SUM(N19)+'Sep09'!W79)</f>
        <v>0</v>
      </c>
      <c r="X19" s="61">
        <f>IF(O19=" ",'Sep09'!X79,O19+'Sep09'!X79)</f>
        <v>0</v>
      </c>
      <c r="Y19" s="61">
        <f>IF(P19=" ",'Sep09'!Y79,P19+'Sep09'!Y79)</f>
        <v>0</v>
      </c>
      <c r="Z19" s="61">
        <f>IF(Q19=" ",'Sep09'!Z79,Q19+'Sep09'!Z79)</f>
        <v>0</v>
      </c>
      <c r="AA19" s="61">
        <f>IF(R19=" ",'Sep09'!AA79,R19+'Sep09'!AA79)</f>
        <v>0</v>
      </c>
      <c r="AB19" s="62"/>
      <c r="AC19" s="61">
        <f>IF(T19=" ",'Sep09'!AC79,T19+'Sep09'!AC79)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IF(T$9="Y",'Sep09'!H80,0)</f>
        <v>0</v>
      </c>
      <c r="I20" s="148">
        <f>IF(T$9="Y",'Sep09'!I80,0)</f>
        <v>0</v>
      </c>
      <c r="J20" s="148">
        <f>IF(T$9="Y",'Sep09'!J80,0)</f>
        <v>0</v>
      </c>
      <c r="K20" s="148">
        <f>IF(T$9="Y",'Sep09'!K80,I20*J20)</f>
        <v>0</v>
      </c>
      <c r="L20" s="148">
        <f>IF(T$9="Y",'Sep09'!L80,0)</f>
        <v>0</v>
      </c>
      <c r="M20" s="146" t="str">
        <f>IF(E20=" "," ",IF(T$9="Y",'Sep09'!M80,IF((H20+K20+L20)&gt;0,H20+K20+L20," ")))</f>
        <v xml:space="preserve"> </v>
      </c>
      <c r="N20" s="123" t="str">
        <f>IF(M20=" "," ",IF(M20=0," ",IF(Employee!O$258="W1",AN20,AI20-'Sep09'!W80)))</f>
        <v xml:space="preserve"> </v>
      </c>
      <c r="O20" s="133" t="str">
        <f>IF(M20=" "," ",IF(M20=0," ",IF(Employee!P$251&gt;E$9,0,IF(C20="A",WNI!E272,IF(C20="B",WNI!F272,IF(C20="C",WNI!G272,IF(C20="J",WNI!H272,"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",WNI!I272))</f>
        <v xml:space="preserve"> </v>
      </c>
      <c r="U20" s="50"/>
      <c r="V20" s="61">
        <f>IF(Employee!H$268=E$9,Employee!D$268+SUM(M20)+'Sep09'!V80,SUM(M20)+'Sep09'!V80)</f>
        <v>0</v>
      </c>
      <c r="W20" s="61">
        <f>IF(Employee!H$268=E$9,Employee!D$269+SUM(N20)+'Sep09'!W80,SUM(N20)+'Sep09'!W80)</f>
        <v>0</v>
      </c>
      <c r="X20" s="61">
        <f>IF(O20=" ",'Sep09'!X80,O20+'Sep09'!X80)</f>
        <v>0</v>
      </c>
      <c r="Y20" s="61">
        <f>IF(P20=" ",'Sep09'!Y80,P20+'Sep09'!Y80)</f>
        <v>0</v>
      </c>
      <c r="Z20" s="61">
        <f>IF(Q20=" ",'Sep09'!Z80,Q20+'Sep09'!Z80)</f>
        <v>0</v>
      </c>
      <c r="AA20" s="61">
        <f>IF(R20=" ",'Sep09'!AA80,R20+'Sep09'!AA80)</f>
        <v>0</v>
      </c>
      <c r="AB20" s="62"/>
      <c r="AC20" s="61">
        <f>IF(T20=" ",'Sep09'!AC80,T20+'Sep09'!AC80)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28</v>
      </c>
      <c r="F24" s="63"/>
      <c r="G24" s="63"/>
      <c r="H24" s="421" t="s">
        <v>39</v>
      </c>
      <c r="I24" s="410"/>
      <c r="J24" s="411"/>
      <c r="K24" s="324">
        <f>Admin!B191</f>
        <v>40098</v>
      </c>
      <c r="L24" s="325" t="s">
        <v>256</v>
      </c>
      <c r="M24" s="326">
        <f>Admin!B197</f>
        <v>40104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",IF(Employee!P$17&gt;E$24,0,IF(C26="A",WNI!E273,IF(C26="B",WNI!F273,IF(C26="C",WNI!G273,IF(C26="J",WNI!H273,"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",WNI!I273))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",IF(Employee!P$43&gt;E$24,0,IF(C27="A",WNI!E274,IF(C27="B",WNI!F274,IF(C27="C",WNI!G274,IF(C27="J",WNI!H274,"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",WNI!I274))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",IF(Employee!P$69&gt;E$24,0,IF(C28="A",WNI!E275,IF(C28="B",WNI!F275,IF(C28="C",WNI!G275,IF(C28="J",WNI!H275,"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",WNI!I275))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",IF(Employee!P$95&gt;E$24,0,IF(C29="A",WNI!E276,IF(C29="B",WNI!F276,IF(C29="C",WNI!G276,IF(C29="J",WNI!H276,"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",WNI!I276))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",IF(Employee!P$121&gt;E$24,0,IF(C30="A",WNI!E277,IF(C30="B",WNI!F277,IF(C30="C",WNI!G277,IF(C30="J",WNI!H277,"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",WNI!I277))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",IF(Employee!P$147&gt;E$24,0,IF(C31="A",WNI!E278,IF(C31="B",WNI!F278,IF(C31="C",WNI!G278,IF(C31="J",WNI!H278,"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",WNI!I278))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",IF(Employee!P$173&gt;E$24,0,IF(C32="A",WNI!E279,IF(C32="B",WNI!F279,IF(C32="C",WNI!G279,IF(C32="J",WNI!H279,"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",WNI!I279))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",IF(Employee!P$199&gt;E$24,0,IF(C33="A",WNI!E280,IF(C33="B",WNI!F280,IF(C33="C",WNI!G280,IF(C33="J",WNI!H280,"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",WNI!I280))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",IF(Employee!P$225&gt;E$24,0,IF(C34="A",WNI!E281,IF(C34="B",WNI!F281,IF(C34="C",WNI!G281,IF(C34="J",WNI!H281,"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",WNI!I281))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",IF(Employee!P$251&gt;E$24,0,IF(C35="A",WNI!E282,IF(C35="B",WNI!F282,IF(C35="C",WNI!G282,IF(C35="J",WNI!H282,"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",WNI!I282))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29</v>
      </c>
      <c r="F39" s="63"/>
      <c r="G39" s="63"/>
      <c r="H39" s="421" t="s">
        <v>39</v>
      </c>
      <c r="I39" s="410"/>
      <c r="J39" s="411"/>
      <c r="K39" s="324">
        <f>Admin!B198</f>
        <v>40105</v>
      </c>
      <c r="L39" s="325" t="s">
        <v>256</v>
      </c>
      <c r="M39" s="326">
        <f>Admin!B204</f>
        <v>40111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",IF(Employee!P$17&gt;E$39,0,IF(C41="A",WNI!E283,IF(C41="B",WNI!F283,IF(C41="C",WNI!G283,IF(C41="J",WNI!H283,"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",WNI!I283))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",IF(Employee!P$43&gt;E$39,0,IF(C42="A",WNI!E284,IF(C42="B",WNI!F284,IF(C42="C",WNI!G284,IF(C42="J",WNI!H284,"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",WNI!I284))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",IF(Employee!P$69&gt;E$39,0,IF(C43="A",WNI!E285,IF(C43="B",WNI!F285,IF(C43="C",WNI!G285,IF(C43="J",WNI!H285,"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",WNI!I285))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",IF(Employee!P$95&gt;E$39,0,IF(C44="A",WNI!E286,IF(C44="B",WNI!F286,IF(C44="C",WNI!G286,IF(C44="J",WNI!H286,"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",WNI!I286))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",IF(Employee!P$121&gt;E$39,0,IF(C45="A",WNI!E287,IF(C45="B",WNI!F287,IF(C45="C",WNI!G287,IF(C45="J",WNI!H287,"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",WNI!I287))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",IF(Employee!P$147&gt;E$39,0,IF(C46="A",WNI!E288,IF(C46="B",WNI!F288,IF(C46="C",WNI!G288,IF(C46="J",WNI!H288,"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",WNI!I288))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",IF(Employee!P$173&gt;E$39,0,IF(C47="A",WNI!E289,IF(C47="B",WNI!F289,IF(C47="C",WNI!G289,IF(C47="J",WNI!H289,"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",WNI!I289))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",IF(Employee!P$199&gt;E$39,0,IF(C48="A",WNI!E290,IF(C48="B",WNI!F290,IF(C48="C",WNI!G290,IF(C48="J",WNI!H290,"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",WNI!I290))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",IF(Employee!P$225&gt;E$39,0,IF(C49="A",WNI!E291,IF(C49="B",WNI!F291,IF(C49="C",WNI!G291,IF(C49="J",WNI!H291,"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",WNI!I291))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",IF(Employee!P$251&gt;E$39,0,IF(C50="A",WNI!E292,IF(C50="B",WNI!F292,IF(C50="C",WNI!G292,IF(C50="J",WNI!H292,"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",WNI!I292))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30</v>
      </c>
      <c r="F54" s="63"/>
      <c r="G54" s="63"/>
      <c r="H54" s="421" t="s">
        <v>39</v>
      </c>
      <c r="I54" s="454"/>
      <c r="J54" s="455"/>
      <c r="K54" s="324">
        <f>Admin!B205</f>
        <v>40112</v>
      </c>
      <c r="L54" s="325" t="s">
        <v>256</v>
      </c>
      <c r="M54" s="326">
        <f>Admin!B211</f>
        <v>40118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",IF(Employee!P$17&gt;E$54,0,IF(C56="A",WNI!E293,IF(C56="B",WNI!F293,IF(C56="C",WNI!G293,IF(C56="J",WNI!H293,"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",WNI!I293))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",IF(Employee!P$43&gt;E$54,0,IF(C57="A",WNI!E294,IF(C57="B",WNI!F294,IF(C57="C",WNI!G294,IF(C57="J",WNI!H294,"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",WNI!I294))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",IF(Employee!P$69&gt;E$54,0,IF(C58="A",WNI!E295,IF(C58="B",WNI!F295,IF(C58="C",WNI!G295,IF(C58="J",WNI!H295,"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",WNI!I295))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",IF(Employee!P$95&gt;E$54,0,IF(C59="A",WNI!E296,IF(C59="B",WNI!F296,IF(C59="C",WNI!G296,IF(C59="J",WNI!H296,"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",WNI!I296))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",IF(Employee!P$121&gt;E$54,0,IF(C60="A",WNI!E297,IF(C60="B",WNI!F297,IF(C60="C",WNI!G297,IF(C60="J",WNI!H297,"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",WNI!I297))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",IF(Employee!P$147&gt;E$54,0,IF(C61="A",WNI!E298,IF(C61="B",WNI!F298,IF(C61="C",WNI!G298,IF(C61="J",WNI!H298,"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",WNI!I298))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",IF(Employee!P$173&gt;E$54,0,IF(C62="A",WNI!E299,IF(C62="B",WNI!F299,IF(C62="C",WNI!G299,IF(C62="J",WNI!H299,"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",WNI!I299))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",IF(Employee!P$199&gt;E$54,0,IF(C63="A",WNI!E300,IF(C63="B",WNI!F300,IF(C63="C",WNI!G300,IF(C63="J",WNI!H300,"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",WNI!I300))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",IF(Employee!P$225&gt;E$54,0,IF(C64="A",WNI!E301,IF(C64="B",WNI!F301,IF(C64="C",WNI!G301,IF(C64="J",WNI!H301,"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",WNI!I301))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",IF(Employee!P$251&gt;E$54,0,IF(C65="A",WNI!E302,IF(C65="B",WNI!F302,IF(C65="C",WNI!G302,IF(C65="J",WNI!H302,"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",WNI!I302))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7</v>
      </c>
      <c r="F69" s="63"/>
      <c r="G69" s="63"/>
      <c r="H69" s="421" t="s">
        <v>39</v>
      </c>
      <c r="I69" s="410"/>
      <c r="J69" s="411"/>
      <c r="K69" s="324">
        <f>Admin!B185</f>
        <v>40092</v>
      </c>
      <c r="L69" s="325" t="s">
        <v>256</v>
      </c>
      <c r="M69" s="326">
        <f>Admin!B215</f>
        <v>40122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IF(T$69="Y",'Sep09'!H86,0)</f>
        <v>0</v>
      </c>
      <c r="I71" s="117">
        <f>IF(T$69="Y",'Sep09'!I86,0)</f>
        <v>0</v>
      </c>
      <c r="J71" s="117">
        <f>IF(T$69="Y",'Sep09'!J86,0)</f>
        <v>0</v>
      </c>
      <c r="K71" s="117">
        <f>IF(T$69="Y",'Sep09'!K86,I71*J71)</f>
        <v>0</v>
      </c>
      <c r="L71" s="117">
        <f>IF(T$69="Y",'Sep09'!L86,0)</f>
        <v>0</v>
      </c>
      <c r="M71" s="130" t="str">
        <f>IF(E71=" "," ",IF(T$69="Y",'Sep09'!M86,IF((H71+K71+L71)&gt;0,H71+K71+L71," ")))</f>
        <v xml:space="preserve"> </v>
      </c>
      <c r="N71" s="242" t="str">
        <f>IF(M71=" "," ",IF(M71=0," ",IF(Employee!O$24="M1",AN71,AI71-'Sep09'!W86)))</f>
        <v xml:space="preserve"> </v>
      </c>
      <c r="O71" s="131" t="str">
        <f>IF(M71=" "," ",IF(M71=0," ",IF(Employee!P$17&gt;E$69,0,IF(C71="A",MNI!E63,IF(C71="B",MNI!F63,IF(C71="C",MNI!G63,IF(C71="J",MNI!H63,"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",MNI!I63))</f>
        <v xml:space="preserve"> </v>
      </c>
      <c r="U71" s="50"/>
      <c r="V71" s="61">
        <f>IF(Employee!H$35=E$69,Employee!D$34+SUM(M71)+'Sep09'!V86,SUM(M71)+'Sep09'!V86)</f>
        <v>0</v>
      </c>
      <c r="W71" s="61">
        <f>IF(Employee!H$35=E$69,Employee!D$35+SUM(N71)+'Sep09'!W86,SUM(N71)+'Sep09'!W86)</f>
        <v>0</v>
      </c>
      <c r="X71" s="61">
        <f>IF(O71=" ",'Sep09'!X86,O71+'Sep09'!X86)</f>
        <v>0</v>
      </c>
      <c r="Y71" s="61">
        <f>IF(P71=" ",'Sep09'!Y86,P71+'Sep09'!Y86)</f>
        <v>0</v>
      </c>
      <c r="Z71" s="61">
        <f>IF(Q71=" ",'Sep09'!Z86,Q71+'Sep09'!Z86)</f>
        <v>0</v>
      </c>
      <c r="AA71" s="61">
        <f>IF(R71=" ",'Sep09'!AA86,R71+'Sep09'!AA86)</f>
        <v>0</v>
      </c>
      <c r="AB71" s="62"/>
      <c r="AC71" s="61">
        <f>IF(T71=" ",'Sep09'!AC86,T71+'Sep09'!AC86)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IF(T$69="Y",'Sep09'!H87,0)</f>
        <v>0</v>
      </c>
      <c r="I72" s="121">
        <f>IF(T$69="Y",'Sep09'!I87,0)</f>
        <v>0</v>
      </c>
      <c r="J72" s="121">
        <f>IF(T$69="Y",'Sep09'!J87,0)</f>
        <v>0</v>
      </c>
      <c r="K72" s="121">
        <f>IF(T$69="Y",'Sep09'!K87,I72*J72)</f>
        <v>0</v>
      </c>
      <c r="L72" s="121">
        <f>IF(T$69="Y",'Sep09'!L87,0)</f>
        <v>0</v>
      </c>
      <c r="M72" s="132" t="str">
        <f>IF(E72=" "," ",IF(T$69="Y",'Sep09'!M87,IF((H72+K72+L72)&gt;0,H72+K72+L72," ")))</f>
        <v xml:space="preserve"> </v>
      </c>
      <c r="N72" s="244" t="str">
        <f>IF(M72=" "," ",IF(M72=0," ",IF(Employee!O$50="M1",AN72,AI72-'Sep09'!W87)))</f>
        <v xml:space="preserve"> </v>
      </c>
      <c r="O72" s="133" t="str">
        <f>IF(M72=" "," ",IF(M72=0," ",IF(Employee!P$43&gt;E$69,0,IF(C72="A",MNI!E64,IF(C72="B",MNI!F64,IF(C72="C",MNI!G64,IF(C72="J",MNI!H64,"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",MNI!I64))</f>
        <v xml:space="preserve"> </v>
      </c>
      <c r="U72" s="50"/>
      <c r="V72" s="61">
        <f>IF(Employee!H$61=E$69,Employee!D$60+SUM(M72)+'Sep09'!V87,SUM(M72)+'Sep09'!V87)</f>
        <v>0</v>
      </c>
      <c r="W72" s="61">
        <f>IF(Employee!H$61=E$69,Employee!D$61+SUM(N72)+'Sep09'!W87,SUM(N72)+'Sep09'!W87)</f>
        <v>0</v>
      </c>
      <c r="X72" s="61">
        <f>IF(O72=" ",'Sep09'!X87,O72+'Sep09'!X87)</f>
        <v>0</v>
      </c>
      <c r="Y72" s="61">
        <f>IF(P72=" ",'Sep09'!Y87,P72+'Sep09'!Y87)</f>
        <v>0</v>
      </c>
      <c r="Z72" s="61">
        <f>IF(Q72=" ",'Sep09'!Z87,Q72+'Sep09'!Z87)</f>
        <v>0</v>
      </c>
      <c r="AA72" s="61">
        <f>IF(R72=" ",'Sep09'!AA87,R72+'Sep09'!AA87)</f>
        <v>0</v>
      </c>
      <c r="AB72" s="62"/>
      <c r="AC72" s="61">
        <f>IF(T72=" ",'Sep09'!AC87,T72+'Sep09'!AC87)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IF(T$69="Y",'Sep09'!H88,0)</f>
        <v>0</v>
      </c>
      <c r="I73" s="121">
        <f>IF(T$69="Y",'Sep09'!I88,0)</f>
        <v>0</v>
      </c>
      <c r="J73" s="121">
        <f>IF(T$69="Y",'Sep09'!J88,0)</f>
        <v>0</v>
      </c>
      <c r="K73" s="121">
        <f>IF(T$69="Y",'Sep09'!K88,I73*J73)</f>
        <v>0</v>
      </c>
      <c r="L73" s="121">
        <f>IF(T$69="Y",'Sep09'!L88,0)</f>
        <v>0</v>
      </c>
      <c r="M73" s="132" t="str">
        <f>IF(E73=" "," ",IF(T$69="Y",'Sep09'!M88,IF((H73+K73+L73)&gt;0,H73+K73+L73," ")))</f>
        <v xml:space="preserve"> </v>
      </c>
      <c r="N73" s="244" t="str">
        <f>IF(M73=" "," ",IF(M73=0," ",IF(Employee!O$76="M1",AN73,AI73-'Sep09'!W88)))</f>
        <v xml:space="preserve"> </v>
      </c>
      <c r="O73" s="133" t="str">
        <f>IF(M73=" "," ",IF(M73=0," ",IF(Employee!P$69&gt;E$69,0,IF(C73="A",MNI!E65,IF(C73="B",MNI!F65,IF(C73="C",MNI!G65,IF(C73="J",MNI!H65,"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",MNI!I65))</f>
        <v xml:space="preserve"> </v>
      </c>
      <c r="U73" s="50"/>
      <c r="V73" s="61">
        <f>IF(Employee!H$87=E$69,Employee!D$86+SUM(M73)+'Sep09'!V88,SUM(M73)+'Sep09'!V88)</f>
        <v>0</v>
      </c>
      <c r="W73" s="61">
        <f>IF(Employee!H$87=E$69,Employee!D$87+SUM(N73)+'Sep09'!W88,SUM(N73)+'Sep09'!W88)</f>
        <v>0</v>
      </c>
      <c r="X73" s="61">
        <f>IF(O73=" ",'Sep09'!X88,O73+'Sep09'!X88)</f>
        <v>0</v>
      </c>
      <c r="Y73" s="61">
        <f>IF(P73=" ",'Sep09'!Y88,P73+'Sep09'!Y88)</f>
        <v>0</v>
      </c>
      <c r="Z73" s="61">
        <f>IF(Q73=" ",'Sep09'!Z88,Q73+'Sep09'!Z88)</f>
        <v>0</v>
      </c>
      <c r="AA73" s="61">
        <f>IF(R73=" ",'Sep09'!AA88,R73+'Sep09'!AA88)</f>
        <v>0</v>
      </c>
      <c r="AB73" s="62"/>
      <c r="AC73" s="61">
        <f>IF(T73=" ",'Sep09'!AC88,T73+'Sep09'!AC88)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IF(T$69="Y",'Sep09'!H89,0)</f>
        <v>0</v>
      </c>
      <c r="I74" s="121">
        <f>IF(T$69="Y",'Sep09'!I89,0)</f>
        <v>0</v>
      </c>
      <c r="J74" s="121">
        <f>IF(T$69="Y",'Sep09'!J89,0)</f>
        <v>0</v>
      </c>
      <c r="K74" s="121">
        <f>IF(T$69="Y",'Sep09'!K89,I74*J74)</f>
        <v>0</v>
      </c>
      <c r="L74" s="121">
        <f>IF(T$69="Y",'Sep09'!L89,0)</f>
        <v>0</v>
      </c>
      <c r="M74" s="132" t="str">
        <f>IF(E74=" "," ",IF(T$69="Y",'Sep09'!M89,IF((H74+K74+L74)&gt;0,H74+K74+L74," ")))</f>
        <v xml:space="preserve"> </v>
      </c>
      <c r="N74" s="244" t="str">
        <f>IF(M74=" "," ",IF(M74=0," ",IF(Employee!O$102="M1",AN74,AI74-'Sep09'!W89)))</f>
        <v xml:space="preserve"> </v>
      </c>
      <c r="O74" s="133" t="str">
        <f>IF(M74=" "," ",IF(M74=0," ",IF(Employee!P$95&gt;E$69,0,IF(C74="A",MNI!E66,IF(C74="B",MNI!F66,IF(C74="C",MNI!G66,IF(C74="J",MNI!H66,"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",MNI!I66))</f>
        <v xml:space="preserve"> </v>
      </c>
      <c r="U74" s="50"/>
      <c r="V74" s="61">
        <f>IF(Employee!H$113=E$69,Employee!D$112+SUM(M74)+'Sep09'!V89,SUM(M74)+'Sep09'!V89)</f>
        <v>0</v>
      </c>
      <c r="W74" s="61">
        <f>IF(Employee!H$113=E$69,Employee!D$113+SUM(N74)+'Sep09'!W89,SUM(N74)+'Sep09'!W89)</f>
        <v>0</v>
      </c>
      <c r="X74" s="61">
        <f>IF(O74=" ",'Sep09'!X89,O74+'Sep09'!X89)</f>
        <v>0</v>
      </c>
      <c r="Y74" s="61">
        <f>IF(P74=" ",'Sep09'!Y89,P74+'Sep09'!Y89)</f>
        <v>0</v>
      </c>
      <c r="Z74" s="61">
        <f>IF(Q74=" ",'Sep09'!Z89,Q74+'Sep09'!Z89)</f>
        <v>0</v>
      </c>
      <c r="AA74" s="61">
        <f>IF(R74=" ",'Sep09'!AA89,R74+'Sep09'!AA89)</f>
        <v>0</v>
      </c>
      <c r="AB74" s="62"/>
      <c r="AC74" s="61">
        <f>IF(T74=" ",'Sep09'!AC89,T74+'Sep09'!AC89)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IF(T$69="Y",'Sep09'!H90,0)</f>
        <v>0</v>
      </c>
      <c r="I75" s="121">
        <f>IF(T$69="Y",'Sep09'!I90,0)</f>
        <v>0</v>
      </c>
      <c r="J75" s="121">
        <f>IF(T$69="Y",'Sep09'!J90,0)</f>
        <v>0</v>
      </c>
      <c r="K75" s="121">
        <f>IF(T$69="Y",'Sep09'!K90,I75*J75)</f>
        <v>0</v>
      </c>
      <c r="L75" s="121">
        <f>IF(T$69="Y",'Sep09'!L90,0)</f>
        <v>0</v>
      </c>
      <c r="M75" s="132" t="str">
        <f>IF(E75=" "," ",IF(T$69="Y",'Sep09'!M90,IF((H75+K75+L75)&gt;0,H75+K75+L75," ")))</f>
        <v xml:space="preserve"> </v>
      </c>
      <c r="N75" s="244" t="str">
        <f>IF(M75=" "," ",IF(M75=0," ",IF(Employee!O$128="M1",AN75,AI75-'Sep09'!W90)))</f>
        <v xml:space="preserve"> </v>
      </c>
      <c r="O75" s="133" t="str">
        <f>IF(M75=" "," ",IF(M75=0," ",IF(Employee!P$121&gt;E$69,0,IF(C75="A",MNI!E67,IF(C75="B",MNI!F67,IF(C75="C",MNI!G67,IF(C75="J",MNI!H67,"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",MNI!I67))</f>
        <v xml:space="preserve"> </v>
      </c>
      <c r="U75" s="50"/>
      <c r="V75" s="61">
        <f>IF(Employee!H$139=E$69,Employee!D$138+SUM(M75)+'Sep09'!V90,SUM(M75)+'Sep09'!V90)</f>
        <v>0</v>
      </c>
      <c r="W75" s="61">
        <f>IF(Employee!H$139=E$69,Employee!D$139+SUM(N75)+'Sep09'!W90,SUM(N75)+'Sep09'!W90)</f>
        <v>0</v>
      </c>
      <c r="X75" s="61">
        <f>IF(O75=" ",'Sep09'!X90,O75+'Sep09'!X90)</f>
        <v>0</v>
      </c>
      <c r="Y75" s="61">
        <f>IF(P75=" ",'Sep09'!Y90,P75+'Sep09'!Y90)</f>
        <v>0</v>
      </c>
      <c r="Z75" s="61">
        <f>IF(Q75=" ",'Sep09'!Z90,Q75+'Sep09'!Z90)</f>
        <v>0</v>
      </c>
      <c r="AA75" s="61">
        <f>IF(R75=" ",'Sep09'!AA90,R75+'Sep09'!AA90)</f>
        <v>0</v>
      </c>
      <c r="AB75" s="62"/>
      <c r="AC75" s="61">
        <f>IF(T75=" ",'Sep09'!AC90,T75+'Sep09'!AC90)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IF(T$69="Y",'Sep09'!H91,0)</f>
        <v>0</v>
      </c>
      <c r="I76" s="121">
        <f>IF(T$69="Y",'Sep09'!I91,0)</f>
        <v>0</v>
      </c>
      <c r="J76" s="121">
        <f>IF(T$69="Y",'Sep09'!J91,0)</f>
        <v>0</v>
      </c>
      <c r="K76" s="121">
        <f>IF(T$69="Y",'Sep09'!K91,I76*J76)</f>
        <v>0</v>
      </c>
      <c r="L76" s="121">
        <f>IF(T$69="Y",'Sep09'!L91,0)</f>
        <v>0</v>
      </c>
      <c r="M76" s="132" t="str">
        <f>IF(E76=" "," ",IF(T$69="Y",'Sep09'!M91,IF((H76+K76+L76)&gt;0,H76+K76+L76," ")))</f>
        <v xml:space="preserve"> </v>
      </c>
      <c r="N76" s="244" t="str">
        <f>IF(M76=" "," ",IF(M76=0," ",IF(Employee!O$154="M1",AN76,AI76-'Sep09'!W91)))</f>
        <v xml:space="preserve"> </v>
      </c>
      <c r="O76" s="133" t="str">
        <f>IF(M76=" "," ",IF(M76=0," ",IF(Employee!P$147&gt;E$69,0,IF(C76="A",MNI!E68,IF(C76="B",MNI!F68,IF(C76="C",MNI!G68,IF(C76="J",MNI!H68,"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",MNI!I68))</f>
        <v xml:space="preserve"> </v>
      </c>
      <c r="U76" s="50"/>
      <c r="V76" s="61">
        <f>IF(Employee!H$165=E$69,Employee!D$164+SUM(M76)+'Sep09'!V91,SUM(M76)+'Sep09'!V91)</f>
        <v>0</v>
      </c>
      <c r="W76" s="61">
        <f>IF(Employee!H$165=E$69,Employee!D$165+SUM(N76)+'Sep09'!W91,SUM(N76)+'Sep09'!W91)</f>
        <v>0</v>
      </c>
      <c r="X76" s="61">
        <f>IF(O76=" ",'Sep09'!X91,O76+'Sep09'!X91)</f>
        <v>0</v>
      </c>
      <c r="Y76" s="61">
        <f>IF(P76=" ",'Sep09'!Y91,P76+'Sep09'!Y91)</f>
        <v>0</v>
      </c>
      <c r="Z76" s="61">
        <f>IF(Q76=" ",'Sep09'!Z91,Q76+'Sep09'!Z91)</f>
        <v>0</v>
      </c>
      <c r="AA76" s="61">
        <f>IF(R76=" ",'Sep09'!AA91,R76+'Sep09'!AA91)</f>
        <v>0</v>
      </c>
      <c r="AB76" s="62"/>
      <c r="AC76" s="61">
        <f>IF(T76=" ",'Sep09'!AC91,T76+'Sep09'!AC91)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IF(T$69="Y",'Sep09'!H92,0)</f>
        <v>0</v>
      </c>
      <c r="I77" s="121">
        <f>IF(T$69="Y",'Sep09'!I92,0)</f>
        <v>0</v>
      </c>
      <c r="J77" s="121">
        <f>IF(T$69="Y",'Sep09'!J92,0)</f>
        <v>0</v>
      </c>
      <c r="K77" s="121">
        <f>IF(T$69="Y",'Sep09'!K92,I77*J77)</f>
        <v>0</v>
      </c>
      <c r="L77" s="121">
        <f>IF(T$69="Y",'Sep09'!L92,0)</f>
        <v>0</v>
      </c>
      <c r="M77" s="132" t="str">
        <f>IF(E77=" "," ",IF(T$69="Y",'Sep09'!M92,IF((H77+K77+L77)&gt;0,H77+K77+L77," ")))</f>
        <v xml:space="preserve"> </v>
      </c>
      <c r="N77" s="244" t="str">
        <f>IF(M77=" "," ",IF(M77=0," ",IF(Employee!O$180="M1",AN77,AI77-'Sep09'!W92)))</f>
        <v xml:space="preserve"> </v>
      </c>
      <c r="O77" s="133" t="str">
        <f>IF(M77=" "," ",IF(M77=0," ",IF(Employee!P$173&gt;E$69,0,IF(C77="A",MNI!E69,IF(C77="B",MNI!F69,IF(C77="C",MNI!G69,IF(C77="J",MNI!H69,"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",MNI!I69))</f>
        <v xml:space="preserve"> </v>
      </c>
      <c r="U77" s="50"/>
      <c r="V77" s="61">
        <f>IF(Employee!H$191=E$69,Employee!D$190+SUM(M77)+'Sep09'!V92,SUM(M77)+'Sep09'!V92)</f>
        <v>0</v>
      </c>
      <c r="W77" s="61">
        <f>IF(Employee!H$191=E$69,Employee!D$191+SUM(N77)+'Sep09'!W92,SUM(N77)+'Sep09'!W92)</f>
        <v>0</v>
      </c>
      <c r="X77" s="61">
        <f>IF(O77=" ",'Sep09'!X92,O77+'Sep09'!X92)</f>
        <v>0</v>
      </c>
      <c r="Y77" s="61">
        <f>IF(P77=" ",'Sep09'!Y92,P77+'Sep09'!Y92)</f>
        <v>0</v>
      </c>
      <c r="Z77" s="61">
        <f>IF(Q77=" ",'Sep09'!Z92,Q77+'Sep09'!Z92)</f>
        <v>0</v>
      </c>
      <c r="AA77" s="61">
        <f>IF(R77=" ",'Sep09'!AA92,R77+'Sep09'!AA92)</f>
        <v>0</v>
      </c>
      <c r="AB77" s="62"/>
      <c r="AC77" s="61">
        <f>IF(T77=" ",'Sep09'!AC92,T77+'Sep09'!AC92)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IF(T$69="Y",'Sep09'!H93,0)</f>
        <v>0</v>
      </c>
      <c r="I78" s="121">
        <f>IF(T$69="Y",'Sep09'!I93,0)</f>
        <v>0</v>
      </c>
      <c r="J78" s="121">
        <f>IF(T$69="Y",'Sep09'!J93,0)</f>
        <v>0</v>
      </c>
      <c r="K78" s="121">
        <f>IF(T$69="Y",'Sep09'!K93,I78*J78)</f>
        <v>0</v>
      </c>
      <c r="L78" s="121">
        <f>IF(T$69="Y",'Sep09'!L93,0)</f>
        <v>0</v>
      </c>
      <c r="M78" s="132" t="str">
        <f>IF(E78=" "," ",IF(T$69="Y",'Sep09'!M93,IF((H78+K78+L78)&gt;0,H78+K78+L78," ")))</f>
        <v xml:space="preserve"> </v>
      </c>
      <c r="N78" s="244" t="str">
        <f>IF(M78=" "," ",IF(M78=0," ",IF(Employee!O$206="M1",AN78,AI78-'Sep09'!W93)))</f>
        <v xml:space="preserve"> </v>
      </c>
      <c r="O78" s="133" t="str">
        <f>IF(M78=" "," ",IF(M78=0," ",IF(Employee!P$199&gt;E$69,0,IF(C78="A",MNI!E70,IF(C78="B",MNI!F70,IF(C78="C",MNI!G70,IF(C78="J",MNI!H70,"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",MNI!I70))</f>
        <v xml:space="preserve"> </v>
      </c>
      <c r="U78" s="50"/>
      <c r="V78" s="61">
        <f>IF(Employee!H$217=E$69,Employee!D$216+SUM(M78)+'Sep09'!V93,SUM(M78)+'Sep09'!V93)</f>
        <v>0</v>
      </c>
      <c r="W78" s="61">
        <f>IF(Employee!H$217=E$69,Employee!D$217+SUM(N78)+'Sep09'!W93,SUM(N78)+'Sep09'!W93)</f>
        <v>0</v>
      </c>
      <c r="X78" s="61">
        <f>IF(O78=" ",'Sep09'!X93,O78+'Sep09'!X93)</f>
        <v>0</v>
      </c>
      <c r="Y78" s="61">
        <f>IF(P78=" ",'Sep09'!Y93,P78+'Sep09'!Y93)</f>
        <v>0</v>
      </c>
      <c r="Z78" s="61">
        <f>IF(Q78=" ",'Sep09'!Z93,Q78+'Sep09'!Z93)</f>
        <v>0</v>
      </c>
      <c r="AA78" s="61">
        <f>IF(R78=" ",'Sep09'!AA93,R78+'Sep09'!AA93)</f>
        <v>0</v>
      </c>
      <c r="AB78" s="62"/>
      <c r="AC78" s="61">
        <f>IF(T78=" ",'Sep09'!AC93,T78+'Sep09'!AC93)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IF(T$69="Y",'Sep09'!H94,0)</f>
        <v>0</v>
      </c>
      <c r="I79" s="121">
        <f>IF(T$69="Y",'Sep09'!I94,0)</f>
        <v>0</v>
      </c>
      <c r="J79" s="121">
        <f>IF(T$69="Y",'Sep09'!J94,0)</f>
        <v>0</v>
      </c>
      <c r="K79" s="121">
        <f>IF(T$69="Y",'Sep09'!K94,I79*J79)</f>
        <v>0</v>
      </c>
      <c r="L79" s="121">
        <f>IF(T$69="Y",'Sep09'!L94,0)</f>
        <v>0</v>
      </c>
      <c r="M79" s="132" t="str">
        <f>IF(E79=" "," ",IF(T$69="Y",'Sep09'!M94,IF((H79+K79+L79)&gt;0,H79+K79+L79," ")))</f>
        <v xml:space="preserve"> </v>
      </c>
      <c r="N79" s="244" t="str">
        <f>IF(M79=" "," ",IF(M79=0," ",IF(Employee!O$232="M1",AN79,AI79-'Sep09'!W94)))</f>
        <v xml:space="preserve"> </v>
      </c>
      <c r="O79" s="133" t="str">
        <f>IF(M79=" "," ",IF(M79=0," ",IF(Employee!P$225&gt;E$69,0,IF(C79="A",MNI!E71,IF(C79="B",MNI!F71,IF(C79="C",MNI!G71,IF(C79="J",MNI!H71,"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",MNI!I71))</f>
        <v xml:space="preserve"> </v>
      </c>
      <c r="U79" s="50"/>
      <c r="V79" s="61">
        <f>IF(Employee!H$243=E$69,Employee!D$242+SUM(M79)+'Sep09'!V94,SUM(M79)+'Sep09'!V94)</f>
        <v>0</v>
      </c>
      <c r="W79" s="61">
        <f>IF(Employee!H$243=E$69,Employee!D$243+SUM(N79)+'Sep09'!W94,SUM(N79)+'Sep09'!W94)</f>
        <v>0</v>
      </c>
      <c r="X79" s="61">
        <f>IF(O79=" ",'Sep09'!X94,O79+'Sep09'!X94)</f>
        <v>0</v>
      </c>
      <c r="Y79" s="61">
        <f>IF(P79=" ",'Sep09'!Y94,P79+'Sep09'!Y94)</f>
        <v>0</v>
      </c>
      <c r="Z79" s="61">
        <f>IF(Q79=" ",'Sep09'!Z94,Q79+'Sep09'!Z94)</f>
        <v>0</v>
      </c>
      <c r="AA79" s="61">
        <f>IF(R79=" ",'Sep09'!AA94,R79+'Sep09'!AA94)</f>
        <v>0</v>
      </c>
      <c r="AB79" s="62"/>
      <c r="AC79" s="61">
        <f>IF(T79=" ",'Sep09'!AC94,T79+'Sep09'!AC94)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IF(T$69="Y",'Sep09'!H95,0)</f>
        <v>0</v>
      </c>
      <c r="I80" s="148">
        <f>IF(T$69="Y",'Sep09'!I95,0)</f>
        <v>0</v>
      </c>
      <c r="J80" s="148">
        <f>IF(T$69="Y",'Sep09'!J95,0)</f>
        <v>0</v>
      </c>
      <c r="K80" s="148">
        <f>IF(T$69="Y",'Sep09'!K95,I80*J80)</f>
        <v>0</v>
      </c>
      <c r="L80" s="148">
        <f>IF(T$69="Y",'Sep09'!L95,0)</f>
        <v>0</v>
      </c>
      <c r="M80" s="132" t="str">
        <f>IF(E80=" "," ",IF(T$69="Y",'Sep09'!M95,IF((H80+K80+L80)&gt;0,H80+K80+L80," ")))</f>
        <v xml:space="preserve"> </v>
      </c>
      <c r="N80" s="244" t="str">
        <f>IF(M80=" "," ",IF(M80=0," ",IF(Employee!O$258="M1",AN80,AI80-'Sep09'!W95)))</f>
        <v xml:space="preserve"> </v>
      </c>
      <c r="O80" s="133" t="str">
        <f>IF(M80=" "," ",IF(M80=0," ",IF(Employee!P$251&gt;E$69,0,IF(C80="A",MNI!E72,IF(C80="B",MNI!F72,IF(C80="C",MNI!G72,IF(C80="J",MNI!H72,"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",MNI!I72))</f>
        <v xml:space="preserve"> </v>
      </c>
      <c r="U80" s="50"/>
      <c r="V80" s="61">
        <f>IF(Employee!H$269=E$69,Employee!D$268+SUM(M80)+'Sep09'!V95,SUM(M80)+'Sep09'!V95)</f>
        <v>0</v>
      </c>
      <c r="W80" s="61">
        <f>IF(Employee!H$269=E$69,Employee!D$269+SUM(N80)+'Sep09'!W95,SUM(N80)+'Sep09'!W95)</f>
        <v>0</v>
      </c>
      <c r="X80" s="61">
        <f>IF(O80=" ",'Sep09'!X95,O80+'Sep09'!X95)</f>
        <v>0</v>
      </c>
      <c r="Y80" s="61">
        <f>IF(P80=" ",'Sep09'!Y95,P80+'Sep09'!Y95)</f>
        <v>0</v>
      </c>
      <c r="Z80" s="61">
        <f>IF(Q80=" ",'Sep09'!Z95,Q80+'Sep09'!Z95)</f>
        <v>0</v>
      </c>
      <c r="AA80" s="61">
        <f>IF(R80=" ",'Sep09'!AA95,R80+'Sep09'!AA95)</f>
        <v>0</v>
      </c>
      <c r="AB80" s="62"/>
      <c r="AC80" s="61">
        <f>IF(T80=" ",'Sep09'!AC95,T80+'Sep09'!AC95)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IF((AQ83-(O1+T1)*0.13)&gt;0,AQ83-(Q1+T1)*0.13,0)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AQ85+'Sep09'!AQ105</f>
        <v>0</v>
      </c>
      <c r="AR90" s="222">
        <f>AR85+'Sep09'!AR105</f>
        <v>0</v>
      </c>
      <c r="AS90" s="222">
        <f>AS85+'Sep09'!AS105</f>
        <v>0</v>
      </c>
      <c r="AT90" s="222">
        <f>AT85+'Sep09'!AT105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AR87+'Sep09'!AR107</f>
        <v>0</v>
      </c>
      <c r="AS92" s="222">
        <f>AS87+'Sep09'!AS107</f>
        <v>0</v>
      </c>
      <c r="AT92" s="222">
        <f>AT87+'Sep09'!AT107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P3:P6"/>
    <mergeCell ref="I3:I6"/>
    <mergeCell ref="J3:J6"/>
    <mergeCell ref="R3:R6"/>
    <mergeCell ref="H9:J9"/>
    <mergeCell ref="A1:A6"/>
    <mergeCell ref="B3:B6"/>
    <mergeCell ref="C3:C6"/>
    <mergeCell ref="D3:D6"/>
    <mergeCell ref="I1:L1"/>
    <mergeCell ref="G2:H2"/>
    <mergeCell ref="I2:L2"/>
    <mergeCell ref="E3:E6"/>
    <mergeCell ref="B1:F2"/>
    <mergeCell ref="N3:N6"/>
    <mergeCell ref="O3:O6"/>
    <mergeCell ref="G1:H1"/>
    <mergeCell ref="K3:K6"/>
    <mergeCell ref="L3:L6"/>
    <mergeCell ref="M3:M6"/>
    <mergeCell ref="F3:F6"/>
    <mergeCell ref="H3:H6"/>
    <mergeCell ref="AM3:AM6"/>
    <mergeCell ref="AH3:AH6"/>
    <mergeCell ref="AI3:AI6"/>
    <mergeCell ref="AJ3:AJ6"/>
    <mergeCell ref="AK3:AK6"/>
    <mergeCell ref="AA3:AA6"/>
    <mergeCell ref="AC3:AC6"/>
    <mergeCell ref="AF3:AF6"/>
    <mergeCell ref="AG3:AG6"/>
    <mergeCell ref="R23:T23"/>
    <mergeCell ref="B7:T7"/>
    <mergeCell ref="B8:E8"/>
    <mergeCell ref="B9:D9"/>
    <mergeCell ref="O8:Q8"/>
    <mergeCell ref="R8:T8"/>
    <mergeCell ref="T3:T6"/>
    <mergeCell ref="V3:V6"/>
    <mergeCell ref="O9:R9"/>
    <mergeCell ref="O38:Q38"/>
    <mergeCell ref="R38:T38"/>
    <mergeCell ref="AE3:AE6"/>
    <mergeCell ref="W3:W6"/>
    <mergeCell ref="U1:U6"/>
    <mergeCell ref="X3:X6"/>
    <mergeCell ref="V1:AC2"/>
    <mergeCell ref="Y3:Y6"/>
    <mergeCell ref="Z3:Z6"/>
    <mergeCell ref="F21:G21"/>
    <mergeCell ref="B22:T22"/>
    <mergeCell ref="B23:E23"/>
    <mergeCell ref="B24:D24"/>
    <mergeCell ref="H24:J24"/>
    <mergeCell ref="O24:R24"/>
    <mergeCell ref="O23:Q23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O54:R54"/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5"/>
  <sheetViews>
    <sheetView workbookViewId="0">
      <pane ySplit="6" topLeftCell="A7" activePane="bottomLeft" state="frozen"/>
      <selection pane="bottomLeft" activeCell="B7" sqref="B7:T7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39" width="0" style="95" hidden="1" customWidth="1"/>
    <col min="40" max="40" width="9.28515625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51"/>
      <c r="B1" s="429" t="s">
        <v>120</v>
      </c>
      <c r="C1" s="430"/>
      <c r="D1" s="430"/>
      <c r="E1" s="430"/>
      <c r="F1" s="431"/>
      <c r="G1" s="373">
        <f>SUM(AQ85:AT85)+SUM(AR87:AT87)</f>
        <v>0</v>
      </c>
      <c r="H1" s="374"/>
      <c r="I1" s="439" t="s">
        <v>4</v>
      </c>
      <c r="J1" s="440"/>
      <c r="K1" s="440"/>
      <c r="L1" s="441"/>
      <c r="M1" s="115">
        <f t="shared" ref="M1:R1" si="0">M21+M36+M51+M66+M81</f>
        <v>0</v>
      </c>
      <c r="N1" s="115">
        <f t="shared" si="0"/>
        <v>0</v>
      </c>
      <c r="O1" s="115">
        <f t="shared" si="0"/>
        <v>0</v>
      </c>
      <c r="P1" s="115">
        <f t="shared" si="0"/>
        <v>0</v>
      </c>
      <c r="Q1" s="115">
        <f t="shared" si="0"/>
        <v>0</v>
      </c>
      <c r="R1" s="115">
        <f t="shared" si="0"/>
        <v>0</v>
      </c>
      <c r="S1" s="143"/>
      <c r="T1" s="115">
        <f>T21+T36+T51+T66+T81</f>
        <v>0</v>
      </c>
      <c r="U1" s="378"/>
      <c r="V1" s="425" t="s">
        <v>36</v>
      </c>
      <c r="W1" s="426"/>
      <c r="X1" s="426"/>
      <c r="Y1" s="426"/>
      <c r="Z1" s="426"/>
      <c r="AA1" s="426"/>
      <c r="AB1" s="426"/>
      <c r="AC1" s="427"/>
      <c r="AD1" s="96"/>
      <c r="AE1" s="367" t="s">
        <v>60</v>
      </c>
      <c r="AF1" s="368"/>
      <c r="AG1" s="368"/>
      <c r="AH1" s="368"/>
      <c r="AI1" s="368"/>
      <c r="AJ1" s="368"/>
      <c r="AK1" s="368"/>
      <c r="AL1" s="369"/>
      <c r="AM1" s="369"/>
      <c r="AN1" s="369"/>
      <c r="AO1" s="96"/>
      <c r="AP1" s="224"/>
      <c r="AQ1" s="372" t="s">
        <v>110</v>
      </c>
      <c r="AR1" s="372"/>
      <c r="AS1" s="372"/>
      <c r="AT1" s="372"/>
      <c r="AU1" s="224"/>
    </row>
    <row r="2" spans="1:47" s="8" customFormat="1" ht="15" customHeight="1" thickBot="1" x14ac:dyDescent="0.25">
      <c r="A2" s="451"/>
      <c r="B2" s="432"/>
      <c r="C2" s="433"/>
      <c r="D2" s="433"/>
      <c r="E2" s="433"/>
      <c r="F2" s="434"/>
      <c r="G2" s="373"/>
      <c r="H2" s="374"/>
      <c r="I2" s="375" t="s">
        <v>196</v>
      </c>
      <c r="J2" s="376"/>
      <c r="K2" s="376"/>
      <c r="L2" s="377"/>
      <c r="M2" s="115">
        <f t="shared" ref="M2:R2" si="1">M95</f>
        <v>0</v>
      </c>
      <c r="N2" s="115">
        <f t="shared" si="1"/>
        <v>0</v>
      </c>
      <c r="O2" s="115">
        <f t="shared" si="1"/>
        <v>0</v>
      </c>
      <c r="P2" s="115">
        <f t="shared" si="1"/>
        <v>0</v>
      </c>
      <c r="Q2" s="115">
        <f t="shared" si="1"/>
        <v>0</v>
      </c>
      <c r="R2" s="115">
        <f t="shared" si="1"/>
        <v>0</v>
      </c>
      <c r="S2" s="143"/>
      <c r="T2" s="115">
        <f>T95</f>
        <v>0</v>
      </c>
      <c r="U2" s="378"/>
      <c r="V2" s="370"/>
      <c r="W2" s="371"/>
      <c r="X2" s="371"/>
      <c r="Y2" s="371"/>
      <c r="Z2" s="371"/>
      <c r="AA2" s="371"/>
      <c r="AB2" s="371"/>
      <c r="AC2" s="428"/>
      <c r="AD2" s="96"/>
      <c r="AE2" s="370"/>
      <c r="AF2" s="371"/>
      <c r="AG2" s="371"/>
      <c r="AH2" s="371"/>
      <c r="AI2" s="371"/>
      <c r="AJ2" s="371"/>
      <c r="AK2" s="371"/>
      <c r="AL2" s="371"/>
      <c r="AM2" s="371"/>
      <c r="AN2" s="371"/>
      <c r="AO2" s="96"/>
      <c r="AP2" s="224"/>
      <c r="AQ2" s="371"/>
      <c r="AR2" s="371"/>
      <c r="AS2" s="371"/>
      <c r="AT2" s="371"/>
      <c r="AU2" s="224"/>
    </row>
    <row r="3" spans="1:47" s="13" customFormat="1" ht="15" customHeight="1" thickTop="1" x14ac:dyDescent="0.2">
      <c r="A3" s="436"/>
      <c r="B3" s="442" t="s">
        <v>197</v>
      </c>
      <c r="C3" s="442" t="s">
        <v>86</v>
      </c>
      <c r="D3" s="442" t="s">
        <v>6</v>
      </c>
      <c r="E3" s="403" t="s">
        <v>78</v>
      </c>
      <c r="F3" s="447" t="s">
        <v>0</v>
      </c>
      <c r="G3" s="139" t="s">
        <v>80</v>
      </c>
      <c r="H3" s="387" t="s">
        <v>90</v>
      </c>
      <c r="I3" s="387" t="s">
        <v>84</v>
      </c>
      <c r="J3" s="387" t="s">
        <v>85</v>
      </c>
      <c r="K3" s="406" t="s">
        <v>89</v>
      </c>
      <c r="L3" s="406" t="s">
        <v>57</v>
      </c>
      <c r="M3" s="385" t="s">
        <v>87</v>
      </c>
      <c r="N3" s="387" t="s">
        <v>1</v>
      </c>
      <c r="O3" s="390" t="s">
        <v>37</v>
      </c>
      <c r="P3" s="387" t="s">
        <v>91</v>
      </c>
      <c r="Q3" s="390" t="s">
        <v>2</v>
      </c>
      <c r="R3" s="385" t="s">
        <v>88</v>
      </c>
      <c r="S3" s="53"/>
      <c r="T3" s="390" t="s">
        <v>38</v>
      </c>
      <c r="U3" s="379"/>
      <c r="V3" s="380" t="s">
        <v>5</v>
      </c>
      <c r="W3" s="380" t="s">
        <v>1</v>
      </c>
      <c r="X3" s="380" t="s">
        <v>37</v>
      </c>
      <c r="Y3" s="382" t="s">
        <v>32</v>
      </c>
      <c r="Z3" s="380" t="s">
        <v>2</v>
      </c>
      <c r="AA3" s="380" t="s">
        <v>3</v>
      </c>
      <c r="AB3" s="53"/>
      <c r="AC3" s="380" t="s">
        <v>38</v>
      </c>
      <c r="AD3" s="97"/>
      <c r="AE3" s="394" t="s">
        <v>61</v>
      </c>
      <c r="AF3" s="394" t="s">
        <v>62</v>
      </c>
      <c r="AG3" s="394" t="s">
        <v>242</v>
      </c>
      <c r="AH3" s="394" t="s">
        <v>243</v>
      </c>
      <c r="AI3" s="397" t="s">
        <v>76</v>
      </c>
      <c r="AJ3" s="394" t="s">
        <v>63</v>
      </c>
      <c r="AK3" s="391" t="s">
        <v>74</v>
      </c>
      <c r="AL3" s="391" t="s">
        <v>244</v>
      </c>
      <c r="AM3" s="391" t="s">
        <v>245</v>
      </c>
      <c r="AN3" s="397" t="s">
        <v>77</v>
      </c>
      <c r="AO3" s="97"/>
      <c r="AP3" s="225"/>
      <c r="AQ3" s="391" t="s">
        <v>106</v>
      </c>
      <c r="AR3" s="391" t="s">
        <v>107</v>
      </c>
      <c r="AS3" s="391" t="s">
        <v>108</v>
      </c>
      <c r="AT3" s="391" t="s">
        <v>109</v>
      </c>
      <c r="AU3" s="225"/>
    </row>
    <row r="4" spans="1:47" s="14" customFormat="1" ht="15" customHeight="1" x14ac:dyDescent="0.2">
      <c r="A4" s="436"/>
      <c r="B4" s="443"/>
      <c r="C4" s="443"/>
      <c r="D4" s="443"/>
      <c r="E4" s="404"/>
      <c r="F4" s="381"/>
      <c r="G4" s="140" t="s">
        <v>81</v>
      </c>
      <c r="H4" s="388"/>
      <c r="I4" s="437"/>
      <c r="J4" s="437"/>
      <c r="K4" s="407"/>
      <c r="L4" s="407"/>
      <c r="M4" s="386"/>
      <c r="N4" s="388"/>
      <c r="O4" s="381"/>
      <c r="P4" s="388"/>
      <c r="Q4" s="381"/>
      <c r="R4" s="386"/>
      <c r="S4" s="53"/>
      <c r="T4" s="381"/>
      <c r="U4" s="379"/>
      <c r="V4" s="381"/>
      <c r="W4" s="381"/>
      <c r="X4" s="381"/>
      <c r="Y4" s="383"/>
      <c r="Z4" s="381"/>
      <c r="AA4" s="381"/>
      <c r="AB4" s="53"/>
      <c r="AC4" s="381"/>
      <c r="AD4" s="97"/>
      <c r="AE4" s="395"/>
      <c r="AF4" s="395"/>
      <c r="AG4" s="395"/>
      <c r="AH4" s="395"/>
      <c r="AI4" s="398"/>
      <c r="AJ4" s="395"/>
      <c r="AK4" s="450"/>
      <c r="AL4" s="396"/>
      <c r="AM4" s="396"/>
      <c r="AN4" s="398"/>
      <c r="AO4" s="97"/>
      <c r="AP4" s="225"/>
      <c r="AQ4" s="392"/>
      <c r="AR4" s="392"/>
      <c r="AS4" s="392"/>
      <c r="AT4" s="392"/>
      <c r="AU4" s="225"/>
    </row>
    <row r="5" spans="1:47" s="14" customFormat="1" ht="15" customHeight="1" x14ac:dyDescent="0.2">
      <c r="A5" s="436"/>
      <c r="B5" s="443"/>
      <c r="C5" s="443"/>
      <c r="D5" s="443"/>
      <c r="E5" s="404"/>
      <c r="F5" s="381"/>
      <c r="G5" s="140" t="s">
        <v>82</v>
      </c>
      <c r="H5" s="388"/>
      <c r="I5" s="437"/>
      <c r="J5" s="437"/>
      <c r="K5" s="407"/>
      <c r="L5" s="407"/>
      <c r="M5" s="386"/>
      <c r="N5" s="388"/>
      <c r="O5" s="381"/>
      <c r="P5" s="388"/>
      <c r="Q5" s="381"/>
      <c r="R5" s="386"/>
      <c r="S5" s="53"/>
      <c r="T5" s="381"/>
      <c r="U5" s="379"/>
      <c r="V5" s="381"/>
      <c r="W5" s="381"/>
      <c r="X5" s="381"/>
      <c r="Y5" s="383"/>
      <c r="Z5" s="381"/>
      <c r="AA5" s="381"/>
      <c r="AB5" s="53"/>
      <c r="AC5" s="381"/>
      <c r="AD5" s="97"/>
      <c r="AE5" s="395"/>
      <c r="AF5" s="395"/>
      <c r="AG5" s="395"/>
      <c r="AH5" s="395"/>
      <c r="AI5" s="398"/>
      <c r="AJ5" s="395"/>
      <c r="AK5" s="450"/>
      <c r="AL5" s="396"/>
      <c r="AM5" s="396"/>
      <c r="AN5" s="398"/>
      <c r="AO5" s="97"/>
      <c r="AP5" s="225"/>
      <c r="AQ5" s="392"/>
      <c r="AR5" s="392"/>
      <c r="AS5" s="392"/>
      <c r="AT5" s="392"/>
      <c r="AU5" s="225"/>
    </row>
    <row r="6" spans="1:47" s="15" customFormat="1" ht="15" customHeight="1" x14ac:dyDescent="0.2">
      <c r="A6" s="436"/>
      <c r="B6" s="444"/>
      <c r="C6" s="444"/>
      <c r="D6" s="444"/>
      <c r="E6" s="405"/>
      <c r="F6" s="381"/>
      <c r="G6" s="141" t="s">
        <v>83</v>
      </c>
      <c r="H6" s="389"/>
      <c r="I6" s="438"/>
      <c r="J6" s="438"/>
      <c r="K6" s="408"/>
      <c r="L6" s="408"/>
      <c r="M6" s="386"/>
      <c r="N6" s="389"/>
      <c r="O6" s="381"/>
      <c r="P6" s="389"/>
      <c r="Q6" s="381"/>
      <c r="R6" s="386"/>
      <c r="S6" s="52"/>
      <c r="T6" s="381"/>
      <c r="U6" s="379"/>
      <c r="V6" s="381"/>
      <c r="W6" s="381"/>
      <c r="X6" s="381"/>
      <c r="Y6" s="384"/>
      <c r="Z6" s="381"/>
      <c r="AA6" s="381"/>
      <c r="AB6" s="52"/>
      <c r="AC6" s="381"/>
      <c r="AD6" s="98"/>
      <c r="AE6" s="395"/>
      <c r="AF6" s="395"/>
      <c r="AG6" s="395"/>
      <c r="AH6" s="395"/>
      <c r="AI6" s="398"/>
      <c r="AJ6" s="395"/>
      <c r="AK6" s="450"/>
      <c r="AL6" s="396"/>
      <c r="AM6" s="396"/>
      <c r="AN6" s="398"/>
      <c r="AO6" s="98"/>
      <c r="AP6" s="226"/>
      <c r="AQ6" s="393"/>
      <c r="AR6" s="393"/>
      <c r="AS6" s="393"/>
      <c r="AT6" s="393"/>
      <c r="AU6" s="226"/>
    </row>
    <row r="7" spans="1:47" s="54" customFormat="1" ht="24" customHeight="1" thickBot="1" x14ac:dyDescent="0.25">
      <c r="A7" s="172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232"/>
      <c r="V7" s="84"/>
      <c r="W7" s="84"/>
      <c r="X7" s="84"/>
      <c r="Y7" s="233"/>
      <c r="Z7" s="84"/>
      <c r="AA7" s="84"/>
      <c r="AB7" s="85"/>
      <c r="AC7" s="84"/>
      <c r="AD7" s="98"/>
      <c r="AE7" s="94"/>
      <c r="AF7" s="94"/>
      <c r="AG7" s="277">
        <f>Admin!N$21/100</f>
        <v>0.2</v>
      </c>
      <c r="AH7" s="277">
        <f>(Admin!N$22-Admin!N$21)/100</f>
        <v>0.2</v>
      </c>
      <c r="AI7" s="94"/>
      <c r="AJ7" s="94"/>
      <c r="AK7" s="94"/>
      <c r="AL7" s="277">
        <f>Admin!N$21/100</f>
        <v>0.2</v>
      </c>
      <c r="AM7" s="277">
        <f>(Admin!N$22-Admin!N$21)/100</f>
        <v>0.2</v>
      </c>
      <c r="AN7" s="94"/>
      <c r="AO7" s="98"/>
      <c r="AP7" s="226"/>
      <c r="AQ7" s="94"/>
      <c r="AR7" s="94"/>
      <c r="AS7" s="94"/>
      <c r="AT7" s="94"/>
      <c r="AU7" s="226"/>
    </row>
    <row r="8" spans="1:47" ht="18" customHeight="1" thickTop="1" thickBot="1" x14ac:dyDescent="0.25">
      <c r="A8" s="41"/>
      <c r="B8" s="409" t="s">
        <v>34</v>
      </c>
      <c r="C8" s="410"/>
      <c r="D8" s="410"/>
      <c r="E8" s="411"/>
      <c r="F8" s="42"/>
      <c r="G8" s="112"/>
      <c r="H8" s="113"/>
      <c r="I8" s="113"/>
      <c r="J8" s="113"/>
      <c r="K8" s="58"/>
      <c r="L8" s="58"/>
      <c r="M8" s="55"/>
      <c r="N8" s="43"/>
      <c r="O8" s="413" t="s">
        <v>39</v>
      </c>
      <c r="P8" s="414"/>
      <c r="Q8" s="415"/>
      <c r="R8" s="416"/>
      <c r="S8" s="417"/>
      <c r="T8" s="417"/>
      <c r="U8" s="44"/>
      <c r="AD8" s="99"/>
      <c r="AO8" s="99"/>
      <c r="AP8" s="63"/>
      <c r="AU8" s="63"/>
    </row>
    <row r="9" spans="1:47" ht="18" customHeight="1" thickTop="1" thickBot="1" x14ac:dyDescent="0.25">
      <c r="A9" s="45"/>
      <c r="B9" s="421" t="s">
        <v>9</v>
      </c>
      <c r="C9" s="410"/>
      <c r="D9" s="411"/>
      <c r="E9" s="220">
        <v>31</v>
      </c>
      <c r="F9" s="63"/>
      <c r="G9" s="63"/>
      <c r="H9" s="421" t="s">
        <v>39</v>
      </c>
      <c r="I9" s="410"/>
      <c r="J9" s="411"/>
      <c r="K9" s="324">
        <f>Admin!B212</f>
        <v>40119</v>
      </c>
      <c r="L9" s="325" t="s">
        <v>256</v>
      </c>
      <c r="M9" s="326">
        <f>Admin!B218</f>
        <v>40125</v>
      </c>
      <c r="N9" s="28"/>
      <c r="O9" s="422" t="s">
        <v>116</v>
      </c>
      <c r="P9" s="423"/>
      <c r="Q9" s="423"/>
      <c r="R9" s="424"/>
      <c r="S9" s="46"/>
      <c r="T9" s="231"/>
      <c r="U9" s="48"/>
      <c r="AD9" s="99"/>
      <c r="AO9" s="99"/>
      <c r="AP9" s="63"/>
      <c r="AU9" s="63"/>
    </row>
    <row r="10" spans="1:47" ht="18" customHeight="1" thickTop="1" x14ac:dyDescent="0.2">
      <c r="A10" s="45"/>
      <c r="B10" s="234"/>
      <c r="C10" s="235"/>
      <c r="D10" s="236"/>
      <c r="E10" s="235"/>
      <c r="F10" s="235"/>
      <c r="G10" s="235"/>
      <c r="H10" s="56"/>
      <c r="I10" s="56"/>
      <c r="J10" s="56"/>
      <c r="K10" s="59"/>
      <c r="L10" s="59"/>
      <c r="M10" s="56"/>
      <c r="N10" s="116"/>
      <c r="O10" s="56"/>
      <c r="P10" s="56"/>
      <c r="Q10" s="56"/>
      <c r="R10" s="56"/>
      <c r="S10" s="46"/>
      <c r="T10" s="56"/>
      <c r="U10" s="48"/>
      <c r="AD10" s="99"/>
      <c r="AF10" s="114"/>
      <c r="AO10" s="99"/>
      <c r="AP10" s="63"/>
      <c r="AU10" s="63"/>
    </row>
    <row r="11" spans="1:47" ht="18" customHeight="1" x14ac:dyDescent="0.2">
      <c r="A11" s="45"/>
      <c r="B11" s="151" t="str">
        <f>IF(E11=" "," ",IF(Employee!F$24&gt;E$9," ",IF(Employee!F$26&lt;E$9," ",Employee!D$30)))</f>
        <v xml:space="preserve"> </v>
      </c>
      <c r="C11" s="110" t="str">
        <f>IF(E11=Employee!D$29,LOOKUP(E$9,NiTable!A:A,NiTable!B:B)," ")</f>
        <v xml:space="preserve"> </v>
      </c>
      <c r="D11" s="110" t="str">
        <f>IF(E11=Employee!D$29,LOOKUP(E$9,TaxCode!A:A,TaxCode!F:F)," ")</f>
        <v xml:space="preserve"> </v>
      </c>
      <c r="E11" s="152" t="str">
        <f>IF(Employee!D$28="m"," ",IF(Employee!F$24&gt;E$9," ",IF(Employee!F$26&lt;E$9," ",Employee!D$29)))</f>
        <v xml:space="preserve"> </v>
      </c>
      <c r="F11" s="157" t="str">
        <f>IF(E11=" "," ",IF(Employee!F$24&gt;E$9," ",IF(Employee!F$26&lt;E$9," ",Employee!D$15)))</f>
        <v xml:space="preserve"> </v>
      </c>
      <c r="G11" s="175"/>
      <c r="H11" s="126">
        <f>IF(T$9="Y",'Oct09'!H56,0)</f>
        <v>0</v>
      </c>
      <c r="I11" s="117">
        <f>IF(T$9="Y",'Oct09'!I56,0)</f>
        <v>0</v>
      </c>
      <c r="J11" s="117">
        <f>IF(T$9="Y",'Oct09'!J56,0)</f>
        <v>0</v>
      </c>
      <c r="K11" s="117">
        <f>IF(T$9="Y",'Oct09'!K56,I11*J11)</f>
        <v>0</v>
      </c>
      <c r="L11" s="117">
        <f>IF(T$9="Y",'Oct09'!L56,0)</f>
        <v>0</v>
      </c>
      <c r="M11" s="144" t="str">
        <f>IF(E11=" "," ",IF(T$9="Y",'Oct09'!M56,IF((H11+K11+L11)&gt;0,H11+K11+L11," ")))</f>
        <v xml:space="preserve"> </v>
      </c>
      <c r="N11" s="119" t="str">
        <f>IF(M11=" "," ",IF(M11=0," ",IF(Employee!O$24="W1",AN11,AI11-'Oct09'!W56)))</f>
        <v xml:space="preserve"> </v>
      </c>
      <c r="O11" s="131" t="str">
        <f>IF(M11=" "," ",IF(M11=0," ",IF(Employee!P$17&gt;E$9,0,IF(C11="A",WNI!E303,IF(C11="B",WNI!F303,IF(C11="C",WNI!G303,IF(C11="J",WNI!H303," ")))))))</f>
        <v xml:space="preserve"> </v>
      </c>
      <c r="P11" s="119"/>
      <c r="Q11" s="119"/>
      <c r="R11" s="137" t="str">
        <f t="shared" ref="R11:R20" si="2">IF(M11=" "," ",IF(M11=0," ",M11-SUM(N11:Q11)))</f>
        <v xml:space="preserve"> </v>
      </c>
      <c r="S11" s="123"/>
      <c r="T11" s="120" t="str">
        <f>IF(M11=" "," ",IF(M11=0," ",WNI!I303))</f>
        <v xml:space="preserve"> </v>
      </c>
      <c r="U11" s="50"/>
      <c r="V11" s="61">
        <f>IF(Employee!H$34=E$9,Employee!D$34+SUM(M11)+'Oct09'!V56,SUM(M11)+'Oct09'!V56)</f>
        <v>0</v>
      </c>
      <c r="W11" s="61">
        <f>IF(Employee!H$34=E$9,Employee!D$35+SUM(N11)+'Oct09'!W56,SUM(N11)+'Oct09'!W56)</f>
        <v>0</v>
      </c>
      <c r="X11" s="61">
        <f>IF(O11=" ",'Oct09'!X56,O11+'Oct09'!X56)</f>
        <v>0</v>
      </c>
      <c r="Y11" s="61">
        <f>IF(P11=" ",'Oct09'!Y56,P11+'Oct09'!Y56)</f>
        <v>0</v>
      </c>
      <c r="Z11" s="61">
        <f>IF(Q11=" ",'Oct09'!Z56,Q11+'Oct09'!Z56)</f>
        <v>0</v>
      </c>
      <c r="AA11" s="61">
        <f>IF(R11=" ",'Oct09'!AA56,R11+'Oct09'!AA56)</f>
        <v>0</v>
      </c>
      <c r="AB11" s="62"/>
      <c r="AC11" s="61">
        <f>IF(T11=" ",'Oct09'!AC56,T11+'Oct09'!AC56)</f>
        <v>0</v>
      </c>
      <c r="AD11" s="99"/>
      <c r="AE11" s="114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9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53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IF(E12=Employee!D$55,LOOKUP(E$9,TaxCode!A:A,TaxCode!L:L)," ")</f>
        <v xml:space="preserve"> </v>
      </c>
      <c r="E12" s="154" t="str">
        <f>IF(Employee!D$54="m"," ",IF(Employee!F$50&gt;E$9," ",IF(Employee!F$52&lt;E$9," ",Employee!D$55)))</f>
        <v xml:space="preserve"> </v>
      </c>
      <c r="F12" s="158" t="str">
        <f>IF(E12=" "," ",IF(Employee!F$50&gt;E$9," ",IF(Employee!F$52&lt;E$9," ",Employee!D$41)))</f>
        <v xml:space="preserve"> </v>
      </c>
      <c r="G12" s="175"/>
      <c r="H12" s="127">
        <f>IF(T$9="Y",'Oct09'!H57,0)</f>
        <v>0</v>
      </c>
      <c r="I12" s="121">
        <f>IF(T$9="Y",'Oct09'!I57,0)</f>
        <v>0</v>
      </c>
      <c r="J12" s="121">
        <f>IF(T$9="Y",'Oct09'!J57,0)</f>
        <v>0</v>
      </c>
      <c r="K12" s="121">
        <f>IF(T$9="Y",'Oct09'!K57,I12*J12)</f>
        <v>0</v>
      </c>
      <c r="L12" s="121">
        <f>IF(T$9="Y",'Oct09'!L57,0)</f>
        <v>0</v>
      </c>
      <c r="M12" s="145" t="str">
        <f>IF(E12=" "," ",IF(T$9="Y",'Oct09'!M57,IF((H12+K12+L12)&gt;0,H12+K12+L12," ")))</f>
        <v xml:space="preserve"> </v>
      </c>
      <c r="N12" s="123" t="str">
        <f>IF(M12=" "," ",IF(M12=0," ",IF(Employee!O$50="W1",AN12,AI12-'Oct09'!W57)))</f>
        <v xml:space="preserve"> </v>
      </c>
      <c r="O12" s="133" t="str">
        <f>IF(M12=" "," ",IF(M12=0," ",IF(Employee!P$43&gt;E$9,0,IF(C12="A",WNI!E304,IF(C12="B",WNI!F304,IF(C12="C",WNI!G304,IF(C12="J",WNI!H304," ")))))))</f>
        <v xml:space="preserve"> </v>
      </c>
      <c r="P12" s="123"/>
      <c r="Q12" s="123"/>
      <c r="R12" s="138" t="str">
        <f t="shared" si="2"/>
        <v xml:space="preserve"> </v>
      </c>
      <c r="S12" s="123"/>
      <c r="T12" s="124" t="str">
        <f>IF(M12=" "," ",IF(M12=0," ",WNI!I304))</f>
        <v xml:space="preserve"> </v>
      </c>
      <c r="U12" s="50"/>
      <c r="V12" s="61">
        <f>IF(Employee!H$60=E$9,Employee!D$60+SUM(M12)+'Oct09'!V57,SUM(M12)+'Oct09'!V57)</f>
        <v>0</v>
      </c>
      <c r="W12" s="61">
        <f>IF(Employee!H$60=E$9,Employee!D$61+SUM(N12)+'Oct09'!W57,SUM(N12)+'Oct09'!W57)</f>
        <v>0</v>
      </c>
      <c r="X12" s="61">
        <f>IF(O12=" ",'Oct09'!X57,O12+'Oct09'!X57)</f>
        <v>0</v>
      </c>
      <c r="Y12" s="61">
        <f>IF(P12=" ",'Oct09'!Y57,P12+'Oct09'!Y57)</f>
        <v>0</v>
      </c>
      <c r="Z12" s="61">
        <f>IF(Q12=" ",'Oct09'!Z57,Q12+'Oct09'!Z57)</f>
        <v>0</v>
      </c>
      <c r="AA12" s="61">
        <f>IF(R12=" ",'Oct09'!AA57,R12+'Oct09'!AA57)</f>
        <v>0</v>
      </c>
      <c r="AB12" s="62"/>
      <c r="AC12" s="61">
        <f>IF(T12=" ",'Oct09'!AC57,T12+'Oct09'!AC57)</f>
        <v>0</v>
      </c>
      <c r="AD12" s="99"/>
      <c r="AE12" s="114">
        <f>IF(E12=" ",0,IF(D12="BR",0,IF(D12="D",0,IF(D12="NT",V12,LOOKUP(D12,Free!A:A,Free!B:B)*E$9/52))))</f>
        <v>0</v>
      </c>
      <c r="AF12" s="95">
        <f t="shared" ref="AF12:AF20" si="3">IF(E12=" ",0,V12-AE12)</f>
        <v>0</v>
      </c>
      <c r="AG12" s="95">
        <f t="shared" ref="AG12:AG20" si="4">AF12*AG$7</f>
        <v>0</v>
      </c>
      <c r="AH12" s="95">
        <f>IF(D12="D",AF12*AH$7,IF(AF12&gt;LOOKUP(E$9,HR!A:A,HR!B:B),(AF12-LOOKUP(E$9,HR!A:A,HR!B:B))*AH$7,0))</f>
        <v>0</v>
      </c>
      <c r="AI12" s="95">
        <f t="shared" ref="AI12:AI20" si="5">IF(AF12&lt;1,0,AG12+AH12)</f>
        <v>0</v>
      </c>
      <c r="AJ12" s="95">
        <f>IF(E12=" ",0,IF(D12="BR",0,IF(D12="D",0,IF(D12="NT",M12,LOOKUP(D12,Free!A:A,Free!B:B)*1/52))))</f>
        <v>0</v>
      </c>
      <c r="AK12" s="95">
        <f t="shared" ref="AK12:AK20" si="6">IF(E12=" ",0,SUM(M12)-AJ12)</f>
        <v>0</v>
      </c>
      <c r="AL12" s="95">
        <f t="shared" ref="AL12:AL20" si="7">AK12*AL$7</f>
        <v>0</v>
      </c>
      <c r="AM12" s="95">
        <f>IF(D12="D",AK12*AM$7,IF(AK12&gt;LOOKUP(1,HR!A:A,HR!B:B),(AK12-LOOKUP(1,HR!A:A,HR!B:B))*AH$7,0))</f>
        <v>0</v>
      </c>
      <c r="AN12" s="95">
        <f t="shared" ref="AN12:AN20" si="8">IF(AK12&lt;1,0,AL12+AM12)</f>
        <v>0</v>
      </c>
      <c r="AO12" s="99"/>
      <c r="AP12" s="63"/>
      <c r="AQ12" s="95">
        <f t="shared" ref="AQ12:AQ20" si="9">IF(G12="SSP",H12,0)</f>
        <v>0</v>
      </c>
      <c r="AR12" s="95">
        <f t="shared" ref="AR12:AR20" si="10">IF(G12="SMP",H12,0)</f>
        <v>0</v>
      </c>
      <c r="AS12" s="95">
        <f t="shared" ref="AS12:AS20" si="11">IF(G12="SPP",H12,0)</f>
        <v>0</v>
      </c>
      <c r="AT12" s="95">
        <f t="shared" ref="AT12:AT20" si="12">IF(G12="SAP",H12,0)</f>
        <v>0</v>
      </c>
      <c r="AU12" s="63"/>
    </row>
    <row r="13" spans="1:47" ht="18" customHeight="1" x14ac:dyDescent="0.2">
      <c r="A13" s="45"/>
      <c r="B13" s="153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IF(E13=Employee!D$81,LOOKUP(E$9,TaxCode!A:A,TaxCode!R:R)," ")</f>
        <v xml:space="preserve"> </v>
      </c>
      <c r="E13" s="154" t="str">
        <f>IF(Employee!D$80="m"," ",IF(Employee!F$76&gt;E$9," ",IF(Employee!F$78&lt;E$9," ",Employee!D$81)))</f>
        <v xml:space="preserve"> </v>
      </c>
      <c r="F13" s="158" t="str">
        <f>IF(E13=" "," ",IF(Employee!F$76&gt;E$9," ",IF(Employee!F$78&lt;E$9," ",Employee!D$67)))</f>
        <v xml:space="preserve"> </v>
      </c>
      <c r="G13" s="175"/>
      <c r="H13" s="127">
        <f>IF(T$9="Y",'Oct09'!H58,0)</f>
        <v>0</v>
      </c>
      <c r="I13" s="121">
        <f>IF(T$9="Y",'Oct09'!I58,0)</f>
        <v>0</v>
      </c>
      <c r="J13" s="121">
        <f>IF(T$9="Y",'Oct09'!J58,0)</f>
        <v>0</v>
      </c>
      <c r="K13" s="121">
        <f>IF(T$9="Y",'Oct09'!K58,I13*J13)</f>
        <v>0</v>
      </c>
      <c r="L13" s="121">
        <f>IF(T$9="Y",'Oct09'!L58,0)</f>
        <v>0</v>
      </c>
      <c r="M13" s="145" t="str">
        <f>IF(E13=" "," ",IF(T$9="Y",'Oct09'!M58,IF((H13+K13+L13)&gt;0,H13+K13+L13," ")))</f>
        <v xml:space="preserve"> </v>
      </c>
      <c r="N13" s="123" t="str">
        <f>IF(M13=" "," ",IF(M13=0," ",IF(Employee!O$76="W1",AN13,AI13-'Oct09'!W58)))</f>
        <v xml:space="preserve"> </v>
      </c>
      <c r="O13" s="133" t="str">
        <f>IF(M13=" "," ",IF(M13=0," ",IF(Employee!P$69&gt;E$9,0,IF(C13="A",WNI!E305,IF(C13="B",WNI!F305,IF(C13="C",WNI!G305,IF(C13="J",WNI!H305," ")))))))</f>
        <v xml:space="preserve"> </v>
      </c>
      <c r="P13" s="123"/>
      <c r="Q13" s="123"/>
      <c r="R13" s="138" t="str">
        <f t="shared" si="2"/>
        <v xml:space="preserve"> </v>
      </c>
      <c r="S13" s="123"/>
      <c r="T13" s="124" t="str">
        <f>IF(M13=" "," ",IF(M13=0," ",WNI!I305))</f>
        <v xml:space="preserve"> </v>
      </c>
      <c r="U13" s="50"/>
      <c r="V13" s="61">
        <f>IF(Employee!H$86=E$9,Employee!D$86+SUM(M13)+'Oct09'!V58,SUM(M13)+'Oct09'!V58)</f>
        <v>0</v>
      </c>
      <c r="W13" s="61">
        <f>IF(Employee!H$86=E$9,Employee!D$87+SUM(N13)+'Oct09'!W58,SUM(N13)+'Oct09'!W58)</f>
        <v>0</v>
      </c>
      <c r="X13" s="61">
        <f>IF(O13=" ",'Oct09'!X58,O13+'Oct09'!X58)</f>
        <v>0</v>
      </c>
      <c r="Y13" s="61">
        <f>IF(P13=" ",'Oct09'!Y58,P13+'Oct09'!Y58)</f>
        <v>0</v>
      </c>
      <c r="Z13" s="61">
        <f>IF(Q13=" ",'Oct09'!Z58,Q13+'Oct09'!Z58)</f>
        <v>0</v>
      </c>
      <c r="AA13" s="61">
        <f>IF(R13=" ",'Oct09'!AA58,R13+'Oct09'!AA58)</f>
        <v>0</v>
      </c>
      <c r="AB13" s="62"/>
      <c r="AC13" s="61">
        <f>IF(T13=" ",'Oct09'!AC58,T13+'Oct09'!AC58)</f>
        <v>0</v>
      </c>
      <c r="AD13" s="99"/>
      <c r="AE13" s="114">
        <f>IF(E13=" ",0,IF(D13="BR",0,IF(D13="D",0,IF(D13="NT",V13,LOOKUP(D13,Free!A:A,Free!B:B)*E$9/52))))</f>
        <v>0</v>
      </c>
      <c r="AF13" s="95">
        <f t="shared" si="3"/>
        <v>0</v>
      </c>
      <c r="AG13" s="95">
        <f t="shared" si="4"/>
        <v>0</v>
      </c>
      <c r="AH13" s="95">
        <f>IF(D13="D",AF13*AH$7,IF(AF13&gt;LOOKUP(E$9,HR!A:A,HR!B:B),(AF13-LOOKUP(E$9,HR!A:A,HR!B:B))*AH$7,0))</f>
        <v>0</v>
      </c>
      <c r="AI13" s="95">
        <f t="shared" si="5"/>
        <v>0</v>
      </c>
      <c r="AJ13" s="95">
        <f>IF(E13=" ",0,IF(D13="BR",0,IF(D13="D",0,IF(D13="NT",M13,LOOKUP(D13,Free!A:A,Free!B:B)*1/52))))</f>
        <v>0</v>
      </c>
      <c r="AK13" s="95">
        <f t="shared" si="6"/>
        <v>0</v>
      </c>
      <c r="AL13" s="95">
        <f t="shared" si="7"/>
        <v>0</v>
      </c>
      <c r="AM13" s="95">
        <f>IF(D13="D",AK13*AM$7,IF(AK13&gt;LOOKUP(1,HR!A:A,HR!B:B),(AK13-LOOKUP(1,HR!A:A,HR!B:B))*AH$7,0))</f>
        <v>0</v>
      </c>
      <c r="AN13" s="95">
        <f t="shared" si="8"/>
        <v>0</v>
      </c>
      <c r="AO13" s="99"/>
      <c r="AP13" s="63"/>
      <c r="AQ13" s="95">
        <f t="shared" si="9"/>
        <v>0</v>
      </c>
      <c r="AR13" s="95">
        <f t="shared" si="10"/>
        <v>0</v>
      </c>
      <c r="AS13" s="95">
        <f t="shared" si="11"/>
        <v>0</v>
      </c>
      <c r="AT13" s="95">
        <f t="shared" si="12"/>
        <v>0</v>
      </c>
      <c r="AU13" s="63"/>
    </row>
    <row r="14" spans="1:47" ht="18" customHeight="1" x14ac:dyDescent="0.2">
      <c r="A14" s="45"/>
      <c r="B14" s="153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IF(E14=Employee!D$107,LOOKUP(E$9,TaxCode!A:A,TaxCode!X:X)," ")</f>
        <v xml:space="preserve"> </v>
      </c>
      <c r="E14" s="154" t="str">
        <f>IF(Employee!D$106="m"," ",IF(Employee!F$102&gt;E$9," ",IF(Employee!F$104&lt;E$9," ",Employee!D$107)))</f>
        <v xml:space="preserve"> </v>
      </c>
      <c r="F14" s="158" t="str">
        <f>IF(E14=" "," ",IF(Employee!F$102&gt;E$9," ",IF(Employee!F$104&lt;E$9," ",Employee!D$93)))</f>
        <v xml:space="preserve"> </v>
      </c>
      <c r="G14" s="175"/>
      <c r="H14" s="127">
        <f>IF(T$9="Y",'Oct09'!H59,0)</f>
        <v>0</v>
      </c>
      <c r="I14" s="121">
        <f>IF(T$9="Y",'Oct09'!I59,0)</f>
        <v>0</v>
      </c>
      <c r="J14" s="121">
        <f>IF(T$9="Y",'Oct09'!J59,0)</f>
        <v>0</v>
      </c>
      <c r="K14" s="121">
        <f>IF(T$9="Y",'Oct09'!K59,I14*J14)</f>
        <v>0</v>
      </c>
      <c r="L14" s="121">
        <f>IF(T$9="Y",'Oct09'!L59,0)</f>
        <v>0</v>
      </c>
      <c r="M14" s="145" t="str">
        <f>IF(E14=" "," ",IF(T$9="Y",'Oct09'!M59,IF((H14+K14+L14)&gt;0,H14+K14+L14," ")))</f>
        <v xml:space="preserve"> </v>
      </c>
      <c r="N14" s="123" t="str">
        <f>IF(M14=" "," ",IF(M14=0," ",IF(Employee!O$102="W1",AN14,AI14-'Oct09'!W59)))</f>
        <v xml:space="preserve"> </v>
      </c>
      <c r="O14" s="133" t="str">
        <f>IF(M14=" "," ",IF(M14=0," ",IF(Employee!P$95&gt;E$9,0,IF(C14="A",WNI!E306,IF(C14="B",WNI!F306,IF(C14="C",WNI!G306,IF(C14="J",WNI!H306," ")))))))</f>
        <v xml:space="preserve"> </v>
      </c>
      <c r="P14" s="123"/>
      <c r="Q14" s="123"/>
      <c r="R14" s="138" t="str">
        <f t="shared" si="2"/>
        <v xml:space="preserve"> </v>
      </c>
      <c r="S14" s="123"/>
      <c r="T14" s="124" t="str">
        <f>IF(M14=" "," ",IF(M14=0," ",WNI!I306))</f>
        <v xml:space="preserve"> </v>
      </c>
      <c r="U14" s="50"/>
      <c r="V14" s="61">
        <f>IF(Employee!H$112=E$9,Employee!D$112+SUM(M14)+'Oct09'!V59,SUM(M14)+'Oct09'!V59)</f>
        <v>0</v>
      </c>
      <c r="W14" s="61">
        <f>IF(Employee!H$112=E$9,Employee!D$113+SUM(N14)+'Oct09'!W59,SUM(N14)+'Oct09'!W59)</f>
        <v>0</v>
      </c>
      <c r="X14" s="61">
        <f>IF(O14=" ",'Oct09'!X59,O14+'Oct09'!X59)</f>
        <v>0</v>
      </c>
      <c r="Y14" s="61">
        <f>IF(P14=" ",'Oct09'!Y59,P14+'Oct09'!Y59)</f>
        <v>0</v>
      </c>
      <c r="Z14" s="61">
        <f>IF(Q14=" ",'Oct09'!Z59,Q14+'Oct09'!Z59)</f>
        <v>0</v>
      </c>
      <c r="AA14" s="61">
        <f>IF(R14=" ",'Oct09'!AA59,R14+'Oct09'!AA59)</f>
        <v>0</v>
      </c>
      <c r="AB14" s="62"/>
      <c r="AC14" s="61">
        <f>IF(T14=" ",'Oct09'!AC59,T14+'Oct09'!AC59)</f>
        <v>0</v>
      </c>
      <c r="AD14" s="99"/>
      <c r="AE14" s="114">
        <f>IF(E14=" ",0,IF(D14="BR",0,IF(D14="D",0,IF(D14="NT",V14,LOOKUP(D14,Free!A:A,Free!B:B)*E$9/52))))</f>
        <v>0</v>
      </c>
      <c r="AF14" s="95">
        <f t="shared" si="3"/>
        <v>0</v>
      </c>
      <c r="AG14" s="95">
        <f t="shared" si="4"/>
        <v>0</v>
      </c>
      <c r="AH14" s="95">
        <f>IF(D14="D",AF14*AH$7,IF(AF14&gt;LOOKUP(E$9,HR!A:A,HR!B:B),(AF14-LOOKUP(E$9,HR!A:A,HR!B:B))*AH$7,0))</f>
        <v>0</v>
      </c>
      <c r="AI14" s="95">
        <f t="shared" si="5"/>
        <v>0</v>
      </c>
      <c r="AJ14" s="95">
        <f>IF(E14=" ",0,IF(D14="BR",0,IF(D14="D",0,IF(D14="NT",M14,LOOKUP(D14,Free!A:A,Free!B:B)*1/52))))</f>
        <v>0</v>
      </c>
      <c r="AK14" s="95">
        <f t="shared" si="6"/>
        <v>0</v>
      </c>
      <c r="AL14" s="95">
        <f t="shared" si="7"/>
        <v>0</v>
      </c>
      <c r="AM14" s="95">
        <f>IF(D14="D",AK14*AM$7,IF(AK14&gt;LOOKUP(1,HR!A:A,HR!B:B),(AK14-LOOKUP(1,HR!A:A,HR!B:B))*AH$7,0))</f>
        <v>0</v>
      </c>
      <c r="AN14" s="95">
        <f t="shared" si="8"/>
        <v>0</v>
      </c>
      <c r="AO14" s="99"/>
      <c r="AP14" s="63"/>
      <c r="AQ14" s="95">
        <f t="shared" si="9"/>
        <v>0</v>
      </c>
      <c r="AR14" s="95">
        <f t="shared" si="10"/>
        <v>0</v>
      </c>
      <c r="AS14" s="95">
        <f t="shared" si="11"/>
        <v>0</v>
      </c>
      <c r="AT14" s="95">
        <f t="shared" si="12"/>
        <v>0</v>
      </c>
      <c r="AU14" s="63"/>
    </row>
    <row r="15" spans="1:47" ht="18" customHeight="1" x14ac:dyDescent="0.2">
      <c r="A15" s="45"/>
      <c r="B15" s="153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IF(E15=Employee!D$133,LOOKUP(E$9,TaxCode!A:A,TaxCode!AD:AD)," ")</f>
        <v xml:space="preserve"> </v>
      </c>
      <c r="E15" s="154" t="str">
        <f>IF(Employee!D$132="m"," ",IF(Employee!F$128&gt;E$9," ",IF(Employee!F$130&lt;E$9," ",Employee!D$133)))</f>
        <v xml:space="preserve"> </v>
      </c>
      <c r="F15" s="158" t="str">
        <f>IF(E15=" "," ",IF(Employee!F$128&gt;E$9," ",IF(Employee!F$130&lt;E$9," ",Employee!D$119)))</f>
        <v xml:space="preserve"> </v>
      </c>
      <c r="G15" s="175"/>
      <c r="H15" s="127">
        <f>IF(T$9="Y",'Oct09'!H60,0)</f>
        <v>0</v>
      </c>
      <c r="I15" s="121">
        <f>IF(T$9="Y",'Oct09'!I60,0)</f>
        <v>0</v>
      </c>
      <c r="J15" s="121">
        <f>IF(T$9="Y",'Oct09'!J60,0)</f>
        <v>0</v>
      </c>
      <c r="K15" s="121">
        <f>IF(T$9="Y",'Oct09'!K60,I15*J15)</f>
        <v>0</v>
      </c>
      <c r="L15" s="121">
        <f>IF(T$9="Y",'Oct09'!L60,0)</f>
        <v>0</v>
      </c>
      <c r="M15" s="145" t="str">
        <f>IF(E15=" "," ",IF(T$9="Y",'Oct09'!M60,IF((H15+K15+L15)&gt;0,H15+K15+L15," ")))</f>
        <v xml:space="preserve"> </v>
      </c>
      <c r="N15" s="123" t="str">
        <f>IF(M15=" "," ",IF(M15=0," ",IF(Employee!O$128="W1",AN15,AI15-'Oct09'!W60)))</f>
        <v xml:space="preserve"> </v>
      </c>
      <c r="O15" s="133" t="str">
        <f>IF(M15=" "," ",IF(M15=0," ",IF(Employee!P$121&gt;E$9,0,IF(C15="A",WNI!E307,IF(C15="B",WNI!F307,IF(C15="C",WNI!G307,IF(C15="J",WNI!H307," ")))))))</f>
        <v xml:space="preserve"> </v>
      </c>
      <c r="P15" s="123"/>
      <c r="Q15" s="123"/>
      <c r="R15" s="138" t="str">
        <f t="shared" si="2"/>
        <v xml:space="preserve"> </v>
      </c>
      <c r="S15" s="123"/>
      <c r="T15" s="124" t="str">
        <f>IF(M15=" "," ",IF(M15=0," ",WNI!I307))</f>
        <v xml:space="preserve"> </v>
      </c>
      <c r="U15" s="50"/>
      <c r="V15" s="61">
        <f>IF(Employee!H$138=E$9,Employee!D$138+SUM(M15)+'Oct09'!V60,SUM(M15)+'Oct09'!V60)</f>
        <v>0</v>
      </c>
      <c r="W15" s="61">
        <f>IF(Employee!H$138=E$9,Employee!D$139+SUM(N15)+'Oct09'!W60,SUM(N15)+'Oct09'!W60)</f>
        <v>0</v>
      </c>
      <c r="X15" s="61">
        <f>IF(O15=" ",'Oct09'!X60,O15+'Oct09'!X60)</f>
        <v>0</v>
      </c>
      <c r="Y15" s="61">
        <f>IF(P15=" ",'Oct09'!Y60,P15+'Oct09'!Y60)</f>
        <v>0</v>
      </c>
      <c r="Z15" s="61">
        <f>IF(Q15=" ",'Oct09'!Z60,Q15+'Oct09'!Z60)</f>
        <v>0</v>
      </c>
      <c r="AA15" s="61">
        <f>IF(R15=" ",'Oct09'!AA60,R15+'Oct09'!AA60)</f>
        <v>0</v>
      </c>
      <c r="AB15" s="62"/>
      <c r="AC15" s="61">
        <f>IF(T15=" ",'Oct09'!AC60,T15+'Oct09'!AC60)</f>
        <v>0</v>
      </c>
      <c r="AD15" s="99"/>
      <c r="AE15" s="114">
        <f>IF(E15=" ",0,IF(D15="BR",0,IF(D15="D",0,IF(D15="NT",V15,LOOKUP(D15,Free!A:A,Free!B:B)*E$9/52))))</f>
        <v>0</v>
      </c>
      <c r="AF15" s="95">
        <f t="shared" si="3"/>
        <v>0</v>
      </c>
      <c r="AG15" s="95">
        <f t="shared" si="4"/>
        <v>0</v>
      </c>
      <c r="AH15" s="95">
        <f>IF(D15="D",AF15*AH$7,IF(AF15&gt;LOOKUP(E$9,HR!A:A,HR!B:B),(AF15-LOOKUP(E$9,HR!A:A,HR!B:B))*AH$7,0))</f>
        <v>0</v>
      </c>
      <c r="AI15" s="95">
        <f t="shared" si="5"/>
        <v>0</v>
      </c>
      <c r="AJ15" s="95">
        <f>IF(E15=" ",0,IF(D15="BR",0,IF(D15="D",0,IF(D15="NT",M15,LOOKUP(D15,Free!A:A,Free!B:B)*1/52))))</f>
        <v>0</v>
      </c>
      <c r="AK15" s="95">
        <f t="shared" si="6"/>
        <v>0</v>
      </c>
      <c r="AL15" s="95">
        <f t="shared" si="7"/>
        <v>0</v>
      </c>
      <c r="AM15" s="95">
        <f>IF(D15="D",AK15*AM$7,IF(AK15&gt;LOOKUP(1,HR!A:A,HR!B:B),(AK15-LOOKUP(1,HR!A:A,HR!B:B))*AH$7,0))</f>
        <v>0</v>
      </c>
      <c r="AN15" s="95">
        <f t="shared" si="8"/>
        <v>0</v>
      </c>
      <c r="AO15" s="99"/>
      <c r="AP15" s="63"/>
      <c r="AQ15" s="95">
        <f t="shared" si="9"/>
        <v>0</v>
      </c>
      <c r="AR15" s="95">
        <f t="shared" si="10"/>
        <v>0</v>
      </c>
      <c r="AS15" s="95">
        <f t="shared" si="11"/>
        <v>0</v>
      </c>
      <c r="AT15" s="95">
        <f t="shared" si="12"/>
        <v>0</v>
      </c>
      <c r="AU15" s="63"/>
    </row>
    <row r="16" spans="1:47" ht="18" customHeight="1" x14ac:dyDescent="0.2">
      <c r="A16" s="45"/>
      <c r="B16" s="153" t="str">
        <f>IF(E16=" "," ",IF(Employee!F$154&gt;E$9," ",IF(Employee!F$156&lt;E$9," ",Employee!D$160)))</f>
        <v xml:space="preserve"> </v>
      </c>
      <c r="C16" s="32" t="str">
        <f>IF(E16=Employee!D$159,LOOKUP(E$9,NiTable!A:A,NiTable!Q:Q)," ")</f>
        <v xml:space="preserve"> </v>
      </c>
      <c r="D16" s="32" t="str">
        <f>IF(E16=Employee!D$159,LOOKUP(E$9,TaxCode!A:A,TaxCode!AJ:AJ)," ")</f>
        <v xml:space="preserve"> </v>
      </c>
      <c r="E16" s="154" t="str">
        <f>IF(Employee!D$158="m"," ",IF(Employee!F$154&gt;E$9," ",IF(Employee!F$156&lt;E$9," ",Employee!D$159)))</f>
        <v xml:space="preserve"> </v>
      </c>
      <c r="F16" s="158" t="str">
        <f>IF(E16=" "," ",IF(Employee!F$154&gt;E$9," ",IF(Employee!F$156&lt;E$9," ",Employee!D$145)))</f>
        <v xml:space="preserve"> </v>
      </c>
      <c r="G16" s="175"/>
      <c r="H16" s="127">
        <f>IF(T$9="Y",'Oct09'!H61,0)</f>
        <v>0</v>
      </c>
      <c r="I16" s="121">
        <f>IF(T$9="Y",'Oct09'!I61,0)</f>
        <v>0</v>
      </c>
      <c r="J16" s="121">
        <f>IF(T$9="Y",'Oct09'!J61,0)</f>
        <v>0</v>
      </c>
      <c r="K16" s="121">
        <f>IF(T$9="Y",'Oct09'!K61,I16*J16)</f>
        <v>0</v>
      </c>
      <c r="L16" s="121">
        <f>IF(T$9="Y",'Oct09'!L61,0)</f>
        <v>0</v>
      </c>
      <c r="M16" s="145" t="str">
        <f>IF(E16=" "," ",IF(T$9="Y",'Oct09'!M61,IF((H16+K16+L16)&gt;0,H16+K16+L16," ")))</f>
        <v xml:space="preserve"> </v>
      </c>
      <c r="N16" s="123" t="str">
        <f>IF(M16=" "," ",IF(M16=0," ",IF(Employee!O$154="W1",AN16,AI16-'Oct09'!W61)))</f>
        <v xml:space="preserve"> </v>
      </c>
      <c r="O16" s="133" t="str">
        <f>IF(M16=" "," ",IF(M16=0," ",IF(Employee!P$147&gt;E$9,0,IF(C16="A",WNI!E308,IF(C16="B",WNI!F308,IF(C16="C",WNI!G308,IF(C16="J",WNI!H308," ")))))))</f>
        <v xml:space="preserve"> </v>
      </c>
      <c r="P16" s="123"/>
      <c r="Q16" s="123"/>
      <c r="R16" s="138" t="str">
        <f t="shared" si="2"/>
        <v xml:space="preserve"> </v>
      </c>
      <c r="S16" s="123"/>
      <c r="T16" s="124" t="str">
        <f>IF(M16=" "," ",IF(M16=0," ",WNI!I308))</f>
        <v xml:space="preserve"> </v>
      </c>
      <c r="U16" s="50"/>
      <c r="V16" s="61">
        <f>IF(Employee!H$164=E$9,Employee!D$164+SUM(M16)+'Oct09'!V61,SUM(M16)+'Oct09'!V61)</f>
        <v>0</v>
      </c>
      <c r="W16" s="61">
        <f>IF(Employee!H$164=E$9,Employee!D$165+SUM(N16)+'Oct09'!W61,SUM(N16)+'Oct09'!W61)</f>
        <v>0</v>
      </c>
      <c r="X16" s="61">
        <f>IF(O16=" ",'Oct09'!X61,O16+'Oct09'!X61)</f>
        <v>0</v>
      </c>
      <c r="Y16" s="61">
        <f>IF(P16=" ",'Oct09'!Y61,P16+'Oct09'!Y61)</f>
        <v>0</v>
      </c>
      <c r="Z16" s="61">
        <f>IF(Q16=" ",'Oct09'!Z61,Q16+'Oct09'!Z61)</f>
        <v>0</v>
      </c>
      <c r="AA16" s="61">
        <f>IF(R16=" ",'Oct09'!AA61,R16+'Oct09'!AA61)</f>
        <v>0</v>
      </c>
      <c r="AB16" s="62"/>
      <c r="AC16" s="61">
        <f>IF(T16=" ",'Oct09'!AC61,T16+'Oct09'!AC61)</f>
        <v>0</v>
      </c>
      <c r="AD16" s="99"/>
      <c r="AE16" s="114">
        <f>IF(E16=" ",0,IF(D16="BR",0,IF(D16="D",0,IF(D16="NT",V16,LOOKUP(D16,Free!A:A,Free!B:B)*E$9/52))))</f>
        <v>0</v>
      </c>
      <c r="AF16" s="95">
        <f t="shared" si="3"/>
        <v>0</v>
      </c>
      <c r="AG16" s="95">
        <f t="shared" si="4"/>
        <v>0</v>
      </c>
      <c r="AH16" s="95">
        <f>IF(D16="D",AF16*AH$7,IF(AF16&gt;LOOKUP(E$9,HR!A:A,HR!B:B),(AF16-LOOKUP(E$9,HR!A:A,HR!B:B))*AH$7,0))</f>
        <v>0</v>
      </c>
      <c r="AI16" s="95">
        <f t="shared" si="5"/>
        <v>0</v>
      </c>
      <c r="AJ16" s="95">
        <f>IF(E16=" ",0,IF(D16="BR",0,IF(D16="D",0,IF(D16="NT",M16,LOOKUP(D16,Free!A:A,Free!B:B)*1/52))))</f>
        <v>0</v>
      </c>
      <c r="AK16" s="95">
        <f t="shared" si="6"/>
        <v>0</v>
      </c>
      <c r="AL16" s="95">
        <f t="shared" si="7"/>
        <v>0</v>
      </c>
      <c r="AM16" s="95">
        <f>IF(D16="D",AK16*AM$7,IF(AK16&gt;LOOKUP(1,HR!A:A,HR!B:B),(AK16-LOOKUP(1,HR!A:A,HR!B:B))*AH$7,0))</f>
        <v>0</v>
      </c>
      <c r="AN16" s="95">
        <f t="shared" si="8"/>
        <v>0</v>
      </c>
      <c r="AO16" s="99"/>
      <c r="AP16" s="63"/>
      <c r="AQ16" s="95">
        <f t="shared" si="9"/>
        <v>0</v>
      </c>
      <c r="AR16" s="95">
        <f t="shared" si="10"/>
        <v>0</v>
      </c>
      <c r="AS16" s="95">
        <f t="shared" si="11"/>
        <v>0</v>
      </c>
      <c r="AT16" s="95">
        <f t="shared" si="12"/>
        <v>0</v>
      </c>
      <c r="AU16" s="63"/>
    </row>
    <row r="17" spans="1:47" ht="18" customHeight="1" x14ac:dyDescent="0.2">
      <c r="A17" s="45"/>
      <c r="B17" s="153" t="str">
        <f>IF(E17=" "," ",IF(Employee!F$180&gt;E$9," ",IF(Employee!F$182&lt;E$9," ",Employee!D$186)))</f>
        <v xml:space="preserve"> </v>
      </c>
      <c r="C17" s="32" t="str">
        <f>IF(E17=Employee!D$185,LOOKUP(E$9,NiTable!A:A,NiTable!T:T)," ")</f>
        <v xml:space="preserve"> </v>
      </c>
      <c r="D17" s="32" t="str">
        <f>IF(E17=Employee!D$185,LOOKUP(E$9,TaxCode!A:A,TaxCode!AP:AP)," ")</f>
        <v xml:space="preserve"> </v>
      </c>
      <c r="E17" s="154" t="str">
        <f>IF(Employee!D$184="m"," ",IF(Employee!F$180&gt;E$9," ",IF(Employee!F$182&lt;E$9," ",Employee!D$185)))</f>
        <v xml:space="preserve"> </v>
      </c>
      <c r="F17" s="158" t="str">
        <f>IF(E17=" "," ",IF(Employee!F$180&gt;E$9," ",IF(Employee!F$182&lt;E$9," ",Employee!D$171)))</f>
        <v xml:space="preserve"> </v>
      </c>
      <c r="G17" s="175"/>
      <c r="H17" s="127">
        <f>IF(T$9="Y",'Oct09'!H62,0)</f>
        <v>0</v>
      </c>
      <c r="I17" s="121">
        <f>IF(T$9="Y",'Oct09'!I62,0)</f>
        <v>0</v>
      </c>
      <c r="J17" s="121">
        <f>IF(T$9="Y",'Oct09'!J62,0)</f>
        <v>0</v>
      </c>
      <c r="K17" s="121">
        <f>IF(T$9="Y",'Oct09'!K62,I17*J17)</f>
        <v>0</v>
      </c>
      <c r="L17" s="121">
        <f>IF(T$9="Y",'Oct09'!L62,0)</f>
        <v>0</v>
      </c>
      <c r="M17" s="145" t="str">
        <f>IF(E17=" "," ",IF(T$9="Y",'Oct09'!M62,IF((H17+K17+L17)&gt;0,H17+K17+L17," ")))</f>
        <v xml:space="preserve"> </v>
      </c>
      <c r="N17" s="123" t="str">
        <f>IF(M17=" "," ",IF(M17=0," ",IF(Employee!O$180="W1",AN17,AI17-'Oct09'!W62)))</f>
        <v xml:space="preserve"> </v>
      </c>
      <c r="O17" s="133" t="str">
        <f>IF(M17=" "," ",IF(M17=0," ",IF(Employee!P$173&gt;E$9,0,IF(C17="A",WNI!E309,IF(C17="B",WNI!F309,IF(C17="C",WNI!G309,IF(C17="J",WNI!H309," ")))))))</f>
        <v xml:space="preserve"> </v>
      </c>
      <c r="P17" s="123"/>
      <c r="Q17" s="123"/>
      <c r="R17" s="138" t="str">
        <f t="shared" si="2"/>
        <v xml:space="preserve"> </v>
      </c>
      <c r="S17" s="123"/>
      <c r="T17" s="124" t="str">
        <f>IF(M17=" "," ",IF(M17=0," ",WNI!I309))</f>
        <v xml:space="preserve"> </v>
      </c>
      <c r="U17" s="50"/>
      <c r="V17" s="61">
        <f>IF(Employee!H$190=E$9,Employee!D$190+SUM(M17)+'Oct09'!V62,SUM(M17)+'Oct09'!V62)</f>
        <v>0</v>
      </c>
      <c r="W17" s="61">
        <f>IF(Employee!H$190=E$9,Employee!D$191+SUM(N17)+'Oct09'!W62,SUM(N17)+'Oct09'!W62)</f>
        <v>0</v>
      </c>
      <c r="X17" s="61">
        <f>IF(O17=" ",'Oct09'!X62,O17+'Oct09'!X62)</f>
        <v>0</v>
      </c>
      <c r="Y17" s="61">
        <f>IF(P17=" ",'Oct09'!Y62,P17+'Oct09'!Y62)</f>
        <v>0</v>
      </c>
      <c r="Z17" s="61">
        <f>IF(Q17=" ",'Oct09'!Z62,Q17+'Oct09'!Z62)</f>
        <v>0</v>
      </c>
      <c r="AA17" s="61">
        <f>IF(R17=" ",'Oct09'!AA62,R17+'Oct09'!AA62)</f>
        <v>0</v>
      </c>
      <c r="AB17" s="62"/>
      <c r="AC17" s="61">
        <f>IF(T17=" ",'Oct09'!AC62,T17+'Oct09'!AC62)</f>
        <v>0</v>
      </c>
      <c r="AD17" s="99"/>
      <c r="AE17" s="114">
        <f>IF(E17=" ",0,IF(D17="BR",0,IF(D17="D",0,IF(D17="NT",V17,LOOKUP(D17,Free!A:A,Free!B:B)*E$9/52))))</f>
        <v>0</v>
      </c>
      <c r="AF17" s="95">
        <f t="shared" si="3"/>
        <v>0</v>
      </c>
      <c r="AG17" s="95">
        <f t="shared" si="4"/>
        <v>0</v>
      </c>
      <c r="AH17" s="95">
        <f>IF(D17="D",AF17*AH$7,IF(AF17&gt;LOOKUP(E$9,HR!A:A,HR!B:B),(AF17-LOOKUP(E$9,HR!A:A,HR!B:B))*AH$7,0))</f>
        <v>0</v>
      </c>
      <c r="AI17" s="95">
        <f t="shared" si="5"/>
        <v>0</v>
      </c>
      <c r="AJ17" s="95">
        <f>IF(E17=" ",0,IF(D17="BR",0,IF(D17="D",0,IF(D17="NT",M17,LOOKUP(D17,Free!A:A,Free!B:B)*1/52))))</f>
        <v>0</v>
      </c>
      <c r="AK17" s="95">
        <f t="shared" si="6"/>
        <v>0</v>
      </c>
      <c r="AL17" s="95">
        <f t="shared" si="7"/>
        <v>0</v>
      </c>
      <c r="AM17" s="95">
        <f>IF(D17="D",AK17*AM$7,IF(AK17&gt;LOOKUP(1,HR!A:A,HR!B:B),(AK17-LOOKUP(1,HR!A:A,HR!B:B))*AH$7,0))</f>
        <v>0</v>
      </c>
      <c r="AN17" s="95">
        <f t="shared" si="8"/>
        <v>0</v>
      </c>
      <c r="AO17" s="99"/>
      <c r="AP17" s="63"/>
      <c r="AQ17" s="95">
        <f t="shared" si="9"/>
        <v>0</v>
      </c>
      <c r="AR17" s="95">
        <f t="shared" si="10"/>
        <v>0</v>
      </c>
      <c r="AS17" s="95">
        <f t="shared" si="11"/>
        <v>0</v>
      </c>
      <c r="AT17" s="95">
        <f t="shared" si="12"/>
        <v>0</v>
      </c>
      <c r="AU17" s="63"/>
    </row>
    <row r="18" spans="1:47" ht="18" customHeight="1" x14ac:dyDescent="0.2">
      <c r="A18" s="45"/>
      <c r="B18" s="153" t="str">
        <f>IF(E18=" "," ",IF(Employee!F$206&gt;E$9," ",IF(Employee!F$208&lt;E$9," ",Employee!D$212)))</f>
        <v xml:space="preserve"> </v>
      </c>
      <c r="C18" s="32" t="str">
        <f>IF(E18=Employee!D$211,LOOKUP(E$9,NiTable!A:A,NiTable!W:W)," ")</f>
        <v xml:space="preserve"> </v>
      </c>
      <c r="D18" s="32" t="str">
        <f>IF(E18=Employee!D$211,LOOKUP(E$9,TaxCode!A:A,TaxCode!AV:AV)," ")</f>
        <v xml:space="preserve"> </v>
      </c>
      <c r="E18" s="154" t="str">
        <f>IF(Employee!D$210="m"," ",IF(Employee!F$206&gt;E$9," ",IF(Employee!F$208&lt;E$9," ",Employee!D$211)))</f>
        <v xml:space="preserve"> </v>
      </c>
      <c r="F18" s="158" t="str">
        <f>IF(E18=" "," ",IF(Employee!F$206&gt;E$9," ",IF(Employee!F$208&lt;E$9," ",Employee!D$197)))</f>
        <v xml:space="preserve"> </v>
      </c>
      <c r="G18" s="175"/>
      <c r="H18" s="127">
        <f>IF(T$9="Y",'Oct09'!H63,0)</f>
        <v>0</v>
      </c>
      <c r="I18" s="121">
        <f>IF(T$9="Y",'Oct09'!I63,0)</f>
        <v>0</v>
      </c>
      <c r="J18" s="121">
        <f>IF(T$9="Y",'Oct09'!J63,0)</f>
        <v>0</v>
      </c>
      <c r="K18" s="121">
        <f>IF(T$9="Y",'Oct09'!K63,I18*J18)</f>
        <v>0</v>
      </c>
      <c r="L18" s="121">
        <f>IF(T$9="Y",'Oct09'!L63,0)</f>
        <v>0</v>
      </c>
      <c r="M18" s="145" t="str">
        <f>IF(E18=" "," ",IF(T$9="Y",'Oct09'!M63,IF((H18+K18+L18)&gt;0,H18+K18+L18," ")))</f>
        <v xml:space="preserve"> </v>
      </c>
      <c r="N18" s="123" t="str">
        <f>IF(M18=" "," ",IF(M18=0," ",IF(Employee!O$206="W1",AN18,AI18-'Oct09'!W63)))</f>
        <v xml:space="preserve"> </v>
      </c>
      <c r="O18" s="133" t="str">
        <f>IF(M18=" "," ",IF(M18=0," ",IF(Employee!P$199&gt;E$9,0,IF(C18="A",WNI!E310,IF(C18="B",WNI!F310,IF(C18="C",WNI!G310,IF(C18="J",WNI!H310," ")))))))</f>
        <v xml:space="preserve"> </v>
      </c>
      <c r="P18" s="123"/>
      <c r="Q18" s="123"/>
      <c r="R18" s="138" t="str">
        <f t="shared" si="2"/>
        <v xml:space="preserve"> </v>
      </c>
      <c r="S18" s="123"/>
      <c r="T18" s="124" t="str">
        <f>IF(M18=" "," ",IF(M18=0," ",WNI!I310))</f>
        <v xml:space="preserve"> </v>
      </c>
      <c r="U18" s="50"/>
      <c r="V18" s="61">
        <f>IF(Employee!H$216=E$9,Employee!D$216+SUM(M18)+'Oct09'!V63,SUM(M18)+'Oct09'!V63)</f>
        <v>0</v>
      </c>
      <c r="W18" s="61">
        <f>IF(Employee!H$216=E$9,Employee!D$217+SUM(N18)+'Oct09'!W63,SUM(N18)+'Oct09'!W63)</f>
        <v>0</v>
      </c>
      <c r="X18" s="61">
        <f>IF(O18=" ",'Oct09'!X63,O18+'Oct09'!X63)</f>
        <v>0</v>
      </c>
      <c r="Y18" s="61">
        <f>IF(P18=" ",'Oct09'!Y63,P18+'Oct09'!Y63)</f>
        <v>0</v>
      </c>
      <c r="Z18" s="61">
        <f>IF(Q18=" ",'Oct09'!Z63,Q18+'Oct09'!Z63)</f>
        <v>0</v>
      </c>
      <c r="AA18" s="61">
        <f>IF(R18=" ",'Oct09'!AA63,R18+'Oct09'!AA63)</f>
        <v>0</v>
      </c>
      <c r="AB18" s="62"/>
      <c r="AC18" s="61">
        <f>IF(T18=" ",'Oct09'!AC63,T18+'Oct09'!AC63)</f>
        <v>0</v>
      </c>
      <c r="AD18" s="99"/>
      <c r="AE18" s="114">
        <f>IF(E18=" ",0,IF(D18="BR",0,IF(D18="D",0,IF(D18="NT",V18,LOOKUP(D18,Free!A:A,Free!B:B)*E$9/52))))</f>
        <v>0</v>
      </c>
      <c r="AF18" s="95">
        <f t="shared" si="3"/>
        <v>0</v>
      </c>
      <c r="AG18" s="95">
        <f t="shared" si="4"/>
        <v>0</v>
      </c>
      <c r="AH18" s="95">
        <f>IF(D18="D",AF18*AH$7,IF(AF18&gt;LOOKUP(E$9,HR!A:A,HR!B:B),(AF18-LOOKUP(E$9,HR!A:A,HR!B:B))*AH$7,0))</f>
        <v>0</v>
      </c>
      <c r="AI18" s="95">
        <f t="shared" si="5"/>
        <v>0</v>
      </c>
      <c r="AJ18" s="95">
        <f>IF(E18=" ",0,IF(D18="BR",0,IF(D18="D",0,IF(D18="NT",M18,LOOKUP(D18,Free!A:A,Free!B:B)*1/52))))</f>
        <v>0</v>
      </c>
      <c r="AK18" s="95">
        <f t="shared" si="6"/>
        <v>0</v>
      </c>
      <c r="AL18" s="95">
        <f t="shared" si="7"/>
        <v>0</v>
      </c>
      <c r="AM18" s="95">
        <f>IF(D18="D",AK18*AM$7,IF(AK18&gt;LOOKUP(1,HR!A:A,HR!B:B),(AK18-LOOKUP(1,HR!A:A,HR!B:B))*AH$7,0))</f>
        <v>0</v>
      </c>
      <c r="AN18" s="95">
        <f t="shared" si="8"/>
        <v>0</v>
      </c>
      <c r="AO18" s="99"/>
      <c r="AP18" s="63"/>
      <c r="AQ18" s="95">
        <f t="shared" si="9"/>
        <v>0</v>
      </c>
      <c r="AR18" s="95">
        <f t="shared" si="10"/>
        <v>0</v>
      </c>
      <c r="AS18" s="95">
        <f t="shared" si="11"/>
        <v>0</v>
      </c>
      <c r="AT18" s="95">
        <f t="shared" si="12"/>
        <v>0</v>
      </c>
      <c r="AU18" s="63"/>
    </row>
    <row r="19" spans="1:47" ht="18" customHeight="1" x14ac:dyDescent="0.2">
      <c r="A19" s="45"/>
      <c r="B19" s="153" t="str">
        <f>IF(E19=" "," ",IF(Employee!F$232&gt;E$9," ",IF(Employee!F$234&lt;E$9," ",Employee!D$238)))</f>
        <v xml:space="preserve"> </v>
      </c>
      <c r="C19" s="32" t="str">
        <f>IF(E19=Employee!D$237,LOOKUP(E$9,NiTable!A:A,NiTable!Z:Z)," ")</f>
        <v xml:space="preserve"> </v>
      </c>
      <c r="D19" s="32" t="str">
        <f>IF(E19=Employee!D$237,LOOKUP(E$9,TaxCode!A:A,TaxCode!BB:BB)," ")</f>
        <v xml:space="preserve"> </v>
      </c>
      <c r="E19" s="154" t="str">
        <f>IF(Employee!D$236="m"," ",IF(Employee!F$232&gt;E$9," ",IF(Employee!F$234&lt;E$9," ",Employee!D$237)))</f>
        <v xml:space="preserve"> </v>
      </c>
      <c r="F19" s="158" t="str">
        <f>IF(E19=" "," ",IF(Employee!F$232&gt;E$9," ",IF(Employee!F$234&lt;E$9," ",Employee!D$223)))</f>
        <v xml:space="preserve"> </v>
      </c>
      <c r="G19" s="175"/>
      <c r="H19" s="127">
        <f>IF(T$9="Y",'Oct09'!H64,0)</f>
        <v>0</v>
      </c>
      <c r="I19" s="121">
        <f>IF(T$9="Y",'Oct09'!I64,0)</f>
        <v>0</v>
      </c>
      <c r="J19" s="121">
        <f>IF(T$9="Y",'Oct09'!J64,0)</f>
        <v>0</v>
      </c>
      <c r="K19" s="121">
        <f>IF(T$9="Y",'Oct09'!K64,I19*J19)</f>
        <v>0</v>
      </c>
      <c r="L19" s="121">
        <f>IF(T$9="Y",'Oct09'!L64,0)</f>
        <v>0</v>
      </c>
      <c r="M19" s="145" t="str">
        <f>IF(E19=" "," ",IF(T$9="Y",'Oct09'!M64,IF((H19+K19+L19)&gt;0,H19+K19+L19," ")))</f>
        <v xml:space="preserve"> </v>
      </c>
      <c r="N19" s="123" t="str">
        <f>IF(M19=" "," ",IF(M19=0," ",IF(Employee!O$232="W1",AN19,AI19-'Oct09'!W64)))</f>
        <v xml:space="preserve"> </v>
      </c>
      <c r="O19" s="133" t="str">
        <f>IF(M19=" "," ",IF(M19=0," ",IF(Employee!P$225&gt;E$9,0,IF(C19="A",WNI!E311,IF(C19="B",WNI!F311,IF(C19="C",WNI!G311,IF(C19="J",WNI!H311," ")))))))</f>
        <v xml:space="preserve"> </v>
      </c>
      <c r="P19" s="123"/>
      <c r="Q19" s="123"/>
      <c r="R19" s="138" t="str">
        <f t="shared" si="2"/>
        <v xml:space="preserve"> </v>
      </c>
      <c r="S19" s="123"/>
      <c r="T19" s="124" t="str">
        <f>IF(M19=" "," ",IF(M19=0," ",WNI!I311))</f>
        <v xml:space="preserve"> </v>
      </c>
      <c r="U19" s="50"/>
      <c r="V19" s="61">
        <f>IF(Employee!H$242=E$9,Employee!D$242+SUM(M19)+'Oct09'!V64,SUM(M19)+'Oct09'!V64)</f>
        <v>0</v>
      </c>
      <c r="W19" s="61">
        <f>IF(Employee!H$242=E$9,Employee!D$243+SUM(N19)+'Oct09'!W64,SUM(N19)+'Oct09'!W64)</f>
        <v>0</v>
      </c>
      <c r="X19" s="61">
        <f>IF(O19=" ",'Oct09'!X64,O19+'Oct09'!X64)</f>
        <v>0</v>
      </c>
      <c r="Y19" s="61">
        <f>IF(P19=" ",'Oct09'!Y64,P19+'Oct09'!Y64)</f>
        <v>0</v>
      </c>
      <c r="Z19" s="61">
        <f>IF(Q19=" ",'Oct09'!Z64,Q19+'Oct09'!Z64)</f>
        <v>0</v>
      </c>
      <c r="AA19" s="61">
        <f>IF(R19=" ",'Oct09'!AA64,R19+'Oct09'!AA64)</f>
        <v>0</v>
      </c>
      <c r="AB19" s="62"/>
      <c r="AC19" s="61">
        <f>IF(T19=" ",'Oct09'!AC64,T19+'Oct09'!AC64)</f>
        <v>0</v>
      </c>
      <c r="AD19" s="99"/>
      <c r="AE19" s="114">
        <f>IF(E19=" ",0,IF(D19="BR",0,IF(D19="D",0,IF(D19="NT",V19,LOOKUP(D19,Free!A:A,Free!B:B)*E$9/52))))</f>
        <v>0</v>
      </c>
      <c r="AF19" s="95">
        <f t="shared" si="3"/>
        <v>0</v>
      </c>
      <c r="AG19" s="95">
        <f t="shared" si="4"/>
        <v>0</v>
      </c>
      <c r="AH19" s="95">
        <f>IF(D19="D",AF19*AH$7,IF(AF19&gt;LOOKUP(E$9,HR!A:A,HR!B:B),(AF19-LOOKUP(E$9,HR!A:A,HR!B:B))*AH$7,0))</f>
        <v>0</v>
      </c>
      <c r="AI19" s="95">
        <f t="shared" si="5"/>
        <v>0</v>
      </c>
      <c r="AJ19" s="95">
        <f>IF(E19=" ",0,IF(D19="BR",0,IF(D19="D",0,IF(D19="NT",M19,LOOKUP(D19,Free!A:A,Free!B:B)*1/52))))</f>
        <v>0</v>
      </c>
      <c r="AK19" s="95">
        <f t="shared" si="6"/>
        <v>0</v>
      </c>
      <c r="AL19" s="95">
        <f t="shared" si="7"/>
        <v>0</v>
      </c>
      <c r="AM19" s="95">
        <f>IF(D19="D",AK19*AM$7,IF(AK19&gt;LOOKUP(1,HR!A:A,HR!B:B),(AK19-LOOKUP(1,HR!A:A,HR!B:B))*AH$7,0))</f>
        <v>0</v>
      </c>
      <c r="AN19" s="95">
        <f t="shared" si="8"/>
        <v>0</v>
      </c>
      <c r="AO19" s="99"/>
      <c r="AP19" s="63"/>
      <c r="AQ19" s="95">
        <f t="shared" si="9"/>
        <v>0</v>
      </c>
      <c r="AR19" s="95">
        <f t="shared" si="10"/>
        <v>0</v>
      </c>
      <c r="AS19" s="95">
        <f t="shared" si="11"/>
        <v>0</v>
      </c>
      <c r="AT19" s="95">
        <f t="shared" si="12"/>
        <v>0</v>
      </c>
      <c r="AU19" s="63"/>
    </row>
    <row r="20" spans="1:47" ht="18" customHeight="1" thickBot="1" x14ac:dyDescent="0.25">
      <c r="A20" s="45"/>
      <c r="B20" s="155" t="str">
        <f>IF(E20=" "," ",IF(Employee!F$258&gt;E$9," ",IF(Employee!F$260&lt;E$9," ",Employee!D$264)))</f>
        <v xml:space="preserve"> </v>
      </c>
      <c r="C20" s="111" t="str">
        <f>IF(E20=Employee!D$263,LOOKUP(E$9,NiTable!A:A,NiTable!AC:AC)," ")</f>
        <v xml:space="preserve"> </v>
      </c>
      <c r="D20" s="111" t="str">
        <f>IF(E20=Employee!D$263,LOOKUP(E$9,TaxCode!A:A,TaxCode!BH:BH)," ")</f>
        <v xml:space="preserve"> </v>
      </c>
      <c r="E20" s="156" t="str">
        <f>IF(Employee!D$262="m"," ",IF(Employee!F$258&gt;E$9," ",IF(Employee!F$260&lt;E$9," ",Employee!D$263)))</f>
        <v xml:space="preserve"> </v>
      </c>
      <c r="F20" s="158" t="str">
        <f>IF(E20=" "," ",IF(Employee!F$258&gt;E$9," ",IF(Employee!F$260&lt;E$9," ",Employee!D$249)))</f>
        <v xml:space="preserve"> </v>
      </c>
      <c r="G20" s="176"/>
      <c r="H20" s="147">
        <f>IF(T$9="Y",'Oct09'!H65,0)</f>
        <v>0</v>
      </c>
      <c r="I20" s="148">
        <f>IF(T$9="Y",'Oct09'!I65,0)</f>
        <v>0</v>
      </c>
      <c r="J20" s="148">
        <f>IF(T$9="Y",'Oct09'!J65,0)</f>
        <v>0</v>
      </c>
      <c r="K20" s="148">
        <f>IF(T$9="Y",'Oct09'!K65,I20*J20)</f>
        <v>0</v>
      </c>
      <c r="L20" s="148">
        <f>IF(T$9="Y",'Oct09'!L65,0)</f>
        <v>0</v>
      </c>
      <c r="M20" s="146" t="str">
        <f>IF(E20=" "," ",IF(T$9="Y",'Oct09'!M65,IF((H20+K20+L20)&gt;0,H20+K20+L20," ")))</f>
        <v xml:space="preserve"> </v>
      </c>
      <c r="N20" s="123" t="str">
        <f>IF(M20=" "," ",IF(M20=0," ",IF(Employee!O$258="W1",AN20,AI20-'Oct09'!W65)))</f>
        <v xml:space="preserve"> </v>
      </c>
      <c r="O20" s="133" t="str">
        <f>IF(M20=" "," ",IF(M20=0," ",IF(Employee!P$251&gt;E$9,0,IF(C20="A",WNI!E312,IF(C20="B",WNI!F312,IF(C20="C",WNI!G312,IF(C20="J",WNI!H312," ")))))))</f>
        <v xml:space="preserve"> </v>
      </c>
      <c r="P20" s="136"/>
      <c r="Q20" s="136"/>
      <c r="R20" s="125" t="str">
        <f t="shared" si="2"/>
        <v xml:space="preserve"> </v>
      </c>
      <c r="S20" s="123"/>
      <c r="T20" s="124" t="str">
        <f>IF(M20=" "," ",IF(M20=0," ",WNI!I312))</f>
        <v xml:space="preserve"> </v>
      </c>
      <c r="U20" s="50"/>
      <c r="V20" s="61">
        <f>IF(Employee!H$268=E$9,Employee!D$268+SUM(M20)+'Oct09'!V65,SUM(M20)+'Oct09'!V65)</f>
        <v>0</v>
      </c>
      <c r="W20" s="61">
        <f>IF(Employee!H$268=E$9,Employee!D$269+SUM(N20)+'Oct09'!W65,SUM(N20)+'Oct09'!W65)</f>
        <v>0</v>
      </c>
      <c r="X20" s="61">
        <f>IF(O20=" ",'Oct09'!X65,O20+'Oct09'!X65)</f>
        <v>0</v>
      </c>
      <c r="Y20" s="61">
        <f>IF(P20=" ",'Oct09'!Y65,P20+'Oct09'!Y65)</f>
        <v>0</v>
      </c>
      <c r="Z20" s="61">
        <f>IF(Q20=" ",'Oct09'!Z65,Q20+'Oct09'!Z65)</f>
        <v>0</v>
      </c>
      <c r="AA20" s="61">
        <f>IF(R20=" ",'Oct09'!AA65,R20+'Oct09'!AA65)</f>
        <v>0</v>
      </c>
      <c r="AB20" s="62"/>
      <c r="AC20" s="61">
        <f>IF(T20=" ",'Oct09'!AC65,T20+'Oct09'!AC65)</f>
        <v>0</v>
      </c>
      <c r="AD20" s="99"/>
      <c r="AE20" s="114">
        <f>IF(E20=" ",0,IF(D20="BR",0,IF(D20="D",0,IF(D20="NT",V20,LOOKUP(D20,Free!A:A,Free!B:B)*E$9/52))))</f>
        <v>0</v>
      </c>
      <c r="AF20" s="95">
        <f t="shared" si="3"/>
        <v>0</v>
      </c>
      <c r="AG20" s="95">
        <f t="shared" si="4"/>
        <v>0</v>
      </c>
      <c r="AH20" s="95">
        <f>IF(D20="D",AF20*AH$7,IF(AF20&gt;LOOKUP(E$9,HR!A:A,HR!B:B),(AF20-LOOKUP(E$9,HR!A:A,HR!B:B))*AH$7,0))</f>
        <v>0</v>
      </c>
      <c r="AI20" s="95">
        <f t="shared" si="5"/>
        <v>0</v>
      </c>
      <c r="AJ20" s="95">
        <f>IF(E20=" ",0,IF(D20="BR",0,IF(D20="D",0,IF(D20="NT",M20,LOOKUP(D20,Free!A:A,Free!B:B)*1/52))))</f>
        <v>0</v>
      </c>
      <c r="AK20" s="95">
        <f t="shared" si="6"/>
        <v>0</v>
      </c>
      <c r="AL20" s="95">
        <f t="shared" si="7"/>
        <v>0</v>
      </c>
      <c r="AM20" s="95">
        <f>IF(D20="D",AK20*AM$7,IF(AK20&gt;LOOKUP(1,HR!A:A,HR!B:B),(AK20-LOOKUP(1,HR!A:A,HR!B:B))*AH$7,0))</f>
        <v>0</v>
      </c>
      <c r="AN20" s="95">
        <f t="shared" si="8"/>
        <v>0</v>
      </c>
      <c r="AO20" s="99"/>
      <c r="AP20" s="63"/>
      <c r="AQ20" s="95">
        <f t="shared" si="9"/>
        <v>0</v>
      </c>
      <c r="AR20" s="95">
        <f t="shared" si="10"/>
        <v>0</v>
      </c>
      <c r="AS20" s="95">
        <f t="shared" si="11"/>
        <v>0</v>
      </c>
      <c r="AT20" s="95">
        <f t="shared" si="12"/>
        <v>0</v>
      </c>
      <c r="AU20" s="63"/>
    </row>
    <row r="21" spans="1:47" ht="18" customHeight="1" thickTop="1" thickBot="1" x14ac:dyDescent="0.25">
      <c r="A21" s="49"/>
      <c r="B21" s="164"/>
      <c r="C21" s="162"/>
      <c r="D21" s="162"/>
      <c r="E21" s="163"/>
      <c r="F21" s="412" t="s">
        <v>7</v>
      </c>
      <c r="G21" s="410"/>
      <c r="H21" s="135"/>
      <c r="I21" s="136"/>
      <c r="J21" s="136"/>
      <c r="K21" s="182"/>
      <c r="L21" s="182"/>
      <c r="M21" s="171">
        <f t="shared" ref="M21:R21" si="13">SUM(M11:M20)</f>
        <v>0</v>
      </c>
      <c r="N21" s="171">
        <f t="shared" si="13"/>
        <v>0</v>
      </c>
      <c r="O21" s="171">
        <f t="shared" si="13"/>
        <v>0</v>
      </c>
      <c r="P21" s="171">
        <f t="shared" si="13"/>
        <v>0</v>
      </c>
      <c r="Q21" s="171">
        <f t="shared" si="13"/>
        <v>0</v>
      </c>
      <c r="R21" s="171">
        <f t="shared" si="13"/>
        <v>0</v>
      </c>
      <c r="S21" s="123"/>
      <c r="T21" s="171">
        <f>SUM(T11:T20)</f>
        <v>0</v>
      </c>
      <c r="U21" s="51"/>
      <c r="V21" s="61"/>
      <c r="AD21" s="99"/>
      <c r="AE21" s="114"/>
      <c r="AO21" s="99"/>
      <c r="AP21" s="63"/>
      <c r="AU21" s="63"/>
    </row>
    <row r="22" spans="1:47" s="54" customFormat="1" ht="24" customHeight="1" thickBot="1" x14ac:dyDescent="0.25">
      <c r="A22" s="142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232"/>
      <c r="V22" s="84"/>
      <c r="W22" s="84"/>
      <c r="X22" s="84"/>
      <c r="Y22" s="233"/>
      <c r="Z22" s="84"/>
      <c r="AA22" s="84"/>
      <c r="AB22" s="85"/>
      <c r="AC22" s="84"/>
      <c r="AD22" s="98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8"/>
      <c r="AP22" s="226"/>
      <c r="AQ22" s="94"/>
      <c r="AR22" s="94"/>
      <c r="AS22" s="94"/>
      <c r="AT22" s="94"/>
      <c r="AU22" s="226"/>
    </row>
    <row r="23" spans="1:47" ht="18" customHeight="1" thickTop="1" thickBot="1" x14ac:dyDescent="0.25">
      <c r="A23" s="41"/>
      <c r="B23" s="409" t="s">
        <v>34</v>
      </c>
      <c r="C23" s="410"/>
      <c r="D23" s="410"/>
      <c r="E23" s="411"/>
      <c r="F23" s="42"/>
      <c r="G23" s="42"/>
      <c r="H23" s="55"/>
      <c r="I23" s="55"/>
      <c r="J23" s="55"/>
      <c r="K23" s="58"/>
      <c r="L23" s="58"/>
      <c r="M23" s="55"/>
      <c r="N23" s="43"/>
      <c r="O23" s="413" t="s">
        <v>39</v>
      </c>
      <c r="P23" s="414"/>
      <c r="Q23" s="415"/>
      <c r="R23" s="416"/>
      <c r="S23" s="417"/>
      <c r="T23" s="417"/>
      <c r="U23" s="44"/>
      <c r="AD23" s="99"/>
      <c r="AE23" s="114"/>
      <c r="AO23" s="99"/>
      <c r="AP23" s="63"/>
      <c r="AU23" s="63"/>
    </row>
    <row r="24" spans="1:47" ht="18" customHeight="1" thickTop="1" thickBot="1" x14ac:dyDescent="0.25">
      <c r="A24" s="45"/>
      <c r="B24" s="421" t="s">
        <v>9</v>
      </c>
      <c r="C24" s="410"/>
      <c r="D24" s="411"/>
      <c r="E24" s="220">
        <v>32</v>
      </c>
      <c r="F24" s="63"/>
      <c r="G24" s="63"/>
      <c r="H24" s="421" t="s">
        <v>39</v>
      </c>
      <c r="I24" s="410"/>
      <c r="J24" s="411"/>
      <c r="K24" s="324">
        <f>Admin!B219</f>
        <v>40126</v>
      </c>
      <c r="L24" s="325" t="s">
        <v>256</v>
      </c>
      <c r="M24" s="326">
        <f>Admin!B225</f>
        <v>40132</v>
      </c>
      <c r="N24" s="28"/>
      <c r="O24" s="422" t="s">
        <v>116</v>
      </c>
      <c r="P24" s="423"/>
      <c r="Q24" s="423"/>
      <c r="R24" s="424"/>
      <c r="S24" s="46"/>
      <c r="T24" s="231"/>
      <c r="U24" s="48"/>
      <c r="AD24" s="99"/>
      <c r="AE24" s="114"/>
      <c r="AO24" s="99"/>
      <c r="AP24" s="63"/>
      <c r="AU24" s="63"/>
    </row>
    <row r="25" spans="1:47" ht="18" customHeight="1" thickTop="1" x14ac:dyDescent="0.2">
      <c r="A25" s="45"/>
      <c r="B25" s="93"/>
      <c r="C25" s="237"/>
      <c r="D25" s="159"/>
      <c r="E25" s="237"/>
      <c r="F25" s="238"/>
      <c r="G25" s="237"/>
      <c r="H25" s="56"/>
      <c r="I25" s="56"/>
      <c r="J25" s="56"/>
      <c r="K25" s="59"/>
      <c r="L25" s="59"/>
      <c r="M25" s="56"/>
      <c r="N25" s="116"/>
      <c r="O25" s="56"/>
      <c r="P25" s="56"/>
      <c r="Q25" s="56"/>
      <c r="R25" s="56"/>
      <c r="S25" s="46"/>
      <c r="T25" s="56"/>
      <c r="U25" s="48"/>
      <c r="AD25" s="99"/>
      <c r="AE25" s="114"/>
      <c r="AO25" s="99"/>
      <c r="AP25" s="63"/>
      <c r="AU25" s="63"/>
    </row>
    <row r="26" spans="1:47" ht="18" customHeight="1" x14ac:dyDescent="0.2">
      <c r="A26" s="45"/>
      <c r="B26" s="151" t="str">
        <f>IF(E26=" "," ",IF(Employee!F$24&gt;E$24," ",IF(Employee!F$26&lt;E$24," ",Employee!D$30)))</f>
        <v xml:space="preserve"> </v>
      </c>
      <c r="C26" s="110" t="str">
        <f>IF(E26=Employee!D$29,LOOKUP(E$24,NiTable!A:A,NiTable!B:B)," ")</f>
        <v xml:space="preserve"> </v>
      </c>
      <c r="D26" s="110" t="str">
        <f>IF(E26=Employee!D$29,LOOKUP(E$24,TaxCode!A:A,TaxCode!F:F)," ")</f>
        <v xml:space="preserve"> </v>
      </c>
      <c r="E26" s="152" t="str">
        <f>IF(Employee!D$28="m"," ",IF(Employee!F$24&gt;E$24," ",IF(Employee!F$26&lt;E$24," ",Employee!D$29)))</f>
        <v xml:space="preserve"> </v>
      </c>
      <c r="F26" s="129" t="str">
        <f>IF(E26=" "," ",IF(Employee!F$24&gt;E$24," ",IF(Employee!F$26&lt;E$24," ",Employee!D$15)))</f>
        <v xml:space="preserve"> </v>
      </c>
      <c r="G26" s="173"/>
      <c r="H26" s="126">
        <f>IF(T$24="Y",H11,0)</f>
        <v>0</v>
      </c>
      <c r="I26" s="117">
        <f>IF(T$24="Y",I11,0)</f>
        <v>0</v>
      </c>
      <c r="J26" s="117">
        <f>IF(T$24="Y",J11,0)</f>
        <v>0</v>
      </c>
      <c r="K26" s="117">
        <f>IF(T$24="Y",K11,I26*J26)</f>
        <v>0</v>
      </c>
      <c r="L26" s="117">
        <f>IF(T$24="Y",L11,0)</f>
        <v>0</v>
      </c>
      <c r="M26" s="130" t="str">
        <f t="shared" ref="M26:M35" si="14">IF(E26=" "," ",IF(T$24="Y",M11,IF((H26+K26+L26)&gt;0,H26+K26+L26," ")))</f>
        <v xml:space="preserve"> </v>
      </c>
      <c r="N26" s="119" t="str">
        <f>IF(M26=" "," ",IF(M26=0," ",IF(Employee!O$24="W1",AN26,AI26-W11)))</f>
        <v xml:space="preserve"> </v>
      </c>
      <c r="O26" s="131" t="str">
        <f>IF(M26=" "," ",IF(M26=0," ",IF(Employee!P$17&gt;E$24,0,IF(C26="A",WNI!E313,IF(C26="B",WNI!F313,IF(C26="C",WNI!G313,IF(C26="J",WNI!H313," ")))))))</f>
        <v xml:space="preserve"> </v>
      </c>
      <c r="P26" s="119"/>
      <c r="Q26" s="119"/>
      <c r="R26" s="137" t="str">
        <f t="shared" ref="R26:R35" si="15">IF(M26=" "," ",IF(M26=0," ",M26-SUM(N26:Q26)))</f>
        <v xml:space="preserve"> </v>
      </c>
      <c r="S26" s="123"/>
      <c r="T26" s="120" t="str">
        <f>IF(M26=" "," ",IF(M26=0," ",WNI!I313))</f>
        <v xml:space="preserve"> </v>
      </c>
      <c r="U26" s="50"/>
      <c r="V26" s="61">
        <f>IF(Employee!H$34=E$24,Employee!D$34+SUM(M26)+V11,SUM(M26)+V11)</f>
        <v>0</v>
      </c>
      <c r="W26" s="61">
        <f>IF(Employee!H$34=E$24,Employee!D$35+SUM(N26)+W11,SUM(N26)+W11)</f>
        <v>0</v>
      </c>
      <c r="X26" s="61">
        <f t="shared" ref="X26:X35" si="16">IF(O26=" ",X11,O26+X11)</f>
        <v>0</v>
      </c>
      <c r="Y26" s="61">
        <f t="shared" ref="Y26:Z35" si="17">IF(P26=0,Y11,P26+Y11)</f>
        <v>0</v>
      </c>
      <c r="Z26" s="61">
        <f t="shared" si="17"/>
        <v>0</v>
      </c>
      <c r="AA26" s="61">
        <f t="shared" ref="AA26:AA35" si="18">IF(R26=" ",AA11,AA11+R26)</f>
        <v>0</v>
      </c>
      <c r="AC26" s="61">
        <f t="shared" ref="AC26:AC35" si="19">IF(T26=" ",AC11,T26+AC11)</f>
        <v>0</v>
      </c>
      <c r="AD26" s="99"/>
      <c r="AE26" s="114">
        <f>IF(E26=" ",0,IF(D26="BR",0,IF(D26="D",0,IF(D26="NT",V26,LOOKUP(D26,Free!A:A,Free!B:B)*E$24/52))))</f>
        <v>0</v>
      </c>
      <c r="AF26" s="95">
        <f>IF(E26=" ",0,V26-AE26)</f>
        <v>0</v>
      </c>
      <c r="AG26" s="95">
        <f>AF26*AG$7</f>
        <v>0</v>
      </c>
      <c r="AH26" s="95">
        <f>IF(D26="D",AF26*AH$7,IF(AF26&gt;LOOKUP(E$24,HR!A:A,HR!B:B),(AF26-LOOKUP(E$24,HR!A:A,HR!B:B))*AH$7,0))</f>
        <v>0</v>
      </c>
      <c r="AI26" s="95">
        <f>IF(AF26&lt;1,0,AG26+AH26)</f>
        <v>0</v>
      </c>
      <c r="AJ26" s="95">
        <f>IF(E26=" ",0,IF(D26="BR",0,IF(D26="D",0,IF(D26="NT",M26,LOOKUP(D26,Free!A:A,Free!B:B)*1/52))))</f>
        <v>0</v>
      </c>
      <c r="AK26" s="95">
        <f>IF(E26=" ",0,SUM(M26)-AJ26)</f>
        <v>0</v>
      </c>
      <c r="AL26" s="95">
        <f>AK26*AL$7</f>
        <v>0</v>
      </c>
      <c r="AM26" s="95">
        <f>IF(D26="D",AK26*AM$7,IF(AK26&gt;LOOKUP(1,HR!A:A,HR!B:B),(AK26-LOOKUP(1,HR!A:A,HR!B:B))*AH$7,0))</f>
        <v>0</v>
      </c>
      <c r="AN26" s="95">
        <f>IF(AK26&lt;1,0,AL26+AM26)</f>
        <v>0</v>
      </c>
      <c r="AO26" s="99"/>
      <c r="AP26" s="63"/>
      <c r="AQ26" s="95">
        <f>IF(G26="SSP",H26,0)</f>
        <v>0</v>
      </c>
      <c r="AR26" s="95">
        <f>IF(G26="SMP",H26,0)</f>
        <v>0</v>
      </c>
      <c r="AS26" s="95">
        <f>IF(G26="SPP",H26,0)</f>
        <v>0</v>
      </c>
      <c r="AT26" s="95">
        <f>IF(G26="SAP",H26,0)</f>
        <v>0</v>
      </c>
      <c r="AU26" s="63"/>
    </row>
    <row r="27" spans="1:47" ht="18" customHeight="1" x14ac:dyDescent="0.2">
      <c r="A27" s="45"/>
      <c r="B27" s="153" t="str">
        <f>IF(E27=" "," ",IF(Employee!F$50&gt;E$24," ",IF(Employee!F$52&lt;E$24," ",Employee!D$56)))</f>
        <v xml:space="preserve"> </v>
      </c>
      <c r="C27" s="32" t="str">
        <f>IF(E27=Employee!D$55,LOOKUP(E$24,NiTable!A:A,NiTable!E:E)," ")</f>
        <v xml:space="preserve"> </v>
      </c>
      <c r="D27" s="32" t="str">
        <f>IF(E27=Employee!D$55,LOOKUP(E$24,TaxCode!A:A,TaxCode!L:L)," ")</f>
        <v xml:space="preserve"> </v>
      </c>
      <c r="E27" s="154" t="str">
        <f>IF(Employee!D$54="m"," ",IF(Employee!F$50&gt;E$24," ",IF(Employee!F$52&lt;E$24," ",Employee!D$55)))</f>
        <v xml:space="preserve"> </v>
      </c>
      <c r="F27" s="39" t="str">
        <f>IF(E27=" "," ",IF(Employee!F$50&gt;E$24," ",IF(Employee!F$52&lt;E$24," ",Employee!D$41)))</f>
        <v xml:space="preserve"> </v>
      </c>
      <c r="G27" s="173"/>
      <c r="H27" s="127">
        <f t="shared" ref="H27:H35" si="20">IF(T$24="Y",H12,0)</f>
        <v>0</v>
      </c>
      <c r="I27" s="121">
        <f t="shared" ref="I27:I35" si="21">IF(T$24="Y",I12,0)</f>
        <v>0</v>
      </c>
      <c r="J27" s="121">
        <f t="shared" ref="J27:J35" si="22">IF(T$24="Y",J12,0)</f>
        <v>0</v>
      </c>
      <c r="K27" s="121">
        <f t="shared" ref="K27:K35" si="23">IF(T$24="Y",K12,I27*J27)</f>
        <v>0</v>
      </c>
      <c r="L27" s="121">
        <f t="shared" ref="L27:L35" si="24">IF(T$24="Y",L12,0)</f>
        <v>0</v>
      </c>
      <c r="M27" s="132" t="str">
        <f t="shared" si="14"/>
        <v xml:space="preserve"> </v>
      </c>
      <c r="N27" s="123" t="str">
        <f>IF(M27=" "," ",IF(M27=0," ",IF(Employee!O$50="W1",AN27,AI27-W12)))</f>
        <v xml:space="preserve"> </v>
      </c>
      <c r="O27" s="133" t="str">
        <f>IF(M27=" "," ",IF(M27=0," ",IF(Employee!P$43&gt;E$24,0,IF(C27="A",WNI!E314,IF(C27="B",WNI!F314,IF(C27="C",WNI!G314,IF(C27="J",WNI!H314," ")))))))</f>
        <v xml:space="preserve"> </v>
      </c>
      <c r="P27" s="123"/>
      <c r="Q27" s="123"/>
      <c r="R27" s="138" t="str">
        <f t="shared" si="15"/>
        <v xml:space="preserve"> </v>
      </c>
      <c r="S27" s="123"/>
      <c r="T27" s="124" t="str">
        <f>IF(M27=" "," ",IF(M27=0," ",WNI!I314))</f>
        <v xml:space="preserve"> </v>
      </c>
      <c r="U27" s="50"/>
      <c r="V27" s="61">
        <f>IF(Employee!H$60=E$24,Employee!D$60+SUM(M27)+V12,SUM(M27)+V12)</f>
        <v>0</v>
      </c>
      <c r="W27" s="61">
        <f>IF(Employee!H$60=E$24,Employee!D$61+SUM(N27)+W12,SUM(N27)+W12)</f>
        <v>0</v>
      </c>
      <c r="X27" s="61">
        <f t="shared" si="16"/>
        <v>0</v>
      </c>
      <c r="Y27" s="61">
        <f t="shared" si="17"/>
        <v>0</v>
      </c>
      <c r="Z27" s="61">
        <f t="shared" si="17"/>
        <v>0</v>
      </c>
      <c r="AA27" s="61">
        <f t="shared" si="18"/>
        <v>0</v>
      </c>
      <c r="AC27" s="61">
        <f t="shared" si="19"/>
        <v>0</v>
      </c>
      <c r="AD27" s="99"/>
      <c r="AE27" s="114">
        <f>IF(E27=" ",0,IF(D27="BR",0,IF(D27="D",0,IF(D27="NT",V27,LOOKUP(D27,Free!A:A,Free!B:B)*E$24/52))))</f>
        <v>0</v>
      </c>
      <c r="AF27" s="95">
        <f t="shared" ref="AF27:AF35" si="25">IF(E27=" ",0,V27-AE27)</f>
        <v>0</v>
      </c>
      <c r="AG27" s="95">
        <f t="shared" ref="AG27:AG35" si="26">AF27*AG$7</f>
        <v>0</v>
      </c>
      <c r="AH27" s="95">
        <f>IF(D27="D",AF27*AH$7,IF(AF27&gt;LOOKUP(E$24,HR!A:A,HR!B:B),(AF27-LOOKUP(E$24,HR!A:A,HR!B:B))*AH$7,0))</f>
        <v>0</v>
      </c>
      <c r="AI27" s="95">
        <f t="shared" ref="AI27:AI35" si="27">IF(AF27&lt;1,0,AG27+AH27)</f>
        <v>0</v>
      </c>
      <c r="AJ27" s="95">
        <f>IF(E27=" ",0,IF(D27="BR",0,IF(D27="D",0,IF(D27="NT",M27,LOOKUP(D27,Free!A:A,Free!B:B)*1/52))))</f>
        <v>0</v>
      </c>
      <c r="AK27" s="95">
        <f t="shared" ref="AK27:AK35" si="28">IF(E27=" ",0,SUM(M27)-AJ27)</f>
        <v>0</v>
      </c>
      <c r="AL27" s="95">
        <f t="shared" ref="AL27:AL35" si="29">AK27*AL$7</f>
        <v>0</v>
      </c>
      <c r="AM27" s="95">
        <f>IF(D27="D",AK27*AM$7,IF(AK27&gt;LOOKUP(1,HR!A:A,HR!B:B),(AK27-LOOKUP(1,HR!A:A,HR!B:B))*AH$7,0))</f>
        <v>0</v>
      </c>
      <c r="AN27" s="95">
        <f t="shared" ref="AN27:AN35" si="30">IF(AK27&lt;1,0,AL27+AM27)</f>
        <v>0</v>
      </c>
      <c r="AO27" s="99"/>
      <c r="AP27" s="63"/>
      <c r="AQ27" s="95">
        <f t="shared" ref="AQ27:AQ35" si="31">IF(G27="SSP",H27,0)</f>
        <v>0</v>
      </c>
      <c r="AR27" s="95">
        <f t="shared" ref="AR27:AR35" si="32">IF(G27="SMP",H27,0)</f>
        <v>0</v>
      </c>
      <c r="AS27" s="95">
        <f t="shared" ref="AS27:AS35" si="33">IF(G27="SPP",H27,0)</f>
        <v>0</v>
      </c>
      <c r="AT27" s="95">
        <f t="shared" ref="AT27:AT35" si="34">IF(G27="SAP",H27,0)</f>
        <v>0</v>
      </c>
      <c r="AU27" s="63"/>
    </row>
    <row r="28" spans="1:47" ht="18" customHeight="1" x14ac:dyDescent="0.2">
      <c r="A28" s="45"/>
      <c r="B28" s="153" t="str">
        <f>IF(E28=" "," ",IF(Employee!F$76&gt;E$24," ",IF(Employee!F$78&lt;E$24," ",Employee!D$82)))</f>
        <v xml:space="preserve"> </v>
      </c>
      <c r="C28" s="32" t="str">
        <f>IF(E28=Employee!D$81,LOOKUP(E$24,NiTable!A:A,NiTable!H:H)," ")</f>
        <v xml:space="preserve"> </v>
      </c>
      <c r="D28" s="32" t="str">
        <f>IF(E28=Employee!D$81,LOOKUP(E$24,TaxCode!A:A,TaxCode!R:R)," ")</f>
        <v xml:space="preserve"> </v>
      </c>
      <c r="E28" s="154" t="str">
        <f>IF(Employee!D$80="m"," ",IF(Employee!F$76&gt;E$24," ",IF(Employee!F$78&lt;E$24," ",Employee!D$81)))</f>
        <v xml:space="preserve"> </v>
      </c>
      <c r="F28" s="39" t="str">
        <f>IF(E28=" "," ",IF(Employee!F$76&gt;E$24," ",IF(Employee!F$78&lt;E$24," ",Employee!D$67)))</f>
        <v xml:space="preserve"> </v>
      </c>
      <c r="G28" s="173"/>
      <c r="H28" s="127">
        <f t="shared" si="20"/>
        <v>0</v>
      </c>
      <c r="I28" s="121">
        <f t="shared" si="21"/>
        <v>0</v>
      </c>
      <c r="J28" s="121">
        <f t="shared" si="22"/>
        <v>0</v>
      </c>
      <c r="K28" s="121">
        <f t="shared" si="23"/>
        <v>0</v>
      </c>
      <c r="L28" s="121">
        <f t="shared" si="24"/>
        <v>0</v>
      </c>
      <c r="M28" s="132" t="str">
        <f t="shared" si="14"/>
        <v xml:space="preserve"> </v>
      </c>
      <c r="N28" s="123" t="str">
        <f>IF(M28=" "," ",IF(M28=0," ",IF(Employee!O$76="W1",AN28,AI28-W13)))</f>
        <v xml:space="preserve"> </v>
      </c>
      <c r="O28" s="133" t="str">
        <f>IF(M28=" "," ",IF(M28=0," ",IF(Employee!P$69&gt;E$24,0,IF(C28="A",WNI!E315,IF(C28="B",WNI!F315,IF(C28="C",WNI!G315,IF(C28="J",WNI!H315," ")))))))</f>
        <v xml:space="preserve"> </v>
      </c>
      <c r="P28" s="123"/>
      <c r="Q28" s="123"/>
      <c r="R28" s="138" t="str">
        <f t="shared" si="15"/>
        <v xml:space="preserve"> </v>
      </c>
      <c r="S28" s="123"/>
      <c r="T28" s="124" t="str">
        <f>IF(M28=" "," ",IF(M28=0," ",WNI!I315))</f>
        <v xml:space="preserve"> </v>
      </c>
      <c r="U28" s="50"/>
      <c r="V28" s="61">
        <f>IF(Employee!H$86=E$24,Employee!D$86+SUM(M28)+V13,SUM(M28)+V13)</f>
        <v>0</v>
      </c>
      <c r="W28" s="61">
        <f>IF(Employee!H$86=E$24,Employee!D$87+SUM(N28)+W13,SUM(N28)+W13)</f>
        <v>0</v>
      </c>
      <c r="X28" s="61">
        <f t="shared" si="16"/>
        <v>0</v>
      </c>
      <c r="Y28" s="61">
        <f t="shared" si="17"/>
        <v>0</v>
      </c>
      <c r="Z28" s="61">
        <f t="shared" si="17"/>
        <v>0</v>
      </c>
      <c r="AA28" s="61">
        <f t="shared" si="18"/>
        <v>0</v>
      </c>
      <c r="AC28" s="61">
        <f t="shared" si="19"/>
        <v>0</v>
      </c>
      <c r="AD28" s="99"/>
      <c r="AE28" s="114">
        <f>IF(E28=" ",0,IF(D28="BR",0,IF(D28="D",0,IF(D28="NT",V28,LOOKUP(D28,Free!A:A,Free!B:B)*E$24/52))))</f>
        <v>0</v>
      </c>
      <c r="AF28" s="95">
        <f t="shared" si="25"/>
        <v>0</v>
      </c>
      <c r="AG28" s="95">
        <f t="shared" si="26"/>
        <v>0</v>
      </c>
      <c r="AH28" s="95">
        <f>IF(D28="D",AF28*AH$7,IF(AF28&gt;LOOKUP(E$24,HR!A:A,HR!B:B),(AF28-LOOKUP(E$24,HR!A:A,HR!B:B))*AH$7,0))</f>
        <v>0</v>
      </c>
      <c r="AI28" s="95">
        <f t="shared" si="27"/>
        <v>0</v>
      </c>
      <c r="AJ28" s="95">
        <f>IF(E28=" ",0,IF(D28="BR",0,IF(D28="D",0,IF(D28="NT",M28,LOOKUP(D28,Free!A:A,Free!B:B)*1/52))))</f>
        <v>0</v>
      </c>
      <c r="AK28" s="95">
        <f t="shared" si="28"/>
        <v>0</v>
      </c>
      <c r="AL28" s="95">
        <f t="shared" si="29"/>
        <v>0</v>
      </c>
      <c r="AM28" s="95">
        <f>IF(D28="D",AK28*AM$7,IF(AK28&gt;LOOKUP(1,HR!A:A,HR!B:B),(AK28-LOOKUP(1,HR!A:A,HR!B:B))*AH$7,0))</f>
        <v>0</v>
      </c>
      <c r="AN28" s="95">
        <f t="shared" si="30"/>
        <v>0</v>
      </c>
      <c r="AO28" s="99"/>
      <c r="AP28" s="63"/>
      <c r="AQ28" s="95">
        <f t="shared" si="31"/>
        <v>0</v>
      </c>
      <c r="AR28" s="95">
        <f t="shared" si="32"/>
        <v>0</v>
      </c>
      <c r="AS28" s="95">
        <f t="shared" si="33"/>
        <v>0</v>
      </c>
      <c r="AT28" s="95">
        <f t="shared" si="34"/>
        <v>0</v>
      </c>
      <c r="AU28" s="63"/>
    </row>
    <row r="29" spans="1:47" ht="18" customHeight="1" x14ac:dyDescent="0.2">
      <c r="A29" s="45"/>
      <c r="B29" s="153" t="str">
        <f>IF(E29=" "," ",IF(Employee!F$102&gt;E$24," ",IF(Employee!F$104&lt;E$24," ",Employee!D$108)))</f>
        <v xml:space="preserve"> </v>
      </c>
      <c r="C29" s="32" t="str">
        <f>IF(E29=Employee!D$107,LOOKUP(E$24,NiTable!A:A,NiTable!K:K)," ")</f>
        <v xml:space="preserve"> </v>
      </c>
      <c r="D29" s="32" t="str">
        <f>IF(E29=Employee!D$107,LOOKUP(E$24,TaxCode!A:A,TaxCode!X:X)," ")</f>
        <v xml:space="preserve"> </v>
      </c>
      <c r="E29" s="154" t="str">
        <f>IF(Employee!D$106="m"," ",IF(Employee!F$102&gt;E$24," ",IF(Employee!F$104&lt;E$24," ",Employee!D$107)))</f>
        <v xml:space="preserve"> </v>
      </c>
      <c r="F29" s="39" t="str">
        <f>IF(E29=" "," ",IF(Employee!F$102&gt;E$24," ",IF(Employee!F$104&lt;E$24," ",Employee!D$93)))</f>
        <v xml:space="preserve"> </v>
      </c>
      <c r="G29" s="173"/>
      <c r="H29" s="127">
        <f t="shared" si="20"/>
        <v>0</v>
      </c>
      <c r="I29" s="121">
        <f t="shared" si="21"/>
        <v>0</v>
      </c>
      <c r="J29" s="121">
        <f t="shared" si="22"/>
        <v>0</v>
      </c>
      <c r="K29" s="121">
        <f t="shared" si="23"/>
        <v>0</v>
      </c>
      <c r="L29" s="121">
        <f t="shared" si="24"/>
        <v>0</v>
      </c>
      <c r="M29" s="132" t="str">
        <f t="shared" si="14"/>
        <v xml:space="preserve"> </v>
      </c>
      <c r="N29" s="123" t="str">
        <f>IF(M29=" "," ",IF(M29=0," ",IF(Employee!O$102="W1",AN29,AI29-W14)))</f>
        <v xml:space="preserve"> </v>
      </c>
      <c r="O29" s="133" t="str">
        <f>IF(M29=" "," ",IF(M29=0," ",IF(Employee!P$95&gt;E$24,0,IF(C29="A",WNI!E316,IF(C29="B",WNI!F316,IF(C29="C",WNI!G316,IF(C29="J",WNI!H316," ")))))))</f>
        <v xml:space="preserve"> </v>
      </c>
      <c r="P29" s="123"/>
      <c r="Q29" s="123"/>
      <c r="R29" s="138" t="str">
        <f t="shared" si="15"/>
        <v xml:space="preserve"> </v>
      </c>
      <c r="S29" s="123"/>
      <c r="T29" s="124" t="str">
        <f>IF(M29=" "," ",IF(M29=0," ",WNI!I316))</f>
        <v xml:space="preserve"> </v>
      </c>
      <c r="U29" s="50"/>
      <c r="V29" s="61">
        <f>IF(Employee!H$112=E$24,Employee!D$112+SUM(M29)+V14,SUM(M29)+V14)</f>
        <v>0</v>
      </c>
      <c r="W29" s="61">
        <f>IF(Employee!H$112=E$24,Employee!D$113+SUM(N29)+W14,SUM(N29)+W14)</f>
        <v>0</v>
      </c>
      <c r="X29" s="61">
        <f t="shared" si="16"/>
        <v>0</v>
      </c>
      <c r="Y29" s="61">
        <f t="shared" si="17"/>
        <v>0</v>
      </c>
      <c r="Z29" s="61">
        <f t="shared" si="17"/>
        <v>0</v>
      </c>
      <c r="AA29" s="61">
        <f t="shared" si="18"/>
        <v>0</v>
      </c>
      <c r="AC29" s="61">
        <f t="shared" si="19"/>
        <v>0</v>
      </c>
      <c r="AD29" s="99"/>
      <c r="AE29" s="114">
        <f>IF(E29=" ",0,IF(D29="BR",0,IF(D29="D",0,IF(D29="NT",V29,LOOKUP(D29,Free!A:A,Free!B:B)*E$24/52))))</f>
        <v>0</v>
      </c>
      <c r="AF29" s="95">
        <f t="shared" si="25"/>
        <v>0</v>
      </c>
      <c r="AG29" s="95">
        <f t="shared" si="26"/>
        <v>0</v>
      </c>
      <c r="AH29" s="95">
        <f>IF(D29="D",AF29*AH$7,IF(AF29&gt;LOOKUP(E$24,HR!A:A,HR!B:B),(AF29-LOOKUP(E$24,HR!A:A,HR!B:B))*AH$7,0))</f>
        <v>0</v>
      </c>
      <c r="AI29" s="95">
        <f t="shared" si="27"/>
        <v>0</v>
      </c>
      <c r="AJ29" s="95">
        <f>IF(E29=" ",0,IF(D29="BR",0,IF(D29="D",0,IF(D29="NT",M29,LOOKUP(D29,Free!A:A,Free!B:B)*1/52))))</f>
        <v>0</v>
      </c>
      <c r="AK29" s="95">
        <f t="shared" si="28"/>
        <v>0</v>
      </c>
      <c r="AL29" s="95">
        <f t="shared" si="29"/>
        <v>0</v>
      </c>
      <c r="AM29" s="95">
        <f>IF(D29="D",AK29*AM$7,IF(AK29&gt;LOOKUP(1,HR!A:A,HR!B:B),(AK29-LOOKUP(1,HR!A:A,HR!B:B))*AH$7,0))</f>
        <v>0</v>
      </c>
      <c r="AN29" s="95">
        <f t="shared" si="30"/>
        <v>0</v>
      </c>
      <c r="AO29" s="99"/>
      <c r="AP29" s="63"/>
      <c r="AQ29" s="95">
        <f t="shared" si="31"/>
        <v>0</v>
      </c>
      <c r="AR29" s="95">
        <f t="shared" si="32"/>
        <v>0</v>
      </c>
      <c r="AS29" s="95">
        <f t="shared" si="33"/>
        <v>0</v>
      </c>
      <c r="AT29" s="95">
        <f t="shared" si="34"/>
        <v>0</v>
      </c>
      <c r="AU29" s="63"/>
    </row>
    <row r="30" spans="1:47" ht="18" customHeight="1" x14ac:dyDescent="0.2">
      <c r="A30" s="45"/>
      <c r="B30" s="153" t="str">
        <f>IF(E30=" "," ",IF(Employee!F$128&gt;E$24," ",IF(Employee!F$130&lt;E$24," ",Employee!D$134)))</f>
        <v xml:space="preserve"> </v>
      </c>
      <c r="C30" s="32" t="str">
        <f>IF(E30=Employee!D$133,LOOKUP(E$24,NiTable!A:A,NiTable!N:N)," ")</f>
        <v xml:space="preserve"> </v>
      </c>
      <c r="D30" s="32" t="str">
        <f>IF(E30=Employee!D$133,LOOKUP(E$24,TaxCode!A:A,TaxCode!AD:AD)," ")</f>
        <v xml:space="preserve"> </v>
      </c>
      <c r="E30" s="154" t="str">
        <f>IF(Employee!D$132="m"," ",IF(Employee!F$128&gt;E$24," ",IF(Employee!F$130&lt;E$24," ",Employee!D$133)))</f>
        <v xml:space="preserve"> </v>
      </c>
      <c r="F30" s="39" t="str">
        <f>IF(E30=" "," ",IF(Employee!F$128&gt;E$24," ",IF(Employee!F$130&lt;E$24," ",Employee!D$119)))</f>
        <v xml:space="preserve"> </v>
      </c>
      <c r="G30" s="173"/>
      <c r="H30" s="127">
        <f t="shared" si="20"/>
        <v>0</v>
      </c>
      <c r="I30" s="121">
        <f t="shared" si="21"/>
        <v>0</v>
      </c>
      <c r="J30" s="121">
        <f t="shared" si="22"/>
        <v>0</v>
      </c>
      <c r="K30" s="121">
        <f t="shared" si="23"/>
        <v>0</v>
      </c>
      <c r="L30" s="121">
        <f t="shared" si="24"/>
        <v>0</v>
      </c>
      <c r="M30" s="132" t="str">
        <f t="shared" si="14"/>
        <v xml:space="preserve"> </v>
      </c>
      <c r="N30" s="123" t="str">
        <f>IF(M30=" "," ",IF(M30=0," ",IF(Employee!O$128="W1",AN30,AI30-W15)))</f>
        <v xml:space="preserve"> </v>
      </c>
      <c r="O30" s="133" t="str">
        <f>IF(M30=" "," ",IF(M30=0," ",IF(Employee!P$121&gt;E$24,0,IF(C30="A",WNI!E317,IF(C30="B",WNI!F317,IF(C30="C",WNI!G317,IF(C30="J",WNI!H317," ")))))))</f>
        <v xml:space="preserve"> </v>
      </c>
      <c r="P30" s="123"/>
      <c r="Q30" s="123"/>
      <c r="R30" s="138" t="str">
        <f t="shared" si="15"/>
        <v xml:space="preserve"> </v>
      </c>
      <c r="S30" s="123"/>
      <c r="T30" s="124" t="str">
        <f>IF(M30=" "," ",IF(M30=0," ",WNI!I317))</f>
        <v xml:space="preserve"> </v>
      </c>
      <c r="U30" s="50"/>
      <c r="V30" s="61">
        <f>IF(Employee!H$138=E$24,Employee!D$138+SUM(M30)+V15,SUM(M30)+V15)</f>
        <v>0</v>
      </c>
      <c r="W30" s="61">
        <f>IF(Employee!H$138=E$24,Employee!D$139+SUM(N30)+W15,SUM(N30)+W15)</f>
        <v>0</v>
      </c>
      <c r="X30" s="61">
        <f t="shared" si="16"/>
        <v>0</v>
      </c>
      <c r="Y30" s="61">
        <f t="shared" si="17"/>
        <v>0</v>
      </c>
      <c r="Z30" s="61">
        <f t="shared" si="17"/>
        <v>0</v>
      </c>
      <c r="AA30" s="61">
        <f t="shared" si="18"/>
        <v>0</v>
      </c>
      <c r="AC30" s="61">
        <f t="shared" si="19"/>
        <v>0</v>
      </c>
      <c r="AD30" s="99"/>
      <c r="AE30" s="114">
        <f>IF(E30=" ",0,IF(D30="BR",0,IF(D30="D",0,IF(D30="NT",V30,LOOKUP(D30,Free!A:A,Free!B:B)*E$24/52))))</f>
        <v>0</v>
      </c>
      <c r="AF30" s="95">
        <f t="shared" si="25"/>
        <v>0</v>
      </c>
      <c r="AG30" s="95">
        <f t="shared" si="26"/>
        <v>0</v>
      </c>
      <c r="AH30" s="95">
        <f>IF(D30="D",AF30*AH$7,IF(AF30&gt;LOOKUP(E$24,HR!A:A,HR!B:B),(AF30-LOOKUP(E$24,HR!A:A,HR!B:B))*AH$7,0))</f>
        <v>0</v>
      </c>
      <c r="AI30" s="95">
        <f t="shared" si="27"/>
        <v>0</v>
      </c>
      <c r="AJ30" s="95">
        <f>IF(E30=" ",0,IF(D30="BR",0,IF(D30="D",0,IF(D30="NT",M30,LOOKUP(D30,Free!A:A,Free!B:B)*1/52))))</f>
        <v>0</v>
      </c>
      <c r="AK30" s="95">
        <f t="shared" si="28"/>
        <v>0</v>
      </c>
      <c r="AL30" s="95">
        <f t="shared" si="29"/>
        <v>0</v>
      </c>
      <c r="AM30" s="95">
        <f>IF(D30="D",AK30*AM$7,IF(AK30&gt;LOOKUP(1,HR!A:A,HR!B:B),(AK30-LOOKUP(1,HR!A:A,HR!B:B))*AH$7,0))</f>
        <v>0</v>
      </c>
      <c r="AN30" s="95">
        <f t="shared" si="30"/>
        <v>0</v>
      </c>
      <c r="AO30" s="99"/>
      <c r="AP30" s="63"/>
      <c r="AQ30" s="95">
        <f t="shared" si="31"/>
        <v>0</v>
      </c>
      <c r="AR30" s="95">
        <f t="shared" si="32"/>
        <v>0</v>
      </c>
      <c r="AS30" s="95">
        <f t="shared" si="33"/>
        <v>0</v>
      </c>
      <c r="AT30" s="95">
        <f t="shared" si="34"/>
        <v>0</v>
      </c>
      <c r="AU30" s="63"/>
    </row>
    <row r="31" spans="1:47" ht="18" customHeight="1" x14ac:dyDescent="0.2">
      <c r="A31" s="45"/>
      <c r="B31" s="153" t="str">
        <f>IF(E31=" "," ",IF(Employee!F$154&gt;E$24," ",IF(Employee!F$156&lt;E$24," ",Employee!D$160)))</f>
        <v xml:space="preserve"> </v>
      </c>
      <c r="C31" s="32" t="str">
        <f>IF(E31=Employee!D$159,LOOKUP(E$24,NiTable!A:A,NiTable!Q:Q)," ")</f>
        <v xml:space="preserve"> </v>
      </c>
      <c r="D31" s="32" t="str">
        <f>IF(E31=Employee!D$159,LOOKUP(E$24,TaxCode!A:A,TaxCode!AJ:AJ)," ")</f>
        <v xml:space="preserve"> </v>
      </c>
      <c r="E31" s="154" t="str">
        <f>IF(Employee!D$158="m"," ",IF(Employee!F$154&gt;E$24," ",IF(Employee!F$156&lt;E$24," ",Employee!D$159)))</f>
        <v xml:space="preserve"> </v>
      </c>
      <c r="F31" s="39" t="str">
        <f>IF(E31=" "," ",IF(Employee!F$154&gt;E$24," ",IF(Employee!F$156&lt;E$24," ",Employee!D$145)))</f>
        <v xml:space="preserve"> </v>
      </c>
      <c r="G31" s="173"/>
      <c r="H31" s="127">
        <f t="shared" si="20"/>
        <v>0</v>
      </c>
      <c r="I31" s="121">
        <f t="shared" si="21"/>
        <v>0</v>
      </c>
      <c r="J31" s="121">
        <f t="shared" si="22"/>
        <v>0</v>
      </c>
      <c r="K31" s="121">
        <f t="shared" si="23"/>
        <v>0</v>
      </c>
      <c r="L31" s="121">
        <f t="shared" si="24"/>
        <v>0</v>
      </c>
      <c r="M31" s="132" t="str">
        <f t="shared" si="14"/>
        <v xml:space="preserve"> </v>
      </c>
      <c r="N31" s="123" t="str">
        <f>IF(M31=" "," ",IF(M31=0," ",IF(Employee!O$154="W1",AN31,AI31-W16)))</f>
        <v xml:space="preserve"> </v>
      </c>
      <c r="O31" s="133" t="str">
        <f>IF(M31=" "," ",IF(M31=0," ",IF(Employee!P$147&gt;E$24,0,IF(C31="A",WNI!E318,IF(C31="B",WNI!F318,IF(C31="C",WNI!G318,IF(C31="J",WNI!H318," ")))))))</f>
        <v xml:space="preserve"> </v>
      </c>
      <c r="P31" s="123"/>
      <c r="Q31" s="123"/>
      <c r="R31" s="138" t="str">
        <f t="shared" si="15"/>
        <v xml:space="preserve"> </v>
      </c>
      <c r="S31" s="123"/>
      <c r="T31" s="124" t="str">
        <f>IF(M31=" "," ",IF(M31=0," ",WNI!I318))</f>
        <v xml:space="preserve"> </v>
      </c>
      <c r="U31" s="50"/>
      <c r="V31" s="61">
        <f>IF(Employee!H$164=E$24,Employee!D$164+SUM(M31)+V16,SUM(M31)+V16)</f>
        <v>0</v>
      </c>
      <c r="W31" s="61">
        <f>IF(Employee!H$164=E$24,Employee!D$165+SUM(N31)+W16,SUM(N31)+W16)</f>
        <v>0</v>
      </c>
      <c r="X31" s="61">
        <f t="shared" si="16"/>
        <v>0</v>
      </c>
      <c r="Y31" s="61">
        <f t="shared" si="17"/>
        <v>0</v>
      </c>
      <c r="Z31" s="61">
        <f t="shared" si="17"/>
        <v>0</v>
      </c>
      <c r="AA31" s="61">
        <f t="shared" si="18"/>
        <v>0</v>
      </c>
      <c r="AC31" s="61">
        <f t="shared" si="19"/>
        <v>0</v>
      </c>
      <c r="AD31" s="99"/>
      <c r="AE31" s="114">
        <f>IF(E31=" ",0,IF(D31="BR",0,IF(D31="D",0,IF(D31="NT",V31,LOOKUP(D31,Free!A:A,Free!B:B)*E$24/52))))</f>
        <v>0</v>
      </c>
      <c r="AF31" s="95">
        <f t="shared" si="25"/>
        <v>0</v>
      </c>
      <c r="AG31" s="95">
        <f t="shared" si="26"/>
        <v>0</v>
      </c>
      <c r="AH31" s="95">
        <f>IF(D31="D",AF31*AH$7,IF(AF31&gt;LOOKUP(E$24,HR!A:A,HR!B:B),(AF31-LOOKUP(E$24,HR!A:A,HR!B:B))*AH$7,0))</f>
        <v>0</v>
      </c>
      <c r="AI31" s="95">
        <f t="shared" si="27"/>
        <v>0</v>
      </c>
      <c r="AJ31" s="95">
        <f>IF(E31=" ",0,IF(D31="BR",0,IF(D31="D",0,IF(D31="NT",M31,LOOKUP(D31,Free!A:A,Free!B:B)*1/52))))</f>
        <v>0</v>
      </c>
      <c r="AK31" s="95">
        <f t="shared" si="28"/>
        <v>0</v>
      </c>
      <c r="AL31" s="95">
        <f t="shared" si="29"/>
        <v>0</v>
      </c>
      <c r="AM31" s="95">
        <f>IF(D31="D",AK31*AM$7,IF(AK31&gt;LOOKUP(1,HR!A:A,HR!B:B),(AK31-LOOKUP(1,HR!A:A,HR!B:B))*AH$7,0))</f>
        <v>0</v>
      </c>
      <c r="AN31" s="95">
        <f t="shared" si="30"/>
        <v>0</v>
      </c>
      <c r="AO31" s="99"/>
      <c r="AP31" s="63"/>
      <c r="AQ31" s="95">
        <f t="shared" si="31"/>
        <v>0</v>
      </c>
      <c r="AR31" s="95">
        <f t="shared" si="32"/>
        <v>0</v>
      </c>
      <c r="AS31" s="95">
        <f t="shared" si="33"/>
        <v>0</v>
      </c>
      <c r="AT31" s="95">
        <f t="shared" si="34"/>
        <v>0</v>
      </c>
      <c r="AU31" s="63"/>
    </row>
    <row r="32" spans="1:47" ht="18" customHeight="1" x14ac:dyDescent="0.2">
      <c r="A32" s="45"/>
      <c r="B32" s="153" t="str">
        <f>IF(E32=" "," ",IF(Employee!F$180&gt;E$24," ",IF(Employee!F$182&lt;E$24," ",Employee!D$186)))</f>
        <v xml:space="preserve"> </v>
      </c>
      <c r="C32" s="32" t="str">
        <f>IF(E32=Employee!D$185,LOOKUP(E$24,NiTable!A:A,NiTable!T:T)," ")</f>
        <v xml:space="preserve"> </v>
      </c>
      <c r="D32" s="32" t="str">
        <f>IF(E32=Employee!D$185,LOOKUP(E$24,TaxCode!A:A,TaxCode!AP:AP)," ")</f>
        <v xml:space="preserve"> </v>
      </c>
      <c r="E32" s="154" t="str">
        <f>IF(Employee!D$184="m"," ",IF(Employee!F$180&gt;E$24," ",IF(Employee!F$182&lt;E$24," ",Employee!D$185)))</f>
        <v xml:space="preserve"> </v>
      </c>
      <c r="F32" s="39" t="str">
        <f>IF(E32=" "," ",IF(Employee!F$180&gt;E$24," ",IF(Employee!F$182&lt;E$24," ",Employee!D$171)))</f>
        <v xml:space="preserve"> </v>
      </c>
      <c r="G32" s="173"/>
      <c r="H32" s="127">
        <f t="shared" si="20"/>
        <v>0</v>
      </c>
      <c r="I32" s="121">
        <f t="shared" si="21"/>
        <v>0</v>
      </c>
      <c r="J32" s="121">
        <f t="shared" si="22"/>
        <v>0</v>
      </c>
      <c r="K32" s="121">
        <f t="shared" si="23"/>
        <v>0</v>
      </c>
      <c r="L32" s="121">
        <f t="shared" si="24"/>
        <v>0</v>
      </c>
      <c r="M32" s="132" t="str">
        <f t="shared" si="14"/>
        <v xml:space="preserve"> </v>
      </c>
      <c r="N32" s="123" t="str">
        <f>IF(M32=" "," ",IF(M32=0," ",IF(Employee!O$180="W1",AN32,AI32-W17)))</f>
        <v xml:space="preserve"> </v>
      </c>
      <c r="O32" s="133" t="str">
        <f>IF(M32=" "," ",IF(M32=0," ",IF(Employee!P$173&gt;E$24,0,IF(C32="A",WNI!E319,IF(C32="B",WNI!F319,IF(C32="C",WNI!G319,IF(C32="J",WNI!H319," ")))))))</f>
        <v xml:space="preserve"> </v>
      </c>
      <c r="P32" s="123"/>
      <c r="Q32" s="123"/>
      <c r="R32" s="138" t="str">
        <f t="shared" si="15"/>
        <v xml:space="preserve"> </v>
      </c>
      <c r="S32" s="123"/>
      <c r="T32" s="124" t="str">
        <f>IF(M32=" "," ",IF(M32=0," ",WNI!I319))</f>
        <v xml:space="preserve"> </v>
      </c>
      <c r="U32" s="50"/>
      <c r="V32" s="61">
        <f>IF(Employee!H$190=E$24,Employee!D$190+SUM(M32)+V17,SUM(M32)+V17)</f>
        <v>0</v>
      </c>
      <c r="W32" s="61">
        <f>IF(Employee!H$190=E$24,Employee!D$191+SUM(N32)+W17,SUM(N32)+W17)</f>
        <v>0</v>
      </c>
      <c r="X32" s="61">
        <f t="shared" si="16"/>
        <v>0</v>
      </c>
      <c r="Y32" s="61">
        <f t="shared" si="17"/>
        <v>0</v>
      </c>
      <c r="Z32" s="61">
        <f t="shared" si="17"/>
        <v>0</v>
      </c>
      <c r="AA32" s="61">
        <f t="shared" si="18"/>
        <v>0</v>
      </c>
      <c r="AC32" s="61">
        <f t="shared" si="19"/>
        <v>0</v>
      </c>
      <c r="AD32" s="99"/>
      <c r="AE32" s="114">
        <f>IF(E32=" ",0,IF(D32="BR",0,IF(D32="D",0,IF(D32="NT",V32,LOOKUP(D32,Free!A:A,Free!B:B)*E$24/52))))</f>
        <v>0</v>
      </c>
      <c r="AF32" s="95">
        <f t="shared" si="25"/>
        <v>0</v>
      </c>
      <c r="AG32" s="95">
        <f t="shared" si="26"/>
        <v>0</v>
      </c>
      <c r="AH32" s="95">
        <f>IF(D32="D",AF32*AH$7,IF(AF32&gt;LOOKUP(E$24,HR!A:A,HR!B:B),(AF32-LOOKUP(E$24,HR!A:A,HR!B:B))*AH$7,0))</f>
        <v>0</v>
      </c>
      <c r="AI32" s="95">
        <f t="shared" si="27"/>
        <v>0</v>
      </c>
      <c r="AJ32" s="95">
        <f>IF(E32=" ",0,IF(D32="BR",0,IF(D32="D",0,IF(D32="NT",M32,LOOKUP(D32,Free!A:A,Free!B:B)*1/52))))</f>
        <v>0</v>
      </c>
      <c r="AK32" s="95">
        <f t="shared" si="28"/>
        <v>0</v>
      </c>
      <c r="AL32" s="95">
        <f t="shared" si="29"/>
        <v>0</v>
      </c>
      <c r="AM32" s="95">
        <f>IF(D32="D",AK32*AM$7,IF(AK32&gt;LOOKUP(1,HR!A:A,HR!B:B),(AK32-LOOKUP(1,HR!A:A,HR!B:B))*AH$7,0))</f>
        <v>0</v>
      </c>
      <c r="AN32" s="95">
        <f t="shared" si="30"/>
        <v>0</v>
      </c>
      <c r="AO32" s="99"/>
      <c r="AP32" s="63"/>
      <c r="AQ32" s="95">
        <f t="shared" si="31"/>
        <v>0</v>
      </c>
      <c r="AR32" s="95">
        <f t="shared" si="32"/>
        <v>0</v>
      </c>
      <c r="AS32" s="95">
        <f t="shared" si="33"/>
        <v>0</v>
      </c>
      <c r="AT32" s="95">
        <f t="shared" si="34"/>
        <v>0</v>
      </c>
      <c r="AU32" s="63"/>
    </row>
    <row r="33" spans="1:47" ht="18" customHeight="1" x14ac:dyDescent="0.2">
      <c r="A33" s="45"/>
      <c r="B33" s="153" t="str">
        <f>IF(E33=" "," ",IF(Employee!F$206&gt;E$24," ",IF(Employee!F$208&lt;E$24," ",Employee!D$212)))</f>
        <v xml:space="preserve"> </v>
      </c>
      <c r="C33" s="32" t="str">
        <f>IF(E33=Employee!D$211,LOOKUP(E$24,NiTable!A:A,NiTable!W:W)," ")</f>
        <v xml:space="preserve"> </v>
      </c>
      <c r="D33" s="32" t="str">
        <f>IF(E33=Employee!D$211,LOOKUP(E$24,TaxCode!A:A,TaxCode!AV:AV)," ")</f>
        <v xml:space="preserve"> </v>
      </c>
      <c r="E33" s="154" t="str">
        <f>IF(Employee!D$210="m"," ",IF(Employee!F$206&gt;E$24," ",IF(Employee!F$208&lt;E$24," ",Employee!D$211)))</f>
        <v xml:space="preserve"> </v>
      </c>
      <c r="F33" s="39" t="str">
        <f>IF(E33=" "," ",IF(Employee!F$206&gt;E$24," ",IF(Employee!F$208&lt;E$24," ",Employee!D$197)))</f>
        <v xml:space="preserve"> </v>
      </c>
      <c r="G33" s="173"/>
      <c r="H33" s="127">
        <f t="shared" si="20"/>
        <v>0</v>
      </c>
      <c r="I33" s="121">
        <f t="shared" si="21"/>
        <v>0</v>
      </c>
      <c r="J33" s="121">
        <f t="shared" si="22"/>
        <v>0</v>
      </c>
      <c r="K33" s="121">
        <f t="shared" si="23"/>
        <v>0</v>
      </c>
      <c r="L33" s="121">
        <f t="shared" si="24"/>
        <v>0</v>
      </c>
      <c r="M33" s="132" t="str">
        <f t="shared" si="14"/>
        <v xml:space="preserve"> </v>
      </c>
      <c r="N33" s="123" t="str">
        <f>IF(M33=" "," ",IF(M33=0," ",IF(Employee!O$206="W1",AN33,AI33-W18)))</f>
        <v xml:space="preserve"> </v>
      </c>
      <c r="O33" s="133" t="str">
        <f>IF(M33=" "," ",IF(M33=0," ",IF(Employee!P$199&gt;E$24,0,IF(C33="A",WNI!E320,IF(C33="B",WNI!F320,IF(C33="C",WNI!G320,IF(C33="J",WNI!H320," ")))))))</f>
        <v xml:space="preserve"> </v>
      </c>
      <c r="P33" s="123"/>
      <c r="Q33" s="123"/>
      <c r="R33" s="138" t="str">
        <f t="shared" si="15"/>
        <v xml:space="preserve"> </v>
      </c>
      <c r="S33" s="123"/>
      <c r="T33" s="124" t="str">
        <f>IF(M33=" "," ",IF(M33=0," ",WNI!I320))</f>
        <v xml:space="preserve"> </v>
      </c>
      <c r="U33" s="50"/>
      <c r="V33" s="61">
        <f>IF(Employee!H$216=E$24,Employee!D$216+SUM(M33)+V18,SUM(M33)+V18)</f>
        <v>0</v>
      </c>
      <c r="W33" s="61">
        <f>IF(Employee!H$216=E$24,Employee!D$217+SUM(N33)+W18,SUM(N33)+W18)</f>
        <v>0</v>
      </c>
      <c r="X33" s="61">
        <f t="shared" si="16"/>
        <v>0</v>
      </c>
      <c r="Y33" s="61">
        <f t="shared" si="17"/>
        <v>0</v>
      </c>
      <c r="Z33" s="61">
        <f t="shared" si="17"/>
        <v>0</v>
      </c>
      <c r="AA33" s="61">
        <f t="shared" si="18"/>
        <v>0</v>
      </c>
      <c r="AC33" s="61">
        <f t="shared" si="19"/>
        <v>0</v>
      </c>
      <c r="AD33" s="99"/>
      <c r="AE33" s="114">
        <f>IF(E33=" ",0,IF(D33="BR",0,IF(D33="D",0,IF(D33="NT",V33,LOOKUP(D33,Free!A:A,Free!B:B)*E$24/52))))</f>
        <v>0</v>
      </c>
      <c r="AF33" s="95">
        <f t="shared" si="25"/>
        <v>0</v>
      </c>
      <c r="AG33" s="95">
        <f t="shared" si="26"/>
        <v>0</v>
      </c>
      <c r="AH33" s="95">
        <f>IF(D33="D",AF33*AH$7,IF(AF33&gt;LOOKUP(E$24,HR!A:A,HR!B:B),(AF33-LOOKUP(E$24,HR!A:A,HR!B:B))*AH$7,0))</f>
        <v>0</v>
      </c>
      <c r="AI33" s="95">
        <f t="shared" si="27"/>
        <v>0</v>
      </c>
      <c r="AJ33" s="95">
        <f>IF(E33=" ",0,IF(D33="BR",0,IF(D33="D",0,IF(D33="NT",M33,LOOKUP(D33,Free!A:A,Free!B:B)*1/52))))</f>
        <v>0</v>
      </c>
      <c r="AK33" s="95">
        <f t="shared" si="28"/>
        <v>0</v>
      </c>
      <c r="AL33" s="95">
        <f t="shared" si="29"/>
        <v>0</v>
      </c>
      <c r="AM33" s="95">
        <f>IF(D33="D",AK33*AM$7,IF(AK33&gt;LOOKUP(1,HR!A:A,HR!B:B),(AK33-LOOKUP(1,HR!A:A,HR!B:B))*AH$7,0))</f>
        <v>0</v>
      </c>
      <c r="AN33" s="95">
        <f t="shared" si="30"/>
        <v>0</v>
      </c>
      <c r="AO33" s="99"/>
      <c r="AP33" s="63"/>
      <c r="AQ33" s="95">
        <f t="shared" si="31"/>
        <v>0</v>
      </c>
      <c r="AR33" s="95">
        <f t="shared" si="32"/>
        <v>0</v>
      </c>
      <c r="AS33" s="95">
        <f t="shared" si="33"/>
        <v>0</v>
      </c>
      <c r="AT33" s="95">
        <f t="shared" si="34"/>
        <v>0</v>
      </c>
      <c r="AU33" s="63"/>
    </row>
    <row r="34" spans="1:47" ht="18" customHeight="1" x14ac:dyDescent="0.2">
      <c r="A34" s="45"/>
      <c r="B34" s="153" t="str">
        <f>IF(E34=" "," ",IF(Employee!F$232&gt;E$24," ",IF(Employee!F$234&lt;E$24," ",Employee!D$238)))</f>
        <v xml:space="preserve"> </v>
      </c>
      <c r="C34" s="32" t="str">
        <f>IF(E34=Employee!D$237,LOOKUP(E$24,NiTable!A:A,NiTable!Z:Z)," ")</f>
        <v xml:space="preserve"> </v>
      </c>
      <c r="D34" s="32" t="str">
        <f>IF(E34=Employee!D$237,LOOKUP(E$24,TaxCode!A:A,TaxCode!BB:BB)," ")</f>
        <v xml:space="preserve"> </v>
      </c>
      <c r="E34" s="154" t="str">
        <f>IF(Employee!D$236="m"," ",IF(Employee!F$232&gt;E$24," ",IF(Employee!F$234&lt;E$24," ",Employee!D$237)))</f>
        <v xml:space="preserve"> </v>
      </c>
      <c r="F34" s="39" t="str">
        <f>IF(E34=" "," ",IF(Employee!F$232&gt;E$24," ",IF(Employee!F$234&lt;E$24," ",Employee!D$223)))</f>
        <v xml:space="preserve"> </v>
      </c>
      <c r="G34" s="173"/>
      <c r="H34" s="127">
        <f t="shared" si="20"/>
        <v>0</v>
      </c>
      <c r="I34" s="121">
        <f t="shared" si="21"/>
        <v>0</v>
      </c>
      <c r="J34" s="121">
        <f t="shared" si="22"/>
        <v>0</v>
      </c>
      <c r="K34" s="121">
        <f t="shared" si="23"/>
        <v>0</v>
      </c>
      <c r="L34" s="121">
        <f t="shared" si="24"/>
        <v>0</v>
      </c>
      <c r="M34" s="132" t="str">
        <f t="shared" si="14"/>
        <v xml:space="preserve"> </v>
      </c>
      <c r="N34" s="123" t="str">
        <f>IF(M34=" "," ",IF(M34=0," ",IF(Employee!O$232="W1",AN34,AI34-W19)))</f>
        <v xml:space="preserve"> </v>
      </c>
      <c r="O34" s="133" t="str">
        <f>IF(M34=" "," ",IF(M34=0," ",IF(Employee!P$225&gt;E$24,0,IF(C34="A",WNI!E321,IF(C34="B",WNI!F321,IF(C34="C",WNI!G321,IF(C34="J",WNI!H321," ")))))))</f>
        <v xml:space="preserve"> </v>
      </c>
      <c r="P34" s="123"/>
      <c r="Q34" s="123"/>
      <c r="R34" s="138" t="str">
        <f t="shared" si="15"/>
        <v xml:space="preserve"> </v>
      </c>
      <c r="S34" s="123"/>
      <c r="T34" s="124" t="str">
        <f>IF(M34=" "," ",IF(M34=0," ",WNI!I321))</f>
        <v xml:space="preserve"> </v>
      </c>
      <c r="U34" s="50"/>
      <c r="V34" s="61">
        <f>IF(Employee!H$242=E$24,Employee!D$242+SUM(M34)+V19,SUM(M34)+V19)</f>
        <v>0</v>
      </c>
      <c r="W34" s="61">
        <f>IF(Employee!H$242=E$24,Employee!D$243+SUM(N34)+W19,SUM(N34)+W19)</f>
        <v>0</v>
      </c>
      <c r="X34" s="61">
        <f t="shared" si="16"/>
        <v>0</v>
      </c>
      <c r="Y34" s="61">
        <f t="shared" si="17"/>
        <v>0</v>
      </c>
      <c r="Z34" s="61">
        <f t="shared" si="17"/>
        <v>0</v>
      </c>
      <c r="AA34" s="61">
        <f t="shared" si="18"/>
        <v>0</v>
      </c>
      <c r="AC34" s="61">
        <f t="shared" si="19"/>
        <v>0</v>
      </c>
      <c r="AD34" s="99"/>
      <c r="AE34" s="114">
        <f>IF(E34=" ",0,IF(D34="BR",0,IF(D34="D",0,IF(D34="NT",V34,LOOKUP(D34,Free!A:A,Free!B:B)*E$24/52))))</f>
        <v>0</v>
      </c>
      <c r="AF34" s="95">
        <f t="shared" si="25"/>
        <v>0</v>
      </c>
      <c r="AG34" s="95">
        <f t="shared" si="26"/>
        <v>0</v>
      </c>
      <c r="AH34" s="95">
        <f>IF(D34="D",AF34*AH$7,IF(AF34&gt;LOOKUP(E$24,HR!A:A,HR!B:B),(AF34-LOOKUP(E$24,HR!A:A,HR!B:B))*AH$7,0))</f>
        <v>0</v>
      </c>
      <c r="AI34" s="95">
        <f t="shared" si="27"/>
        <v>0</v>
      </c>
      <c r="AJ34" s="95">
        <f>IF(E34=" ",0,IF(D34="BR",0,IF(D34="D",0,IF(D34="NT",M34,LOOKUP(D34,Free!A:A,Free!B:B)*1/52))))</f>
        <v>0</v>
      </c>
      <c r="AK34" s="95">
        <f t="shared" si="28"/>
        <v>0</v>
      </c>
      <c r="AL34" s="95">
        <f t="shared" si="29"/>
        <v>0</v>
      </c>
      <c r="AM34" s="95">
        <f>IF(D34="D",AK34*AM$7,IF(AK34&gt;LOOKUP(1,HR!A:A,HR!B:B),(AK34-LOOKUP(1,HR!A:A,HR!B:B))*AH$7,0))</f>
        <v>0</v>
      </c>
      <c r="AN34" s="95">
        <f t="shared" si="30"/>
        <v>0</v>
      </c>
      <c r="AO34" s="99"/>
      <c r="AP34" s="63"/>
      <c r="AQ34" s="95">
        <f t="shared" si="31"/>
        <v>0</v>
      </c>
      <c r="AR34" s="95">
        <f t="shared" si="32"/>
        <v>0</v>
      </c>
      <c r="AS34" s="95">
        <f t="shared" si="33"/>
        <v>0</v>
      </c>
      <c r="AT34" s="95">
        <f t="shared" si="34"/>
        <v>0</v>
      </c>
      <c r="AU34" s="63"/>
    </row>
    <row r="35" spans="1:47" ht="18" customHeight="1" thickBot="1" x14ac:dyDescent="0.25">
      <c r="A35" s="45"/>
      <c r="B35" s="155" t="str">
        <f>IF(E35=" "," ",IF(Employee!F$258&gt;E$24," ",IF(Employee!F$260&lt;E$24," ",Employee!D$264)))</f>
        <v xml:space="preserve"> </v>
      </c>
      <c r="C35" s="111" t="str">
        <f>IF(E35=Employee!D$263,LOOKUP(E$24,NiTable!A:A,NiTable!AC:AC)," ")</f>
        <v xml:space="preserve"> </v>
      </c>
      <c r="D35" s="111" t="str">
        <f>IF(E35=Employee!D$263,LOOKUP(E$24,TaxCode!A:A,TaxCode!BH:BH)," ")</f>
        <v xml:space="preserve"> </v>
      </c>
      <c r="E35" s="156" t="str">
        <f>IF(Employee!D$262="m"," ",IF(Employee!F$258&gt;E$24," ",IF(Employee!F$260&lt;E$24," ",Employee!D$263)))</f>
        <v xml:space="preserve"> </v>
      </c>
      <c r="F35" s="39" t="str">
        <f>IF(E35=" "," ",IF(Employee!F$258&gt;E$24," ",IF(Employee!F$260&lt;E$24," ",Employee!D$249)))</f>
        <v xml:space="preserve"> </v>
      </c>
      <c r="G35" s="174"/>
      <c r="H35" s="147">
        <f t="shared" si="20"/>
        <v>0</v>
      </c>
      <c r="I35" s="148">
        <f t="shared" si="21"/>
        <v>0</v>
      </c>
      <c r="J35" s="148">
        <f t="shared" si="22"/>
        <v>0</v>
      </c>
      <c r="K35" s="148">
        <f t="shared" si="23"/>
        <v>0</v>
      </c>
      <c r="L35" s="148">
        <f t="shared" si="24"/>
        <v>0</v>
      </c>
      <c r="M35" s="134" t="str">
        <f t="shared" si="14"/>
        <v xml:space="preserve"> </v>
      </c>
      <c r="N35" s="123" t="str">
        <f>IF(M35=" "," ",IF(M35=0," ",IF(Employee!O$258="W1",AN35,AI35-W20)))</f>
        <v xml:space="preserve"> </v>
      </c>
      <c r="O35" s="133" t="str">
        <f>IF(M35=" "," ",IF(M35=0," ",IF(Employee!P$251&gt;E$24,0,IF(C35="A",WNI!E322,IF(C35="B",WNI!F322,IF(C35="C",WNI!G322,IF(C35="J",WNI!H322," ")))))))</f>
        <v xml:space="preserve"> </v>
      </c>
      <c r="P35" s="136"/>
      <c r="Q35" s="136"/>
      <c r="R35" s="125" t="str">
        <f t="shared" si="15"/>
        <v xml:space="preserve"> </v>
      </c>
      <c r="S35" s="123"/>
      <c r="T35" s="124" t="str">
        <f>IF(M35=" "," ",IF(M35=0," ",WNI!I322))</f>
        <v xml:space="preserve"> </v>
      </c>
      <c r="U35" s="50"/>
      <c r="V35" s="61">
        <f>IF(Employee!H$268=E$24,Employee!D$268+SUM(M35)+V20,SUM(M35)+V20)</f>
        <v>0</v>
      </c>
      <c r="W35" s="61">
        <f>IF(Employee!H$268=E$24,Employee!D$269+SUM(N35)+W20,SUM(N35)+W20)</f>
        <v>0</v>
      </c>
      <c r="X35" s="61">
        <f t="shared" si="16"/>
        <v>0</v>
      </c>
      <c r="Y35" s="61">
        <f t="shared" si="17"/>
        <v>0</v>
      </c>
      <c r="Z35" s="61">
        <f t="shared" si="17"/>
        <v>0</v>
      </c>
      <c r="AA35" s="61">
        <f t="shared" si="18"/>
        <v>0</v>
      </c>
      <c r="AC35" s="61">
        <f t="shared" si="19"/>
        <v>0</v>
      </c>
      <c r="AD35" s="99"/>
      <c r="AE35" s="114">
        <f>IF(E35=" ",0,IF(D35="BR",0,IF(D35="D",0,IF(D35="NT",V35,LOOKUP(D35,Free!A:A,Free!B:B)*E$24/52))))</f>
        <v>0</v>
      </c>
      <c r="AF35" s="95">
        <f t="shared" si="25"/>
        <v>0</v>
      </c>
      <c r="AG35" s="95">
        <f t="shared" si="26"/>
        <v>0</v>
      </c>
      <c r="AH35" s="95">
        <f>IF(D35="D",AF35*AH$7,IF(AF35&gt;LOOKUP(E$24,HR!A:A,HR!B:B),(AF35-LOOKUP(E$24,HR!A:A,HR!B:B))*AH$7,0))</f>
        <v>0</v>
      </c>
      <c r="AI35" s="95">
        <f t="shared" si="27"/>
        <v>0</v>
      </c>
      <c r="AJ35" s="95">
        <f>IF(E35=" ",0,IF(D35="BR",0,IF(D35="D",0,IF(D35="NT",M35,LOOKUP(D35,Free!A:A,Free!B:B)*1/52))))</f>
        <v>0</v>
      </c>
      <c r="AK35" s="95">
        <f t="shared" si="28"/>
        <v>0</v>
      </c>
      <c r="AL35" s="95">
        <f t="shared" si="29"/>
        <v>0</v>
      </c>
      <c r="AM35" s="95">
        <f>IF(D35="D",AK35*AM$7,IF(AK35&gt;LOOKUP(1,HR!A:A,HR!B:B),(AK35-LOOKUP(1,HR!A:A,HR!B:B))*AH$7,0))</f>
        <v>0</v>
      </c>
      <c r="AN35" s="95">
        <f t="shared" si="30"/>
        <v>0</v>
      </c>
      <c r="AO35" s="99"/>
      <c r="AP35" s="63"/>
      <c r="AQ35" s="95">
        <f t="shared" si="31"/>
        <v>0</v>
      </c>
      <c r="AR35" s="95">
        <f t="shared" si="32"/>
        <v>0</v>
      </c>
      <c r="AS35" s="95">
        <f t="shared" si="33"/>
        <v>0</v>
      </c>
      <c r="AT35" s="95">
        <f t="shared" si="34"/>
        <v>0</v>
      </c>
      <c r="AU35" s="63"/>
    </row>
    <row r="36" spans="1:47" ht="18" customHeight="1" thickTop="1" thickBot="1" x14ac:dyDescent="0.25">
      <c r="A36" s="49"/>
      <c r="B36" s="164"/>
      <c r="C36" s="162"/>
      <c r="D36" s="162"/>
      <c r="E36" s="163"/>
      <c r="F36" s="412" t="s">
        <v>7</v>
      </c>
      <c r="G36" s="411"/>
      <c r="H36" s="168"/>
      <c r="I36" s="169"/>
      <c r="J36" s="169"/>
      <c r="K36" s="170"/>
      <c r="L36" s="170"/>
      <c r="M36" s="171">
        <f t="shared" ref="M36:R36" si="35">SUM(M26:M35)</f>
        <v>0</v>
      </c>
      <c r="N36" s="171">
        <f t="shared" si="35"/>
        <v>0</v>
      </c>
      <c r="O36" s="171">
        <f t="shared" si="35"/>
        <v>0</v>
      </c>
      <c r="P36" s="171">
        <f t="shared" si="35"/>
        <v>0</v>
      </c>
      <c r="Q36" s="171">
        <f t="shared" si="35"/>
        <v>0</v>
      </c>
      <c r="R36" s="171">
        <f t="shared" si="35"/>
        <v>0</v>
      </c>
      <c r="S36" s="123"/>
      <c r="T36" s="171">
        <f>SUM(T26:T35)</f>
        <v>0</v>
      </c>
      <c r="U36" s="51"/>
      <c r="V36" s="61"/>
      <c r="AD36" s="99"/>
      <c r="AE36" s="114"/>
      <c r="AO36" s="99"/>
      <c r="AP36" s="63"/>
      <c r="AU36" s="63"/>
    </row>
    <row r="37" spans="1:47" s="54" customFormat="1" ht="24" customHeight="1" thickBot="1" x14ac:dyDescent="0.25">
      <c r="A37" s="14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232"/>
      <c r="V37" s="84"/>
      <c r="W37" s="84"/>
      <c r="X37" s="84"/>
      <c r="Y37" s="233"/>
      <c r="Z37" s="84"/>
      <c r="AA37" s="84"/>
      <c r="AB37" s="85"/>
      <c r="AC37" s="84"/>
      <c r="AD37" s="98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8"/>
      <c r="AP37" s="226"/>
      <c r="AQ37" s="94"/>
      <c r="AR37" s="94"/>
      <c r="AS37" s="94"/>
      <c r="AT37" s="94"/>
      <c r="AU37" s="226"/>
    </row>
    <row r="38" spans="1:47" ht="18" customHeight="1" thickTop="1" thickBot="1" x14ac:dyDescent="0.25">
      <c r="A38" s="41"/>
      <c r="B38" s="409" t="s">
        <v>34</v>
      </c>
      <c r="C38" s="410"/>
      <c r="D38" s="410"/>
      <c r="E38" s="411"/>
      <c r="F38" s="42"/>
      <c r="G38" s="42"/>
      <c r="H38" s="55"/>
      <c r="I38" s="55"/>
      <c r="J38" s="55"/>
      <c r="K38" s="58"/>
      <c r="L38" s="58"/>
      <c r="M38" s="55"/>
      <c r="N38" s="43"/>
      <c r="O38" s="413" t="s">
        <v>39</v>
      </c>
      <c r="P38" s="414"/>
      <c r="Q38" s="415"/>
      <c r="R38" s="416"/>
      <c r="S38" s="417"/>
      <c r="T38" s="417"/>
      <c r="U38" s="44"/>
      <c r="AD38" s="99"/>
      <c r="AE38" s="114"/>
      <c r="AO38" s="99"/>
      <c r="AP38" s="63"/>
      <c r="AU38" s="63"/>
    </row>
    <row r="39" spans="1:47" ht="18" customHeight="1" thickTop="1" thickBot="1" x14ac:dyDescent="0.25">
      <c r="A39" s="45"/>
      <c r="B39" s="421" t="s">
        <v>9</v>
      </c>
      <c r="C39" s="410"/>
      <c r="D39" s="411"/>
      <c r="E39" s="220">
        <v>33</v>
      </c>
      <c r="F39" s="63"/>
      <c r="G39" s="63"/>
      <c r="H39" s="421" t="s">
        <v>39</v>
      </c>
      <c r="I39" s="410"/>
      <c r="J39" s="411"/>
      <c r="K39" s="324">
        <f>Admin!B226</f>
        <v>40133</v>
      </c>
      <c r="L39" s="325" t="s">
        <v>256</v>
      </c>
      <c r="M39" s="326">
        <f>Admin!B232</f>
        <v>40139</v>
      </c>
      <c r="N39" s="28"/>
      <c r="O39" s="422" t="s">
        <v>116</v>
      </c>
      <c r="P39" s="423"/>
      <c r="Q39" s="423"/>
      <c r="R39" s="424"/>
      <c r="S39" s="46"/>
      <c r="T39" s="231"/>
      <c r="U39" s="48"/>
      <c r="AD39" s="99"/>
      <c r="AE39" s="114"/>
      <c r="AO39" s="99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6"/>
      <c r="O40" s="56"/>
      <c r="P40" s="56"/>
      <c r="Q40" s="56"/>
      <c r="R40" s="56"/>
      <c r="S40" s="46"/>
      <c r="T40" s="56"/>
      <c r="U40" s="48"/>
      <c r="AD40" s="99"/>
      <c r="AE40" s="114"/>
      <c r="AO40" s="99"/>
      <c r="AP40" s="63"/>
      <c r="AU40" s="63"/>
    </row>
    <row r="41" spans="1:47" ht="18" customHeight="1" x14ac:dyDescent="0.2">
      <c r="A41" s="45"/>
      <c r="B41" s="151" t="str">
        <f>IF(E41=" "," ",IF(Employee!F$24&gt;E$39," ",IF(Employee!F$26&lt;E$39," ",Employee!D$30)))</f>
        <v xml:space="preserve"> </v>
      </c>
      <c r="C41" s="110" t="str">
        <f>IF(E41=Employee!D$29,LOOKUP(E$39,NiTable!A:A,NiTable!B:B)," ")</f>
        <v xml:space="preserve"> </v>
      </c>
      <c r="D41" s="110" t="str">
        <f>IF(E41=Employee!D$29,LOOKUP(E$39,TaxCode!A:A,TaxCode!F:F)," ")</f>
        <v xml:space="preserve"> </v>
      </c>
      <c r="E41" s="152" t="str">
        <f>IF(Employee!D$28="m"," ",IF(Employee!F$24&gt;E$39," ",IF(Employee!F$26&lt;E$39," ",Employee!D$29)))</f>
        <v xml:space="preserve"> </v>
      </c>
      <c r="F41" s="129" t="str">
        <f>IF(E41=" "," ",IF(Employee!F$24&gt;E$39," ",IF(Employee!F$26&lt;E$39," ",Employee!D$15)))</f>
        <v xml:space="preserve"> </v>
      </c>
      <c r="G41" s="175"/>
      <c r="H41" s="126">
        <f>IF(T$39="Y",H26,0)</f>
        <v>0</v>
      </c>
      <c r="I41" s="117">
        <f>IF(T$39="Y",I26,0)</f>
        <v>0</v>
      </c>
      <c r="J41" s="117">
        <f>IF(T$39="Y",J26,0)</f>
        <v>0</v>
      </c>
      <c r="K41" s="117">
        <f>IF(T$39="Y",K26,I41*J41)</f>
        <v>0</v>
      </c>
      <c r="L41" s="165">
        <f>IF(T$39="Y",L26,0)</f>
        <v>0</v>
      </c>
      <c r="M41" s="144" t="str">
        <f t="shared" ref="M41:M50" si="36">IF(E41=" "," ",IF(T$39="Y",M26,IF((H41+K41+L41)&gt;0,H41+K41+L41," ")))</f>
        <v xml:space="preserve"> </v>
      </c>
      <c r="N41" s="119" t="str">
        <f>IF(M41=" "," ",IF(M41=0," ",IF(Employee!O$24="W1",AN41,AI41-W26)))</f>
        <v xml:space="preserve"> </v>
      </c>
      <c r="O41" s="131" t="str">
        <f>IF(M41=" "," ",IF(M41=0," ",IF(Employee!P$17&gt;E$39,0,IF(C41="A",WNI!E323,IF(C41="B",WNI!F323,IF(C41="C",WNI!G323,IF(C41="J",WNI!H323," ")))))))</f>
        <v xml:space="preserve"> </v>
      </c>
      <c r="P41" s="119"/>
      <c r="Q41" s="119"/>
      <c r="R41" s="137" t="str">
        <f t="shared" ref="R41:R50" si="37">IF(M41=" "," ",IF(M41=0," ",M41-SUM(N41:Q41)))</f>
        <v xml:space="preserve"> </v>
      </c>
      <c r="S41" s="123"/>
      <c r="T41" s="120" t="str">
        <f>IF(M41=" "," ",IF(M41=0," ",WNI!I323))</f>
        <v xml:space="preserve"> </v>
      </c>
      <c r="U41" s="50"/>
      <c r="V41" s="61">
        <f>IF(Employee!H$34=E$39,Employee!D$34+SUM(M41)+V26,SUM(M41)+V26)</f>
        <v>0</v>
      </c>
      <c r="W41" s="61">
        <f>IF(Employee!H$34=E$39,Employee!D$35+SUM(N41)+W26,SUM(N41)+W26)</f>
        <v>0</v>
      </c>
      <c r="X41" s="61">
        <f t="shared" ref="X41:X50" si="38">IF(O41=" ",X26,O41+X26)</f>
        <v>0</v>
      </c>
      <c r="Y41" s="61">
        <f t="shared" ref="Y41:Z50" si="39">IF(P41=0,Y26,P41+Y26)</f>
        <v>0</v>
      </c>
      <c r="Z41" s="61">
        <f t="shared" si="39"/>
        <v>0</v>
      </c>
      <c r="AA41" s="61">
        <f t="shared" ref="AA41:AA50" si="40">IF(R41=" ",AA26,AA26+R41)</f>
        <v>0</v>
      </c>
      <c r="AC41" s="61">
        <f t="shared" ref="AC41:AC50" si="41">IF(T41=" ",AC26,T41+AC26)</f>
        <v>0</v>
      </c>
      <c r="AD41" s="99"/>
      <c r="AE41" s="114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9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53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IF(E42=Employee!D$55,LOOKUP(E$39,TaxCode!A:A,TaxCode!L:L)," ")</f>
        <v xml:space="preserve"> </v>
      </c>
      <c r="E42" s="154" t="str">
        <f>IF(Employee!D$54="m"," ",IF(Employee!F$50&gt;E$39," ",IF(Employee!F$52&lt;E$39," ",Employee!D$55)))</f>
        <v xml:space="preserve"> </v>
      </c>
      <c r="F42" s="39" t="str">
        <f>IF(E42=" "," ",IF(Employee!F$50&gt;E$39," ",IF(Employee!F$52&lt;E$39," ",Employee!D$41)))</f>
        <v xml:space="preserve"> </v>
      </c>
      <c r="G42" s="175"/>
      <c r="H42" s="127">
        <f t="shared" ref="H42:H50" si="42">IF(T$39="Y",H27,0)</f>
        <v>0</v>
      </c>
      <c r="I42" s="121">
        <f t="shared" ref="I42:I50" si="43">IF(T$39="Y",I27,0)</f>
        <v>0</v>
      </c>
      <c r="J42" s="121">
        <f t="shared" ref="J42:J50" si="44">IF(T$39="Y",J27,0)</f>
        <v>0</v>
      </c>
      <c r="K42" s="121">
        <f t="shared" ref="K42:K50" si="45">IF(T$39="Y",K27,I42*J42)</f>
        <v>0</v>
      </c>
      <c r="L42" s="166">
        <f t="shared" ref="L42:L50" si="46">IF(T$39="Y",L27,0)</f>
        <v>0</v>
      </c>
      <c r="M42" s="145" t="str">
        <f t="shared" si="36"/>
        <v xml:space="preserve"> </v>
      </c>
      <c r="N42" s="123" t="str">
        <f>IF(M42=" "," ",IF(M42=0," ",IF(Employee!O$50="W1",AN42,AI42-W27)))</f>
        <v xml:space="preserve"> </v>
      </c>
      <c r="O42" s="133" t="str">
        <f>IF(M42=" "," ",IF(M42=0," ",IF(Employee!P$43&gt;E$39,0,IF(C42="A",WNI!E324,IF(C42="B",WNI!F324,IF(C42="C",WNI!G324,IF(C42="J",WNI!H324," ")))))))</f>
        <v xml:space="preserve"> </v>
      </c>
      <c r="P42" s="123"/>
      <c r="Q42" s="123"/>
      <c r="R42" s="138" t="str">
        <f t="shared" si="37"/>
        <v xml:space="preserve"> </v>
      </c>
      <c r="S42" s="123"/>
      <c r="T42" s="124" t="str">
        <f>IF(M42=" "," ",IF(M42=0," ",WNI!I324))</f>
        <v xml:space="preserve"> </v>
      </c>
      <c r="U42" s="50"/>
      <c r="V42" s="61">
        <f>IF(Employee!H$60=E$39,Employee!D$60+SUM(M42)+V27,SUM(M42)+V27)</f>
        <v>0</v>
      </c>
      <c r="W42" s="61">
        <f>IF(Employee!H$60=E$39,Employee!D$61+SUM(N42)+W27,SUM(N42)+W27)</f>
        <v>0</v>
      </c>
      <c r="X42" s="61">
        <f t="shared" si="38"/>
        <v>0</v>
      </c>
      <c r="Y42" s="61">
        <f t="shared" si="39"/>
        <v>0</v>
      </c>
      <c r="Z42" s="61">
        <f t="shared" si="39"/>
        <v>0</v>
      </c>
      <c r="AA42" s="61">
        <f t="shared" si="40"/>
        <v>0</v>
      </c>
      <c r="AC42" s="61">
        <f t="shared" si="41"/>
        <v>0</v>
      </c>
      <c r="AD42" s="99"/>
      <c r="AE42" s="114">
        <f>IF(E42=" ",0,IF(D42="BR",0,IF(D42="D",0,IF(D42="NT",V42,LOOKUP(D42,Free!A:A,Free!B:B)*E$39/52))))</f>
        <v>0</v>
      </c>
      <c r="AF42" s="95">
        <f t="shared" ref="AF42:AF50" si="47">IF(E42=" ",0,V42-AE42)</f>
        <v>0</v>
      </c>
      <c r="AG42" s="95">
        <f t="shared" ref="AG42:AG50" si="48">AF42*AG$7</f>
        <v>0</v>
      </c>
      <c r="AH42" s="95">
        <f>IF(D42="D",AF42*AH$7,IF(AF42&gt;LOOKUP(E$39,HR!A:A,HR!B:B),(AF42-LOOKUP(E$39,HR!A:A,HR!B:B))*AH$7,0))</f>
        <v>0</v>
      </c>
      <c r="AI42" s="95">
        <f t="shared" ref="AI42:AI50" si="49">IF(AF42&lt;1,0,AG42+AH42)</f>
        <v>0</v>
      </c>
      <c r="AJ42" s="95">
        <f>IF(E42=" ",0,IF(D42="BR",0,IF(D42="D",0,IF(D42="NT",M42,LOOKUP(D42,Free!A:A,Free!B:B)*1/52))))</f>
        <v>0</v>
      </c>
      <c r="AK42" s="95">
        <f t="shared" ref="AK42:AK50" si="50">IF(E42=" ",0,SUM(M42)-AJ42)</f>
        <v>0</v>
      </c>
      <c r="AL42" s="95">
        <f t="shared" ref="AL42:AL50" si="51">AK42*AL$7</f>
        <v>0</v>
      </c>
      <c r="AM42" s="95">
        <f>IF(D42="D",AK42*AM$7,IF(AK42&gt;LOOKUP(1,HR!A:A,HR!B:B),(AK42-LOOKUP(1,HR!A:A,HR!B:B))*AH$7,0))</f>
        <v>0</v>
      </c>
      <c r="AN42" s="95">
        <f t="shared" ref="AN42:AN50" si="52">IF(AK42&lt;1,0,AL42+AM42)</f>
        <v>0</v>
      </c>
      <c r="AO42" s="99"/>
      <c r="AP42" s="63"/>
      <c r="AQ42" s="95">
        <f t="shared" ref="AQ42:AQ50" si="53">IF(G42="SSP",H42,0)</f>
        <v>0</v>
      </c>
      <c r="AR42" s="95">
        <f t="shared" ref="AR42:AR50" si="54">IF(G42="SMP",H42,0)</f>
        <v>0</v>
      </c>
      <c r="AS42" s="95">
        <f t="shared" ref="AS42:AS50" si="55">IF(G42="SPP",H42,0)</f>
        <v>0</v>
      </c>
      <c r="AT42" s="95">
        <f t="shared" ref="AT42:AT50" si="56">IF(G42="SAP",H42,0)</f>
        <v>0</v>
      </c>
      <c r="AU42" s="63"/>
    </row>
    <row r="43" spans="1:47" ht="18" customHeight="1" x14ac:dyDescent="0.2">
      <c r="A43" s="45"/>
      <c r="B43" s="153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IF(E43=Employee!D$81,LOOKUP(E$39,TaxCode!A:A,TaxCode!R:R)," ")</f>
        <v xml:space="preserve"> </v>
      </c>
      <c r="E43" s="154" t="str">
        <f>IF(Employee!D$80="m"," ",IF(Employee!F$76&gt;E$39," ",IF(Employee!F$78&lt;E$39," ",Employee!D$81)))</f>
        <v xml:space="preserve"> </v>
      </c>
      <c r="F43" s="39" t="str">
        <f>IF(E43=" "," ",IF(Employee!F$76&gt;E$39," ",IF(Employee!F$78&lt;E$39," ",Employee!D$67)))</f>
        <v xml:space="preserve"> </v>
      </c>
      <c r="G43" s="175"/>
      <c r="H43" s="127">
        <f t="shared" si="42"/>
        <v>0</v>
      </c>
      <c r="I43" s="121">
        <f t="shared" si="43"/>
        <v>0</v>
      </c>
      <c r="J43" s="121">
        <f t="shared" si="44"/>
        <v>0</v>
      </c>
      <c r="K43" s="121">
        <f t="shared" si="45"/>
        <v>0</v>
      </c>
      <c r="L43" s="166">
        <f t="shared" si="46"/>
        <v>0</v>
      </c>
      <c r="M43" s="145" t="str">
        <f t="shared" si="36"/>
        <v xml:space="preserve"> </v>
      </c>
      <c r="N43" s="123" t="str">
        <f>IF(M43=" "," ",IF(M43=0," ",IF(Employee!O$76="W1",AN43,AI43-W28)))</f>
        <v xml:space="preserve"> </v>
      </c>
      <c r="O43" s="133" t="str">
        <f>IF(M43=" "," ",IF(M43=0," ",IF(Employee!P$69&gt;E$39,0,IF(C43="A",WNI!E325,IF(C43="B",WNI!F325,IF(C43="C",WNI!G325,IF(C43="J",WNI!H325," ")))))))</f>
        <v xml:space="preserve"> </v>
      </c>
      <c r="P43" s="123"/>
      <c r="Q43" s="123"/>
      <c r="R43" s="138" t="str">
        <f t="shared" si="37"/>
        <v xml:space="preserve"> </v>
      </c>
      <c r="S43" s="123"/>
      <c r="T43" s="124" t="str">
        <f>IF(M43=" "," ",IF(M43=0," ",WNI!I325))</f>
        <v xml:space="preserve"> </v>
      </c>
      <c r="U43" s="50"/>
      <c r="V43" s="61">
        <f>IF(Employee!H$86=E$39,Employee!D$86+SUM(M43)+V28,SUM(M43)+V28)</f>
        <v>0</v>
      </c>
      <c r="W43" s="61">
        <f>IF(Employee!H$86=E$39,Employee!D$87+SUM(N43)+W28,SUM(N43)+W28)</f>
        <v>0</v>
      </c>
      <c r="X43" s="61">
        <f t="shared" si="38"/>
        <v>0</v>
      </c>
      <c r="Y43" s="61">
        <f t="shared" si="39"/>
        <v>0</v>
      </c>
      <c r="Z43" s="61">
        <f t="shared" si="39"/>
        <v>0</v>
      </c>
      <c r="AA43" s="61">
        <f t="shared" si="40"/>
        <v>0</v>
      </c>
      <c r="AC43" s="61">
        <f t="shared" si="41"/>
        <v>0</v>
      </c>
      <c r="AD43" s="99"/>
      <c r="AE43" s="114">
        <f>IF(E43=" ",0,IF(D43="BR",0,IF(D43="D",0,IF(D43="NT",V43,LOOKUP(D43,Free!A:A,Free!B:B)*E$39/52))))</f>
        <v>0</v>
      </c>
      <c r="AF43" s="95">
        <f t="shared" si="47"/>
        <v>0</v>
      </c>
      <c r="AG43" s="95">
        <f t="shared" si="48"/>
        <v>0</v>
      </c>
      <c r="AH43" s="95">
        <f>IF(D43="D",AF43*AH$7,IF(AF43&gt;LOOKUP(E$39,HR!A:A,HR!B:B),(AF43-LOOKUP(E$39,HR!A:A,HR!B:B))*AH$7,0))</f>
        <v>0</v>
      </c>
      <c r="AI43" s="95">
        <f t="shared" si="49"/>
        <v>0</v>
      </c>
      <c r="AJ43" s="95">
        <f>IF(E43=" ",0,IF(D43="BR",0,IF(D43="D",0,IF(D43="NT",M43,LOOKUP(D43,Free!A:A,Free!B:B)*1/52))))</f>
        <v>0</v>
      </c>
      <c r="AK43" s="95">
        <f t="shared" si="50"/>
        <v>0</v>
      </c>
      <c r="AL43" s="95">
        <f t="shared" si="51"/>
        <v>0</v>
      </c>
      <c r="AM43" s="95">
        <f>IF(D43="D",AK43*AM$7,IF(AK43&gt;LOOKUP(1,HR!A:A,HR!B:B),(AK43-LOOKUP(1,HR!A:A,HR!B:B))*AH$7,0))</f>
        <v>0</v>
      </c>
      <c r="AN43" s="95">
        <f t="shared" si="52"/>
        <v>0</v>
      </c>
      <c r="AO43" s="99"/>
      <c r="AP43" s="63"/>
      <c r="AQ43" s="95">
        <f t="shared" si="53"/>
        <v>0</v>
      </c>
      <c r="AR43" s="95">
        <f t="shared" si="54"/>
        <v>0</v>
      </c>
      <c r="AS43" s="95">
        <f t="shared" si="55"/>
        <v>0</v>
      </c>
      <c r="AT43" s="95">
        <f t="shared" si="56"/>
        <v>0</v>
      </c>
      <c r="AU43" s="63"/>
    </row>
    <row r="44" spans="1:47" ht="18" customHeight="1" x14ac:dyDescent="0.2">
      <c r="A44" s="45"/>
      <c r="B44" s="153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IF(E44=Employee!D$107,LOOKUP(E$39,TaxCode!A:A,TaxCode!X:X)," ")</f>
        <v xml:space="preserve"> </v>
      </c>
      <c r="E44" s="154" t="str">
        <f>IF(Employee!D$106="m"," ",IF(Employee!F$102&gt;E$39," ",IF(Employee!F$104&lt;E$39," ",Employee!D$107)))</f>
        <v xml:space="preserve"> </v>
      </c>
      <c r="F44" s="39" t="str">
        <f>IF(E44=" "," ",IF(Employee!F$102&gt;E$39," ",IF(Employee!F$104&lt;E$39," ",Employee!D$93)))</f>
        <v xml:space="preserve"> </v>
      </c>
      <c r="G44" s="175"/>
      <c r="H44" s="127">
        <f t="shared" si="42"/>
        <v>0</v>
      </c>
      <c r="I44" s="121">
        <f t="shared" si="43"/>
        <v>0</v>
      </c>
      <c r="J44" s="121">
        <f t="shared" si="44"/>
        <v>0</v>
      </c>
      <c r="K44" s="121">
        <f t="shared" si="45"/>
        <v>0</v>
      </c>
      <c r="L44" s="166">
        <f t="shared" si="46"/>
        <v>0</v>
      </c>
      <c r="M44" s="145" t="str">
        <f t="shared" si="36"/>
        <v xml:space="preserve"> </v>
      </c>
      <c r="N44" s="123" t="str">
        <f>IF(M44=" "," ",IF(M44=0," ",IF(Employee!O$102="W1",AN44,AI44-W29)))</f>
        <v xml:space="preserve"> </v>
      </c>
      <c r="O44" s="133" t="str">
        <f>IF(M44=" "," ",IF(M44=0," ",IF(Employee!P$95&gt;E$39,0,IF(C44="A",WNI!E326,IF(C44="B",WNI!F326,IF(C44="C",WNI!G326,IF(C44="J",WNI!H326," ")))))))</f>
        <v xml:space="preserve"> </v>
      </c>
      <c r="P44" s="123"/>
      <c r="Q44" s="123"/>
      <c r="R44" s="138" t="str">
        <f t="shared" si="37"/>
        <v xml:space="preserve"> </v>
      </c>
      <c r="S44" s="123"/>
      <c r="T44" s="124" t="str">
        <f>IF(M44=" "," ",IF(M44=0," ",WNI!I326))</f>
        <v xml:space="preserve"> </v>
      </c>
      <c r="U44" s="50"/>
      <c r="V44" s="61">
        <f>IF(Employee!H$112=E$39,Employee!D$112+SUM(M44)+V29,SUM(M44)+V29)</f>
        <v>0</v>
      </c>
      <c r="W44" s="61">
        <f>IF(Employee!H$112=E$39,Employee!D$113+SUM(N44)+W29,SUM(N44)+W29)</f>
        <v>0</v>
      </c>
      <c r="X44" s="61">
        <f t="shared" si="38"/>
        <v>0</v>
      </c>
      <c r="Y44" s="61">
        <f t="shared" si="39"/>
        <v>0</v>
      </c>
      <c r="Z44" s="61">
        <f t="shared" si="39"/>
        <v>0</v>
      </c>
      <c r="AA44" s="61">
        <f t="shared" si="40"/>
        <v>0</v>
      </c>
      <c r="AC44" s="61">
        <f t="shared" si="41"/>
        <v>0</v>
      </c>
      <c r="AD44" s="99"/>
      <c r="AE44" s="114">
        <f>IF(E44=" ",0,IF(D44="BR",0,IF(D44="D",0,IF(D44="NT",V44,LOOKUP(D44,Free!A:A,Free!B:B)*E$39/52))))</f>
        <v>0</v>
      </c>
      <c r="AF44" s="95">
        <f t="shared" si="47"/>
        <v>0</v>
      </c>
      <c r="AG44" s="95">
        <f t="shared" si="48"/>
        <v>0</v>
      </c>
      <c r="AH44" s="95">
        <f>IF(D44="D",AF44*AH$7,IF(AF44&gt;LOOKUP(E$39,HR!A:A,HR!B:B),(AF44-LOOKUP(E$39,HR!A:A,HR!B:B))*AH$7,0))</f>
        <v>0</v>
      </c>
      <c r="AI44" s="95">
        <f t="shared" si="49"/>
        <v>0</v>
      </c>
      <c r="AJ44" s="95">
        <f>IF(E44=" ",0,IF(D44="BR",0,IF(D44="D",0,IF(D44="NT",M44,LOOKUP(D44,Free!A:A,Free!B:B)*1/52))))</f>
        <v>0</v>
      </c>
      <c r="AK44" s="95">
        <f t="shared" si="50"/>
        <v>0</v>
      </c>
      <c r="AL44" s="95">
        <f t="shared" si="51"/>
        <v>0</v>
      </c>
      <c r="AM44" s="95">
        <f>IF(D44="D",AK44*AM$7,IF(AK44&gt;LOOKUP(1,HR!A:A,HR!B:B),(AK44-LOOKUP(1,HR!A:A,HR!B:B))*AH$7,0))</f>
        <v>0</v>
      </c>
      <c r="AN44" s="95">
        <f t="shared" si="52"/>
        <v>0</v>
      </c>
      <c r="AO44" s="99"/>
      <c r="AP44" s="63"/>
      <c r="AQ44" s="95">
        <f t="shared" si="53"/>
        <v>0</v>
      </c>
      <c r="AR44" s="95">
        <f t="shared" si="54"/>
        <v>0</v>
      </c>
      <c r="AS44" s="95">
        <f t="shared" si="55"/>
        <v>0</v>
      </c>
      <c r="AT44" s="95">
        <f t="shared" si="56"/>
        <v>0</v>
      </c>
      <c r="AU44" s="63"/>
    </row>
    <row r="45" spans="1:47" ht="18" customHeight="1" x14ac:dyDescent="0.2">
      <c r="A45" s="45"/>
      <c r="B45" s="153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IF(E45=Employee!D$133,LOOKUP(E$39,TaxCode!A:A,TaxCode!AD:AD)," ")</f>
        <v xml:space="preserve"> </v>
      </c>
      <c r="E45" s="154" t="str">
        <f>IF(Employee!D$132="m"," ",IF(Employee!F$128&gt;E$39," ",IF(Employee!F$130&lt;E$39," ",Employee!D$133)))</f>
        <v xml:space="preserve"> </v>
      </c>
      <c r="F45" s="39" t="str">
        <f>IF(E45=" "," ",IF(Employee!F$128&gt;E$39," ",IF(Employee!F$130&lt;E$39," ",Employee!D$119)))</f>
        <v xml:space="preserve"> </v>
      </c>
      <c r="G45" s="175"/>
      <c r="H45" s="127">
        <f t="shared" si="42"/>
        <v>0</v>
      </c>
      <c r="I45" s="121">
        <f t="shared" si="43"/>
        <v>0</v>
      </c>
      <c r="J45" s="121">
        <f t="shared" si="44"/>
        <v>0</v>
      </c>
      <c r="K45" s="121">
        <f t="shared" si="45"/>
        <v>0</v>
      </c>
      <c r="L45" s="166">
        <f t="shared" si="46"/>
        <v>0</v>
      </c>
      <c r="M45" s="145" t="str">
        <f t="shared" si="36"/>
        <v xml:space="preserve"> </v>
      </c>
      <c r="N45" s="123" t="str">
        <f>IF(M45=" "," ",IF(M45=0," ",IF(Employee!O$128="W1",AN45,AI45-W30)))</f>
        <v xml:space="preserve"> </v>
      </c>
      <c r="O45" s="133" t="str">
        <f>IF(M45=" "," ",IF(M45=0," ",IF(Employee!P$121&gt;E$39,0,IF(C45="A",WNI!E327,IF(C45="B",WNI!F327,IF(C45="C",WNI!G327,IF(C45="J",WNI!H327," ")))))))</f>
        <v xml:space="preserve"> </v>
      </c>
      <c r="P45" s="123"/>
      <c r="Q45" s="123"/>
      <c r="R45" s="138" t="str">
        <f t="shared" si="37"/>
        <v xml:space="preserve"> </v>
      </c>
      <c r="S45" s="123"/>
      <c r="T45" s="124" t="str">
        <f>IF(M45=" "," ",IF(M45=0," ",WNI!I327))</f>
        <v xml:space="preserve"> </v>
      </c>
      <c r="U45" s="50"/>
      <c r="V45" s="61">
        <f>IF(Employee!H$138=E$39,Employee!D$138+SUM(M45)+V30,SUM(M45)+V30)</f>
        <v>0</v>
      </c>
      <c r="W45" s="61">
        <f>IF(Employee!H$138=E$39,Employee!D$139+SUM(N45)+W30,SUM(N45)+W30)</f>
        <v>0</v>
      </c>
      <c r="X45" s="61">
        <f t="shared" si="38"/>
        <v>0</v>
      </c>
      <c r="Y45" s="61">
        <f t="shared" si="39"/>
        <v>0</v>
      </c>
      <c r="Z45" s="61">
        <f t="shared" si="39"/>
        <v>0</v>
      </c>
      <c r="AA45" s="61">
        <f t="shared" si="40"/>
        <v>0</v>
      </c>
      <c r="AC45" s="61">
        <f t="shared" si="41"/>
        <v>0</v>
      </c>
      <c r="AD45" s="99"/>
      <c r="AE45" s="114">
        <f>IF(E45=" ",0,IF(D45="BR",0,IF(D45="D",0,IF(D45="NT",V45,LOOKUP(D45,Free!A:A,Free!B:B)*E$39/52))))</f>
        <v>0</v>
      </c>
      <c r="AF45" s="95">
        <f t="shared" si="47"/>
        <v>0</v>
      </c>
      <c r="AG45" s="95">
        <f t="shared" si="48"/>
        <v>0</v>
      </c>
      <c r="AH45" s="95">
        <f>IF(D45="D",AF45*AH$7,IF(AF45&gt;LOOKUP(E$39,HR!A:A,HR!B:B),(AF45-LOOKUP(E$39,HR!A:A,HR!B:B))*AH$7,0))</f>
        <v>0</v>
      </c>
      <c r="AI45" s="95">
        <f t="shared" si="49"/>
        <v>0</v>
      </c>
      <c r="AJ45" s="95">
        <f>IF(E45=" ",0,IF(D45="BR",0,IF(D45="D",0,IF(D45="NT",M45,LOOKUP(D45,Free!A:A,Free!B:B)*1/52))))</f>
        <v>0</v>
      </c>
      <c r="AK45" s="95">
        <f t="shared" si="50"/>
        <v>0</v>
      </c>
      <c r="AL45" s="95">
        <f t="shared" si="51"/>
        <v>0</v>
      </c>
      <c r="AM45" s="95">
        <f>IF(D45="D",AK45*AM$7,IF(AK45&gt;LOOKUP(1,HR!A:A,HR!B:B),(AK45-LOOKUP(1,HR!A:A,HR!B:B))*AH$7,0))</f>
        <v>0</v>
      </c>
      <c r="AN45" s="95">
        <f t="shared" si="52"/>
        <v>0</v>
      </c>
      <c r="AO45" s="99"/>
      <c r="AP45" s="63"/>
      <c r="AQ45" s="95">
        <f t="shared" si="53"/>
        <v>0</v>
      </c>
      <c r="AR45" s="95">
        <f t="shared" si="54"/>
        <v>0</v>
      </c>
      <c r="AS45" s="95">
        <f t="shared" si="55"/>
        <v>0</v>
      </c>
      <c r="AT45" s="95">
        <f t="shared" si="56"/>
        <v>0</v>
      </c>
      <c r="AU45" s="63"/>
    </row>
    <row r="46" spans="1:47" ht="18" customHeight="1" x14ac:dyDescent="0.2">
      <c r="A46" s="45"/>
      <c r="B46" s="153" t="str">
        <f>IF(E46=" "," ",IF(Employee!F$154&gt;E$39," ",IF(Employee!F$156&lt;E$39," ",Employee!D$160)))</f>
        <v xml:space="preserve"> </v>
      </c>
      <c r="C46" s="32" t="str">
        <f>IF(E46=Employee!D$159,LOOKUP(E$39,NiTable!A:A,NiTable!Q:Q)," ")</f>
        <v xml:space="preserve"> </v>
      </c>
      <c r="D46" s="32" t="str">
        <f>IF(E46=Employee!D$159,LOOKUP(E$39,TaxCode!A:A,TaxCode!AJ:AJ)," ")</f>
        <v xml:space="preserve"> </v>
      </c>
      <c r="E46" s="154" t="str">
        <f>IF(Employee!D$158="m"," ",IF(Employee!F$154&gt;E$39," ",IF(Employee!F$156&lt;E$39," ",Employee!D$159)))</f>
        <v xml:space="preserve"> </v>
      </c>
      <c r="F46" s="39" t="str">
        <f>IF(E46=" "," ",IF(Employee!F$154&gt;E$39," ",IF(Employee!F$156&lt;E$39," ",Employee!D$145)))</f>
        <v xml:space="preserve"> </v>
      </c>
      <c r="G46" s="175"/>
      <c r="H46" s="127">
        <f t="shared" si="42"/>
        <v>0</v>
      </c>
      <c r="I46" s="121">
        <f t="shared" si="43"/>
        <v>0</v>
      </c>
      <c r="J46" s="121">
        <f t="shared" si="44"/>
        <v>0</v>
      </c>
      <c r="K46" s="121">
        <f t="shared" si="45"/>
        <v>0</v>
      </c>
      <c r="L46" s="166">
        <f t="shared" si="46"/>
        <v>0</v>
      </c>
      <c r="M46" s="145" t="str">
        <f t="shared" si="36"/>
        <v xml:space="preserve"> </v>
      </c>
      <c r="N46" s="123" t="str">
        <f>IF(M46=" "," ",IF(M46=0," ",IF(Employee!O$154="W1",AN46,AI46-W31)))</f>
        <v xml:space="preserve"> </v>
      </c>
      <c r="O46" s="133" t="str">
        <f>IF(M46=" "," ",IF(M46=0," ",IF(Employee!P$147&gt;E$39,0,IF(C46="A",WNI!E328,IF(C46="B",WNI!F328,IF(C46="C",WNI!G328,IF(C46="J",WNI!H328," ")))))))</f>
        <v xml:space="preserve"> </v>
      </c>
      <c r="P46" s="123"/>
      <c r="Q46" s="123"/>
      <c r="R46" s="138" t="str">
        <f t="shared" si="37"/>
        <v xml:space="preserve"> </v>
      </c>
      <c r="S46" s="123"/>
      <c r="T46" s="124" t="str">
        <f>IF(M46=" "," ",IF(M46=0," ",WNI!I328))</f>
        <v xml:space="preserve"> </v>
      </c>
      <c r="U46" s="50"/>
      <c r="V46" s="61">
        <f>IF(Employee!H$164=E$39,Employee!D$164+SUM(M46)+V31,SUM(M46)+V31)</f>
        <v>0</v>
      </c>
      <c r="W46" s="61">
        <f>IF(Employee!H$164=E$39,Employee!D$165+SUM(N46)+W31,SUM(N46)+W31)</f>
        <v>0</v>
      </c>
      <c r="X46" s="61">
        <f t="shared" si="38"/>
        <v>0</v>
      </c>
      <c r="Y46" s="61">
        <f t="shared" si="39"/>
        <v>0</v>
      </c>
      <c r="Z46" s="61">
        <f t="shared" si="39"/>
        <v>0</v>
      </c>
      <c r="AA46" s="61">
        <f t="shared" si="40"/>
        <v>0</v>
      </c>
      <c r="AC46" s="61">
        <f t="shared" si="41"/>
        <v>0</v>
      </c>
      <c r="AD46" s="99"/>
      <c r="AE46" s="114">
        <f>IF(E46=" ",0,IF(D46="BR",0,IF(D46="D",0,IF(D46="NT",V46,LOOKUP(D46,Free!A:A,Free!B:B)*E$39/52))))</f>
        <v>0</v>
      </c>
      <c r="AF46" s="95">
        <f t="shared" si="47"/>
        <v>0</v>
      </c>
      <c r="AG46" s="95">
        <f t="shared" si="48"/>
        <v>0</v>
      </c>
      <c r="AH46" s="95">
        <f>IF(D46="D",AF46*AH$7,IF(AF46&gt;LOOKUP(E$39,HR!A:A,HR!B:B),(AF46-LOOKUP(E$39,HR!A:A,HR!B:B))*AH$7,0))</f>
        <v>0</v>
      </c>
      <c r="AI46" s="95">
        <f t="shared" si="49"/>
        <v>0</v>
      </c>
      <c r="AJ46" s="95">
        <f>IF(E46=" ",0,IF(D46="BR",0,IF(D46="D",0,IF(D46="NT",M46,LOOKUP(D46,Free!A:A,Free!B:B)*1/52))))</f>
        <v>0</v>
      </c>
      <c r="AK46" s="95">
        <f t="shared" si="50"/>
        <v>0</v>
      </c>
      <c r="AL46" s="95">
        <f t="shared" si="51"/>
        <v>0</v>
      </c>
      <c r="AM46" s="95">
        <f>IF(D46="D",AK46*AM$7,IF(AK46&gt;LOOKUP(1,HR!A:A,HR!B:B),(AK46-LOOKUP(1,HR!A:A,HR!B:B))*AH$7,0))</f>
        <v>0</v>
      </c>
      <c r="AN46" s="95">
        <f t="shared" si="52"/>
        <v>0</v>
      </c>
      <c r="AO46" s="99"/>
      <c r="AP46" s="63"/>
      <c r="AQ46" s="95">
        <f t="shared" si="53"/>
        <v>0</v>
      </c>
      <c r="AR46" s="95">
        <f t="shared" si="54"/>
        <v>0</v>
      </c>
      <c r="AS46" s="95">
        <f t="shared" si="55"/>
        <v>0</v>
      </c>
      <c r="AT46" s="95">
        <f t="shared" si="56"/>
        <v>0</v>
      </c>
      <c r="AU46" s="63"/>
    </row>
    <row r="47" spans="1:47" ht="18" customHeight="1" x14ac:dyDescent="0.2">
      <c r="A47" s="45"/>
      <c r="B47" s="153" t="str">
        <f>IF(E47=" "," ",IF(Employee!F$180&gt;E$39," ",IF(Employee!F$182&lt;E$39," ",Employee!D$186)))</f>
        <v xml:space="preserve"> </v>
      </c>
      <c r="C47" s="32" t="str">
        <f>IF(E47=Employee!D$185,LOOKUP(E$39,NiTable!A:A,NiTable!T:T)," ")</f>
        <v xml:space="preserve"> </v>
      </c>
      <c r="D47" s="32" t="str">
        <f>IF(E47=Employee!D$185,LOOKUP(E$39,TaxCode!A:A,TaxCode!AP:AP)," ")</f>
        <v xml:space="preserve"> </v>
      </c>
      <c r="E47" s="154" t="str">
        <f>IF(Employee!D$184="m"," ",IF(Employee!F$180&gt;E$39," ",IF(Employee!F$182&lt;E$39," ",Employee!D$185)))</f>
        <v xml:space="preserve"> </v>
      </c>
      <c r="F47" s="39" t="str">
        <f>IF(E47=" "," ",IF(Employee!F$180&gt;E$39," ",IF(Employee!F$182&lt;E$39," ",Employee!D$171)))</f>
        <v xml:space="preserve"> </v>
      </c>
      <c r="G47" s="175"/>
      <c r="H47" s="127">
        <f t="shared" si="42"/>
        <v>0</v>
      </c>
      <c r="I47" s="121">
        <f t="shared" si="43"/>
        <v>0</v>
      </c>
      <c r="J47" s="121">
        <f t="shared" si="44"/>
        <v>0</v>
      </c>
      <c r="K47" s="121">
        <f t="shared" si="45"/>
        <v>0</v>
      </c>
      <c r="L47" s="166">
        <f t="shared" si="46"/>
        <v>0</v>
      </c>
      <c r="M47" s="145" t="str">
        <f t="shared" si="36"/>
        <v xml:space="preserve"> </v>
      </c>
      <c r="N47" s="123" t="str">
        <f>IF(M47=" "," ",IF(M47=0," ",IF(Employee!O$180="W1",AN47,AI47-W32)))</f>
        <v xml:space="preserve"> </v>
      </c>
      <c r="O47" s="133" t="str">
        <f>IF(M47=" "," ",IF(M47=0," ",IF(Employee!P$173&gt;E$39,0,IF(C47="A",WNI!E329,IF(C47="B",WNI!F329,IF(C47="C",WNI!G329,IF(C47="J",WNI!H329," ")))))))</f>
        <v xml:space="preserve"> </v>
      </c>
      <c r="P47" s="123"/>
      <c r="Q47" s="123"/>
      <c r="R47" s="138" t="str">
        <f t="shared" si="37"/>
        <v xml:space="preserve"> </v>
      </c>
      <c r="S47" s="123"/>
      <c r="T47" s="124" t="str">
        <f>IF(M47=" "," ",IF(M47=0," ",WNI!I329))</f>
        <v xml:space="preserve"> </v>
      </c>
      <c r="U47" s="50"/>
      <c r="V47" s="61">
        <f>IF(Employee!H$190=E$39,Employee!D$190+SUM(M47)+V32,SUM(M47)+V32)</f>
        <v>0</v>
      </c>
      <c r="W47" s="61">
        <f>IF(Employee!H$190=E$39,Employee!D$191+SUM(N47)+W32,SUM(N47)+W32)</f>
        <v>0</v>
      </c>
      <c r="X47" s="61">
        <f t="shared" si="38"/>
        <v>0</v>
      </c>
      <c r="Y47" s="61">
        <f t="shared" si="39"/>
        <v>0</v>
      </c>
      <c r="Z47" s="61">
        <f t="shared" si="39"/>
        <v>0</v>
      </c>
      <c r="AA47" s="61">
        <f t="shared" si="40"/>
        <v>0</v>
      </c>
      <c r="AC47" s="61">
        <f t="shared" si="41"/>
        <v>0</v>
      </c>
      <c r="AD47" s="99"/>
      <c r="AE47" s="114">
        <f>IF(E47=" ",0,IF(D47="BR",0,IF(D47="D",0,IF(D47="NT",V47,LOOKUP(D47,Free!A:A,Free!B:B)*E$39/52))))</f>
        <v>0</v>
      </c>
      <c r="AF47" s="95">
        <f t="shared" si="47"/>
        <v>0</v>
      </c>
      <c r="AG47" s="95">
        <f t="shared" si="48"/>
        <v>0</v>
      </c>
      <c r="AH47" s="95">
        <f>IF(D47="D",AF47*AH$7,IF(AF47&gt;LOOKUP(E$39,HR!A:A,HR!B:B),(AF47-LOOKUP(E$39,HR!A:A,HR!B:B))*AH$7,0))</f>
        <v>0</v>
      </c>
      <c r="AI47" s="95">
        <f t="shared" si="49"/>
        <v>0</v>
      </c>
      <c r="AJ47" s="95">
        <f>IF(E47=" ",0,IF(D47="BR",0,IF(D47="D",0,IF(D47="NT",M47,LOOKUP(D47,Free!A:A,Free!B:B)*1/52))))</f>
        <v>0</v>
      </c>
      <c r="AK47" s="95">
        <f t="shared" si="50"/>
        <v>0</v>
      </c>
      <c r="AL47" s="95">
        <f t="shared" si="51"/>
        <v>0</v>
      </c>
      <c r="AM47" s="95">
        <f>IF(D47="D",AK47*AM$7,IF(AK47&gt;LOOKUP(1,HR!A:A,HR!B:B),(AK47-LOOKUP(1,HR!A:A,HR!B:B))*AH$7,0))</f>
        <v>0</v>
      </c>
      <c r="AN47" s="95">
        <f t="shared" si="52"/>
        <v>0</v>
      </c>
      <c r="AO47" s="99"/>
      <c r="AP47" s="63"/>
      <c r="AQ47" s="95">
        <f t="shared" si="53"/>
        <v>0</v>
      </c>
      <c r="AR47" s="95">
        <f t="shared" si="54"/>
        <v>0</v>
      </c>
      <c r="AS47" s="95">
        <f t="shared" si="55"/>
        <v>0</v>
      </c>
      <c r="AT47" s="95">
        <f t="shared" si="56"/>
        <v>0</v>
      </c>
      <c r="AU47" s="63"/>
    </row>
    <row r="48" spans="1:47" ht="18" customHeight="1" x14ac:dyDescent="0.2">
      <c r="A48" s="45"/>
      <c r="B48" s="153" t="str">
        <f>IF(E48=" "," ",IF(Employee!F$206&gt;E$39," ",IF(Employee!F$208&lt;E$39," ",Employee!D$212)))</f>
        <v xml:space="preserve"> </v>
      </c>
      <c r="C48" s="32" t="str">
        <f>IF(E48=Employee!D$211,LOOKUP(E$39,NiTable!A:A,NiTable!W:W)," ")</f>
        <v xml:space="preserve"> </v>
      </c>
      <c r="D48" s="32" t="str">
        <f>IF(E48=Employee!D$211,LOOKUP(E$39,TaxCode!A:A,TaxCode!AV:AV)," ")</f>
        <v xml:space="preserve"> </v>
      </c>
      <c r="E48" s="154" t="str">
        <f>IF(Employee!D$210="m"," ",IF(Employee!F$206&gt;E$39," ",IF(Employee!F$208&lt;E$39," ",Employee!D$211)))</f>
        <v xml:space="preserve"> </v>
      </c>
      <c r="F48" s="39" t="str">
        <f>IF(E48=" "," ",IF(Employee!F$206&gt;E$39," ",IF(Employee!F$208&lt;E$39," ",Employee!D$197)))</f>
        <v xml:space="preserve"> </v>
      </c>
      <c r="G48" s="175"/>
      <c r="H48" s="127">
        <f t="shared" si="42"/>
        <v>0</v>
      </c>
      <c r="I48" s="121">
        <f t="shared" si="43"/>
        <v>0</v>
      </c>
      <c r="J48" s="121">
        <f t="shared" si="44"/>
        <v>0</v>
      </c>
      <c r="K48" s="121">
        <f t="shared" si="45"/>
        <v>0</v>
      </c>
      <c r="L48" s="166">
        <f t="shared" si="46"/>
        <v>0</v>
      </c>
      <c r="M48" s="145" t="str">
        <f t="shared" si="36"/>
        <v xml:space="preserve"> </v>
      </c>
      <c r="N48" s="123" t="str">
        <f>IF(M48=" "," ",IF(M48=0," ",IF(Employee!O$206="W1",AN48,AI48-W33)))</f>
        <v xml:space="preserve"> </v>
      </c>
      <c r="O48" s="133" t="str">
        <f>IF(M48=" "," ",IF(M48=0," ",IF(Employee!P$199&gt;E$39,0,IF(C48="A",WNI!E330,IF(C48="B",WNI!F330,IF(C48="C",WNI!G330,IF(C48="J",WNI!H330," ")))))))</f>
        <v xml:space="preserve"> </v>
      </c>
      <c r="P48" s="123"/>
      <c r="Q48" s="123"/>
      <c r="R48" s="138" t="str">
        <f t="shared" si="37"/>
        <v xml:space="preserve"> </v>
      </c>
      <c r="S48" s="123"/>
      <c r="T48" s="124" t="str">
        <f>IF(M48=" "," ",IF(M48=0," ",WNI!I330))</f>
        <v xml:space="preserve"> </v>
      </c>
      <c r="U48" s="50"/>
      <c r="V48" s="61">
        <f>IF(Employee!H$216=E$39,Employee!D$216+SUM(M48)+V33,SUM(M48)+V33)</f>
        <v>0</v>
      </c>
      <c r="W48" s="61">
        <f>IF(Employee!H$216=E$39,Employee!D$217+SUM(N48)+W33,SUM(N48)+W33)</f>
        <v>0</v>
      </c>
      <c r="X48" s="61">
        <f t="shared" si="38"/>
        <v>0</v>
      </c>
      <c r="Y48" s="61">
        <f t="shared" si="39"/>
        <v>0</v>
      </c>
      <c r="Z48" s="61">
        <f t="shared" si="39"/>
        <v>0</v>
      </c>
      <c r="AA48" s="61">
        <f t="shared" si="40"/>
        <v>0</v>
      </c>
      <c r="AC48" s="61">
        <f t="shared" si="41"/>
        <v>0</v>
      </c>
      <c r="AD48" s="99"/>
      <c r="AE48" s="114">
        <f>IF(E48=" ",0,IF(D48="BR",0,IF(D48="D",0,IF(D48="NT",V48,LOOKUP(D48,Free!A:A,Free!B:B)*E$39/52))))</f>
        <v>0</v>
      </c>
      <c r="AF48" s="95">
        <f t="shared" si="47"/>
        <v>0</v>
      </c>
      <c r="AG48" s="95">
        <f t="shared" si="48"/>
        <v>0</v>
      </c>
      <c r="AH48" s="95">
        <f>IF(D48="D",AF48*AH$7,IF(AF48&gt;LOOKUP(E$39,HR!A:A,HR!B:B),(AF48-LOOKUP(E$39,HR!A:A,HR!B:B))*AH$7,0))</f>
        <v>0</v>
      </c>
      <c r="AI48" s="95">
        <f t="shared" si="49"/>
        <v>0</v>
      </c>
      <c r="AJ48" s="95">
        <f>IF(E48=" ",0,IF(D48="BR",0,IF(D48="D",0,IF(D48="NT",M48,LOOKUP(D48,Free!A:A,Free!B:B)*1/52))))</f>
        <v>0</v>
      </c>
      <c r="AK48" s="95">
        <f t="shared" si="50"/>
        <v>0</v>
      </c>
      <c r="AL48" s="95">
        <f t="shared" si="51"/>
        <v>0</v>
      </c>
      <c r="AM48" s="95">
        <f>IF(D48="D",AK48*AM$7,IF(AK48&gt;LOOKUP(1,HR!A:A,HR!B:B),(AK48-LOOKUP(1,HR!A:A,HR!B:B))*AH$7,0))</f>
        <v>0</v>
      </c>
      <c r="AN48" s="95">
        <f t="shared" si="52"/>
        <v>0</v>
      </c>
      <c r="AO48" s="99"/>
      <c r="AP48" s="63"/>
      <c r="AQ48" s="95">
        <f t="shared" si="53"/>
        <v>0</v>
      </c>
      <c r="AR48" s="95">
        <f t="shared" si="54"/>
        <v>0</v>
      </c>
      <c r="AS48" s="95">
        <f t="shared" si="55"/>
        <v>0</v>
      </c>
      <c r="AT48" s="95">
        <f t="shared" si="56"/>
        <v>0</v>
      </c>
      <c r="AU48" s="63"/>
    </row>
    <row r="49" spans="1:47" ht="18" customHeight="1" x14ac:dyDescent="0.2">
      <c r="A49" s="45"/>
      <c r="B49" s="153" t="str">
        <f>IF(E49=" "," ",IF(Employee!F$232&gt;E$39," ",IF(Employee!F$234&lt;E$39," ",Employee!D$238)))</f>
        <v xml:space="preserve"> </v>
      </c>
      <c r="C49" s="32" t="str">
        <f>IF(E49=Employee!D$237,LOOKUP(E$39,NiTable!A:A,NiTable!Z:Z)," ")</f>
        <v xml:space="preserve"> </v>
      </c>
      <c r="D49" s="32" t="str">
        <f>IF(E49=Employee!D$237,LOOKUP(E$39,TaxCode!A:A,TaxCode!BB:BB)," ")</f>
        <v xml:space="preserve"> </v>
      </c>
      <c r="E49" s="154" t="str">
        <f>IF(Employee!D$236="m"," ",IF(Employee!F$232&gt;E$39," ",IF(Employee!F$234&lt;E$39," ",Employee!D$237)))</f>
        <v xml:space="preserve"> </v>
      </c>
      <c r="F49" s="39" t="str">
        <f>IF(E49=" "," ",IF(Employee!F$232&gt;E$39," ",IF(Employee!F$234&lt;E$39," ",Employee!D$223)))</f>
        <v xml:space="preserve"> </v>
      </c>
      <c r="G49" s="175"/>
      <c r="H49" s="127">
        <f t="shared" si="42"/>
        <v>0</v>
      </c>
      <c r="I49" s="121">
        <f t="shared" si="43"/>
        <v>0</v>
      </c>
      <c r="J49" s="121">
        <f t="shared" si="44"/>
        <v>0</v>
      </c>
      <c r="K49" s="121">
        <f t="shared" si="45"/>
        <v>0</v>
      </c>
      <c r="L49" s="166">
        <f t="shared" si="46"/>
        <v>0</v>
      </c>
      <c r="M49" s="145" t="str">
        <f t="shared" si="36"/>
        <v xml:space="preserve"> </v>
      </c>
      <c r="N49" s="123" t="str">
        <f>IF(M49=" "," ",IF(M49=0," ",IF(Employee!O$232="W1",AN49,AI49-W34)))</f>
        <v xml:space="preserve"> </v>
      </c>
      <c r="O49" s="133" t="str">
        <f>IF(M49=" "," ",IF(M49=0," ",IF(Employee!P$225&gt;E$39,0,IF(C49="A",WNI!E331,IF(C49="B",WNI!F331,IF(C49="C",WNI!G331,IF(C49="J",WNI!H331," ")))))))</f>
        <v xml:space="preserve"> </v>
      </c>
      <c r="P49" s="123"/>
      <c r="Q49" s="123"/>
      <c r="R49" s="138" t="str">
        <f t="shared" si="37"/>
        <v xml:space="preserve"> </v>
      </c>
      <c r="S49" s="123"/>
      <c r="T49" s="124" t="str">
        <f>IF(M49=" "," ",IF(M49=0," ",WNI!I331))</f>
        <v xml:space="preserve"> </v>
      </c>
      <c r="U49" s="50"/>
      <c r="V49" s="61">
        <f>IF(Employee!H$242=E$39,Employee!D$242+SUM(M49)+V34,SUM(M49)+V34)</f>
        <v>0</v>
      </c>
      <c r="W49" s="61">
        <f>IF(Employee!H$242=E$39,Employee!D$243+SUM(N49)+W34,SUM(N49)+W34)</f>
        <v>0</v>
      </c>
      <c r="X49" s="61">
        <f t="shared" si="38"/>
        <v>0</v>
      </c>
      <c r="Y49" s="61">
        <f t="shared" si="39"/>
        <v>0</v>
      </c>
      <c r="Z49" s="61">
        <f t="shared" si="39"/>
        <v>0</v>
      </c>
      <c r="AA49" s="61">
        <f t="shared" si="40"/>
        <v>0</v>
      </c>
      <c r="AC49" s="61">
        <f t="shared" si="41"/>
        <v>0</v>
      </c>
      <c r="AD49" s="99"/>
      <c r="AE49" s="114">
        <f>IF(E49=" ",0,IF(D49="BR",0,IF(D49="D",0,IF(D49="NT",V49,LOOKUP(D49,Free!A:A,Free!B:B)*E$39/52))))</f>
        <v>0</v>
      </c>
      <c r="AF49" s="95">
        <f t="shared" si="47"/>
        <v>0</v>
      </c>
      <c r="AG49" s="95">
        <f t="shared" si="48"/>
        <v>0</v>
      </c>
      <c r="AH49" s="95">
        <f>IF(D49="D",AF49*AH$7,IF(AF49&gt;LOOKUP(E$39,HR!A:A,HR!B:B),(AF49-LOOKUP(E$39,HR!A:A,HR!B:B))*AH$7,0))</f>
        <v>0</v>
      </c>
      <c r="AI49" s="95">
        <f t="shared" si="49"/>
        <v>0</v>
      </c>
      <c r="AJ49" s="95">
        <f>IF(E49=" ",0,IF(D49="BR",0,IF(D49="D",0,IF(D49="NT",M49,LOOKUP(D49,Free!A:A,Free!B:B)*1/52))))</f>
        <v>0</v>
      </c>
      <c r="AK49" s="95">
        <f t="shared" si="50"/>
        <v>0</v>
      </c>
      <c r="AL49" s="95">
        <f t="shared" si="51"/>
        <v>0</v>
      </c>
      <c r="AM49" s="95">
        <f>IF(D49="D",AK49*AM$7,IF(AK49&gt;LOOKUP(1,HR!A:A,HR!B:B),(AK49-LOOKUP(1,HR!A:A,HR!B:B))*AH$7,0))</f>
        <v>0</v>
      </c>
      <c r="AN49" s="95">
        <f t="shared" si="52"/>
        <v>0</v>
      </c>
      <c r="AO49" s="99"/>
      <c r="AP49" s="63"/>
      <c r="AQ49" s="95">
        <f t="shared" si="53"/>
        <v>0</v>
      </c>
      <c r="AR49" s="95">
        <f t="shared" si="54"/>
        <v>0</v>
      </c>
      <c r="AS49" s="95">
        <f t="shared" si="55"/>
        <v>0</v>
      </c>
      <c r="AT49" s="95">
        <f t="shared" si="56"/>
        <v>0</v>
      </c>
      <c r="AU49" s="63"/>
    </row>
    <row r="50" spans="1:47" ht="18" customHeight="1" thickBot="1" x14ac:dyDescent="0.25">
      <c r="A50" s="45"/>
      <c r="B50" s="155" t="str">
        <f>IF(E50=" "," ",IF(Employee!F$258&gt;E$39," ",IF(Employee!F$260&lt;E$39," ",Employee!D$264)))</f>
        <v xml:space="preserve"> </v>
      </c>
      <c r="C50" s="111" t="str">
        <f>IF(E50=Employee!D$263,LOOKUP(E$39,NiTable!A:A,NiTable!AC:AC)," ")</f>
        <v xml:space="preserve"> </v>
      </c>
      <c r="D50" s="111" t="str">
        <f>IF(E50=Employee!D$263,LOOKUP(E$39,TaxCode!A:A,TaxCode!BH:BH)," ")</f>
        <v xml:space="preserve"> </v>
      </c>
      <c r="E50" s="156" t="str">
        <f>IF(Employee!D$262="m"," ",IF(Employee!F$258&gt;E$39," ",IF(Employee!F$260&lt;E$39," ",Employee!D$263)))</f>
        <v xml:space="preserve"> </v>
      </c>
      <c r="F50" s="39" t="str">
        <f>IF(E50=" "," ",IF(Employee!F$258&gt;E$39," ",IF(Employee!F$260&lt;E$39," ",Employee!D$249)))</f>
        <v xml:space="preserve"> </v>
      </c>
      <c r="G50" s="176"/>
      <c r="H50" s="147">
        <f t="shared" si="42"/>
        <v>0</v>
      </c>
      <c r="I50" s="148">
        <f t="shared" si="43"/>
        <v>0</v>
      </c>
      <c r="J50" s="148">
        <f t="shared" si="44"/>
        <v>0</v>
      </c>
      <c r="K50" s="148">
        <f t="shared" si="45"/>
        <v>0</v>
      </c>
      <c r="L50" s="167">
        <f t="shared" si="46"/>
        <v>0</v>
      </c>
      <c r="M50" s="146" t="str">
        <f t="shared" si="36"/>
        <v xml:space="preserve"> </v>
      </c>
      <c r="N50" s="123" t="str">
        <f>IF(M50=" "," ",IF(M50=0," ",IF(Employee!O$258="W1",AN50,AI50-W35)))</f>
        <v xml:space="preserve"> </v>
      </c>
      <c r="O50" s="133" t="str">
        <f>IF(M50=" "," ",IF(M50=0," ",IF(Employee!P$251&gt;E$39,0,IF(C50="A",WNI!E332,IF(C50="B",WNI!F332,IF(C50="C",WNI!G332,IF(C50="J",WNI!H332," ")))))))</f>
        <v xml:space="preserve"> </v>
      </c>
      <c r="P50" s="136"/>
      <c r="Q50" s="136"/>
      <c r="R50" s="125" t="str">
        <f t="shared" si="37"/>
        <v xml:space="preserve"> </v>
      </c>
      <c r="S50" s="123"/>
      <c r="T50" s="124" t="str">
        <f>IF(M50=" "," ",IF(M50=0," ",WNI!I332))</f>
        <v xml:space="preserve"> </v>
      </c>
      <c r="U50" s="50"/>
      <c r="V50" s="61">
        <f>IF(Employee!H$268=E$39,Employee!D$268+SUM(M50)+V35,SUM(M50)+V35)</f>
        <v>0</v>
      </c>
      <c r="W50" s="61">
        <f>IF(Employee!H$268=E$39,Employee!D$269+SUM(N50)+W35,SUM(N50)+W35)</f>
        <v>0</v>
      </c>
      <c r="X50" s="61">
        <f t="shared" si="38"/>
        <v>0</v>
      </c>
      <c r="Y50" s="61">
        <f t="shared" si="39"/>
        <v>0</v>
      </c>
      <c r="Z50" s="61">
        <f t="shared" si="39"/>
        <v>0</v>
      </c>
      <c r="AA50" s="61">
        <f t="shared" si="40"/>
        <v>0</v>
      </c>
      <c r="AC50" s="61">
        <f t="shared" si="41"/>
        <v>0</v>
      </c>
      <c r="AD50" s="99"/>
      <c r="AE50" s="114">
        <f>IF(E50=" ",0,IF(D50="BR",0,IF(D50="D",0,IF(D50="NT",V50,LOOKUP(D50,Free!A:A,Free!B:B)*E$39/52))))</f>
        <v>0</v>
      </c>
      <c r="AF50" s="95">
        <f t="shared" si="47"/>
        <v>0</v>
      </c>
      <c r="AG50" s="95">
        <f t="shared" si="48"/>
        <v>0</v>
      </c>
      <c r="AH50" s="95">
        <f>IF(D50="D",AF50*AH$7,IF(AF50&gt;LOOKUP(E$39,HR!A:A,HR!B:B),(AF50-LOOKUP(E$39,HR!A:A,HR!B:B))*AH$7,0))</f>
        <v>0</v>
      </c>
      <c r="AI50" s="95">
        <f t="shared" si="49"/>
        <v>0</v>
      </c>
      <c r="AJ50" s="95">
        <f>IF(E50=" ",0,IF(D50="BR",0,IF(D50="D",0,IF(D50="NT",M50,LOOKUP(D50,Free!A:A,Free!B:B)*1/52))))</f>
        <v>0</v>
      </c>
      <c r="AK50" s="95">
        <f t="shared" si="50"/>
        <v>0</v>
      </c>
      <c r="AL50" s="95">
        <f t="shared" si="51"/>
        <v>0</v>
      </c>
      <c r="AM50" s="95">
        <f>IF(D50="D",AK50*AM$7,IF(AK50&gt;LOOKUP(1,HR!A:A,HR!B:B),(AK50-LOOKUP(1,HR!A:A,HR!B:B))*AH$7,0))</f>
        <v>0</v>
      </c>
      <c r="AN50" s="95">
        <f t="shared" si="52"/>
        <v>0</v>
      </c>
      <c r="AO50" s="99"/>
      <c r="AP50" s="63"/>
      <c r="AQ50" s="95">
        <f t="shared" si="53"/>
        <v>0</v>
      </c>
      <c r="AR50" s="95">
        <f t="shared" si="54"/>
        <v>0</v>
      </c>
      <c r="AS50" s="95">
        <f t="shared" si="55"/>
        <v>0</v>
      </c>
      <c r="AT50" s="95">
        <f t="shared" si="56"/>
        <v>0</v>
      </c>
      <c r="AU50" s="63"/>
    </row>
    <row r="51" spans="1:47" ht="18" customHeight="1" thickTop="1" thickBot="1" x14ac:dyDescent="0.25">
      <c r="A51" s="49"/>
      <c r="B51" s="164"/>
      <c r="C51" s="162"/>
      <c r="D51" s="162"/>
      <c r="E51" s="163"/>
      <c r="F51" s="412" t="s">
        <v>7</v>
      </c>
      <c r="G51" s="411"/>
      <c r="H51" s="168"/>
      <c r="I51" s="169"/>
      <c r="J51" s="169"/>
      <c r="K51" s="170"/>
      <c r="L51" s="170"/>
      <c r="M51" s="171">
        <f t="shared" ref="M51:R51" si="57">SUM(M41:M50)</f>
        <v>0</v>
      </c>
      <c r="N51" s="171">
        <f t="shared" si="57"/>
        <v>0</v>
      </c>
      <c r="O51" s="171">
        <f t="shared" si="57"/>
        <v>0</v>
      </c>
      <c r="P51" s="171">
        <f t="shared" si="57"/>
        <v>0</v>
      </c>
      <c r="Q51" s="171">
        <f t="shared" si="57"/>
        <v>0</v>
      </c>
      <c r="R51" s="171">
        <f t="shared" si="57"/>
        <v>0</v>
      </c>
      <c r="S51" s="123"/>
      <c r="T51" s="171">
        <f>SUM(T41:T50)</f>
        <v>0</v>
      </c>
      <c r="U51" s="51"/>
      <c r="V51" s="61"/>
      <c r="AD51" s="99"/>
      <c r="AE51" s="114"/>
      <c r="AO51" s="99"/>
      <c r="AP51" s="63"/>
      <c r="AU51" s="63"/>
    </row>
    <row r="52" spans="1:47" s="54" customFormat="1" ht="24" customHeight="1" thickBot="1" x14ac:dyDescent="0.25">
      <c r="A52" s="14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232"/>
      <c r="V52" s="84"/>
      <c r="W52" s="84"/>
      <c r="X52" s="84"/>
      <c r="Y52" s="233"/>
      <c r="Z52" s="84"/>
      <c r="AA52" s="84"/>
      <c r="AB52" s="85"/>
      <c r="AC52" s="84"/>
      <c r="AD52" s="98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8"/>
      <c r="AP52" s="226"/>
      <c r="AQ52" s="94"/>
      <c r="AR52" s="94"/>
      <c r="AS52" s="94"/>
      <c r="AT52" s="94"/>
      <c r="AU52" s="226"/>
    </row>
    <row r="53" spans="1:47" ht="18" customHeight="1" thickTop="1" thickBot="1" x14ac:dyDescent="0.25">
      <c r="A53" s="41"/>
      <c r="B53" s="409" t="s">
        <v>34</v>
      </c>
      <c r="C53" s="452"/>
      <c r="D53" s="452"/>
      <c r="E53" s="453"/>
      <c r="F53" s="42"/>
      <c r="G53" s="42"/>
      <c r="H53" s="43"/>
      <c r="I53" s="43"/>
      <c r="J53" s="43"/>
      <c r="K53" s="58"/>
      <c r="L53" s="58"/>
      <c r="M53" s="55"/>
      <c r="N53" s="43"/>
      <c r="O53" s="413" t="s">
        <v>39</v>
      </c>
      <c r="P53" s="414"/>
      <c r="Q53" s="415"/>
      <c r="R53" s="416"/>
      <c r="S53" s="417"/>
      <c r="T53" s="417"/>
      <c r="U53" s="44"/>
      <c r="AD53" s="99"/>
      <c r="AE53" s="114"/>
      <c r="AO53" s="99"/>
      <c r="AP53" s="63"/>
      <c r="AU53" s="63"/>
    </row>
    <row r="54" spans="1:47" ht="18" customHeight="1" thickTop="1" thickBot="1" x14ac:dyDescent="0.25">
      <c r="A54" s="45"/>
      <c r="B54" s="421" t="s">
        <v>9</v>
      </c>
      <c r="C54" s="454"/>
      <c r="D54" s="455"/>
      <c r="E54" s="220">
        <v>34</v>
      </c>
      <c r="F54" s="63"/>
      <c r="G54" s="63"/>
      <c r="H54" s="421" t="s">
        <v>39</v>
      </c>
      <c r="I54" s="454"/>
      <c r="J54" s="455"/>
      <c r="K54" s="324">
        <f>Admin!B233</f>
        <v>40140</v>
      </c>
      <c r="L54" s="325" t="s">
        <v>256</v>
      </c>
      <c r="M54" s="326">
        <f>Admin!B239</f>
        <v>40146</v>
      </c>
      <c r="N54" s="28"/>
      <c r="O54" s="422" t="s">
        <v>116</v>
      </c>
      <c r="P54" s="456"/>
      <c r="Q54" s="456"/>
      <c r="R54" s="457"/>
      <c r="S54" s="46"/>
      <c r="T54" s="231"/>
      <c r="U54" s="48"/>
      <c r="AD54" s="99"/>
      <c r="AE54" s="114"/>
      <c r="AO54" s="99"/>
      <c r="AP54" s="63"/>
      <c r="AU54" s="63"/>
    </row>
    <row r="55" spans="1:47" ht="18" customHeight="1" thickTop="1" x14ac:dyDescent="0.2">
      <c r="A55" s="45"/>
      <c r="B55" s="91"/>
      <c r="C55" s="32"/>
      <c r="D55" s="32"/>
      <c r="E55" s="47"/>
      <c r="F55" s="46"/>
      <c r="G55" s="46"/>
      <c r="H55" s="56"/>
      <c r="I55" s="56"/>
      <c r="J55" s="56"/>
      <c r="K55" s="59"/>
      <c r="L55" s="59"/>
      <c r="M55" s="56"/>
      <c r="N55" s="116"/>
      <c r="O55" s="56"/>
      <c r="P55" s="56"/>
      <c r="Q55" s="56"/>
      <c r="R55" s="56"/>
      <c r="S55" s="46"/>
      <c r="T55" s="56"/>
      <c r="U55" s="48"/>
      <c r="AD55" s="99"/>
      <c r="AE55" s="114"/>
      <c r="AO55" s="99"/>
      <c r="AP55" s="63"/>
      <c r="AU55" s="63"/>
    </row>
    <row r="56" spans="1:47" ht="18" customHeight="1" x14ac:dyDescent="0.2">
      <c r="A56" s="45"/>
      <c r="B56" s="151" t="str">
        <f>IF(E56=" "," ",IF(Employee!F$24&gt;E$54," ",IF(Employee!F$26&lt;E$54," ",Employee!D$30)))</f>
        <v xml:space="preserve"> </v>
      </c>
      <c r="C56" s="110" t="str">
        <f>IF(E56=Employee!D$29,LOOKUP(E$54,NiTable!A:A,NiTable!B:B)," ")</f>
        <v xml:space="preserve"> </v>
      </c>
      <c r="D56" s="110" t="str">
        <f>IF(E56=Employee!D$29,LOOKUP(E$54,TaxCode!A:A,TaxCode!F:F)," ")</f>
        <v xml:space="preserve"> </v>
      </c>
      <c r="E56" s="160" t="str">
        <f>IF(Employee!D$28="m"," ",IF(Employee!F$24&gt;E$54," ",IF(Employee!F$26&lt;E$54," ",Employee!D$29)))</f>
        <v xml:space="preserve"> </v>
      </c>
      <c r="F56" s="157" t="str">
        <f>IF(E56=" "," ",IF(Employee!F$24&gt;E$54," ",IF(Employee!F$26&lt;E$54," ",Employee!D$15)))</f>
        <v xml:space="preserve"> </v>
      </c>
      <c r="G56" s="175"/>
      <c r="H56" s="126">
        <f>IF(T$54="Y",H41,0)</f>
        <v>0</v>
      </c>
      <c r="I56" s="117">
        <f>IF(T$54="Y",I41,0)</f>
        <v>0</v>
      </c>
      <c r="J56" s="117">
        <f>IF(T$54="Y",J41,0)</f>
        <v>0</v>
      </c>
      <c r="K56" s="117">
        <f>IF(T$54="Y",K41,I56*J56)</f>
        <v>0</v>
      </c>
      <c r="L56" s="117">
        <f>IF(T$54="Y",L41,0)</f>
        <v>0</v>
      </c>
      <c r="M56" s="130" t="str">
        <f t="shared" ref="M56:M65" si="58">IF(E56=" "," ",IF(T$54="Y",M41,IF((H56+K56+L56)&gt;0,H56+K56+L56," ")))</f>
        <v xml:space="preserve"> </v>
      </c>
      <c r="N56" s="119" t="str">
        <f>IF(M56=" "," ",IF(M56=0," ",IF(Employee!O$24="W1",AN56,AI56-W41)))</f>
        <v xml:space="preserve"> </v>
      </c>
      <c r="O56" s="131" t="str">
        <f>IF(M56=" "," ",IF(M56=0," ",IF(Employee!P$17&gt;E$54,0,IF(C56="A",WNI!E333,IF(C56="B",WNI!F333,IF(C56="C",WNI!G333,IF(C56="J",WNI!H333," ")))))))</f>
        <v xml:space="preserve"> </v>
      </c>
      <c r="P56" s="119"/>
      <c r="Q56" s="119"/>
      <c r="R56" s="137" t="str">
        <f t="shared" ref="R56:R65" si="59">IF(M56=" "," ",IF(M56=0," ",M56-SUM(N56:Q56)))</f>
        <v xml:space="preserve"> </v>
      </c>
      <c r="S56" s="123"/>
      <c r="T56" s="120" t="str">
        <f>IF(M56=" "," ",IF(M56=0," ",WNI!I333))</f>
        <v xml:space="preserve"> </v>
      </c>
      <c r="U56" s="50"/>
      <c r="V56" s="61">
        <f>IF(Employee!H$34=E$54,Employee!D$34+SUM(M56)+V41,SUM(M56)+V41)</f>
        <v>0</v>
      </c>
      <c r="W56" s="61">
        <f>IF(Employee!H$34=E$54,Employee!D$35+SUM(N56)+W41,SUM(N56)+W41)</f>
        <v>0</v>
      </c>
      <c r="X56" s="61">
        <f t="shared" ref="X56:X65" si="60">IF(O56=" ",X41,O56+X41)</f>
        <v>0</v>
      </c>
      <c r="Y56" s="61">
        <f t="shared" ref="Y56:Z65" si="61">IF(P56=0,Y41,P56+Y41)</f>
        <v>0</v>
      </c>
      <c r="Z56" s="61">
        <f t="shared" si="61"/>
        <v>0</v>
      </c>
      <c r="AA56" s="61">
        <f t="shared" ref="AA56:AA65" si="62">IF(R56=" ",AA41,AA41+R56)</f>
        <v>0</v>
      </c>
      <c r="AC56" s="61">
        <f t="shared" ref="AC56:AC65" si="63">IF(T56=" ",AC41,T56+AC41)</f>
        <v>0</v>
      </c>
      <c r="AD56" s="99"/>
      <c r="AE56" s="114">
        <f>IF(E56=" ",0,IF(D56="BR",0,IF(D56="D",0,IF(D56="NT",V56,LOOKUP(D56,Free!A:A,Free!B:B)*E$54/52))))</f>
        <v>0</v>
      </c>
      <c r="AF56" s="95">
        <f>IF(E56=" ",0,V56-AE56)</f>
        <v>0</v>
      </c>
      <c r="AG56" s="95">
        <f>AF56*AG$7</f>
        <v>0</v>
      </c>
      <c r="AH56" s="95">
        <f>IF(D56="D",AF56*AH$7,IF(AF56&gt;LOOKUP(E$54,HR!A:A,HR!B:B),(AF56-LOOKUP(E$54,HR!A:A,HR!B:B))*AH$7,0))</f>
        <v>0</v>
      </c>
      <c r="AI56" s="95">
        <f>IF(AF56&lt;1,0,AG56+AH56)</f>
        <v>0</v>
      </c>
      <c r="AJ56" s="95">
        <f>IF(E56=" ",0,IF(D56="BR",0,IF(D56="D",0,IF(D56="NT",M56,LOOKUP(D56,Free!A:A,Free!B:B)*1/52))))</f>
        <v>0</v>
      </c>
      <c r="AK56" s="95">
        <f>IF(E56=" ",0,SUM(M56)-AJ56)</f>
        <v>0</v>
      </c>
      <c r="AL56" s="95">
        <f>AK56*AL$7</f>
        <v>0</v>
      </c>
      <c r="AM56" s="95">
        <f>IF(D56="D",AK56*AM$7,IF(AK56&gt;LOOKUP(1,HR!A:A,HR!B:B),(AK56-LOOKUP(1,HR!A:A,HR!B:B))*AH$7,0))</f>
        <v>0</v>
      </c>
      <c r="AN56" s="95">
        <f>IF(AK56&lt;1,0,AL56+AM56)</f>
        <v>0</v>
      </c>
      <c r="AO56" s="99"/>
      <c r="AP56" s="63"/>
      <c r="AQ56" s="95">
        <f>IF(G56="SSP",H56,0)</f>
        <v>0</v>
      </c>
      <c r="AR56" s="95">
        <f>IF(G56="SMP",H56,0)</f>
        <v>0</v>
      </c>
      <c r="AS56" s="95">
        <f>IF(G56="SPP",H56,0)</f>
        <v>0</v>
      </c>
      <c r="AT56" s="95">
        <f>IF(G56="SAP",H56,0)</f>
        <v>0</v>
      </c>
      <c r="AU56" s="63"/>
    </row>
    <row r="57" spans="1:47" ht="18" customHeight="1" x14ac:dyDescent="0.2">
      <c r="A57" s="45"/>
      <c r="B57" s="153" t="str">
        <f>IF(E57=" "," ",IF(Employee!F$50&gt;E$54," ",IF(Employee!F$52&lt;E$54," ",Employee!D$56)))</f>
        <v xml:space="preserve"> </v>
      </c>
      <c r="C57" s="32" t="str">
        <f>IF(E57=Employee!D$55,LOOKUP(E$54,NiTable!A:A,NiTable!E:E)," ")</f>
        <v xml:space="preserve"> </v>
      </c>
      <c r="D57" s="32" t="str">
        <f>IF(E57=Employee!D$55,LOOKUP(E$54,TaxCode!A:A,TaxCode!L:L)," ")</f>
        <v xml:space="preserve"> </v>
      </c>
      <c r="E57" s="150" t="str">
        <f>IF(Employee!D$54="m"," ",IF(Employee!F$50&gt;E$54," ",IF(Employee!F$52&lt;E$54," ",Employee!D$55)))</f>
        <v xml:space="preserve"> </v>
      </c>
      <c r="F57" s="158" t="str">
        <f>IF(E57=" "," ",IF(Employee!F$50&gt;E$54," ",IF(Employee!F$52&lt;E$54," ",Employee!D$41)))</f>
        <v xml:space="preserve"> </v>
      </c>
      <c r="G57" s="175"/>
      <c r="H57" s="127">
        <f t="shared" ref="H57:H65" si="64">IF(T$54="Y",H42,0)</f>
        <v>0</v>
      </c>
      <c r="I57" s="121">
        <f t="shared" ref="I57:I65" si="65">IF(T$54="Y",I42,0)</f>
        <v>0</v>
      </c>
      <c r="J57" s="121">
        <f t="shared" ref="J57:J65" si="66">IF(T$54="Y",J42,0)</f>
        <v>0</v>
      </c>
      <c r="K57" s="121">
        <f t="shared" ref="K57:K65" si="67">IF(T$54="Y",K42,I57*J57)</f>
        <v>0</v>
      </c>
      <c r="L57" s="121">
        <f t="shared" ref="L57:L65" si="68">IF(T$54="Y",L42,0)</f>
        <v>0</v>
      </c>
      <c r="M57" s="132" t="str">
        <f t="shared" si="58"/>
        <v xml:space="preserve"> </v>
      </c>
      <c r="N57" s="123" t="str">
        <f>IF(M57=" "," ",IF(M57=0," ",IF(Employee!O$50="W1",AN57,AI57-W42)))</f>
        <v xml:space="preserve"> </v>
      </c>
      <c r="O57" s="133" t="str">
        <f>IF(M57=" "," ",IF(M57=0," ",IF(Employee!P$43&gt;E$54,0,IF(C57="A",WNI!E334,IF(C57="B",WNI!F334,IF(C57="C",WNI!G334,IF(C57="J",WNI!H334," ")))))))</f>
        <v xml:space="preserve"> </v>
      </c>
      <c r="P57" s="123"/>
      <c r="Q57" s="123"/>
      <c r="R57" s="138" t="str">
        <f t="shared" si="59"/>
        <v xml:space="preserve"> </v>
      </c>
      <c r="S57" s="123"/>
      <c r="T57" s="124" t="str">
        <f>IF(M57=" "," ",IF(M57=0," ",WNI!I334))</f>
        <v xml:space="preserve"> </v>
      </c>
      <c r="U57" s="50"/>
      <c r="V57" s="61">
        <f>IF(Employee!H$60=E$54,Employee!D$60+SUM(M57)+V42,SUM(M57)+V42)</f>
        <v>0</v>
      </c>
      <c r="W57" s="61">
        <f>IF(Employee!H$60=E$54,Employee!D$61+SUM(N57)+W42,SUM(N57)+W42)</f>
        <v>0</v>
      </c>
      <c r="X57" s="61">
        <f t="shared" si="60"/>
        <v>0</v>
      </c>
      <c r="Y57" s="61">
        <f t="shared" si="61"/>
        <v>0</v>
      </c>
      <c r="Z57" s="61">
        <f t="shared" si="61"/>
        <v>0</v>
      </c>
      <c r="AA57" s="61">
        <f t="shared" si="62"/>
        <v>0</v>
      </c>
      <c r="AC57" s="61">
        <f t="shared" si="63"/>
        <v>0</v>
      </c>
      <c r="AD57" s="99"/>
      <c r="AE57" s="114">
        <f>IF(E57=" ",0,IF(D57="BR",0,IF(D57="D",0,IF(D57="NT",V57,LOOKUP(D57,Free!A:A,Free!B:B)*E$54/52))))</f>
        <v>0</v>
      </c>
      <c r="AF57" s="95">
        <f t="shared" ref="AF57:AF65" si="69">IF(E57=" ",0,V57-AE57)</f>
        <v>0</v>
      </c>
      <c r="AG57" s="95">
        <f t="shared" ref="AG57:AG65" si="70">AF57*AG$7</f>
        <v>0</v>
      </c>
      <c r="AH57" s="95">
        <f>IF(D57="D",AF57*AH$7,IF(AF57&gt;LOOKUP(E$54,HR!A:A,HR!B:B),(AF57-LOOKUP(E$54,HR!A:A,HR!B:B))*AH$7,0))</f>
        <v>0</v>
      </c>
      <c r="AI57" s="95">
        <f t="shared" ref="AI57:AI65" si="71">IF(AF57&lt;1,0,AG57+AH57)</f>
        <v>0</v>
      </c>
      <c r="AJ57" s="95">
        <f>IF(E57=" ",0,IF(D57="BR",0,IF(D57="D",0,IF(D57="NT",M57,LOOKUP(D57,Free!A:A,Free!B:B)*1/52))))</f>
        <v>0</v>
      </c>
      <c r="AK57" s="95">
        <f t="shared" ref="AK57:AK65" si="72">IF(E57=" ",0,SUM(M57)-AJ57)</f>
        <v>0</v>
      </c>
      <c r="AL57" s="95">
        <f t="shared" ref="AL57:AL65" si="73">AK57*AL$7</f>
        <v>0</v>
      </c>
      <c r="AM57" s="95">
        <f>IF(D57="D",AK57*AM$7,IF(AK57&gt;LOOKUP(1,HR!A:A,HR!B:B),(AK57-LOOKUP(1,HR!A:A,HR!B:B))*AH$7,0))</f>
        <v>0</v>
      </c>
      <c r="AN57" s="95">
        <f t="shared" ref="AN57:AN65" si="74">IF(AK57&lt;1,0,AL57+AM57)</f>
        <v>0</v>
      </c>
      <c r="AO57" s="99"/>
      <c r="AP57" s="63"/>
      <c r="AQ57" s="95">
        <f t="shared" ref="AQ57:AQ65" si="75">IF(G57="SSP",H57,0)</f>
        <v>0</v>
      </c>
      <c r="AR57" s="95">
        <f t="shared" ref="AR57:AR65" si="76">IF(G57="SMP",H57,0)</f>
        <v>0</v>
      </c>
      <c r="AS57" s="95">
        <f t="shared" ref="AS57:AS65" si="77">IF(G57="SPP",H57,0)</f>
        <v>0</v>
      </c>
      <c r="AT57" s="95">
        <f t="shared" ref="AT57:AT65" si="78">IF(G57="SAP",H57,0)</f>
        <v>0</v>
      </c>
      <c r="AU57" s="63"/>
    </row>
    <row r="58" spans="1:47" ht="18" customHeight="1" x14ac:dyDescent="0.2">
      <c r="A58" s="45"/>
      <c r="B58" s="153" t="str">
        <f>IF(E58=" "," ",IF(Employee!F$76&gt;E$54," ",IF(Employee!F$78&lt;E$54," ",Employee!D$82)))</f>
        <v xml:space="preserve"> </v>
      </c>
      <c r="C58" s="32" t="str">
        <f>IF(E58=Employee!D$81,LOOKUP(E$54,NiTable!A:A,NiTable!H:H)," ")</f>
        <v xml:space="preserve"> </v>
      </c>
      <c r="D58" s="32" t="str">
        <f>IF(E58=Employee!D$81,LOOKUP(E$54,TaxCode!A:A,TaxCode!R:R)," ")</f>
        <v xml:space="preserve"> </v>
      </c>
      <c r="E58" s="150" t="str">
        <f>IF(Employee!D$80="m"," ",IF(Employee!F$76&gt;E$54," ",IF(Employee!F$78&lt;E$54," ",Employee!D$81)))</f>
        <v xml:space="preserve"> </v>
      </c>
      <c r="F58" s="158" t="str">
        <f>IF(E58=" "," ",IF(Employee!F$76&gt;E$54," ",IF(Employee!F$78&lt;E$54," ",Employee!D$67)))</f>
        <v xml:space="preserve"> </v>
      </c>
      <c r="G58" s="175"/>
      <c r="H58" s="127">
        <f t="shared" si="64"/>
        <v>0</v>
      </c>
      <c r="I58" s="121">
        <f t="shared" si="65"/>
        <v>0</v>
      </c>
      <c r="J58" s="121">
        <f t="shared" si="66"/>
        <v>0</v>
      </c>
      <c r="K58" s="121">
        <f t="shared" si="67"/>
        <v>0</v>
      </c>
      <c r="L58" s="121">
        <f t="shared" si="68"/>
        <v>0</v>
      </c>
      <c r="M58" s="132" t="str">
        <f t="shared" si="58"/>
        <v xml:space="preserve"> </v>
      </c>
      <c r="N58" s="123" t="str">
        <f>IF(M58=" "," ",IF(M58=0," ",IF(Employee!O$76="W1",AN58,AI58-W43)))</f>
        <v xml:space="preserve"> </v>
      </c>
      <c r="O58" s="133" t="str">
        <f>IF(M58=" "," ",IF(M58=0," ",IF(Employee!P$69&gt;E$54,0,IF(C58="A",WNI!E335,IF(C58="B",WNI!F335,IF(C58="C",WNI!G335,IF(C58="J",WNI!H335," ")))))))</f>
        <v xml:space="preserve"> </v>
      </c>
      <c r="P58" s="123"/>
      <c r="Q58" s="123"/>
      <c r="R58" s="138" t="str">
        <f t="shared" si="59"/>
        <v xml:space="preserve"> </v>
      </c>
      <c r="S58" s="123"/>
      <c r="T58" s="124" t="str">
        <f>IF(M58=" "," ",IF(M58=0," ",WNI!I335))</f>
        <v xml:space="preserve"> </v>
      </c>
      <c r="U58" s="50"/>
      <c r="V58" s="61">
        <f>IF(Employee!H$86=E$54,Employee!D$86+SUM(M58)+V43,SUM(M58)+V43)</f>
        <v>0</v>
      </c>
      <c r="W58" s="61">
        <f>IF(Employee!H$86=E$54,Employee!D$87+SUM(N58)+W43,SUM(N58)+W43)</f>
        <v>0</v>
      </c>
      <c r="X58" s="61">
        <f t="shared" si="60"/>
        <v>0</v>
      </c>
      <c r="Y58" s="61">
        <f t="shared" si="61"/>
        <v>0</v>
      </c>
      <c r="Z58" s="61">
        <f t="shared" si="61"/>
        <v>0</v>
      </c>
      <c r="AA58" s="61">
        <f t="shared" si="62"/>
        <v>0</v>
      </c>
      <c r="AC58" s="61">
        <f t="shared" si="63"/>
        <v>0</v>
      </c>
      <c r="AD58" s="99"/>
      <c r="AE58" s="114">
        <f>IF(E58=" ",0,IF(D58="BR",0,IF(D58="D",0,IF(D58="NT",V58,LOOKUP(D58,Free!A:A,Free!B:B)*E$54/52))))</f>
        <v>0</v>
      </c>
      <c r="AF58" s="95">
        <f t="shared" si="69"/>
        <v>0</v>
      </c>
      <c r="AG58" s="95">
        <f t="shared" si="70"/>
        <v>0</v>
      </c>
      <c r="AH58" s="95">
        <f>IF(D58="D",AF58*AH$7,IF(AF58&gt;LOOKUP(E$54,HR!A:A,HR!B:B),(AF58-LOOKUP(E$54,HR!A:A,HR!B:B))*AH$7,0))</f>
        <v>0</v>
      </c>
      <c r="AI58" s="95">
        <f t="shared" si="71"/>
        <v>0</v>
      </c>
      <c r="AJ58" s="95">
        <f>IF(E58=" ",0,IF(D58="BR",0,IF(D58="D",0,IF(D58="NT",M58,LOOKUP(D58,Free!A:A,Free!B:B)*1/52))))</f>
        <v>0</v>
      </c>
      <c r="AK58" s="95">
        <f t="shared" si="72"/>
        <v>0</v>
      </c>
      <c r="AL58" s="95">
        <f t="shared" si="73"/>
        <v>0</v>
      </c>
      <c r="AM58" s="95">
        <f>IF(D58="D",AK58*AM$7,IF(AK58&gt;LOOKUP(1,HR!A:A,HR!B:B),(AK58-LOOKUP(1,HR!A:A,HR!B:B))*AH$7,0))</f>
        <v>0</v>
      </c>
      <c r="AN58" s="95">
        <f t="shared" si="74"/>
        <v>0</v>
      </c>
      <c r="AO58" s="99"/>
      <c r="AP58" s="63"/>
      <c r="AQ58" s="95">
        <f t="shared" si="75"/>
        <v>0</v>
      </c>
      <c r="AR58" s="95">
        <f t="shared" si="76"/>
        <v>0</v>
      </c>
      <c r="AS58" s="95">
        <f t="shared" si="77"/>
        <v>0</v>
      </c>
      <c r="AT58" s="95">
        <f t="shared" si="78"/>
        <v>0</v>
      </c>
      <c r="AU58" s="63"/>
    </row>
    <row r="59" spans="1:47" ht="18" customHeight="1" x14ac:dyDescent="0.2">
      <c r="A59" s="45"/>
      <c r="B59" s="153" t="str">
        <f>IF(E59=" "," ",IF(Employee!F$102&gt;E$54," ",IF(Employee!F$104&lt;E$54," ",Employee!D$108)))</f>
        <v xml:space="preserve"> </v>
      </c>
      <c r="C59" s="32" t="str">
        <f>IF(E59=Employee!D$107,LOOKUP(E$54,NiTable!A:A,NiTable!K:K)," ")</f>
        <v xml:space="preserve"> </v>
      </c>
      <c r="D59" s="32" t="str">
        <f>IF(E59=Employee!D$107,LOOKUP(E$54,TaxCode!A:A,TaxCode!X:X)," ")</f>
        <v xml:space="preserve"> </v>
      </c>
      <c r="E59" s="150" t="str">
        <f>IF(Employee!D$106="m"," ",IF(Employee!F$102&gt;E$54," ",IF(Employee!F$104&lt;E$54," ",Employee!D$107)))</f>
        <v xml:space="preserve"> </v>
      </c>
      <c r="F59" s="158" t="str">
        <f>IF(E59=" "," ",IF(Employee!F$102&gt;E$54," ",IF(Employee!F$104&lt;E$54," ",Employee!D$93)))</f>
        <v xml:space="preserve"> </v>
      </c>
      <c r="G59" s="175"/>
      <c r="H59" s="127">
        <f t="shared" si="64"/>
        <v>0</v>
      </c>
      <c r="I59" s="121">
        <f t="shared" si="65"/>
        <v>0</v>
      </c>
      <c r="J59" s="121">
        <f t="shared" si="66"/>
        <v>0</v>
      </c>
      <c r="K59" s="121">
        <f t="shared" si="67"/>
        <v>0</v>
      </c>
      <c r="L59" s="121">
        <f t="shared" si="68"/>
        <v>0</v>
      </c>
      <c r="M59" s="132" t="str">
        <f t="shared" si="58"/>
        <v xml:space="preserve"> </v>
      </c>
      <c r="N59" s="123" t="str">
        <f>IF(M59=" "," ",IF(M59=0," ",IF(Employee!O$102="W1",AN59,AI59-W44)))</f>
        <v xml:space="preserve"> </v>
      </c>
      <c r="O59" s="133" t="str">
        <f>IF(M59=" "," ",IF(M59=0," ",IF(Employee!P$95&gt;E$54,0,IF(C59="A",WNI!E336,IF(C59="B",WNI!F336,IF(C59="C",WNI!G336,IF(C59="J",WNI!H336," ")))))))</f>
        <v xml:space="preserve"> </v>
      </c>
      <c r="P59" s="123"/>
      <c r="Q59" s="123"/>
      <c r="R59" s="138" t="str">
        <f t="shared" si="59"/>
        <v xml:space="preserve"> </v>
      </c>
      <c r="S59" s="123"/>
      <c r="T59" s="124" t="str">
        <f>IF(M59=" "," ",IF(M59=0," ",WNI!I336))</f>
        <v xml:space="preserve"> </v>
      </c>
      <c r="U59" s="50"/>
      <c r="V59" s="61">
        <f>IF(Employee!H$112=E$54,Employee!D$112+SUM(M59)+V44,SUM(M59)+V44)</f>
        <v>0</v>
      </c>
      <c r="W59" s="61">
        <f>IF(Employee!H$112=E$54,Employee!D$113+SUM(N59)+W44,SUM(N59)+W44)</f>
        <v>0</v>
      </c>
      <c r="X59" s="61">
        <f t="shared" si="60"/>
        <v>0</v>
      </c>
      <c r="Y59" s="61">
        <f t="shared" si="61"/>
        <v>0</v>
      </c>
      <c r="Z59" s="61">
        <f t="shared" si="61"/>
        <v>0</v>
      </c>
      <c r="AA59" s="61">
        <f t="shared" si="62"/>
        <v>0</v>
      </c>
      <c r="AC59" s="61">
        <f t="shared" si="63"/>
        <v>0</v>
      </c>
      <c r="AD59" s="99"/>
      <c r="AE59" s="114">
        <f>IF(E59=" ",0,IF(D59="BR",0,IF(D59="D",0,IF(D59="NT",V59,LOOKUP(D59,Free!A:A,Free!B:B)*E$54/52))))</f>
        <v>0</v>
      </c>
      <c r="AF59" s="95">
        <f t="shared" si="69"/>
        <v>0</v>
      </c>
      <c r="AG59" s="95">
        <f t="shared" si="70"/>
        <v>0</v>
      </c>
      <c r="AH59" s="95">
        <f>IF(D59="D",AF59*AH$7,IF(AF59&gt;LOOKUP(E$54,HR!A:A,HR!B:B),(AF59-LOOKUP(E$54,HR!A:A,HR!B:B))*AH$7,0))</f>
        <v>0</v>
      </c>
      <c r="AI59" s="95">
        <f t="shared" si="71"/>
        <v>0</v>
      </c>
      <c r="AJ59" s="95">
        <f>IF(E59=" ",0,IF(D59="BR",0,IF(D59="D",0,IF(D59="NT",M59,LOOKUP(D59,Free!A:A,Free!B:B)*1/52))))</f>
        <v>0</v>
      </c>
      <c r="AK59" s="95">
        <f t="shared" si="72"/>
        <v>0</v>
      </c>
      <c r="AL59" s="95">
        <f t="shared" si="73"/>
        <v>0</v>
      </c>
      <c r="AM59" s="95">
        <f>IF(D59="D",AK59*AM$7,IF(AK59&gt;LOOKUP(1,HR!A:A,HR!B:B),(AK59-LOOKUP(1,HR!A:A,HR!B:B))*AH$7,0))</f>
        <v>0</v>
      </c>
      <c r="AN59" s="95">
        <f t="shared" si="74"/>
        <v>0</v>
      </c>
      <c r="AO59" s="99"/>
      <c r="AP59" s="63"/>
      <c r="AQ59" s="95">
        <f t="shared" si="75"/>
        <v>0</v>
      </c>
      <c r="AR59" s="95">
        <f t="shared" si="76"/>
        <v>0</v>
      </c>
      <c r="AS59" s="95">
        <f t="shared" si="77"/>
        <v>0</v>
      </c>
      <c r="AT59" s="95">
        <f t="shared" si="78"/>
        <v>0</v>
      </c>
      <c r="AU59" s="63"/>
    </row>
    <row r="60" spans="1:47" ht="18" customHeight="1" x14ac:dyDescent="0.2">
      <c r="A60" s="45"/>
      <c r="B60" s="153" t="str">
        <f>IF(E60=" "," ",IF(Employee!F$128&gt;E$54," ",IF(Employee!F$130&lt;E$54," ",Employee!D$134)))</f>
        <v xml:space="preserve"> </v>
      </c>
      <c r="C60" s="32" t="str">
        <f>IF(E60=Employee!D$133,LOOKUP(E$54,NiTable!A:A,NiTable!N:N)," ")</f>
        <v xml:space="preserve"> </v>
      </c>
      <c r="D60" s="32" t="str">
        <f>IF(E60=Employee!D$133,LOOKUP(E$54,TaxCode!A:A,TaxCode!AD:AD)," ")</f>
        <v xml:space="preserve"> </v>
      </c>
      <c r="E60" s="150" t="str">
        <f>IF(Employee!D$132="m"," ",IF(Employee!F$128&gt;E$54," ",IF(Employee!F$130&lt;E$54," ",Employee!D$133)))</f>
        <v xml:space="preserve"> </v>
      </c>
      <c r="F60" s="158" t="str">
        <f>IF(E60=" "," ",IF(Employee!F$128&gt;E$54," ",IF(Employee!F$130&lt;E$54," ",Employee!D$119)))</f>
        <v xml:space="preserve"> </v>
      </c>
      <c r="G60" s="175"/>
      <c r="H60" s="127">
        <f t="shared" si="64"/>
        <v>0</v>
      </c>
      <c r="I60" s="121">
        <f t="shared" si="65"/>
        <v>0</v>
      </c>
      <c r="J60" s="121">
        <f t="shared" si="66"/>
        <v>0</v>
      </c>
      <c r="K60" s="121">
        <f t="shared" si="67"/>
        <v>0</v>
      </c>
      <c r="L60" s="121">
        <f t="shared" si="68"/>
        <v>0</v>
      </c>
      <c r="M60" s="132" t="str">
        <f t="shared" si="58"/>
        <v xml:space="preserve"> </v>
      </c>
      <c r="N60" s="123" t="str">
        <f>IF(M60=" "," ",IF(M60=0," ",IF(Employee!O$128="W1",AN60,AI60-W45)))</f>
        <v xml:space="preserve"> </v>
      </c>
      <c r="O60" s="133" t="str">
        <f>IF(M60=" "," ",IF(M60=0," ",IF(Employee!P$121&gt;E$54,0,IF(C60="A",WNI!E337,IF(C60="B",WNI!F337,IF(C60="C",WNI!G337,IF(C60="J",WNI!H337," ")))))))</f>
        <v xml:space="preserve"> </v>
      </c>
      <c r="P60" s="123"/>
      <c r="Q60" s="123"/>
      <c r="R60" s="138" t="str">
        <f t="shared" si="59"/>
        <v xml:space="preserve"> </v>
      </c>
      <c r="S60" s="123"/>
      <c r="T60" s="124" t="str">
        <f>IF(M60=" "," ",IF(M60=0," ",WNI!I337))</f>
        <v xml:space="preserve"> </v>
      </c>
      <c r="U60" s="50"/>
      <c r="V60" s="61">
        <f>IF(Employee!H$138=E$54,Employee!D$138+SUM(M60)+V45,SUM(M60)+V45)</f>
        <v>0</v>
      </c>
      <c r="W60" s="61">
        <f>IF(Employee!H$138=E$54,Employee!D$139+SUM(N60)+W45,SUM(N60)+W45)</f>
        <v>0</v>
      </c>
      <c r="X60" s="61">
        <f t="shared" si="60"/>
        <v>0</v>
      </c>
      <c r="Y60" s="61">
        <f t="shared" si="61"/>
        <v>0</v>
      </c>
      <c r="Z60" s="61">
        <f t="shared" si="61"/>
        <v>0</v>
      </c>
      <c r="AA60" s="61">
        <f t="shared" si="62"/>
        <v>0</v>
      </c>
      <c r="AC60" s="61">
        <f t="shared" si="63"/>
        <v>0</v>
      </c>
      <c r="AD60" s="99"/>
      <c r="AE60" s="114">
        <f>IF(E60=" ",0,IF(D60="BR",0,IF(D60="D",0,IF(D60="NT",V60,LOOKUP(D60,Free!A:A,Free!B:B)*E$54/52))))</f>
        <v>0</v>
      </c>
      <c r="AF60" s="95">
        <f t="shared" si="69"/>
        <v>0</v>
      </c>
      <c r="AG60" s="95">
        <f t="shared" si="70"/>
        <v>0</v>
      </c>
      <c r="AH60" s="95">
        <f>IF(D60="D",AF60*AH$7,IF(AF60&gt;LOOKUP(E$54,HR!A:A,HR!B:B),(AF60-LOOKUP(E$54,HR!A:A,HR!B:B))*AH$7,0))</f>
        <v>0</v>
      </c>
      <c r="AI60" s="95">
        <f t="shared" si="71"/>
        <v>0</v>
      </c>
      <c r="AJ60" s="95">
        <f>IF(E60=" ",0,IF(D60="BR",0,IF(D60="D",0,IF(D60="NT",M60,LOOKUP(D60,Free!A:A,Free!B:B)*1/52))))</f>
        <v>0</v>
      </c>
      <c r="AK60" s="95">
        <f t="shared" si="72"/>
        <v>0</v>
      </c>
      <c r="AL60" s="95">
        <f t="shared" si="73"/>
        <v>0</v>
      </c>
      <c r="AM60" s="95">
        <f>IF(D60="D",AK60*AM$7,IF(AK60&gt;LOOKUP(1,HR!A:A,HR!B:B),(AK60-LOOKUP(1,HR!A:A,HR!B:B))*AH$7,0))</f>
        <v>0</v>
      </c>
      <c r="AN60" s="95">
        <f t="shared" si="74"/>
        <v>0</v>
      </c>
      <c r="AO60" s="99"/>
      <c r="AP60" s="63"/>
      <c r="AQ60" s="95">
        <f t="shared" si="75"/>
        <v>0</v>
      </c>
      <c r="AR60" s="95">
        <f t="shared" si="76"/>
        <v>0</v>
      </c>
      <c r="AS60" s="95">
        <f t="shared" si="77"/>
        <v>0</v>
      </c>
      <c r="AT60" s="95">
        <f t="shared" si="78"/>
        <v>0</v>
      </c>
      <c r="AU60" s="63"/>
    </row>
    <row r="61" spans="1:47" ht="18" customHeight="1" x14ac:dyDescent="0.2">
      <c r="A61" s="45"/>
      <c r="B61" s="153" t="str">
        <f>IF(E61=" "," ",IF(Employee!F$154&gt;E$54," ",IF(Employee!F$156&lt;E$54," ",Employee!D$160)))</f>
        <v xml:space="preserve"> </v>
      </c>
      <c r="C61" s="32" t="str">
        <f>IF(E61=Employee!D$159,LOOKUP(E$54,NiTable!A:A,NiTable!Q:Q)," ")</f>
        <v xml:space="preserve"> </v>
      </c>
      <c r="D61" s="32" t="str">
        <f>IF(E61=Employee!D$159,LOOKUP(E$54,TaxCode!A:A,TaxCode!AJ:AJ)," ")</f>
        <v xml:space="preserve"> </v>
      </c>
      <c r="E61" s="150" t="str">
        <f>IF(Employee!D$158="m"," ",IF(Employee!F$154&gt;E$54," ",IF(Employee!F$156&lt;E$54," ",Employee!D$159)))</f>
        <v xml:space="preserve"> </v>
      </c>
      <c r="F61" s="158" t="str">
        <f>IF(E61=" "," ",IF(Employee!F$154&gt;E$54," ",IF(Employee!F$156&lt;E$54," ",Employee!D$145)))</f>
        <v xml:space="preserve"> </v>
      </c>
      <c r="G61" s="175"/>
      <c r="H61" s="127">
        <f t="shared" si="64"/>
        <v>0</v>
      </c>
      <c r="I61" s="121">
        <f t="shared" si="65"/>
        <v>0</v>
      </c>
      <c r="J61" s="121">
        <f t="shared" si="66"/>
        <v>0</v>
      </c>
      <c r="K61" s="121">
        <f t="shared" si="67"/>
        <v>0</v>
      </c>
      <c r="L61" s="121">
        <f t="shared" si="68"/>
        <v>0</v>
      </c>
      <c r="M61" s="132" t="str">
        <f t="shared" si="58"/>
        <v xml:space="preserve"> </v>
      </c>
      <c r="N61" s="123" t="str">
        <f>IF(M61=" "," ",IF(M61=0," ",IF(Employee!O$154="W1",AN61,AI61-W46)))</f>
        <v xml:space="preserve"> </v>
      </c>
      <c r="O61" s="133" t="str">
        <f>IF(M61=" "," ",IF(M61=0," ",IF(Employee!P$147&gt;E$54,0,IF(C61="A",WNI!E338,IF(C61="B",WNI!F338,IF(C61="C",WNI!G338,IF(C61="J",WNI!H338," ")))))))</f>
        <v xml:space="preserve"> </v>
      </c>
      <c r="P61" s="123"/>
      <c r="Q61" s="123"/>
      <c r="R61" s="138" t="str">
        <f t="shared" si="59"/>
        <v xml:space="preserve"> </v>
      </c>
      <c r="S61" s="123"/>
      <c r="T61" s="124" t="str">
        <f>IF(M61=" "," ",IF(M61=0," ",WNI!I338))</f>
        <v xml:space="preserve"> </v>
      </c>
      <c r="U61" s="50"/>
      <c r="V61" s="61">
        <f>IF(Employee!H$164=E$54,Employee!D$164+SUM(M61)+V46,SUM(M61)+V46)</f>
        <v>0</v>
      </c>
      <c r="W61" s="61">
        <f>IF(Employee!H$164=E$54,Employee!D$165+SUM(N61)+W46,SUM(N61)+W46)</f>
        <v>0</v>
      </c>
      <c r="X61" s="61">
        <f t="shared" si="60"/>
        <v>0</v>
      </c>
      <c r="Y61" s="61">
        <f t="shared" si="61"/>
        <v>0</v>
      </c>
      <c r="Z61" s="61">
        <f t="shared" si="61"/>
        <v>0</v>
      </c>
      <c r="AA61" s="61">
        <f t="shared" si="62"/>
        <v>0</v>
      </c>
      <c r="AC61" s="61">
        <f t="shared" si="63"/>
        <v>0</v>
      </c>
      <c r="AD61" s="99"/>
      <c r="AE61" s="114">
        <f>IF(E61=" ",0,IF(D61="BR",0,IF(D61="D",0,IF(D61="NT",V61,LOOKUP(D61,Free!A:A,Free!B:B)*E$54/52))))</f>
        <v>0</v>
      </c>
      <c r="AF61" s="95">
        <f t="shared" si="69"/>
        <v>0</v>
      </c>
      <c r="AG61" s="95">
        <f t="shared" si="70"/>
        <v>0</v>
      </c>
      <c r="AH61" s="95">
        <f>IF(D61="D",AF61*AH$7,IF(AF61&gt;LOOKUP(E$54,HR!A:A,HR!B:B),(AF61-LOOKUP(E$54,HR!A:A,HR!B:B))*AH$7,0))</f>
        <v>0</v>
      </c>
      <c r="AI61" s="95">
        <f t="shared" si="71"/>
        <v>0</v>
      </c>
      <c r="AJ61" s="95">
        <f>IF(E61=" ",0,IF(D61="BR",0,IF(D61="D",0,IF(D61="NT",M61,LOOKUP(D61,Free!A:A,Free!B:B)*1/52))))</f>
        <v>0</v>
      </c>
      <c r="AK61" s="95">
        <f t="shared" si="72"/>
        <v>0</v>
      </c>
      <c r="AL61" s="95">
        <f t="shared" si="73"/>
        <v>0</v>
      </c>
      <c r="AM61" s="95">
        <f>IF(D61="D",AK61*AM$7,IF(AK61&gt;LOOKUP(1,HR!A:A,HR!B:B),(AK61-LOOKUP(1,HR!A:A,HR!B:B))*AH$7,0))</f>
        <v>0</v>
      </c>
      <c r="AN61" s="95">
        <f t="shared" si="74"/>
        <v>0</v>
      </c>
      <c r="AO61" s="99"/>
      <c r="AP61" s="63"/>
      <c r="AQ61" s="95">
        <f t="shared" si="75"/>
        <v>0</v>
      </c>
      <c r="AR61" s="95">
        <f t="shared" si="76"/>
        <v>0</v>
      </c>
      <c r="AS61" s="95">
        <f t="shared" si="77"/>
        <v>0</v>
      </c>
      <c r="AT61" s="95">
        <f t="shared" si="78"/>
        <v>0</v>
      </c>
      <c r="AU61" s="63"/>
    </row>
    <row r="62" spans="1:47" ht="18" customHeight="1" x14ac:dyDescent="0.2">
      <c r="A62" s="45"/>
      <c r="B62" s="153" t="str">
        <f>IF(E62=" "," ",IF(Employee!F$180&gt;E$54," ",IF(Employee!F$182&lt;E$54," ",Employee!D$186)))</f>
        <v xml:space="preserve"> </v>
      </c>
      <c r="C62" s="32" t="str">
        <f>IF(E62=Employee!D$185,LOOKUP(E$54,NiTable!A:A,NiTable!T:T)," ")</f>
        <v xml:space="preserve"> </v>
      </c>
      <c r="D62" s="32" t="str">
        <f>IF(E62=Employee!D$185,LOOKUP(E$54,TaxCode!A:A,TaxCode!AP:AP)," ")</f>
        <v xml:space="preserve"> </v>
      </c>
      <c r="E62" s="150" t="str">
        <f>IF(Employee!D$184="m"," ",IF(Employee!F$180&gt;E$54," ",IF(Employee!F$182&lt;E$54," ",Employee!D$185)))</f>
        <v xml:space="preserve"> </v>
      </c>
      <c r="F62" s="158" t="str">
        <f>IF(E62=" "," ",IF(Employee!F$180&gt;E$54," ",IF(Employee!F$182&lt;E$54," ",Employee!D$171)))</f>
        <v xml:space="preserve"> </v>
      </c>
      <c r="G62" s="175"/>
      <c r="H62" s="127">
        <f t="shared" si="64"/>
        <v>0</v>
      </c>
      <c r="I62" s="121">
        <f t="shared" si="65"/>
        <v>0</v>
      </c>
      <c r="J62" s="121">
        <f t="shared" si="66"/>
        <v>0</v>
      </c>
      <c r="K62" s="121">
        <f t="shared" si="67"/>
        <v>0</v>
      </c>
      <c r="L62" s="121">
        <f t="shared" si="68"/>
        <v>0</v>
      </c>
      <c r="M62" s="132" t="str">
        <f t="shared" si="58"/>
        <v xml:space="preserve"> </v>
      </c>
      <c r="N62" s="123" t="str">
        <f>IF(M62=" "," ",IF(M62=0," ",IF(Employee!O$180="W1",AN62,AI62-W47)))</f>
        <v xml:space="preserve"> </v>
      </c>
      <c r="O62" s="133" t="str">
        <f>IF(M62=" "," ",IF(M62=0," ",IF(Employee!P$173&gt;E$54,0,IF(C62="A",WNI!E339,IF(C62="B",WNI!F339,IF(C62="C",WNI!G339,IF(C62="J",WNI!H339," ")))))))</f>
        <v xml:space="preserve"> </v>
      </c>
      <c r="P62" s="123"/>
      <c r="Q62" s="123"/>
      <c r="R62" s="138" t="str">
        <f t="shared" si="59"/>
        <v xml:space="preserve"> </v>
      </c>
      <c r="S62" s="123"/>
      <c r="T62" s="124" t="str">
        <f>IF(M62=" "," ",IF(M62=0," ",WNI!I339))</f>
        <v xml:space="preserve"> </v>
      </c>
      <c r="U62" s="50"/>
      <c r="V62" s="61">
        <f>IF(Employee!H$190=E$54,Employee!D$190+SUM(M62)+V47,SUM(M62)+V47)</f>
        <v>0</v>
      </c>
      <c r="W62" s="61">
        <f>IF(Employee!H$190=E$54,Employee!D$191+SUM(N62)+W47,SUM(N62)+W47)</f>
        <v>0</v>
      </c>
      <c r="X62" s="61">
        <f t="shared" si="60"/>
        <v>0</v>
      </c>
      <c r="Y62" s="61">
        <f t="shared" si="61"/>
        <v>0</v>
      </c>
      <c r="Z62" s="61">
        <f t="shared" si="61"/>
        <v>0</v>
      </c>
      <c r="AA62" s="61">
        <f t="shared" si="62"/>
        <v>0</v>
      </c>
      <c r="AC62" s="61">
        <f t="shared" si="63"/>
        <v>0</v>
      </c>
      <c r="AD62" s="99"/>
      <c r="AE62" s="114">
        <f>IF(E62=" ",0,IF(D62="BR",0,IF(D62="D",0,IF(D62="NT",V62,LOOKUP(D62,Free!A:A,Free!B:B)*E$54/52))))</f>
        <v>0</v>
      </c>
      <c r="AF62" s="95">
        <f t="shared" si="69"/>
        <v>0</v>
      </c>
      <c r="AG62" s="95">
        <f t="shared" si="70"/>
        <v>0</v>
      </c>
      <c r="AH62" s="95">
        <f>IF(D62="D",AF62*AH$7,IF(AF62&gt;LOOKUP(E$54,HR!A:A,HR!B:B),(AF62-LOOKUP(E$54,HR!A:A,HR!B:B))*AH$7,0))</f>
        <v>0</v>
      </c>
      <c r="AI62" s="95">
        <f t="shared" si="71"/>
        <v>0</v>
      </c>
      <c r="AJ62" s="95">
        <f>IF(E62=" ",0,IF(D62="BR",0,IF(D62="D",0,IF(D62="NT",M62,LOOKUP(D62,Free!A:A,Free!B:B)*1/52))))</f>
        <v>0</v>
      </c>
      <c r="AK62" s="95">
        <f t="shared" si="72"/>
        <v>0</v>
      </c>
      <c r="AL62" s="95">
        <f t="shared" si="73"/>
        <v>0</v>
      </c>
      <c r="AM62" s="95">
        <f>IF(D62="D",AK62*AM$7,IF(AK62&gt;LOOKUP(1,HR!A:A,HR!B:B),(AK62-LOOKUP(1,HR!A:A,HR!B:B))*AH$7,0))</f>
        <v>0</v>
      </c>
      <c r="AN62" s="95">
        <f t="shared" si="74"/>
        <v>0</v>
      </c>
      <c r="AO62" s="99"/>
      <c r="AP62" s="63"/>
      <c r="AQ62" s="95">
        <f t="shared" si="75"/>
        <v>0</v>
      </c>
      <c r="AR62" s="95">
        <f t="shared" si="76"/>
        <v>0</v>
      </c>
      <c r="AS62" s="95">
        <f t="shared" si="77"/>
        <v>0</v>
      </c>
      <c r="AT62" s="95">
        <f t="shared" si="78"/>
        <v>0</v>
      </c>
      <c r="AU62" s="63"/>
    </row>
    <row r="63" spans="1:47" ht="18" customHeight="1" x14ac:dyDescent="0.2">
      <c r="A63" s="45"/>
      <c r="B63" s="153" t="str">
        <f>IF(E63=" "," ",IF(Employee!F$206&gt;E$54," ",IF(Employee!F$208&lt;E$54," ",Employee!D$212)))</f>
        <v xml:space="preserve"> </v>
      </c>
      <c r="C63" s="32" t="str">
        <f>IF(E63=Employee!D$211,LOOKUP(E$54,NiTable!A:A,NiTable!W:W)," ")</f>
        <v xml:space="preserve"> </v>
      </c>
      <c r="D63" s="32" t="str">
        <f>IF(E63=Employee!D$211,LOOKUP(E$54,TaxCode!A:A,TaxCode!AV:AV)," ")</f>
        <v xml:space="preserve"> </v>
      </c>
      <c r="E63" s="150" t="str">
        <f>IF(Employee!D$210="m"," ",IF(Employee!F$206&gt;E$54," ",IF(Employee!F$208&lt;E$54," ",Employee!D$211)))</f>
        <v xml:space="preserve"> </v>
      </c>
      <c r="F63" s="158" t="str">
        <f>IF(E63=" "," ",IF(Employee!F$206&gt;E$54," ",IF(Employee!F$208&lt;E$54," ",Employee!D$197)))</f>
        <v xml:space="preserve"> </v>
      </c>
      <c r="G63" s="175"/>
      <c r="H63" s="127">
        <f t="shared" si="64"/>
        <v>0</v>
      </c>
      <c r="I63" s="121">
        <f t="shared" si="65"/>
        <v>0</v>
      </c>
      <c r="J63" s="121">
        <f t="shared" si="66"/>
        <v>0</v>
      </c>
      <c r="K63" s="121">
        <f t="shared" si="67"/>
        <v>0</v>
      </c>
      <c r="L63" s="121">
        <f t="shared" si="68"/>
        <v>0</v>
      </c>
      <c r="M63" s="132" t="str">
        <f t="shared" si="58"/>
        <v xml:space="preserve"> </v>
      </c>
      <c r="N63" s="123" t="str">
        <f>IF(M63=" "," ",IF(M63=0," ",IF(Employee!O$206="W1",AN63,AI63-W48)))</f>
        <v xml:space="preserve"> </v>
      </c>
      <c r="O63" s="133" t="str">
        <f>IF(M63=" "," ",IF(M63=0," ",IF(Employee!P$199&gt;E$54,0,IF(C63="A",WNI!E340,IF(C63="B",WNI!F340,IF(C63="C",WNI!G340,IF(C63="J",WNI!H340," ")))))))</f>
        <v xml:space="preserve"> </v>
      </c>
      <c r="P63" s="123"/>
      <c r="Q63" s="123"/>
      <c r="R63" s="138" t="str">
        <f t="shared" si="59"/>
        <v xml:space="preserve"> </v>
      </c>
      <c r="S63" s="123"/>
      <c r="T63" s="124" t="str">
        <f>IF(M63=" "," ",IF(M63=0," ",WNI!I340))</f>
        <v xml:space="preserve"> </v>
      </c>
      <c r="U63" s="50"/>
      <c r="V63" s="61">
        <f>IF(Employee!H$216=E$54,Employee!D$216+SUM(M63)+V48,SUM(M63)+V48)</f>
        <v>0</v>
      </c>
      <c r="W63" s="61">
        <f>IF(Employee!H$216=E$54,Employee!D$217+SUM(N63)+W48,SUM(N63)+W48)</f>
        <v>0</v>
      </c>
      <c r="X63" s="61">
        <f t="shared" si="60"/>
        <v>0</v>
      </c>
      <c r="Y63" s="61">
        <f t="shared" si="61"/>
        <v>0</v>
      </c>
      <c r="Z63" s="61">
        <f t="shared" si="61"/>
        <v>0</v>
      </c>
      <c r="AA63" s="61">
        <f t="shared" si="62"/>
        <v>0</v>
      </c>
      <c r="AC63" s="61">
        <f t="shared" si="63"/>
        <v>0</v>
      </c>
      <c r="AD63" s="99"/>
      <c r="AE63" s="114">
        <f>IF(E63=" ",0,IF(D63="BR",0,IF(D63="D",0,IF(D63="NT",V63,LOOKUP(D63,Free!A:A,Free!B:B)*E$54/52))))</f>
        <v>0</v>
      </c>
      <c r="AF63" s="95">
        <f t="shared" si="69"/>
        <v>0</v>
      </c>
      <c r="AG63" s="95">
        <f t="shared" si="70"/>
        <v>0</v>
      </c>
      <c r="AH63" s="95">
        <f>IF(D63="D",AF63*AH$7,IF(AF63&gt;LOOKUP(E$54,HR!A:A,HR!B:B),(AF63-LOOKUP(E$54,HR!A:A,HR!B:B))*AH$7,0))</f>
        <v>0</v>
      </c>
      <c r="AI63" s="95">
        <f t="shared" si="71"/>
        <v>0</v>
      </c>
      <c r="AJ63" s="95">
        <f>IF(E63=" ",0,IF(D63="BR",0,IF(D63="D",0,IF(D63="NT",M63,LOOKUP(D63,Free!A:A,Free!B:B)*1/52))))</f>
        <v>0</v>
      </c>
      <c r="AK63" s="95">
        <f t="shared" si="72"/>
        <v>0</v>
      </c>
      <c r="AL63" s="95">
        <f t="shared" si="73"/>
        <v>0</v>
      </c>
      <c r="AM63" s="95">
        <f>IF(D63="D",AK63*AM$7,IF(AK63&gt;LOOKUP(1,HR!A:A,HR!B:B),(AK63-LOOKUP(1,HR!A:A,HR!B:B))*AH$7,0))</f>
        <v>0</v>
      </c>
      <c r="AN63" s="95">
        <f t="shared" si="74"/>
        <v>0</v>
      </c>
      <c r="AO63" s="99"/>
      <c r="AP63" s="63"/>
      <c r="AQ63" s="95">
        <f t="shared" si="75"/>
        <v>0</v>
      </c>
      <c r="AR63" s="95">
        <f t="shared" si="76"/>
        <v>0</v>
      </c>
      <c r="AS63" s="95">
        <f t="shared" si="77"/>
        <v>0</v>
      </c>
      <c r="AT63" s="95">
        <f t="shared" si="78"/>
        <v>0</v>
      </c>
      <c r="AU63" s="63"/>
    </row>
    <row r="64" spans="1:47" ht="18" customHeight="1" x14ac:dyDescent="0.2">
      <c r="A64" s="45"/>
      <c r="B64" s="153" t="str">
        <f>IF(E64=" "," ",IF(Employee!F$232&gt;E$54," ",IF(Employee!F$234&lt;E$54," ",Employee!D$238)))</f>
        <v xml:space="preserve"> </v>
      </c>
      <c r="C64" s="32" t="str">
        <f>IF(E64=Employee!D$237,LOOKUP(E$54,NiTable!A:A,NiTable!Z:Z)," ")</f>
        <v xml:space="preserve"> </v>
      </c>
      <c r="D64" s="32" t="str">
        <f>IF(E64=Employee!D$237,LOOKUP(E$54,TaxCode!A:A,TaxCode!BB:BB)," ")</f>
        <v xml:space="preserve"> </v>
      </c>
      <c r="E64" s="150" t="str">
        <f>IF(Employee!D$236="m"," ",IF(Employee!F$232&gt;E$54," ",IF(Employee!F$234&lt;E$54," ",Employee!D$237)))</f>
        <v xml:space="preserve"> </v>
      </c>
      <c r="F64" s="158" t="str">
        <f>IF(E64=" "," ",IF(Employee!F$232&gt;E$54," ",IF(Employee!F$234&lt;E$54," ",Employee!D$223)))</f>
        <v xml:space="preserve"> </v>
      </c>
      <c r="G64" s="175"/>
      <c r="H64" s="127">
        <f t="shared" si="64"/>
        <v>0</v>
      </c>
      <c r="I64" s="121">
        <f t="shared" si="65"/>
        <v>0</v>
      </c>
      <c r="J64" s="121">
        <f t="shared" si="66"/>
        <v>0</v>
      </c>
      <c r="K64" s="121">
        <f t="shared" si="67"/>
        <v>0</v>
      </c>
      <c r="L64" s="121">
        <f t="shared" si="68"/>
        <v>0</v>
      </c>
      <c r="M64" s="132" t="str">
        <f t="shared" si="58"/>
        <v xml:space="preserve"> </v>
      </c>
      <c r="N64" s="123" t="str">
        <f>IF(M64=" "," ",IF(M64=0," ",IF(Employee!O$232="W1",AN64,AI64-W49)))</f>
        <v xml:space="preserve"> </v>
      </c>
      <c r="O64" s="133" t="str">
        <f>IF(M64=" "," ",IF(M64=0," ",IF(Employee!P$225&gt;E$54,0,IF(C64="A",WNI!E341,IF(C64="B",WNI!F341,IF(C64="C",WNI!G341,IF(C64="J",WNI!H341," ")))))))</f>
        <v xml:space="preserve"> </v>
      </c>
      <c r="P64" s="123"/>
      <c r="Q64" s="123"/>
      <c r="R64" s="138" t="str">
        <f t="shared" si="59"/>
        <v xml:space="preserve"> </v>
      </c>
      <c r="S64" s="123"/>
      <c r="T64" s="124" t="str">
        <f>IF(M64=" "," ",IF(M64=0," ",WNI!I341))</f>
        <v xml:space="preserve"> </v>
      </c>
      <c r="U64" s="50"/>
      <c r="V64" s="61">
        <f>IF(Employee!H$242=E$54,Employee!D$242+SUM(M64)+V49,SUM(M64)+V49)</f>
        <v>0</v>
      </c>
      <c r="W64" s="61">
        <f>IF(Employee!H$242=E$54,Employee!D$243+SUM(N64)+W49,SUM(N64)+W49)</f>
        <v>0</v>
      </c>
      <c r="X64" s="61">
        <f t="shared" si="60"/>
        <v>0</v>
      </c>
      <c r="Y64" s="61">
        <f t="shared" si="61"/>
        <v>0</v>
      </c>
      <c r="Z64" s="61">
        <f t="shared" si="61"/>
        <v>0</v>
      </c>
      <c r="AA64" s="61">
        <f t="shared" si="62"/>
        <v>0</v>
      </c>
      <c r="AC64" s="61">
        <f t="shared" si="63"/>
        <v>0</v>
      </c>
      <c r="AD64" s="99"/>
      <c r="AE64" s="114">
        <f>IF(E64=" ",0,IF(D64="BR",0,IF(D64="D",0,IF(D64="NT",V64,LOOKUP(D64,Free!A:A,Free!B:B)*E$54/52))))</f>
        <v>0</v>
      </c>
      <c r="AF64" s="95">
        <f t="shared" si="69"/>
        <v>0</v>
      </c>
      <c r="AG64" s="95">
        <f t="shared" si="70"/>
        <v>0</v>
      </c>
      <c r="AH64" s="95">
        <f>IF(D64="D",AF64*AH$7,IF(AF64&gt;LOOKUP(E$54,HR!A:A,HR!B:B),(AF64-LOOKUP(E$54,HR!A:A,HR!B:B))*AH$7,0))</f>
        <v>0</v>
      </c>
      <c r="AI64" s="95">
        <f t="shared" si="71"/>
        <v>0</v>
      </c>
      <c r="AJ64" s="95">
        <f>IF(E64=" ",0,IF(D64="BR",0,IF(D64="D",0,IF(D64="NT",M64,LOOKUP(D64,Free!A:A,Free!B:B)*1/52))))</f>
        <v>0</v>
      </c>
      <c r="AK64" s="95">
        <f t="shared" si="72"/>
        <v>0</v>
      </c>
      <c r="AL64" s="95">
        <f t="shared" si="73"/>
        <v>0</v>
      </c>
      <c r="AM64" s="95">
        <f>IF(D64="D",AK64*AM$7,IF(AK64&gt;LOOKUP(1,HR!A:A,HR!B:B),(AK64-LOOKUP(1,HR!A:A,HR!B:B))*AH$7,0))</f>
        <v>0</v>
      </c>
      <c r="AN64" s="95">
        <f t="shared" si="74"/>
        <v>0</v>
      </c>
      <c r="AO64" s="99"/>
      <c r="AP64" s="63"/>
      <c r="AQ64" s="95">
        <f t="shared" si="75"/>
        <v>0</v>
      </c>
      <c r="AR64" s="95">
        <f t="shared" si="76"/>
        <v>0</v>
      </c>
      <c r="AS64" s="95">
        <f t="shared" si="77"/>
        <v>0</v>
      </c>
      <c r="AT64" s="95">
        <f t="shared" si="78"/>
        <v>0</v>
      </c>
      <c r="AU64" s="63"/>
    </row>
    <row r="65" spans="1:47" ht="18" customHeight="1" thickBot="1" x14ac:dyDescent="0.25">
      <c r="A65" s="45"/>
      <c r="B65" s="155" t="str">
        <f>IF(E65=" "," ",IF(Employee!F$258&gt;E$54," ",IF(Employee!F$260&lt;E$54," ",Employee!D$264)))</f>
        <v xml:space="preserve"> </v>
      </c>
      <c r="C65" s="111" t="str">
        <f>IF(E65=Employee!D$263,LOOKUP(E$54,NiTable!A:A,NiTable!AC:AC)," ")</f>
        <v xml:space="preserve"> </v>
      </c>
      <c r="D65" s="111" t="str">
        <f>IF(E65=Employee!D$263,LOOKUP(E$54,TaxCode!A:A,TaxCode!BH:BH)," ")</f>
        <v xml:space="preserve"> </v>
      </c>
      <c r="E65" s="161" t="str">
        <f>IF(Employee!D$262="m"," ",IF(Employee!F$258&gt;E$54," ",IF(Employee!F$260&lt;E$54," ",Employee!D$263)))</f>
        <v xml:space="preserve"> </v>
      </c>
      <c r="F65" s="158" t="str">
        <f>IF(E65=" "," ",IF(Employee!F$258&gt;E$54," ",IF(Employee!F$260&lt;E$54," ",Employee!D$249)))</f>
        <v xml:space="preserve"> </v>
      </c>
      <c r="G65" s="176"/>
      <c r="H65" s="147">
        <f t="shared" si="64"/>
        <v>0</v>
      </c>
      <c r="I65" s="148">
        <f t="shared" si="65"/>
        <v>0</v>
      </c>
      <c r="J65" s="148">
        <f t="shared" si="66"/>
        <v>0</v>
      </c>
      <c r="K65" s="148">
        <f t="shared" si="67"/>
        <v>0</v>
      </c>
      <c r="L65" s="148">
        <f t="shared" si="68"/>
        <v>0</v>
      </c>
      <c r="M65" s="134" t="str">
        <f t="shared" si="58"/>
        <v xml:space="preserve"> </v>
      </c>
      <c r="N65" s="123" t="str">
        <f>IF(M65=" "," ",IF(M65=0," ",IF(Employee!O$258="W1",AN65,AI65-W50)))</f>
        <v xml:space="preserve"> </v>
      </c>
      <c r="O65" s="133" t="str">
        <f>IF(M65=" "," ",IF(M65=0," ",IF(Employee!P$251&gt;E$54,0,IF(C65="A",WNI!E342,IF(C65="B",WNI!F342,IF(C65="C",WNI!G342,IF(C65="J",WNI!H342," ")))))))</f>
        <v xml:space="preserve"> </v>
      </c>
      <c r="P65" s="136"/>
      <c r="Q65" s="136"/>
      <c r="R65" s="125" t="str">
        <f t="shared" si="59"/>
        <v xml:space="preserve"> </v>
      </c>
      <c r="S65" s="123"/>
      <c r="T65" s="124" t="str">
        <f>IF(M65=" "," ",IF(M65=0," ",WNI!I342))</f>
        <v xml:space="preserve"> </v>
      </c>
      <c r="U65" s="50"/>
      <c r="V65" s="61">
        <f>IF(Employee!H$268=E$54,Employee!D$268+SUM(M65)+V50,SUM(M65)+V50)</f>
        <v>0</v>
      </c>
      <c r="W65" s="61">
        <f>IF(Employee!H$268=E$54,Employee!D$269+SUM(N65)+W50,SUM(N65)+W50)</f>
        <v>0</v>
      </c>
      <c r="X65" s="61">
        <f t="shared" si="60"/>
        <v>0</v>
      </c>
      <c r="Y65" s="61">
        <f t="shared" si="61"/>
        <v>0</v>
      </c>
      <c r="Z65" s="61">
        <f t="shared" si="61"/>
        <v>0</v>
      </c>
      <c r="AA65" s="61">
        <f t="shared" si="62"/>
        <v>0</v>
      </c>
      <c r="AC65" s="61">
        <f t="shared" si="63"/>
        <v>0</v>
      </c>
      <c r="AD65" s="99"/>
      <c r="AE65" s="114">
        <f>IF(E65=" ",0,IF(D65="BR",0,IF(D65="D",0,IF(D65="NT",V65,LOOKUP(D65,Free!A:A,Free!B:B)*E$54/52))))</f>
        <v>0</v>
      </c>
      <c r="AF65" s="95">
        <f t="shared" si="69"/>
        <v>0</v>
      </c>
      <c r="AG65" s="95">
        <f t="shared" si="70"/>
        <v>0</v>
      </c>
      <c r="AH65" s="95">
        <f>IF(D65="D",AF65*AH$7,IF(AF65&gt;LOOKUP(E$54,HR!A:A,HR!B:B),(AF65-LOOKUP(E$54,HR!A:A,HR!B:B))*AH$7,0))</f>
        <v>0</v>
      </c>
      <c r="AI65" s="95">
        <f t="shared" si="71"/>
        <v>0</v>
      </c>
      <c r="AJ65" s="95">
        <f>IF(E65=" ",0,IF(D65="BR",0,IF(D65="D",0,IF(D65="NT",M65,LOOKUP(D65,Free!A:A,Free!B:B)*1/52))))</f>
        <v>0</v>
      </c>
      <c r="AK65" s="95">
        <f t="shared" si="72"/>
        <v>0</v>
      </c>
      <c r="AL65" s="95">
        <f t="shared" si="73"/>
        <v>0</v>
      </c>
      <c r="AM65" s="95">
        <f>IF(D65="D",AK65*AM$7,IF(AK65&gt;LOOKUP(1,HR!A:A,HR!B:B),(AK65-LOOKUP(1,HR!A:A,HR!B:B))*AH$7,0))</f>
        <v>0</v>
      </c>
      <c r="AN65" s="95">
        <f t="shared" si="74"/>
        <v>0</v>
      </c>
      <c r="AO65" s="99"/>
      <c r="AP65" s="63"/>
      <c r="AQ65" s="95">
        <f t="shared" si="75"/>
        <v>0</v>
      </c>
      <c r="AR65" s="95">
        <f t="shared" si="76"/>
        <v>0</v>
      </c>
      <c r="AS65" s="95">
        <f t="shared" si="77"/>
        <v>0</v>
      </c>
      <c r="AT65" s="95">
        <f t="shared" si="78"/>
        <v>0</v>
      </c>
      <c r="AU65" s="63"/>
    </row>
    <row r="66" spans="1:47" ht="18" customHeight="1" thickTop="1" thickBot="1" x14ac:dyDescent="0.25">
      <c r="A66" s="49"/>
      <c r="B66" s="164"/>
      <c r="C66" s="162"/>
      <c r="D66" s="162"/>
      <c r="E66" s="163"/>
      <c r="F66" s="412" t="s">
        <v>7</v>
      </c>
      <c r="G66" s="458"/>
      <c r="H66" s="168"/>
      <c r="I66" s="169"/>
      <c r="J66" s="169"/>
      <c r="K66" s="170"/>
      <c r="L66" s="170"/>
      <c r="M66" s="171">
        <f t="shared" ref="M66:R66" si="79">SUM(M56:M65)</f>
        <v>0</v>
      </c>
      <c r="N66" s="171">
        <f t="shared" si="79"/>
        <v>0</v>
      </c>
      <c r="O66" s="171">
        <f t="shared" si="79"/>
        <v>0</v>
      </c>
      <c r="P66" s="171">
        <f t="shared" si="79"/>
        <v>0</v>
      </c>
      <c r="Q66" s="171">
        <f t="shared" si="79"/>
        <v>0</v>
      </c>
      <c r="R66" s="171">
        <f t="shared" si="79"/>
        <v>0</v>
      </c>
      <c r="S66" s="123"/>
      <c r="T66" s="171">
        <f>SUM(T56:T65)</f>
        <v>0</v>
      </c>
      <c r="U66" s="51"/>
      <c r="V66" s="61"/>
      <c r="AD66" s="99"/>
      <c r="AO66" s="99"/>
      <c r="AP66" s="63"/>
      <c r="AU66" s="63"/>
    </row>
    <row r="67" spans="1:47" s="54" customFormat="1" ht="24" customHeight="1" thickBot="1" x14ac:dyDescent="0.25">
      <c r="A67" s="142"/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232"/>
      <c r="V67" s="84"/>
      <c r="W67" s="84"/>
      <c r="X67" s="84"/>
      <c r="Y67" s="233"/>
      <c r="Z67" s="84"/>
      <c r="AA67" s="84"/>
      <c r="AB67" s="85"/>
      <c r="AC67" s="84"/>
      <c r="AD67" s="98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8"/>
      <c r="AP67" s="226"/>
      <c r="AQ67" s="94"/>
      <c r="AR67" s="94"/>
      <c r="AS67" s="94"/>
      <c r="AT67" s="94"/>
      <c r="AU67" s="226"/>
    </row>
    <row r="68" spans="1:47" ht="18" customHeight="1" thickTop="1" thickBot="1" x14ac:dyDescent="0.25">
      <c r="A68" s="41"/>
      <c r="B68" s="409" t="s">
        <v>35</v>
      </c>
      <c r="C68" s="410"/>
      <c r="D68" s="410"/>
      <c r="E68" s="411"/>
      <c r="F68" s="42"/>
      <c r="G68" s="42"/>
      <c r="H68" s="55"/>
      <c r="I68" s="55"/>
      <c r="J68" s="55"/>
      <c r="K68" s="58"/>
      <c r="L68" s="58"/>
      <c r="M68" s="55"/>
      <c r="N68" s="43"/>
      <c r="O68" s="413" t="s">
        <v>39</v>
      </c>
      <c r="P68" s="414"/>
      <c r="Q68" s="415"/>
      <c r="R68" s="416"/>
      <c r="S68" s="417"/>
      <c r="T68" s="417"/>
      <c r="U68" s="44"/>
      <c r="AD68" s="99"/>
      <c r="AO68" s="99"/>
      <c r="AP68" s="63"/>
      <c r="AU68" s="63"/>
    </row>
    <row r="69" spans="1:47" ht="18" customHeight="1" thickTop="1" thickBot="1" x14ac:dyDescent="0.25">
      <c r="A69" s="45"/>
      <c r="B69" s="421" t="s">
        <v>10</v>
      </c>
      <c r="C69" s="410"/>
      <c r="D69" s="411"/>
      <c r="E69" s="220">
        <v>8</v>
      </c>
      <c r="F69" s="63"/>
      <c r="G69" s="63"/>
      <c r="H69" s="421" t="s">
        <v>39</v>
      </c>
      <c r="I69" s="410"/>
      <c r="J69" s="411"/>
      <c r="K69" s="324">
        <f>Admin!B216</f>
        <v>40123</v>
      </c>
      <c r="L69" s="325" t="s">
        <v>256</v>
      </c>
      <c r="M69" s="326">
        <f>Admin!B245</f>
        <v>40152</v>
      </c>
      <c r="N69" s="28"/>
      <c r="O69" s="422" t="s">
        <v>117</v>
      </c>
      <c r="P69" s="423"/>
      <c r="Q69" s="423"/>
      <c r="R69" s="424"/>
      <c r="S69" s="46"/>
      <c r="T69" s="180"/>
      <c r="U69" s="48"/>
      <c r="AD69" s="99"/>
      <c r="AO69" s="99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6"/>
      <c r="O70" s="56"/>
      <c r="P70" s="56"/>
      <c r="Q70" s="56"/>
      <c r="R70" s="56"/>
      <c r="S70" s="46"/>
      <c r="T70" s="56"/>
      <c r="U70" s="48"/>
      <c r="AD70" s="99"/>
      <c r="AI70" s="114"/>
      <c r="AO70" s="99"/>
      <c r="AP70" s="63"/>
      <c r="AU70" s="63"/>
    </row>
    <row r="71" spans="1:47" ht="18" customHeight="1" x14ac:dyDescent="0.2">
      <c r="A71" s="45"/>
      <c r="B71" s="151" t="str">
        <f>IF(E71=" "," ",IF(Employee!F$24&gt;E$69," ",IF(Employee!F$26&lt;E$69," ",Employee!D$30)))</f>
        <v xml:space="preserve"> </v>
      </c>
      <c r="C71" s="110" t="str">
        <f>IF(E71=Employee!D$29,LOOKUP(E$69,NiTable!A:A,NiTable!C:C)," ")</f>
        <v xml:space="preserve"> </v>
      </c>
      <c r="D71" s="110" t="str">
        <f>IF(E71=Employee!D$29,LOOKUP(E$69,TaxCode!A:A,TaxCode!F:F)," ")</f>
        <v xml:space="preserve"> </v>
      </c>
      <c r="E71" s="160" t="str">
        <f>IF(Employee!D$28="w"," ",IF(Employee!F$24&gt;E$69," ",IF(Employee!F$26&lt;E$69," ",Employee!D$29)))</f>
        <v xml:space="preserve"> </v>
      </c>
      <c r="F71" s="157" t="str">
        <f>IF(E71=" "," ",IF(Employee!F$24&gt;E$69," ",IF(Employee!F$26&lt;E$69," ",Employee!D$15)))</f>
        <v xml:space="preserve"> </v>
      </c>
      <c r="G71" s="175"/>
      <c r="H71" s="126">
        <f>IF(T$69="Y",'Oct09'!H71,0)</f>
        <v>0</v>
      </c>
      <c r="I71" s="117">
        <f>IF(T$69="Y",'Oct09'!I71,0)</f>
        <v>0</v>
      </c>
      <c r="J71" s="117">
        <f>IF(T$69="Y",'Oct09'!J71,0)</f>
        <v>0</v>
      </c>
      <c r="K71" s="117">
        <f>IF(T$69="Y",'Oct09'!K71,I71*J71)</f>
        <v>0</v>
      </c>
      <c r="L71" s="165">
        <f>IF(T$69="Y",'Oct09'!L71,0)</f>
        <v>0</v>
      </c>
      <c r="M71" s="130" t="str">
        <f>IF(E71=" "," ",IF(T$69="Y",'Oct09'!M71,IF((H71+K71+L71)&gt;0,H71+K71+L71," ")))</f>
        <v xml:space="preserve"> </v>
      </c>
      <c r="N71" s="242" t="str">
        <f>IF(M71=" "," ",IF(M71=0," ",IF(Employee!O$24="M1",AN71,AI71-'Oct09'!W71)))</f>
        <v xml:space="preserve"> </v>
      </c>
      <c r="O71" s="131" t="str">
        <f>IF(M71=" "," ",IF(M71=0," ",IF(Employee!P$17&gt;E$69,0,IF(C71="A",MNI!E73,IF(C71="B",MNI!F73,IF(C71="C",MNI!G73,IF(C71="J",MNI!H73," ")))))))</f>
        <v xml:space="preserve"> </v>
      </c>
      <c r="P71" s="119"/>
      <c r="Q71" s="119"/>
      <c r="R71" s="243" t="str">
        <f>IF(M71=" "," ",IF(M71=0," ",M71-SUM(N71:Q71)))</f>
        <v xml:space="preserve"> </v>
      </c>
      <c r="S71" s="123"/>
      <c r="T71" s="120" t="str">
        <f>IF(M71=" "," ",IF(M71=0," ",MNI!I73))</f>
        <v xml:space="preserve"> </v>
      </c>
      <c r="U71" s="50"/>
      <c r="V71" s="61">
        <f>IF(Employee!H$35=E$69,Employee!D$34+SUM(M71)+'Oct09'!V71,SUM(M71)+'Oct09'!V71)</f>
        <v>0</v>
      </c>
      <c r="W71" s="61">
        <f>IF(Employee!H$35=E$69,Employee!D$35+SUM(N71)+'Oct09'!W71,SUM(N71)+'Oct09'!W71)</f>
        <v>0</v>
      </c>
      <c r="X71" s="61">
        <f>IF(O71=" ",'Oct09'!X71,O71+'Oct09'!X71)</f>
        <v>0</v>
      </c>
      <c r="Y71" s="61">
        <f>IF(P71=" ",'Oct09'!Y71,P71+'Oct09'!Y71)</f>
        <v>0</v>
      </c>
      <c r="Z71" s="61">
        <f>IF(Q71=" ",'Oct09'!Z71,Q71+'Oct09'!Z71)</f>
        <v>0</v>
      </c>
      <c r="AA71" s="61">
        <f>IF(R71=" ",'Oct09'!AA71,R71+'Oct09'!AA71)</f>
        <v>0</v>
      </c>
      <c r="AB71" s="62"/>
      <c r="AC71" s="61">
        <f>IF(T71=" ",'Oct09'!AC71,T71+'Oct09'!AC71)</f>
        <v>0</v>
      </c>
      <c r="AD71" s="99"/>
      <c r="AE71" s="114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9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53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IF(E72=Employee!D$55,LOOKUP(E$69,TaxCode!A:A,TaxCode!L:L)," ")</f>
        <v xml:space="preserve"> </v>
      </c>
      <c r="E72" s="150" t="str">
        <f>IF(Employee!D$54="w"," ",IF(Employee!F$50&gt;E$69," ",IF(Employee!F$52&lt;E$69," ",Employee!D$55)))</f>
        <v xml:space="preserve"> </v>
      </c>
      <c r="F72" s="158" t="str">
        <f>IF(E72=" "," ",IF(Employee!F$50&gt;E$69," ",IF(Employee!F$52&lt;E$69," ",Employee!D$41)))</f>
        <v xml:space="preserve"> </v>
      </c>
      <c r="G72" s="175"/>
      <c r="H72" s="127">
        <f>IF(T$69="Y",'Oct09'!H72,0)</f>
        <v>0</v>
      </c>
      <c r="I72" s="121">
        <f>IF(T$69="Y",'Oct09'!I72,0)</f>
        <v>0</v>
      </c>
      <c r="J72" s="121">
        <f>IF(T$69="Y",'Oct09'!J72,0)</f>
        <v>0</v>
      </c>
      <c r="K72" s="121">
        <f>IF(T$69="Y",'Oct09'!K72,I72*J72)</f>
        <v>0</v>
      </c>
      <c r="L72" s="166">
        <f>IF(T$69="Y",'Oct09'!L72,0)</f>
        <v>0</v>
      </c>
      <c r="M72" s="132" t="str">
        <f>IF(E72=" "," ",IF(T$69="Y",'Oct09'!M72,IF((H72+K72+L72)&gt;0,H72+K72+L72," ")))</f>
        <v xml:space="preserve"> </v>
      </c>
      <c r="N72" s="244" t="str">
        <f>IF(M72=" "," ",IF(M72=0," ",IF(Employee!O$50="M1",AN72,AI72-'Oct09'!W72)))</f>
        <v xml:space="preserve"> </v>
      </c>
      <c r="O72" s="133" t="str">
        <f>IF(M72=" "," ",IF(M72=0," ",IF(Employee!P$43&gt;E$69,0,IF(C72="A",MNI!E74,IF(C72="B",MNI!F74,IF(C72="C",MNI!G74,IF(C72="J",MNI!H74," ")))))))</f>
        <v xml:space="preserve"> </v>
      </c>
      <c r="P72" s="123"/>
      <c r="Q72" s="123"/>
      <c r="R72" s="245" t="str">
        <f t="shared" ref="R72:R80" si="80">IF(M72=" "," ",IF(M72=0," ",M72-SUM(N72:Q72)))</f>
        <v xml:space="preserve"> </v>
      </c>
      <c r="S72" s="123"/>
      <c r="T72" s="124" t="str">
        <f>IF(M72=" "," ",IF(M72=0," ",MNI!I74))</f>
        <v xml:space="preserve"> </v>
      </c>
      <c r="U72" s="50"/>
      <c r="V72" s="61">
        <f>IF(Employee!H$61=E$69,Employee!D$60+SUM(M72)+'Oct09'!V72,SUM(M72)+'Oct09'!V72)</f>
        <v>0</v>
      </c>
      <c r="W72" s="61">
        <f>IF(Employee!H$61=E$69,Employee!D$61+SUM(N72)+'Oct09'!W72,SUM(N72)+'Oct09'!W72)</f>
        <v>0</v>
      </c>
      <c r="X72" s="61">
        <f>IF(O72=" ",'Oct09'!X72,O72+'Oct09'!X72)</f>
        <v>0</v>
      </c>
      <c r="Y72" s="61">
        <f>IF(P72=" ",'Oct09'!Y72,P72+'Oct09'!Y72)</f>
        <v>0</v>
      </c>
      <c r="Z72" s="61">
        <f>IF(Q72=" ",'Oct09'!Z72,Q72+'Oct09'!Z72)</f>
        <v>0</v>
      </c>
      <c r="AA72" s="61">
        <f>IF(R72=" ",'Oct09'!AA72,R72+'Oct09'!AA72)</f>
        <v>0</v>
      </c>
      <c r="AB72" s="62"/>
      <c r="AC72" s="61">
        <f>IF(T72=" ",'Oct09'!AC72,T72+'Oct09'!AC72)</f>
        <v>0</v>
      </c>
      <c r="AD72" s="99"/>
      <c r="AE72" s="114">
        <f>IF(E72=" ",0,IF(D72="BR",0,IF(D72="D",0,IF(D72="NT",V72,LOOKUP(D72,Free!A:A,Free!C:C)*E$69/12))))</f>
        <v>0</v>
      </c>
      <c r="AF72" s="95">
        <f t="shared" ref="AF72:AF80" si="81">IF(E72=" ",0,V72-AE72)</f>
        <v>0</v>
      </c>
      <c r="AG72" s="95">
        <f t="shared" ref="AG72:AG80" si="82">AF72*AG$7</f>
        <v>0</v>
      </c>
      <c r="AH72" s="95">
        <f>IF(D72="D",AF72*AH$7,IF(AF72&gt;LOOKUP(E$69,HR!A:A,HR!C:C),(AF72-LOOKUP(E$69,HR!A:A,HR!C:C))*AH$7,0))</f>
        <v>0</v>
      </c>
      <c r="AI72" s="95">
        <f t="shared" ref="AI72:AI80" si="83">IF(AF72&lt;1,0,AG72+AH72)</f>
        <v>0</v>
      </c>
      <c r="AJ72" s="95">
        <f>IF(E72=" ",0,IF(D72="BR",0,IF(D72="D",0,IF(D72="NT",M72,LOOKUP(D72,Free!A:A,Free!C:C)*1/12))))</f>
        <v>0</v>
      </c>
      <c r="AK72" s="95">
        <f t="shared" ref="AK72:AK80" si="84">IF(E72=" ",0,SUM(M72)-AJ72)</f>
        <v>0</v>
      </c>
      <c r="AL72" s="95">
        <f t="shared" ref="AL72:AL80" si="85">AK72*AL$7</f>
        <v>0</v>
      </c>
      <c r="AM72" s="95">
        <f>IF(D72="D",AK72*AM$7,IF(AK72&gt;LOOKUP(1,HR!A:A,HR!C:C),(AK72-LOOKUP(1,HR!A:A,HR!C:C))*AH$7,0))</f>
        <v>0</v>
      </c>
      <c r="AN72" s="95">
        <f t="shared" ref="AN72:AN80" si="86">IF(AK72&lt;1,0,AL72+AM72)</f>
        <v>0</v>
      </c>
      <c r="AO72" s="99"/>
      <c r="AP72" s="63"/>
      <c r="AQ72" s="95">
        <f t="shared" ref="AQ72:AQ80" si="87">IF(G72="SSP",H72,0)</f>
        <v>0</v>
      </c>
      <c r="AR72" s="95">
        <f t="shared" ref="AR72:AR80" si="88">IF(G72="SMP",H72,0)</f>
        <v>0</v>
      </c>
      <c r="AS72" s="95">
        <f t="shared" ref="AS72:AS80" si="89">IF(G72="SPP",H72,0)</f>
        <v>0</v>
      </c>
      <c r="AT72" s="95">
        <f t="shared" ref="AT72:AT80" si="90">IF(G72="SAP",H72,0)</f>
        <v>0</v>
      </c>
      <c r="AU72" s="63"/>
    </row>
    <row r="73" spans="1:47" ht="18" customHeight="1" x14ac:dyDescent="0.2">
      <c r="A73" s="45"/>
      <c r="B73" s="153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IF(E73=Employee!D$81,LOOKUP(E$69,TaxCode!A:A,TaxCode!R:R)," ")</f>
        <v xml:space="preserve"> </v>
      </c>
      <c r="E73" s="150" t="str">
        <f>IF(Employee!D$80="w"," ",IF(Employee!F$76&gt;E$69," ",IF(Employee!F$78&lt;E$69," ",Employee!D$81)))</f>
        <v xml:space="preserve"> </v>
      </c>
      <c r="F73" s="158" t="str">
        <f>IF(E73=" "," ",IF(Employee!F$76&gt;E$69," ",IF(Employee!F$78&lt;E$69," ",Employee!D$67)))</f>
        <v xml:space="preserve"> </v>
      </c>
      <c r="G73" s="175"/>
      <c r="H73" s="127">
        <f>IF(T$69="Y",'Oct09'!H73,0)</f>
        <v>0</v>
      </c>
      <c r="I73" s="121">
        <f>IF(T$69="Y",'Oct09'!I73,0)</f>
        <v>0</v>
      </c>
      <c r="J73" s="121">
        <f>IF(T$69="Y",'Oct09'!J73,0)</f>
        <v>0</v>
      </c>
      <c r="K73" s="121">
        <f>IF(T$69="Y",'Oct09'!K73,I73*J73)</f>
        <v>0</v>
      </c>
      <c r="L73" s="166">
        <f>IF(T$69="Y",'Oct09'!L73,0)</f>
        <v>0</v>
      </c>
      <c r="M73" s="132" t="str">
        <f>IF(E73=" "," ",IF(T$69="Y",'Oct09'!M73,IF((H73+K73+L73)&gt;0,H73+K73+L73," ")))</f>
        <v xml:space="preserve"> </v>
      </c>
      <c r="N73" s="244" t="str">
        <f>IF(M73=" "," ",IF(M73=0," ",IF(Employee!O$76="M1",AN73,AI73-'Oct09'!W73)))</f>
        <v xml:space="preserve"> </v>
      </c>
      <c r="O73" s="133" t="str">
        <f>IF(M73=" "," ",IF(M73=0," ",IF(Employee!P$69&gt;E$69,0,IF(C73="A",MNI!E75,IF(C73="B",MNI!F75,IF(C73="C",MNI!G75,IF(C73="J",MNI!H75," ")))))))</f>
        <v xml:space="preserve"> </v>
      </c>
      <c r="P73" s="123"/>
      <c r="Q73" s="123"/>
      <c r="R73" s="245" t="str">
        <f t="shared" si="80"/>
        <v xml:space="preserve"> </v>
      </c>
      <c r="S73" s="123"/>
      <c r="T73" s="124" t="str">
        <f>IF(M73=" "," ",IF(M73=0," ",MNI!I75))</f>
        <v xml:space="preserve"> </v>
      </c>
      <c r="U73" s="50"/>
      <c r="V73" s="61">
        <f>IF(Employee!H$87=E$69,Employee!D$86+SUM(M73)+'Oct09'!V73,SUM(M73)+'Oct09'!V73)</f>
        <v>0</v>
      </c>
      <c r="W73" s="61">
        <f>IF(Employee!H$87=E$69,Employee!D$87+SUM(N73)+'Oct09'!W73,SUM(N73)+'Oct09'!W73)</f>
        <v>0</v>
      </c>
      <c r="X73" s="61">
        <f>IF(O73=" ",'Oct09'!X73,O73+'Oct09'!X73)</f>
        <v>0</v>
      </c>
      <c r="Y73" s="61">
        <f>IF(P73=" ",'Oct09'!Y73,P73+'Oct09'!Y73)</f>
        <v>0</v>
      </c>
      <c r="Z73" s="61">
        <f>IF(Q73=" ",'Oct09'!Z73,Q73+'Oct09'!Z73)</f>
        <v>0</v>
      </c>
      <c r="AA73" s="61">
        <f>IF(R73=" ",'Oct09'!AA73,R73+'Oct09'!AA73)</f>
        <v>0</v>
      </c>
      <c r="AB73" s="62"/>
      <c r="AC73" s="61">
        <f>IF(T73=" ",'Oct09'!AC73,T73+'Oct09'!AC73)</f>
        <v>0</v>
      </c>
      <c r="AD73" s="99"/>
      <c r="AE73" s="114">
        <f>IF(E73=" ",0,IF(D73="BR",0,IF(D73="D",0,IF(D73="NT",V73,LOOKUP(D73,Free!A:A,Free!C:C)*E$69/12))))</f>
        <v>0</v>
      </c>
      <c r="AF73" s="95">
        <f t="shared" si="81"/>
        <v>0</v>
      </c>
      <c r="AG73" s="95">
        <f t="shared" si="82"/>
        <v>0</v>
      </c>
      <c r="AH73" s="95">
        <f>IF(D73="D",AF73*AH$7,IF(AF73&gt;LOOKUP(E$69,HR!A:A,HR!C:C),(AF73-LOOKUP(E$69,HR!A:A,HR!C:C))*AH$7,0))</f>
        <v>0</v>
      </c>
      <c r="AI73" s="95">
        <f t="shared" si="83"/>
        <v>0</v>
      </c>
      <c r="AJ73" s="95">
        <f>IF(E73=" ",0,IF(D73="BR",0,IF(D73="D",0,IF(D73="NT",M73,LOOKUP(D73,Free!A:A,Free!C:C)*1/12))))</f>
        <v>0</v>
      </c>
      <c r="AK73" s="95">
        <f t="shared" si="84"/>
        <v>0</v>
      </c>
      <c r="AL73" s="95">
        <f t="shared" si="85"/>
        <v>0</v>
      </c>
      <c r="AM73" s="95">
        <f>IF(D73="D",AK73*AM$7,IF(AK73&gt;LOOKUP(1,HR!A:A,HR!C:C),(AK73-LOOKUP(1,HR!A:A,HR!C:C))*AH$7,0))</f>
        <v>0</v>
      </c>
      <c r="AN73" s="95">
        <f t="shared" si="86"/>
        <v>0</v>
      </c>
      <c r="AO73" s="99"/>
      <c r="AP73" s="63"/>
      <c r="AQ73" s="95">
        <f t="shared" si="87"/>
        <v>0</v>
      </c>
      <c r="AR73" s="95">
        <f t="shared" si="88"/>
        <v>0</v>
      </c>
      <c r="AS73" s="95">
        <f t="shared" si="89"/>
        <v>0</v>
      </c>
      <c r="AT73" s="95">
        <f t="shared" si="90"/>
        <v>0</v>
      </c>
      <c r="AU73" s="63"/>
    </row>
    <row r="74" spans="1:47" ht="18" customHeight="1" x14ac:dyDescent="0.2">
      <c r="A74" s="45"/>
      <c r="B74" s="153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IF(E74=Employee!D$107,LOOKUP(E$69,TaxCode!A:A,TaxCode!X:X)," ")</f>
        <v xml:space="preserve"> </v>
      </c>
      <c r="E74" s="150" t="str">
        <f>IF(Employee!D$106="w"," ",IF(Employee!F$102&gt;E$69," ",IF(Employee!F$104&lt;E$69," ",Employee!D$107)))</f>
        <v xml:space="preserve"> </v>
      </c>
      <c r="F74" s="158" t="str">
        <f>IF(E74=" "," ",IF(Employee!F$102&gt;E$69," ",IF(Employee!F$104&lt;E$69," ",Employee!D$93)))</f>
        <v xml:space="preserve"> </v>
      </c>
      <c r="G74" s="175"/>
      <c r="H74" s="127">
        <f>IF(T$69="Y",'Oct09'!H74,0)</f>
        <v>0</v>
      </c>
      <c r="I74" s="121">
        <f>IF(T$69="Y",'Oct09'!I74,0)</f>
        <v>0</v>
      </c>
      <c r="J74" s="121">
        <f>IF(T$69="Y",'Oct09'!J74,0)</f>
        <v>0</v>
      </c>
      <c r="K74" s="121">
        <f>IF(T$69="Y",'Oct09'!K74,I74*J74)</f>
        <v>0</v>
      </c>
      <c r="L74" s="166">
        <f>IF(T$69="Y",'Oct09'!L74,0)</f>
        <v>0</v>
      </c>
      <c r="M74" s="132" t="str">
        <f>IF(E74=" "," ",IF(T$69="Y",'Oct09'!M74,IF((H74+K74+L74)&gt;0,H74+K74+L74," ")))</f>
        <v xml:space="preserve"> </v>
      </c>
      <c r="N74" s="244" t="str">
        <f>IF(M74=" "," ",IF(M74=0," ",IF(Employee!O$102="M1",AN74,AI74-'Oct09'!W74)))</f>
        <v xml:space="preserve"> </v>
      </c>
      <c r="O74" s="133" t="str">
        <f>IF(M74=" "," ",IF(M74=0," ",IF(Employee!P$95&gt;E$69,0,IF(C74="A",MNI!E76,IF(C74="B",MNI!F76,IF(C74="C",MNI!G76,IF(C74="J",MNI!H76," ")))))))</f>
        <v xml:space="preserve"> </v>
      </c>
      <c r="P74" s="123"/>
      <c r="Q74" s="123"/>
      <c r="R74" s="245" t="str">
        <f t="shared" si="80"/>
        <v xml:space="preserve"> </v>
      </c>
      <c r="S74" s="123"/>
      <c r="T74" s="124" t="str">
        <f>IF(M74=" "," ",IF(M74=0," ",MNI!I76))</f>
        <v xml:space="preserve"> </v>
      </c>
      <c r="U74" s="50"/>
      <c r="V74" s="61">
        <f>IF(Employee!H$113=E$69,Employee!D$112+SUM(M74)+'Oct09'!V74,SUM(M74)+'Oct09'!V74)</f>
        <v>0</v>
      </c>
      <c r="W74" s="61">
        <f>IF(Employee!H$113=E$69,Employee!D$113+SUM(N74)+'Oct09'!W74,SUM(N74)+'Oct09'!W74)</f>
        <v>0</v>
      </c>
      <c r="X74" s="61">
        <f>IF(O74=" ",'Oct09'!X74,O74+'Oct09'!X74)</f>
        <v>0</v>
      </c>
      <c r="Y74" s="61">
        <f>IF(P74=" ",'Oct09'!Y74,P74+'Oct09'!Y74)</f>
        <v>0</v>
      </c>
      <c r="Z74" s="61">
        <f>IF(Q74=" ",'Oct09'!Z74,Q74+'Oct09'!Z74)</f>
        <v>0</v>
      </c>
      <c r="AA74" s="61">
        <f>IF(R74=" ",'Oct09'!AA74,R74+'Oct09'!AA74)</f>
        <v>0</v>
      </c>
      <c r="AB74" s="62"/>
      <c r="AC74" s="61">
        <f>IF(T74=" ",'Oct09'!AC74,T74+'Oct09'!AC74)</f>
        <v>0</v>
      </c>
      <c r="AD74" s="99"/>
      <c r="AE74" s="114">
        <f>IF(E74=" ",0,IF(D74="BR",0,IF(D74="D",0,IF(D74="NT",V74,LOOKUP(D74,Free!A:A,Free!C:C)*E$69/12))))</f>
        <v>0</v>
      </c>
      <c r="AF74" s="95">
        <f t="shared" si="81"/>
        <v>0</v>
      </c>
      <c r="AG74" s="95">
        <f t="shared" si="82"/>
        <v>0</v>
      </c>
      <c r="AH74" s="95">
        <f>IF(D74="D",AF74*AH$7,IF(AF74&gt;LOOKUP(E$69,HR!A:A,HR!C:C),(AF74-LOOKUP(E$69,HR!A:A,HR!C:C))*AH$7,0))</f>
        <v>0</v>
      </c>
      <c r="AI74" s="95">
        <f t="shared" si="83"/>
        <v>0</v>
      </c>
      <c r="AJ74" s="95">
        <f>IF(E74=" ",0,IF(D74="BR",0,IF(D74="D",0,IF(D74="NT",M74,LOOKUP(D74,Free!A:A,Free!C:C)*1/12))))</f>
        <v>0</v>
      </c>
      <c r="AK74" s="95">
        <f t="shared" si="84"/>
        <v>0</v>
      </c>
      <c r="AL74" s="95">
        <f t="shared" si="85"/>
        <v>0</v>
      </c>
      <c r="AM74" s="95">
        <f>IF(D74="D",AK74*AM$7,IF(AK74&gt;LOOKUP(1,HR!A:A,HR!C:C),(AK74-LOOKUP(1,HR!A:A,HR!C:C))*AH$7,0))</f>
        <v>0</v>
      </c>
      <c r="AN74" s="95">
        <f t="shared" si="86"/>
        <v>0</v>
      </c>
      <c r="AO74" s="99"/>
      <c r="AP74" s="63"/>
      <c r="AQ74" s="95">
        <f t="shared" si="87"/>
        <v>0</v>
      </c>
      <c r="AR74" s="95">
        <f t="shared" si="88"/>
        <v>0</v>
      </c>
      <c r="AS74" s="95">
        <f t="shared" si="89"/>
        <v>0</v>
      </c>
      <c r="AT74" s="95">
        <f t="shared" si="90"/>
        <v>0</v>
      </c>
      <c r="AU74" s="63"/>
    </row>
    <row r="75" spans="1:47" ht="18" customHeight="1" x14ac:dyDescent="0.2">
      <c r="A75" s="45"/>
      <c r="B75" s="153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IF(E75=Employee!D$133,LOOKUP(E$69,TaxCode!A:A,TaxCode!AD:AD)," ")</f>
        <v xml:space="preserve"> </v>
      </c>
      <c r="E75" s="150" t="str">
        <f>IF(Employee!D$132="w"," ",IF(Employee!F$128&gt;E$69," ",IF(Employee!F$130&lt;E$69," ",Employee!D$133)))</f>
        <v xml:space="preserve"> </v>
      </c>
      <c r="F75" s="158" t="str">
        <f>IF(E75=" "," ",IF(Employee!F$128&gt;E$69," ",IF(Employee!F$130&lt;E$69," ",Employee!D$119)))</f>
        <v xml:space="preserve"> </v>
      </c>
      <c r="G75" s="175"/>
      <c r="H75" s="127">
        <f>IF(T$69="Y",'Oct09'!H75,0)</f>
        <v>0</v>
      </c>
      <c r="I75" s="121">
        <f>IF(T$69="Y",'Oct09'!I75,0)</f>
        <v>0</v>
      </c>
      <c r="J75" s="121">
        <f>IF(T$69="Y",'Oct09'!J75,0)</f>
        <v>0</v>
      </c>
      <c r="K75" s="121">
        <f>IF(T$69="Y",'Oct09'!K75,I75*J75)</f>
        <v>0</v>
      </c>
      <c r="L75" s="166">
        <f>IF(T$69="Y",'Oct09'!L75,0)</f>
        <v>0</v>
      </c>
      <c r="M75" s="132" t="str">
        <f>IF(E75=" "," ",IF(T$69="Y",'Oct09'!M75,IF((H75+K75+L75)&gt;0,H75+K75+L75," ")))</f>
        <v xml:space="preserve"> </v>
      </c>
      <c r="N75" s="244" t="str">
        <f>IF(M75=" "," ",IF(M75=0," ",IF(Employee!O$128="M1",AN75,AI75-'Oct09'!W75)))</f>
        <v xml:space="preserve"> </v>
      </c>
      <c r="O75" s="133" t="str">
        <f>IF(M75=" "," ",IF(M75=0," ",IF(Employee!P$121&gt;E$69,0,IF(C75="A",MNI!E77,IF(C75="B",MNI!F77,IF(C75="C",MNI!G77,IF(C75="J",MNI!H77," ")))))))</f>
        <v xml:space="preserve"> </v>
      </c>
      <c r="P75" s="123"/>
      <c r="Q75" s="123"/>
      <c r="R75" s="245" t="str">
        <f t="shared" si="80"/>
        <v xml:space="preserve"> </v>
      </c>
      <c r="S75" s="123"/>
      <c r="T75" s="124" t="str">
        <f>IF(M75=" "," ",IF(M75=0," ",MNI!I77))</f>
        <v xml:space="preserve"> </v>
      </c>
      <c r="U75" s="50"/>
      <c r="V75" s="61">
        <f>IF(Employee!H$139=E$69,Employee!D$138+SUM(M75)+'Oct09'!V75,SUM(M75)+'Oct09'!V75)</f>
        <v>0</v>
      </c>
      <c r="W75" s="61">
        <f>IF(Employee!H$139=E$69,Employee!D$139+SUM(N75)+'Oct09'!W75,SUM(N75)+'Oct09'!W75)</f>
        <v>0</v>
      </c>
      <c r="X75" s="61">
        <f>IF(O75=" ",'Oct09'!X75,O75+'Oct09'!X75)</f>
        <v>0</v>
      </c>
      <c r="Y75" s="61">
        <f>IF(P75=" ",'Oct09'!Y75,P75+'Oct09'!Y75)</f>
        <v>0</v>
      </c>
      <c r="Z75" s="61">
        <f>IF(Q75=" ",'Oct09'!Z75,Q75+'Oct09'!Z75)</f>
        <v>0</v>
      </c>
      <c r="AA75" s="61">
        <f>IF(R75=" ",'Oct09'!AA75,R75+'Oct09'!AA75)</f>
        <v>0</v>
      </c>
      <c r="AB75" s="62"/>
      <c r="AC75" s="61">
        <f>IF(T75=" ",'Oct09'!AC75,T75+'Oct09'!AC75)</f>
        <v>0</v>
      </c>
      <c r="AD75" s="99"/>
      <c r="AE75" s="114">
        <f>IF(E75=" ",0,IF(D75="BR",0,IF(D75="D",0,IF(D75="NT",V75,LOOKUP(D75,Free!A:A,Free!C:C)*E$69/12))))</f>
        <v>0</v>
      </c>
      <c r="AF75" s="95">
        <f t="shared" si="81"/>
        <v>0</v>
      </c>
      <c r="AG75" s="95">
        <f t="shared" si="82"/>
        <v>0</v>
      </c>
      <c r="AH75" s="95">
        <f>IF(D75="D",AF75*AH$7,IF(AF75&gt;LOOKUP(E$69,HR!A:A,HR!C:C),(AF75-LOOKUP(E$69,HR!A:A,HR!C:C))*AH$7,0))</f>
        <v>0</v>
      </c>
      <c r="AI75" s="95">
        <f t="shared" si="83"/>
        <v>0</v>
      </c>
      <c r="AJ75" s="95">
        <f>IF(E75=" ",0,IF(D75="BR",0,IF(D75="D",0,IF(D75="NT",M75,LOOKUP(D75,Free!A:A,Free!C:C)*1/12))))</f>
        <v>0</v>
      </c>
      <c r="AK75" s="95">
        <f t="shared" si="84"/>
        <v>0</v>
      </c>
      <c r="AL75" s="95">
        <f t="shared" si="85"/>
        <v>0</v>
      </c>
      <c r="AM75" s="95">
        <f>IF(D75="D",AK75*AM$7,IF(AK75&gt;LOOKUP(1,HR!A:A,HR!C:C),(AK75-LOOKUP(1,HR!A:A,HR!C:C))*AH$7,0))</f>
        <v>0</v>
      </c>
      <c r="AN75" s="95">
        <f t="shared" si="86"/>
        <v>0</v>
      </c>
      <c r="AO75" s="99"/>
      <c r="AP75" s="63"/>
      <c r="AQ75" s="95">
        <f t="shared" si="87"/>
        <v>0</v>
      </c>
      <c r="AR75" s="95">
        <f t="shared" si="88"/>
        <v>0</v>
      </c>
      <c r="AS75" s="95">
        <f t="shared" si="89"/>
        <v>0</v>
      </c>
      <c r="AT75" s="95">
        <f t="shared" si="90"/>
        <v>0</v>
      </c>
      <c r="AU75" s="63"/>
    </row>
    <row r="76" spans="1:47" ht="18" customHeight="1" x14ac:dyDescent="0.2">
      <c r="A76" s="45"/>
      <c r="B76" s="153" t="str">
        <f>IF(E76=" "," ",IF(Employee!F$154&gt;E$69," ",IF(Employee!F$156&lt;E$69," ",Employee!D$160)))</f>
        <v xml:space="preserve"> </v>
      </c>
      <c r="C76" s="32" t="str">
        <f>IF(E76=Employee!D$159,LOOKUP(E$69,NiTable!A:A,NiTable!R:R)," ")</f>
        <v xml:space="preserve"> </v>
      </c>
      <c r="D76" s="32" t="str">
        <f>IF(E76=Employee!D$159,LOOKUP(E$69,TaxCode!A:A,TaxCode!AJ:AJ)," ")</f>
        <v xml:space="preserve"> </v>
      </c>
      <c r="E76" s="150" t="str">
        <f>IF(Employee!D$158="w"," ",IF(Employee!F$154&gt;E$69," ",IF(Employee!F$156&lt;E$69," ",Employee!D$159)))</f>
        <v xml:space="preserve"> </v>
      </c>
      <c r="F76" s="158" t="str">
        <f>IF(E76=" "," ",IF(Employee!F$154&gt;E$69," ",IF(Employee!F$156&lt;E$69," ",Employee!D$145)))</f>
        <v xml:space="preserve"> </v>
      </c>
      <c r="G76" s="175"/>
      <c r="H76" s="127">
        <f>IF(T$69="Y",'Oct09'!H76,0)</f>
        <v>0</v>
      </c>
      <c r="I76" s="121">
        <f>IF(T$69="Y",'Oct09'!I76,0)</f>
        <v>0</v>
      </c>
      <c r="J76" s="121">
        <f>IF(T$69="Y",'Oct09'!J76,0)</f>
        <v>0</v>
      </c>
      <c r="K76" s="121">
        <f>IF(T$69="Y",'Oct09'!K76,I76*J76)</f>
        <v>0</v>
      </c>
      <c r="L76" s="166">
        <f>IF(T$69="Y",'Oct09'!L76,0)</f>
        <v>0</v>
      </c>
      <c r="M76" s="132" t="str">
        <f>IF(E76=" "," ",IF(T$69="Y",'Oct09'!M76,IF((H76+K76+L76)&gt;0,H76+K76+L76," ")))</f>
        <v xml:space="preserve"> </v>
      </c>
      <c r="N76" s="244" t="str">
        <f>IF(M76=" "," ",IF(M76=0," ",IF(Employee!O$154="M1",AN76,AI76-'Oct09'!W76)))</f>
        <v xml:space="preserve"> </v>
      </c>
      <c r="O76" s="133" t="str">
        <f>IF(M76=" "," ",IF(M76=0," ",IF(Employee!P$147&gt;E$69,0,IF(C76="A",MNI!E78,IF(C76="B",MNI!F78,IF(C76="C",MNI!G78,IF(C76="J",MNI!H78," ")))))))</f>
        <v xml:space="preserve"> </v>
      </c>
      <c r="P76" s="123"/>
      <c r="Q76" s="123"/>
      <c r="R76" s="245" t="str">
        <f t="shared" si="80"/>
        <v xml:space="preserve"> </v>
      </c>
      <c r="S76" s="123"/>
      <c r="T76" s="124" t="str">
        <f>IF(M76=" "," ",IF(M76=0," ",MNI!I78))</f>
        <v xml:space="preserve"> </v>
      </c>
      <c r="U76" s="50"/>
      <c r="V76" s="61">
        <f>IF(Employee!H$165=E$69,Employee!D$164+SUM(M76)+'Oct09'!V76,SUM(M76)+'Oct09'!V76)</f>
        <v>0</v>
      </c>
      <c r="W76" s="61">
        <f>IF(Employee!H$165=E$69,Employee!D$165+SUM(N76)+'Oct09'!W76,SUM(N76)+'Oct09'!W76)</f>
        <v>0</v>
      </c>
      <c r="X76" s="61">
        <f>IF(O76=" ",'Oct09'!X76,O76+'Oct09'!X76)</f>
        <v>0</v>
      </c>
      <c r="Y76" s="61">
        <f>IF(P76=" ",'Oct09'!Y76,P76+'Oct09'!Y76)</f>
        <v>0</v>
      </c>
      <c r="Z76" s="61">
        <f>IF(Q76=" ",'Oct09'!Z76,Q76+'Oct09'!Z76)</f>
        <v>0</v>
      </c>
      <c r="AA76" s="61">
        <f>IF(R76=" ",'Oct09'!AA76,R76+'Oct09'!AA76)</f>
        <v>0</v>
      </c>
      <c r="AB76" s="62"/>
      <c r="AC76" s="61">
        <f>IF(T76=" ",'Oct09'!AC76,T76+'Oct09'!AC76)</f>
        <v>0</v>
      </c>
      <c r="AD76" s="99"/>
      <c r="AE76" s="114">
        <f>IF(E76=" ",0,IF(D76="BR",0,IF(D76="D",0,IF(D76="NT",V76,LOOKUP(D76,Free!A:A,Free!C:C)*E$69/12))))</f>
        <v>0</v>
      </c>
      <c r="AF76" s="95">
        <f t="shared" si="81"/>
        <v>0</v>
      </c>
      <c r="AG76" s="95">
        <f t="shared" si="82"/>
        <v>0</v>
      </c>
      <c r="AH76" s="95">
        <f>IF(D76="D",AF76*AH$7,IF(AF76&gt;LOOKUP(E$69,HR!A:A,HR!C:C),(AF76-LOOKUP(E$69,HR!A:A,HR!C:C))*AH$7,0))</f>
        <v>0</v>
      </c>
      <c r="AI76" s="95">
        <f t="shared" si="83"/>
        <v>0</v>
      </c>
      <c r="AJ76" s="95">
        <f>IF(E76=" ",0,IF(D76="BR",0,IF(D76="D",0,IF(D76="NT",M76,LOOKUP(D76,Free!A:A,Free!C:C)*1/12))))</f>
        <v>0</v>
      </c>
      <c r="AK76" s="95">
        <f t="shared" si="84"/>
        <v>0</v>
      </c>
      <c r="AL76" s="95">
        <f t="shared" si="85"/>
        <v>0</v>
      </c>
      <c r="AM76" s="95">
        <f>IF(D76="D",AK76*AM$7,IF(AK76&gt;LOOKUP(1,HR!A:A,HR!C:C),(AK76-LOOKUP(1,HR!A:A,HR!C:C))*AH$7,0))</f>
        <v>0</v>
      </c>
      <c r="AN76" s="95">
        <f t="shared" si="86"/>
        <v>0</v>
      </c>
      <c r="AO76" s="99"/>
      <c r="AP76" s="63"/>
      <c r="AQ76" s="95">
        <f t="shared" si="87"/>
        <v>0</v>
      </c>
      <c r="AR76" s="95">
        <f t="shared" si="88"/>
        <v>0</v>
      </c>
      <c r="AS76" s="95">
        <f t="shared" si="89"/>
        <v>0</v>
      </c>
      <c r="AT76" s="95">
        <f t="shared" si="90"/>
        <v>0</v>
      </c>
      <c r="AU76" s="63"/>
    </row>
    <row r="77" spans="1:47" ht="18" customHeight="1" x14ac:dyDescent="0.2">
      <c r="A77" s="45"/>
      <c r="B77" s="153" t="str">
        <f>IF(E77=" "," ",IF(Employee!F$180&gt;E$69," ",IF(Employee!F$182&lt;E$69," ",Employee!D$186)))</f>
        <v xml:space="preserve"> </v>
      </c>
      <c r="C77" s="32" t="str">
        <f>IF(E77=Employee!D$185,LOOKUP(E$69,NiTable!A:A,NiTable!U:U)," ")</f>
        <v xml:space="preserve"> </v>
      </c>
      <c r="D77" s="32" t="str">
        <f>IF(E77=Employee!D$185,LOOKUP(E$69,TaxCode!A:A,TaxCode!AP:AP)," ")</f>
        <v xml:space="preserve"> </v>
      </c>
      <c r="E77" s="150" t="str">
        <f>IF(Employee!D$184="w"," ",IF(Employee!F$180&gt;E$69," ",IF(Employee!F$182&lt;E$69," ",Employee!D$185)))</f>
        <v xml:space="preserve"> </v>
      </c>
      <c r="F77" s="158" t="str">
        <f>IF(E77=" "," ",IF(Employee!F$180&gt;E$69," ",IF(Employee!F$182&lt;E$69," ",Employee!D$171)))</f>
        <v xml:space="preserve"> </v>
      </c>
      <c r="G77" s="175"/>
      <c r="H77" s="127">
        <f>IF(T$69="Y",'Oct09'!H77,0)</f>
        <v>0</v>
      </c>
      <c r="I77" s="121">
        <f>IF(T$69="Y",'Oct09'!I77,0)</f>
        <v>0</v>
      </c>
      <c r="J77" s="121">
        <f>IF(T$69="Y",'Oct09'!J77,0)</f>
        <v>0</v>
      </c>
      <c r="K77" s="121">
        <f>IF(T$69="Y",'Oct09'!K77,I77*J77)</f>
        <v>0</v>
      </c>
      <c r="L77" s="166">
        <f>IF(T$69="Y",'Oct09'!L77,0)</f>
        <v>0</v>
      </c>
      <c r="M77" s="132" t="str">
        <f>IF(E77=" "," ",IF(T$69="Y",'Oct09'!M77,IF((H77+K77+L77)&gt;0,H77+K77+L77," ")))</f>
        <v xml:space="preserve"> </v>
      </c>
      <c r="N77" s="244" t="str">
        <f>IF(M77=" "," ",IF(M77=0," ",IF(Employee!O$180="M1",AN77,AI77-'Oct09'!W77)))</f>
        <v xml:space="preserve"> </v>
      </c>
      <c r="O77" s="133" t="str">
        <f>IF(M77=" "," ",IF(M77=0," ",IF(Employee!P$173&gt;E$69,0,IF(C77="A",MNI!E79,IF(C77="B",MNI!F79,IF(C77="C",MNI!G79,IF(C77="J",MNI!H79," ")))))))</f>
        <v xml:space="preserve"> </v>
      </c>
      <c r="P77" s="123"/>
      <c r="Q77" s="123"/>
      <c r="R77" s="245" t="str">
        <f t="shared" si="80"/>
        <v xml:space="preserve"> </v>
      </c>
      <c r="S77" s="123"/>
      <c r="T77" s="124" t="str">
        <f>IF(M77=" "," ",IF(M77=0," ",MNI!I79))</f>
        <v xml:space="preserve"> </v>
      </c>
      <c r="U77" s="50"/>
      <c r="V77" s="61">
        <f>IF(Employee!H$191=E$69,Employee!D$190+SUM(M77)+'Oct09'!V77,SUM(M77)+'Oct09'!V77)</f>
        <v>0</v>
      </c>
      <c r="W77" s="61">
        <f>IF(Employee!H$191=E$69,Employee!D$191+SUM(N77)+'Oct09'!W77,SUM(N77)+'Oct09'!W77)</f>
        <v>0</v>
      </c>
      <c r="X77" s="61">
        <f>IF(O77=" ",'Oct09'!X77,O77+'Oct09'!X77)</f>
        <v>0</v>
      </c>
      <c r="Y77" s="61">
        <f>IF(P77=" ",'Oct09'!Y77,P77+'Oct09'!Y77)</f>
        <v>0</v>
      </c>
      <c r="Z77" s="61">
        <f>IF(Q77=" ",'Oct09'!Z77,Q77+'Oct09'!Z77)</f>
        <v>0</v>
      </c>
      <c r="AA77" s="61">
        <f>IF(R77=" ",'Oct09'!AA77,R77+'Oct09'!AA77)</f>
        <v>0</v>
      </c>
      <c r="AB77" s="62"/>
      <c r="AC77" s="61">
        <f>IF(T77=" ",'Oct09'!AC77,T77+'Oct09'!AC77)</f>
        <v>0</v>
      </c>
      <c r="AD77" s="99"/>
      <c r="AE77" s="114">
        <f>IF(E77=" ",0,IF(D77="BR",0,IF(D77="D",0,IF(D77="NT",V77,LOOKUP(D77,Free!A:A,Free!C:C)*E$69/12))))</f>
        <v>0</v>
      </c>
      <c r="AF77" s="95">
        <f t="shared" si="81"/>
        <v>0</v>
      </c>
      <c r="AG77" s="95">
        <f t="shared" si="82"/>
        <v>0</v>
      </c>
      <c r="AH77" s="95">
        <f>IF(D77="D",AF77*AH$7,IF(AF77&gt;LOOKUP(E$69,HR!A:A,HR!C:C),(AF77-LOOKUP(E$69,HR!A:A,HR!C:C))*AH$7,0))</f>
        <v>0</v>
      </c>
      <c r="AI77" s="95">
        <f t="shared" si="83"/>
        <v>0</v>
      </c>
      <c r="AJ77" s="95">
        <f>IF(E77=" ",0,IF(D77="BR",0,IF(D77="D",0,IF(D77="NT",M77,LOOKUP(D77,Free!A:A,Free!C:C)*1/12))))</f>
        <v>0</v>
      </c>
      <c r="AK77" s="95">
        <f t="shared" si="84"/>
        <v>0</v>
      </c>
      <c r="AL77" s="95">
        <f t="shared" si="85"/>
        <v>0</v>
      </c>
      <c r="AM77" s="95">
        <f>IF(D77="D",AK77*AM$7,IF(AK77&gt;LOOKUP(1,HR!A:A,HR!C:C),(AK77-LOOKUP(1,HR!A:A,HR!C:C))*AH$7,0))</f>
        <v>0</v>
      </c>
      <c r="AN77" s="95">
        <f t="shared" si="86"/>
        <v>0</v>
      </c>
      <c r="AO77" s="99"/>
      <c r="AP77" s="63"/>
      <c r="AQ77" s="95">
        <f t="shared" si="87"/>
        <v>0</v>
      </c>
      <c r="AR77" s="95">
        <f t="shared" si="88"/>
        <v>0</v>
      </c>
      <c r="AS77" s="95">
        <f t="shared" si="89"/>
        <v>0</v>
      </c>
      <c r="AT77" s="95">
        <f t="shared" si="90"/>
        <v>0</v>
      </c>
      <c r="AU77" s="63"/>
    </row>
    <row r="78" spans="1:47" ht="18" customHeight="1" x14ac:dyDescent="0.2">
      <c r="A78" s="45"/>
      <c r="B78" s="153" t="str">
        <f>IF(E78=" "," ",IF(Employee!F$206&gt;E$69," ",IF(Employee!F$208&lt;E$69," ",Employee!D$212)))</f>
        <v xml:space="preserve"> </v>
      </c>
      <c r="C78" s="32" t="str">
        <f>IF(E78=Employee!D$211,LOOKUP(E$69,NiTable!A:A,NiTable!X:X)," ")</f>
        <v xml:space="preserve"> </v>
      </c>
      <c r="D78" s="32" t="str">
        <f>IF(E78=Employee!D$211,LOOKUP(E$69,TaxCode!A:A,TaxCode!AV:AV)," ")</f>
        <v xml:space="preserve"> </v>
      </c>
      <c r="E78" s="150" t="str">
        <f>IF(Employee!D$210="w"," ",IF(Employee!F$206&gt;E$69," ",IF(Employee!F$208&lt;E$69," ",Employee!D$211)))</f>
        <v xml:space="preserve"> </v>
      </c>
      <c r="F78" s="158" t="str">
        <f>IF(E78=" "," ",IF(Employee!F$206&gt;E$69," ",IF(Employee!F$208&lt;E$69," ",Employee!D$197)))</f>
        <v xml:space="preserve"> </v>
      </c>
      <c r="G78" s="175"/>
      <c r="H78" s="127">
        <f>IF(T$69="Y",'Oct09'!H78,0)</f>
        <v>0</v>
      </c>
      <c r="I78" s="121">
        <f>IF(T$69="Y",'Oct09'!I78,0)</f>
        <v>0</v>
      </c>
      <c r="J78" s="121">
        <f>IF(T$69="Y",'Oct09'!J78,0)</f>
        <v>0</v>
      </c>
      <c r="K78" s="121">
        <f>IF(T$69="Y",'Oct09'!K78,I78*J78)</f>
        <v>0</v>
      </c>
      <c r="L78" s="166">
        <f>IF(T$69="Y",'Oct09'!L78,0)</f>
        <v>0</v>
      </c>
      <c r="M78" s="132" t="str">
        <f>IF(E78=" "," ",IF(T$69="Y",'Oct09'!M78,IF((H78+K78+L78)&gt;0,H78+K78+L78," ")))</f>
        <v xml:space="preserve"> </v>
      </c>
      <c r="N78" s="244" t="str">
        <f>IF(M78=" "," ",IF(M78=0," ",IF(Employee!O$206="M1",AN78,AI78-'Oct09'!W78)))</f>
        <v xml:space="preserve"> </v>
      </c>
      <c r="O78" s="133" t="str">
        <f>IF(M78=" "," ",IF(M78=0," ",IF(Employee!P$199&gt;E$69,0,IF(C78="A",MNI!E80,IF(C78="B",MNI!F80,IF(C78="C",MNI!G80,IF(C78="J",MNI!H80," ")))))))</f>
        <v xml:space="preserve"> </v>
      </c>
      <c r="P78" s="123"/>
      <c r="Q78" s="123"/>
      <c r="R78" s="245" t="str">
        <f t="shared" si="80"/>
        <v xml:space="preserve"> </v>
      </c>
      <c r="S78" s="123"/>
      <c r="T78" s="124" t="str">
        <f>IF(M78=" "," ",IF(M78=0," ",MNI!I80))</f>
        <v xml:space="preserve"> </v>
      </c>
      <c r="U78" s="50"/>
      <c r="V78" s="61">
        <f>IF(Employee!H$217=E$69,Employee!D$216+SUM(M78)+'Oct09'!V78,SUM(M78)+'Oct09'!V78)</f>
        <v>0</v>
      </c>
      <c r="W78" s="61">
        <f>IF(Employee!H$217=E$69,Employee!D$217+SUM(N78)+'Oct09'!W78,SUM(N78)+'Oct09'!W78)</f>
        <v>0</v>
      </c>
      <c r="X78" s="61">
        <f>IF(O78=" ",'Oct09'!X78,O78+'Oct09'!X78)</f>
        <v>0</v>
      </c>
      <c r="Y78" s="61">
        <f>IF(P78=" ",'Oct09'!Y78,P78+'Oct09'!Y78)</f>
        <v>0</v>
      </c>
      <c r="Z78" s="61">
        <f>IF(Q78=" ",'Oct09'!Z78,Q78+'Oct09'!Z78)</f>
        <v>0</v>
      </c>
      <c r="AA78" s="61">
        <f>IF(R78=" ",'Oct09'!AA78,R78+'Oct09'!AA78)</f>
        <v>0</v>
      </c>
      <c r="AB78" s="62"/>
      <c r="AC78" s="61">
        <f>IF(T78=" ",'Oct09'!AC78,T78+'Oct09'!AC78)</f>
        <v>0</v>
      </c>
      <c r="AD78" s="99"/>
      <c r="AE78" s="114">
        <f>IF(E78=" ",0,IF(D78="BR",0,IF(D78="D",0,IF(D78="NT",V78,LOOKUP(D78,Free!A:A,Free!C:C)*E$69/12))))</f>
        <v>0</v>
      </c>
      <c r="AF78" s="95">
        <f t="shared" si="81"/>
        <v>0</v>
      </c>
      <c r="AG78" s="95">
        <f t="shared" si="82"/>
        <v>0</v>
      </c>
      <c r="AH78" s="95">
        <f>IF(D78="D",AF78*AH$7,IF(AF78&gt;LOOKUP(E$69,HR!A:A,HR!C:C),(AF78-LOOKUP(E$69,HR!A:A,HR!C:C))*AH$7,0))</f>
        <v>0</v>
      </c>
      <c r="AI78" s="95">
        <f t="shared" si="83"/>
        <v>0</v>
      </c>
      <c r="AJ78" s="95">
        <f>IF(E78=" ",0,IF(D78="BR",0,IF(D78="D",0,IF(D78="NT",M78,LOOKUP(D78,Free!A:A,Free!C:C)*1/12))))</f>
        <v>0</v>
      </c>
      <c r="AK78" s="95">
        <f t="shared" si="84"/>
        <v>0</v>
      </c>
      <c r="AL78" s="95">
        <f t="shared" si="85"/>
        <v>0</v>
      </c>
      <c r="AM78" s="95">
        <f>IF(D78="D",AK78*AM$7,IF(AK78&gt;LOOKUP(1,HR!A:A,HR!C:C),(AK78-LOOKUP(1,HR!A:A,HR!C:C))*AH$7,0))</f>
        <v>0</v>
      </c>
      <c r="AN78" s="95">
        <f t="shared" si="86"/>
        <v>0</v>
      </c>
      <c r="AO78" s="99"/>
      <c r="AP78" s="63"/>
      <c r="AQ78" s="95">
        <f t="shared" si="87"/>
        <v>0</v>
      </c>
      <c r="AR78" s="95">
        <f t="shared" si="88"/>
        <v>0</v>
      </c>
      <c r="AS78" s="95">
        <f t="shared" si="89"/>
        <v>0</v>
      </c>
      <c r="AT78" s="95">
        <f t="shared" si="90"/>
        <v>0</v>
      </c>
      <c r="AU78" s="63"/>
    </row>
    <row r="79" spans="1:47" ht="18" customHeight="1" x14ac:dyDescent="0.2">
      <c r="A79" s="45"/>
      <c r="B79" s="153" t="str">
        <f>IF(E79=" "," ",IF(Employee!F$232&gt;E$69," ",IF(Employee!F$234&lt;E$69," ",Employee!D$238)))</f>
        <v xml:space="preserve"> </v>
      </c>
      <c r="C79" s="32" t="str">
        <f>IF(E79=Employee!D$237,LOOKUP(E$69,NiTable!A:A,NiTable!AA:AA)," ")</f>
        <v xml:space="preserve"> </v>
      </c>
      <c r="D79" s="32" t="str">
        <f>IF(E79=Employee!D$237,LOOKUP(E$69,TaxCode!A:A,TaxCode!BB:BB)," ")</f>
        <v xml:space="preserve"> </v>
      </c>
      <c r="E79" s="150" t="str">
        <f>IF(Employee!D$236="w"," ",IF(Employee!F$232&gt;E$69," ",IF(Employee!F$234&lt;E$69," ",Employee!D$237)))</f>
        <v xml:space="preserve"> </v>
      </c>
      <c r="F79" s="158" t="str">
        <f>IF(E79=" "," ",IF(Employee!F$232&gt;E$69," ",IF(Employee!F$234&lt;E$69," ",Employee!D$223)))</f>
        <v xml:space="preserve"> </v>
      </c>
      <c r="G79" s="175"/>
      <c r="H79" s="127">
        <f>IF(T$69="Y",'Oct09'!H79,0)</f>
        <v>0</v>
      </c>
      <c r="I79" s="121">
        <f>IF(T$69="Y",'Oct09'!I79,0)</f>
        <v>0</v>
      </c>
      <c r="J79" s="121">
        <f>IF(T$69="Y",'Oct09'!J79,0)</f>
        <v>0</v>
      </c>
      <c r="K79" s="121">
        <f>IF(T$69="Y",'Oct09'!K79,I79*J79)</f>
        <v>0</v>
      </c>
      <c r="L79" s="166">
        <f>IF(T$69="Y",'Oct09'!L79,0)</f>
        <v>0</v>
      </c>
      <c r="M79" s="132" t="str">
        <f>IF(E79=" "," ",IF(T$69="Y",'Oct09'!M79,IF((H79+K79+L79)&gt;0,H79+K79+L79," ")))</f>
        <v xml:space="preserve"> </v>
      </c>
      <c r="N79" s="244" t="str">
        <f>IF(M79=" "," ",IF(M79=0," ",IF(Employee!O$232="M1",AN79,AI79-'Oct09'!W79)))</f>
        <v xml:space="preserve"> </v>
      </c>
      <c r="O79" s="133" t="str">
        <f>IF(M79=" "," ",IF(M79=0," ",IF(Employee!P$225&gt;E$69,0,IF(C79="A",MNI!E81,IF(C79="B",MNI!F81,IF(C79="C",MNI!G81,IF(C79="J",MNI!H81," ")))))))</f>
        <v xml:space="preserve"> </v>
      </c>
      <c r="P79" s="123"/>
      <c r="Q79" s="123"/>
      <c r="R79" s="245" t="str">
        <f t="shared" si="80"/>
        <v xml:space="preserve"> </v>
      </c>
      <c r="S79" s="123"/>
      <c r="T79" s="124" t="str">
        <f>IF(M79=" "," ",IF(M79=0," ",MNI!I81))</f>
        <v xml:space="preserve"> </v>
      </c>
      <c r="U79" s="50"/>
      <c r="V79" s="61">
        <f>IF(Employee!H$243=E$69,Employee!D$242+SUM(M79)+'Oct09'!V79,SUM(M79)+'Oct09'!V79)</f>
        <v>0</v>
      </c>
      <c r="W79" s="61">
        <f>IF(Employee!H$243=E$69,Employee!D$243+SUM(N79)+'Oct09'!W79,SUM(N79)+'Oct09'!W79)</f>
        <v>0</v>
      </c>
      <c r="X79" s="61">
        <f>IF(O79=" ",'Oct09'!X79,O79+'Oct09'!X79)</f>
        <v>0</v>
      </c>
      <c r="Y79" s="61">
        <f>IF(P79=" ",'Oct09'!Y79,P79+'Oct09'!Y79)</f>
        <v>0</v>
      </c>
      <c r="Z79" s="61">
        <f>IF(Q79=" ",'Oct09'!Z79,Q79+'Oct09'!Z79)</f>
        <v>0</v>
      </c>
      <c r="AA79" s="61">
        <f>IF(R79=" ",'Oct09'!AA79,R79+'Oct09'!AA79)</f>
        <v>0</v>
      </c>
      <c r="AB79" s="62"/>
      <c r="AC79" s="61">
        <f>IF(T79=" ",'Oct09'!AC79,T79+'Oct09'!AC79)</f>
        <v>0</v>
      </c>
      <c r="AD79" s="99"/>
      <c r="AE79" s="114">
        <f>IF(E79=" ",0,IF(D79="BR",0,IF(D79="D",0,IF(D79="NT",V79,LOOKUP(D79,Free!A:A,Free!C:C)*E$69/12))))</f>
        <v>0</v>
      </c>
      <c r="AF79" s="95">
        <f t="shared" si="81"/>
        <v>0</v>
      </c>
      <c r="AG79" s="95">
        <f t="shared" si="82"/>
        <v>0</v>
      </c>
      <c r="AH79" s="95">
        <f>IF(D79="D",AF79*AH$7,IF(AF79&gt;LOOKUP(E$69,HR!A:A,HR!C:C),(AF79-LOOKUP(E$69,HR!A:A,HR!C:C))*AH$7,0))</f>
        <v>0</v>
      </c>
      <c r="AI79" s="95">
        <f t="shared" si="83"/>
        <v>0</v>
      </c>
      <c r="AJ79" s="95">
        <f>IF(E79=" ",0,IF(D79="BR",0,IF(D79="D",0,IF(D79="NT",M79,LOOKUP(D79,Free!A:A,Free!C:C)*1/12))))</f>
        <v>0</v>
      </c>
      <c r="AK79" s="95">
        <f t="shared" si="84"/>
        <v>0</v>
      </c>
      <c r="AL79" s="95">
        <f t="shared" si="85"/>
        <v>0</v>
      </c>
      <c r="AM79" s="95">
        <f>IF(D79="D",AK79*AM$7,IF(AK79&gt;LOOKUP(1,HR!A:A,HR!C:C),(AK79-LOOKUP(1,HR!A:A,HR!C:C))*AH$7,0))</f>
        <v>0</v>
      </c>
      <c r="AN79" s="95">
        <f t="shared" si="86"/>
        <v>0</v>
      </c>
      <c r="AO79" s="99"/>
      <c r="AP79" s="63"/>
      <c r="AQ79" s="95">
        <f t="shared" si="87"/>
        <v>0</v>
      </c>
      <c r="AR79" s="95">
        <f t="shared" si="88"/>
        <v>0</v>
      </c>
      <c r="AS79" s="95">
        <f t="shared" si="89"/>
        <v>0</v>
      </c>
      <c r="AT79" s="95">
        <f t="shared" si="90"/>
        <v>0</v>
      </c>
      <c r="AU79" s="63"/>
    </row>
    <row r="80" spans="1:47" ht="18" customHeight="1" thickBot="1" x14ac:dyDescent="0.25">
      <c r="A80" s="45"/>
      <c r="B80" s="155" t="str">
        <f>IF(E80=" "," ",IF(Employee!F$258&gt;E$69," ",IF(Employee!F$260&lt;E$69," ",Employee!D$264)))</f>
        <v xml:space="preserve"> </v>
      </c>
      <c r="C80" s="111" t="str">
        <f>IF(E80=Employee!D$263,LOOKUP(E$69,NiTable!A:A,NiTable!AD:AD)," ")</f>
        <v xml:space="preserve"> </v>
      </c>
      <c r="D80" s="111" t="str">
        <f>IF(E80=Employee!D$263,LOOKUP(E$69,TaxCode!A:A,TaxCode!BH:BH)," ")</f>
        <v xml:space="preserve"> </v>
      </c>
      <c r="E80" s="161" t="str">
        <f>IF(Employee!D$262="w"," ",IF(Employee!F$258&gt;E$69," ",IF(Employee!F$260&lt;E$69," ",Employee!D$263)))</f>
        <v xml:space="preserve"> </v>
      </c>
      <c r="F80" s="158" t="str">
        <f>IF(E80=" "," ",IF(Employee!F$258&gt;E$69," ",IF(Employee!F$260&lt;E$69," ",Employee!D$249)))</f>
        <v xml:space="preserve"> </v>
      </c>
      <c r="G80" s="176"/>
      <c r="H80" s="147">
        <f>IF(T$69="Y",'Oct09'!H80,0)</f>
        <v>0</v>
      </c>
      <c r="I80" s="148">
        <f>IF(T$69="Y",'Oct09'!I80,0)</f>
        <v>0</v>
      </c>
      <c r="J80" s="148">
        <f>IF(T$69="Y",'Oct09'!J80,0)</f>
        <v>0</v>
      </c>
      <c r="K80" s="148">
        <f>IF(T$69="Y",'Oct09'!K80,I80*J80)</f>
        <v>0</v>
      </c>
      <c r="L80" s="167">
        <f>IF(T$69="Y",'Oct09'!L80,0)</f>
        <v>0</v>
      </c>
      <c r="M80" s="132" t="str">
        <f>IF(E80=" "," ",IF(T$69="Y",'Oct09'!M80,IF((H80+K80+L80)&gt;0,H80+K80+L80," ")))</f>
        <v xml:space="preserve"> </v>
      </c>
      <c r="N80" s="244" t="str">
        <f>IF(M80=" "," ",IF(M80=0," ",IF(Employee!O$258="M1",AN80,AI80-'Oct09'!W80)))</f>
        <v xml:space="preserve"> </v>
      </c>
      <c r="O80" s="133" t="str">
        <f>IF(M80=" "," ",IF(M80=0," ",IF(Employee!P$251&gt;E$69,0,IF(C80="A",MNI!E82,IF(C80="B",MNI!F82,IF(C80="C",MNI!G82,IF(C80="J",MNI!H82," ")))))))</f>
        <v xml:space="preserve"> </v>
      </c>
      <c r="P80" s="123"/>
      <c r="Q80" s="123"/>
      <c r="R80" s="245" t="str">
        <f t="shared" si="80"/>
        <v xml:space="preserve"> </v>
      </c>
      <c r="S80" s="123"/>
      <c r="T80" s="124" t="str">
        <f>IF(M80=" "," ",IF(M80=0," ",MNI!I82))</f>
        <v xml:space="preserve"> </v>
      </c>
      <c r="U80" s="50"/>
      <c r="V80" s="61">
        <f>IF(Employee!H$269=E$69,Employee!D$268+SUM(M80)+'Oct09'!V80,SUM(M80)+'Oct09'!V80)</f>
        <v>0</v>
      </c>
      <c r="W80" s="61">
        <f>IF(Employee!H$269=E$69,Employee!D$269+SUM(N80)+'Oct09'!W80,SUM(N80)+'Oct09'!W80)</f>
        <v>0</v>
      </c>
      <c r="X80" s="61">
        <f>IF(O80=" ",'Oct09'!X80,O80+'Oct09'!X80)</f>
        <v>0</v>
      </c>
      <c r="Y80" s="61">
        <f>IF(P80=" ",'Oct09'!Y80,P80+'Oct09'!Y80)</f>
        <v>0</v>
      </c>
      <c r="Z80" s="61">
        <f>IF(Q80=" ",'Oct09'!Z80,Q80+'Oct09'!Z80)</f>
        <v>0</v>
      </c>
      <c r="AA80" s="61">
        <f>IF(R80=" ",'Oct09'!AA80,R80+'Oct09'!AA80)</f>
        <v>0</v>
      </c>
      <c r="AB80" s="62"/>
      <c r="AC80" s="61">
        <f>IF(T80=" ",'Oct09'!AC80,T80+'Oct09'!AC80)</f>
        <v>0</v>
      </c>
      <c r="AD80" s="99"/>
      <c r="AE80" s="114">
        <f>IF(E80=" ",0,IF(D80="BR",0,IF(D80="D",0,IF(D80="NT",V80,LOOKUP(D80,Free!A:A,Free!C:C)*E$69/12))))</f>
        <v>0</v>
      </c>
      <c r="AF80" s="95">
        <f t="shared" si="81"/>
        <v>0</v>
      </c>
      <c r="AG80" s="95">
        <f t="shared" si="82"/>
        <v>0</v>
      </c>
      <c r="AH80" s="95">
        <f>IF(D80="D",AF80*AH$7,IF(AF80&gt;LOOKUP(E$69,HR!A:A,HR!C:C),(AF80-LOOKUP(E$69,HR!A:A,HR!C:C))*AH$7,0))</f>
        <v>0</v>
      </c>
      <c r="AI80" s="95">
        <f t="shared" si="83"/>
        <v>0</v>
      </c>
      <c r="AJ80" s="95">
        <f>IF(E80=" ",0,IF(D80="BR",0,IF(D80="D",0,IF(D80="NT",M80,LOOKUP(D80,Free!A:A,Free!C:C)*1/12))))</f>
        <v>0</v>
      </c>
      <c r="AK80" s="95">
        <f t="shared" si="84"/>
        <v>0</v>
      </c>
      <c r="AL80" s="95">
        <f t="shared" si="85"/>
        <v>0</v>
      </c>
      <c r="AM80" s="95">
        <f>IF(D80="D",AK80*AM$7,IF(AK80&gt;LOOKUP(1,HR!A:A,HR!C:C),(AK80-LOOKUP(1,HR!A:A,HR!C:C))*AH$7,0))</f>
        <v>0</v>
      </c>
      <c r="AN80" s="95">
        <f t="shared" si="86"/>
        <v>0</v>
      </c>
      <c r="AO80" s="99"/>
      <c r="AP80" s="63"/>
      <c r="AQ80" s="95">
        <f t="shared" si="87"/>
        <v>0</v>
      </c>
      <c r="AR80" s="95">
        <f t="shared" si="88"/>
        <v>0</v>
      </c>
      <c r="AS80" s="95">
        <f t="shared" si="89"/>
        <v>0</v>
      </c>
      <c r="AT80" s="95">
        <f t="shared" si="90"/>
        <v>0</v>
      </c>
      <c r="AU80" s="63"/>
    </row>
    <row r="81" spans="1:47" ht="18" customHeight="1" thickTop="1" thickBot="1" x14ac:dyDescent="0.25">
      <c r="A81" s="49"/>
      <c r="B81" s="164"/>
      <c r="C81" s="162"/>
      <c r="D81" s="162"/>
      <c r="E81" s="163"/>
      <c r="F81" s="412" t="s">
        <v>7</v>
      </c>
      <c r="G81" s="411"/>
      <c r="H81" s="135"/>
      <c r="I81" s="136"/>
      <c r="J81" s="136"/>
      <c r="K81" s="182"/>
      <c r="L81" s="182"/>
      <c r="M81" s="171">
        <f t="shared" ref="M81:R81" si="91">SUM(M71:M80)</f>
        <v>0</v>
      </c>
      <c r="N81" s="171">
        <f t="shared" si="91"/>
        <v>0</v>
      </c>
      <c r="O81" s="171">
        <f t="shared" si="91"/>
        <v>0</v>
      </c>
      <c r="P81" s="171">
        <f t="shared" si="91"/>
        <v>0</v>
      </c>
      <c r="Q81" s="171">
        <f t="shared" si="91"/>
        <v>0</v>
      </c>
      <c r="R81" s="171">
        <f t="shared" si="91"/>
        <v>0</v>
      </c>
      <c r="S81" s="123"/>
      <c r="T81" s="171">
        <f>SUM(T71:T80)</f>
        <v>0</v>
      </c>
      <c r="U81" s="51"/>
      <c r="V81" s="61"/>
      <c r="AD81" s="99"/>
      <c r="AO81" s="99"/>
      <c r="AP81" s="63"/>
      <c r="AU81" s="63"/>
    </row>
    <row r="82" spans="1:47" ht="24" customHeight="1" x14ac:dyDescent="0.2">
      <c r="A82" s="63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6"/>
    </row>
    <row r="83" spans="1:47" x14ac:dyDescent="0.2">
      <c r="AL83" s="418" t="s">
        <v>111</v>
      </c>
      <c r="AM83" s="419"/>
      <c r="AN83" s="420"/>
      <c r="AQ83" s="221">
        <f>SUM(AQ11:AQ81)</f>
        <v>0</v>
      </c>
      <c r="AR83" s="221">
        <f>SUM(AR11:AR81)</f>
        <v>0</v>
      </c>
      <c r="AS83" s="221">
        <f>SUM(AS11:AS81)</f>
        <v>0</v>
      </c>
      <c r="AT83" s="221">
        <f>SUM(AT11:AT81)</f>
        <v>0</v>
      </c>
    </row>
    <row r="84" spans="1:47" ht="13.5" customHeight="1" thickBot="1" x14ac:dyDescent="0.25">
      <c r="F84" s="259" t="s">
        <v>198</v>
      </c>
      <c r="M84" s="448" t="s">
        <v>199</v>
      </c>
      <c r="N84" s="449"/>
      <c r="O84" s="449"/>
      <c r="P84" s="449"/>
      <c r="Q84" s="449"/>
      <c r="R84" s="449"/>
      <c r="T84" s="255"/>
    </row>
    <row r="85" spans="1:47" x14ac:dyDescent="0.2">
      <c r="F85" s="256" t="str">
        <f>IF(B71="D",Employee!D15," ")</f>
        <v xml:space="preserve"> </v>
      </c>
      <c r="M85" s="261" t="str">
        <f t="shared" ref="M85:M94" si="92">IF(B71="D",M71," ")</f>
        <v xml:space="preserve"> </v>
      </c>
      <c r="N85" s="262" t="str">
        <f t="shared" ref="N85:N94" si="93">IF(B71="D",N71," ")</f>
        <v xml:space="preserve"> </v>
      </c>
      <c r="O85" s="262" t="str">
        <f t="shared" ref="O85:O94" si="94">IF(B71="D",O71," ")</f>
        <v xml:space="preserve"> </v>
      </c>
      <c r="P85" s="262" t="str">
        <f t="shared" ref="P85:P94" si="95">IF(B71="D",P71," ")</f>
        <v xml:space="preserve"> </v>
      </c>
      <c r="Q85" s="262" t="str">
        <f t="shared" ref="Q85:Q94" si="96">IF(B71="D",Q71," ")</f>
        <v xml:space="preserve"> </v>
      </c>
      <c r="R85" s="263" t="str">
        <f t="shared" ref="R85:R94" si="97">IF(B71="D",R71," ")</f>
        <v xml:space="preserve"> </v>
      </c>
      <c r="S85" s="264"/>
      <c r="T85" s="265" t="str">
        <f t="shared" ref="T85:T94" si="98">IF(B71="D",T71," ")</f>
        <v xml:space="preserve"> </v>
      </c>
      <c r="AL85" s="418" t="s">
        <v>112</v>
      </c>
      <c r="AM85" s="419"/>
      <c r="AN85" s="420"/>
      <c r="AQ85" s="223">
        <f>IF((AQ83-(O1+T1)*0.13)&gt;0,AQ83-(Q1+T1)*0.13,0)</f>
        <v>0</v>
      </c>
      <c r="AR85" s="223">
        <f>AR83</f>
        <v>0</v>
      </c>
      <c r="AS85" s="223">
        <f>AS83</f>
        <v>0</v>
      </c>
      <c r="AT85" s="223">
        <f>AT83</f>
        <v>0</v>
      </c>
    </row>
    <row r="86" spans="1:47" x14ac:dyDescent="0.2">
      <c r="F86" s="257" t="str">
        <f>IF(B72="D",Employee!D41," ")</f>
        <v xml:space="preserve"> </v>
      </c>
      <c r="M86" s="266" t="str">
        <f t="shared" si="92"/>
        <v xml:space="preserve"> </v>
      </c>
      <c r="N86" s="267" t="str">
        <f t="shared" si="93"/>
        <v xml:space="preserve"> </v>
      </c>
      <c r="O86" s="267" t="str">
        <f t="shared" si="94"/>
        <v xml:space="preserve"> </v>
      </c>
      <c r="P86" s="267" t="str">
        <f t="shared" si="95"/>
        <v xml:space="preserve"> </v>
      </c>
      <c r="Q86" s="267" t="str">
        <f t="shared" si="96"/>
        <v xml:space="preserve"> </v>
      </c>
      <c r="R86" s="268" t="str">
        <f t="shared" si="97"/>
        <v xml:space="preserve"> </v>
      </c>
      <c r="S86" s="264"/>
      <c r="T86" s="269" t="str">
        <f t="shared" si="98"/>
        <v xml:space="preserve"> </v>
      </c>
    </row>
    <row r="87" spans="1:47" x14ac:dyDescent="0.2">
      <c r="F87" s="257" t="str">
        <f>IF(B73="D",Employee!D67," ")</f>
        <v xml:space="preserve"> </v>
      </c>
      <c r="M87" s="266" t="str">
        <f t="shared" si="92"/>
        <v xml:space="preserve"> </v>
      </c>
      <c r="N87" s="267" t="str">
        <f t="shared" si="93"/>
        <v xml:space="preserve"> </v>
      </c>
      <c r="O87" s="267" t="str">
        <f t="shared" si="94"/>
        <v xml:space="preserve"> </v>
      </c>
      <c r="P87" s="267" t="str">
        <f t="shared" si="95"/>
        <v xml:space="preserve"> </v>
      </c>
      <c r="Q87" s="267" t="str">
        <f t="shared" si="96"/>
        <v xml:space="preserve"> </v>
      </c>
      <c r="R87" s="268" t="str">
        <f t="shared" si="97"/>
        <v xml:space="preserve"> </v>
      </c>
      <c r="S87" s="264"/>
      <c r="T87" s="269" t="str">
        <f t="shared" si="98"/>
        <v xml:space="preserve"> </v>
      </c>
      <c r="AL87" s="418" t="s">
        <v>113</v>
      </c>
      <c r="AM87" s="419"/>
      <c r="AN87" s="420"/>
      <c r="AQ87" s="229"/>
      <c r="AR87" s="223">
        <f>AR85*0.045</f>
        <v>0</v>
      </c>
      <c r="AS87" s="223">
        <f>AS85*0.045</f>
        <v>0</v>
      </c>
      <c r="AT87" s="223">
        <f>AT85*0.045</f>
        <v>0</v>
      </c>
    </row>
    <row r="88" spans="1:47" x14ac:dyDescent="0.2">
      <c r="F88" s="257" t="str">
        <f>IF(B74="D",Employee!D93," ")</f>
        <v xml:space="preserve"> </v>
      </c>
      <c r="M88" s="266" t="str">
        <f t="shared" si="92"/>
        <v xml:space="preserve"> </v>
      </c>
      <c r="N88" s="267" t="str">
        <f t="shared" si="93"/>
        <v xml:space="preserve"> </v>
      </c>
      <c r="O88" s="267" t="str">
        <f t="shared" si="94"/>
        <v xml:space="preserve"> </v>
      </c>
      <c r="P88" s="267" t="str">
        <f t="shared" si="95"/>
        <v xml:space="preserve"> </v>
      </c>
      <c r="Q88" s="267" t="str">
        <f t="shared" si="96"/>
        <v xml:space="preserve"> </v>
      </c>
      <c r="R88" s="268" t="str">
        <f t="shared" si="97"/>
        <v xml:space="preserve"> </v>
      </c>
      <c r="S88" s="264"/>
      <c r="T88" s="269" t="str">
        <f t="shared" si="98"/>
        <v xml:space="preserve"> </v>
      </c>
    </row>
    <row r="89" spans="1:47" x14ac:dyDescent="0.2">
      <c r="F89" s="257" t="str">
        <f>IF(B75="D",Employee!D119," ")</f>
        <v xml:space="preserve"> </v>
      </c>
      <c r="M89" s="266" t="str">
        <f t="shared" si="92"/>
        <v xml:space="preserve"> </v>
      </c>
      <c r="N89" s="267" t="str">
        <f t="shared" si="93"/>
        <v xml:space="preserve"> </v>
      </c>
      <c r="O89" s="267" t="str">
        <f t="shared" si="94"/>
        <v xml:space="preserve"> </v>
      </c>
      <c r="P89" s="267" t="str">
        <f t="shared" si="95"/>
        <v xml:space="preserve"> </v>
      </c>
      <c r="Q89" s="267" t="str">
        <f t="shared" si="96"/>
        <v xml:space="preserve"> </v>
      </c>
      <c r="R89" s="268" t="str">
        <f t="shared" si="97"/>
        <v xml:space="preserve"> </v>
      </c>
      <c r="S89" s="264"/>
      <c r="T89" s="269" t="str">
        <f t="shared" si="98"/>
        <v xml:space="preserve"> </v>
      </c>
    </row>
    <row r="90" spans="1:47" x14ac:dyDescent="0.2">
      <c r="F90" s="257" t="str">
        <f>IF(B76="D",Employee!D145," ")</f>
        <v xml:space="preserve"> </v>
      </c>
      <c r="M90" s="266" t="str">
        <f t="shared" si="92"/>
        <v xml:space="preserve"> </v>
      </c>
      <c r="N90" s="267" t="str">
        <f t="shared" si="93"/>
        <v xml:space="preserve"> </v>
      </c>
      <c r="O90" s="267" t="str">
        <f t="shared" si="94"/>
        <v xml:space="preserve"> </v>
      </c>
      <c r="P90" s="267" t="str">
        <f t="shared" si="95"/>
        <v xml:space="preserve"> </v>
      </c>
      <c r="Q90" s="267" t="str">
        <f t="shared" si="96"/>
        <v xml:space="preserve"> </v>
      </c>
      <c r="R90" s="268" t="str">
        <f t="shared" si="97"/>
        <v xml:space="preserve"> </v>
      </c>
      <c r="S90" s="264"/>
      <c r="T90" s="269" t="str">
        <f t="shared" si="98"/>
        <v xml:space="preserve"> </v>
      </c>
      <c r="AL90" s="399" t="s">
        <v>114</v>
      </c>
      <c r="AM90" s="400"/>
      <c r="AN90" s="401"/>
      <c r="AQ90" s="222">
        <f>AQ85+'Oct09'!AQ90</f>
        <v>0</v>
      </c>
      <c r="AR90" s="222">
        <f>AR85+'Oct09'!AR90</f>
        <v>0</v>
      </c>
      <c r="AS90" s="222">
        <f>AS85+'Oct09'!AS90</f>
        <v>0</v>
      </c>
      <c r="AT90" s="222">
        <f>AT85+'Oct09'!AT90</f>
        <v>0</v>
      </c>
    </row>
    <row r="91" spans="1:47" x14ac:dyDescent="0.2">
      <c r="F91" s="257" t="str">
        <f>IF(B77="D",Employee!D171," ")</f>
        <v xml:space="preserve"> </v>
      </c>
      <c r="M91" s="266" t="str">
        <f t="shared" si="92"/>
        <v xml:space="preserve"> </v>
      </c>
      <c r="N91" s="267" t="str">
        <f t="shared" si="93"/>
        <v xml:space="preserve"> </v>
      </c>
      <c r="O91" s="267" t="str">
        <f t="shared" si="94"/>
        <v xml:space="preserve"> </v>
      </c>
      <c r="P91" s="267" t="str">
        <f t="shared" si="95"/>
        <v xml:space="preserve"> </v>
      </c>
      <c r="Q91" s="267" t="str">
        <f t="shared" si="96"/>
        <v xml:space="preserve"> </v>
      </c>
      <c r="R91" s="268" t="str">
        <f t="shared" si="97"/>
        <v xml:space="preserve"> </v>
      </c>
      <c r="S91" s="264"/>
      <c r="T91" s="269" t="str">
        <f t="shared" si="98"/>
        <v xml:space="preserve"> </v>
      </c>
    </row>
    <row r="92" spans="1:47" x14ac:dyDescent="0.2">
      <c r="F92" s="257" t="str">
        <f>IF(B78="D",Employee!D197," ")</f>
        <v xml:space="preserve"> </v>
      </c>
      <c r="M92" s="266" t="str">
        <f t="shared" si="92"/>
        <v xml:space="preserve"> </v>
      </c>
      <c r="N92" s="267" t="str">
        <f t="shared" si="93"/>
        <v xml:space="preserve"> </v>
      </c>
      <c r="O92" s="267" t="str">
        <f t="shared" si="94"/>
        <v xml:space="preserve"> </v>
      </c>
      <c r="P92" s="267" t="str">
        <f t="shared" si="95"/>
        <v xml:space="preserve"> </v>
      </c>
      <c r="Q92" s="267" t="str">
        <f t="shared" si="96"/>
        <v xml:space="preserve"> </v>
      </c>
      <c r="R92" s="268" t="str">
        <f t="shared" si="97"/>
        <v xml:space="preserve"> </v>
      </c>
      <c r="S92" s="264"/>
      <c r="T92" s="269" t="str">
        <f t="shared" si="98"/>
        <v xml:space="preserve"> </v>
      </c>
      <c r="AL92" s="399" t="s">
        <v>115</v>
      </c>
      <c r="AM92" s="400"/>
      <c r="AN92" s="401"/>
      <c r="AQ92" s="229"/>
      <c r="AR92" s="222">
        <f>AR87+'Oct09'!AR92</f>
        <v>0</v>
      </c>
      <c r="AS92" s="222">
        <f>AS87+'Oct09'!AS92</f>
        <v>0</v>
      </c>
      <c r="AT92" s="222">
        <f>AT87+'Oct09'!AT92</f>
        <v>0</v>
      </c>
    </row>
    <row r="93" spans="1:47" x14ac:dyDescent="0.2">
      <c r="F93" s="257" t="str">
        <f>IF(B79="D",Employee!D223," ")</f>
        <v xml:space="preserve"> </v>
      </c>
      <c r="M93" s="266" t="str">
        <f t="shared" si="92"/>
        <v xml:space="preserve"> </v>
      </c>
      <c r="N93" s="267" t="str">
        <f t="shared" si="93"/>
        <v xml:space="preserve"> </v>
      </c>
      <c r="O93" s="267" t="str">
        <f t="shared" si="94"/>
        <v xml:space="preserve"> </v>
      </c>
      <c r="P93" s="267" t="str">
        <f t="shared" si="95"/>
        <v xml:space="preserve"> </v>
      </c>
      <c r="Q93" s="267" t="str">
        <f t="shared" si="96"/>
        <v xml:space="preserve"> </v>
      </c>
      <c r="R93" s="268" t="str">
        <f t="shared" si="97"/>
        <v xml:space="preserve"> </v>
      </c>
      <c r="S93" s="264"/>
      <c r="T93" s="269" t="str">
        <f t="shared" si="98"/>
        <v xml:space="preserve"> </v>
      </c>
    </row>
    <row r="94" spans="1:47" ht="13.5" thickBot="1" x14ac:dyDescent="0.25">
      <c r="F94" s="258" t="str">
        <f>IF(B80="D",Employee!D249," ")</f>
        <v xml:space="preserve"> </v>
      </c>
      <c r="M94" s="270" t="str">
        <f t="shared" si="92"/>
        <v xml:space="preserve"> </v>
      </c>
      <c r="N94" s="271" t="str">
        <f t="shared" si="93"/>
        <v xml:space="preserve"> </v>
      </c>
      <c r="O94" s="271" t="str">
        <f t="shared" si="94"/>
        <v xml:space="preserve"> </v>
      </c>
      <c r="P94" s="271" t="str">
        <f t="shared" si="95"/>
        <v xml:space="preserve"> </v>
      </c>
      <c r="Q94" s="271" t="str">
        <f t="shared" si="96"/>
        <v xml:space="preserve"> </v>
      </c>
      <c r="R94" s="272" t="str">
        <f t="shared" si="97"/>
        <v xml:space="preserve"> </v>
      </c>
      <c r="S94" s="264"/>
      <c r="T94" s="273" t="str">
        <f t="shared" si="98"/>
        <v xml:space="preserve"> </v>
      </c>
    </row>
    <row r="95" spans="1:47" x14ac:dyDescent="0.2">
      <c r="F95" s="260" t="s">
        <v>200</v>
      </c>
      <c r="M95" s="274">
        <f t="shared" ref="M95:R95" si="99">SUM(M85:M94)</f>
        <v>0</v>
      </c>
      <c r="N95" s="274">
        <f t="shared" si="99"/>
        <v>0</v>
      </c>
      <c r="O95" s="274">
        <f t="shared" si="99"/>
        <v>0</v>
      </c>
      <c r="P95" s="274">
        <f t="shared" si="99"/>
        <v>0</v>
      </c>
      <c r="Q95" s="274">
        <f t="shared" si="99"/>
        <v>0</v>
      </c>
      <c r="R95" s="274">
        <f t="shared" si="99"/>
        <v>0</v>
      </c>
      <c r="S95" s="275"/>
      <c r="T95" s="274">
        <f>SUM(T85:T94)</f>
        <v>0</v>
      </c>
    </row>
  </sheetData>
  <sheetCalcPr fullCalcOnLoad="1"/>
  <mergeCells count="95">
    <mergeCell ref="M84:R84"/>
    <mergeCell ref="Q3:Q6"/>
    <mergeCell ref="P3:P6"/>
    <mergeCell ref="I3:I6"/>
    <mergeCell ref="J3:J6"/>
    <mergeCell ref="R3:R6"/>
    <mergeCell ref="H9:J9"/>
    <mergeCell ref="A1:A6"/>
    <mergeCell ref="B3:B6"/>
    <mergeCell ref="C3:C6"/>
    <mergeCell ref="D3:D6"/>
    <mergeCell ref="I1:L1"/>
    <mergeCell ref="G2:H2"/>
    <mergeCell ref="I2:L2"/>
    <mergeCell ref="E3:E6"/>
    <mergeCell ref="B1:F2"/>
    <mergeCell ref="N3:N6"/>
    <mergeCell ref="O3:O6"/>
    <mergeCell ref="G1:H1"/>
    <mergeCell ref="K3:K6"/>
    <mergeCell ref="L3:L6"/>
    <mergeCell ref="M3:M6"/>
    <mergeCell ref="F3:F6"/>
    <mergeCell ref="H3:H6"/>
    <mergeCell ref="AM3:AM6"/>
    <mergeCell ref="AH3:AH6"/>
    <mergeCell ref="AI3:AI6"/>
    <mergeCell ref="AJ3:AJ6"/>
    <mergeCell ref="AK3:AK6"/>
    <mergeCell ref="AA3:AA6"/>
    <mergeCell ref="AC3:AC6"/>
    <mergeCell ref="AF3:AF6"/>
    <mergeCell ref="AG3:AG6"/>
    <mergeCell ref="R23:T23"/>
    <mergeCell ref="B7:T7"/>
    <mergeCell ref="B8:E8"/>
    <mergeCell ref="B9:D9"/>
    <mergeCell ref="O8:Q8"/>
    <mergeCell ref="R8:T8"/>
    <mergeCell ref="T3:T6"/>
    <mergeCell ref="V3:V6"/>
    <mergeCell ref="O9:R9"/>
    <mergeCell ref="O38:Q38"/>
    <mergeCell ref="R38:T38"/>
    <mergeCell ref="AE3:AE6"/>
    <mergeCell ref="W3:W6"/>
    <mergeCell ref="U1:U6"/>
    <mergeCell ref="X3:X6"/>
    <mergeCell ref="V1:AC2"/>
    <mergeCell ref="Y3:Y6"/>
    <mergeCell ref="Z3:Z6"/>
    <mergeCell ref="F21:G21"/>
    <mergeCell ref="B22:T22"/>
    <mergeCell ref="B23:E23"/>
    <mergeCell ref="B24:D24"/>
    <mergeCell ref="H24:J24"/>
    <mergeCell ref="O24:R24"/>
    <mergeCell ref="O23:Q23"/>
    <mergeCell ref="O53:Q53"/>
    <mergeCell ref="R53:T5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AR3:AR6"/>
    <mergeCell ref="AS3:AS6"/>
    <mergeCell ref="AN3:AN6"/>
    <mergeCell ref="F81:G81"/>
    <mergeCell ref="F51:G51"/>
    <mergeCell ref="B52:T52"/>
    <mergeCell ref="B53:E53"/>
    <mergeCell ref="B54:D54"/>
    <mergeCell ref="H54:J54"/>
    <mergeCell ref="O54:R54"/>
    <mergeCell ref="AE1:AN2"/>
    <mergeCell ref="AQ1:AT2"/>
    <mergeCell ref="AL92:AN92"/>
    <mergeCell ref="AL83:AN83"/>
    <mergeCell ref="AL85:AN85"/>
    <mergeCell ref="AL87:AN87"/>
    <mergeCell ref="AL90:AN90"/>
    <mergeCell ref="AT3:AT6"/>
    <mergeCell ref="AL3:AL6"/>
    <mergeCell ref="AQ3:AQ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Employee</vt:lpstr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Admin</vt:lpstr>
      <vt:lpstr>Free</vt:lpstr>
      <vt:lpstr>HR</vt:lpstr>
      <vt:lpstr>WNI</vt:lpstr>
      <vt:lpstr>MNI</vt:lpstr>
      <vt:lpstr>NiTable</vt:lpstr>
      <vt:lpstr>TaxCode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2011-01-02T21:42:06Z</dcterms:modified>
</cp:coreProperties>
</file>