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831"/>
  </bookViews>
  <sheets>
    <sheet name="Business Details" sheetId="16" r:id="rId1"/>
    <sheet name="SE Short" sheetId="15" r:id="rId2"/>
    <sheet name="Profit &amp; Loss Acc" sheetId="6" r:id="rId3"/>
    <sheet name="Income Tax" sheetId="8" r:id="rId4"/>
    <sheet name="Fixed Assets" sheetId="14" r:id="rId5"/>
    <sheet name="Debtors &amp; Creditors" sheetId="10" r:id="rId6"/>
    <sheet name="Admin" sheetId="12" r:id="rId7"/>
  </sheets>
  <externalReferences>
    <externalReference r:id="rId8"/>
    <externalReference r:id="rId9"/>
  </externalReferences>
  <definedNames>
    <definedName name="_xlnm.Print_Titles" localSheetId="2">'Profit &amp; Loss Acc'!$1:$3</definedName>
  </definedNames>
  <calcPr calcId="145621"/>
</workbook>
</file>

<file path=xl/calcChain.xml><?xml version="1.0" encoding="utf-8"?>
<calcChain xmlns="http://schemas.openxmlformats.org/spreadsheetml/2006/main">
  <c r="L14" i="6" l="1"/>
  <c r="G14" i="6"/>
  <c r="K13" i="6"/>
  <c r="G12" i="6"/>
  <c r="E12" i="6"/>
  <c r="M11" i="6"/>
  <c r="J11" i="6"/>
  <c r="H7" i="6"/>
  <c r="G7" i="6"/>
  <c r="D7" i="6"/>
  <c r="F27" i="10"/>
  <c r="C9" i="8"/>
  <c r="C8" i="8"/>
  <c r="D9" i="8"/>
  <c r="D8" i="8"/>
  <c r="D4" i="6"/>
  <c r="E4" i="6"/>
  <c r="F4" i="6"/>
  <c r="G4" i="6"/>
  <c r="H4" i="6"/>
  <c r="I4" i="6"/>
  <c r="J4" i="6"/>
  <c r="K4" i="6"/>
  <c r="L4" i="6"/>
  <c r="M4" i="6"/>
  <c r="N4" i="6"/>
  <c r="O4" i="6"/>
  <c r="K7" i="6"/>
  <c r="N17" i="6"/>
  <c r="D30" i="6"/>
  <c r="E30" i="6"/>
  <c r="F30" i="6"/>
  <c r="G30" i="6"/>
  <c r="H30" i="6"/>
  <c r="I30" i="6"/>
  <c r="J30" i="6"/>
  <c r="K30" i="6"/>
  <c r="L30" i="6"/>
  <c r="M30" i="6"/>
  <c r="N30" i="6"/>
  <c r="O30" i="6"/>
  <c r="R14" i="14"/>
  <c r="R15" i="14"/>
  <c r="R16" i="14"/>
  <c r="R17" i="14"/>
  <c r="R18" i="14"/>
  <c r="R22" i="14"/>
  <c r="R23" i="14"/>
  <c r="R24" i="14"/>
  <c r="R25" i="14"/>
  <c r="R26" i="14"/>
  <c r="R30" i="14"/>
  <c r="R31" i="14"/>
  <c r="R32" i="14"/>
  <c r="R33" i="14"/>
  <c r="R34" i="14"/>
  <c r="R38" i="14"/>
  <c r="R39" i="14"/>
  <c r="R40" i="14"/>
  <c r="R41" i="14"/>
  <c r="R42" i="14"/>
  <c r="R44" i="14"/>
  <c r="R45" i="14"/>
  <c r="R46" i="14"/>
  <c r="R47" i="14"/>
  <c r="R48" i="14"/>
  <c r="R50" i="14"/>
  <c r="R51" i="14"/>
  <c r="R52" i="14"/>
  <c r="R53" i="14"/>
  <c r="R54" i="14"/>
  <c r="R67" i="14"/>
  <c r="R72" i="14" s="1"/>
  <c r="R68" i="14"/>
  <c r="R69" i="14"/>
  <c r="R70" i="14"/>
  <c r="R71" i="14"/>
  <c r="R75" i="14"/>
  <c r="R76" i="14"/>
  <c r="R77" i="14"/>
  <c r="R78" i="14"/>
  <c r="R79" i="14"/>
  <c r="R83" i="14"/>
  <c r="R84" i="14"/>
  <c r="R85" i="14"/>
  <c r="R86" i="14"/>
  <c r="R87" i="14"/>
  <c r="R91" i="14"/>
  <c r="R92" i="14"/>
  <c r="R93" i="14"/>
  <c r="R94" i="14"/>
  <c r="R95" i="14"/>
  <c r="R97" i="14"/>
  <c r="R98" i="14"/>
  <c r="R99" i="14"/>
  <c r="R100" i="14"/>
  <c r="R101" i="14"/>
  <c r="R103" i="14"/>
  <c r="R104" i="14"/>
  <c r="R105" i="14"/>
  <c r="R106" i="14"/>
  <c r="R107" i="14"/>
  <c r="K67" i="14"/>
  <c r="K68" i="14"/>
  <c r="K69" i="14"/>
  <c r="K70" i="14"/>
  <c r="K71" i="14"/>
  <c r="K75" i="14"/>
  <c r="K76" i="14"/>
  <c r="K77" i="14"/>
  <c r="K78" i="14"/>
  <c r="K79" i="14"/>
  <c r="K83" i="14"/>
  <c r="K84" i="14"/>
  <c r="K85" i="14"/>
  <c r="K86" i="14"/>
  <c r="K87" i="14"/>
  <c r="K103" i="14"/>
  <c r="K104" i="14"/>
  <c r="K105" i="14"/>
  <c r="K106" i="14"/>
  <c r="K107" i="14"/>
  <c r="M14" i="14"/>
  <c r="M15" i="14"/>
  <c r="M16" i="14"/>
  <c r="M17" i="14"/>
  <c r="M18" i="14"/>
  <c r="M22" i="14"/>
  <c r="M23" i="14"/>
  <c r="M24" i="14"/>
  <c r="M25" i="14"/>
  <c r="M26" i="14"/>
  <c r="M30" i="14"/>
  <c r="M31" i="14"/>
  <c r="M32" i="14"/>
  <c r="M33" i="14"/>
  <c r="M34" i="14"/>
  <c r="M38" i="14"/>
  <c r="M39" i="14"/>
  <c r="M40" i="14"/>
  <c r="M41" i="14"/>
  <c r="M42" i="14"/>
  <c r="M44" i="14"/>
  <c r="M45" i="14"/>
  <c r="M46" i="14"/>
  <c r="M47" i="14"/>
  <c r="M48" i="14"/>
  <c r="M50" i="14"/>
  <c r="M51" i="14"/>
  <c r="M52" i="14"/>
  <c r="M53" i="14"/>
  <c r="M54" i="14"/>
  <c r="M67" i="14"/>
  <c r="M68" i="14"/>
  <c r="M69" i="14"/>
  <c r="M70" i="14"/>
  <c r="M71" i="14"/>
  <c r="M75" i="14"/>
  <c r="M76" i="14"/>
  <c r="M77" i="14"/>
  <c r="M78" i="14"/>
  <c r="M79" i="14"/>
  <c r="M83" i="14"/>
  <c r="M84" i="14"/>
  <c r="M85" i="14"/>
  <c r="M86" i="14"/>
  <c r="M87" i="14"/>
  <c r="M91" i="14"/>
  <c r="M92" i="14"/>
  <c r="M93" i="14"/>
  <c r="M94" i="14"/>
  <c r="M95" i="14"/>
  <c r="M97" i="14"/>
  <c r="M98" i="14"/>
  <c r="M99" i="14"/>
  <c r="M100" i="14"/>
  <c r="M101" i="14"/>
  <c r="M103" i="14"/>
  <c r="M104" i="14"/>
  <c r="M105" i="14"/>
  <c r="M106" i="14"/>
  <c r="M107" i="14"/>
  <c r="L14" i="14"/>
  <c r="L15" i="14"/>
  <c r="L16" i="14"/>
  <c r="L17" i="14"/>
  <c r="L18" i="14"/>
  <c r="L22" i="14"/>
  <c r="L23" i="14"/>
  <c r="L24" i="14"/>
  <c r="L25" i="14"/>
  <c r="L26" i="14"/>
  <c r="L30" i="14"/>
  <c r="L31" i="14"/>
  <c r="L32" i="14"/>
  <c r="L33" i="14"/>
  <c r="L34" i="14"/>
  <c r="L38" i="14"/>
  <c r="L39" i="14"/>
  <c r="L40" i="14"/>
  <c r="L41" i="14"/>
  <c r="L42" i="14"/>
  <c r="L44" i="14"/>
  <c r="L45" i="14"/>
  <c r="L46" i="14"/>
  <c r="L47" i="14"/>
  <c r="L48" i="14"/>
  <c r="L50" i="14"/>
  <c r="L51" i="14"/>
  <c r="L52" i="14"/>
  <c r="L53" i="14"/>
  <c r="L54" i="14"/>
  <c r="L91" i="14"/>
  <c r="L92" i="14"/>
  <c r="L93" i="14"/>
  <c r="L94" i="14"/>
  <c r="L95" i="14"/>
  <c r="L97" i="14"/>
  <c r="L98" i="14"/>
  <c r="L99" i="14"/>
  <c r="L100" i="14"/>
  <c r="L101" i="14"/>
  <c r="Q14" i="14"/>
  <c r="Q15" i="14"/>
  <c r="Q16" i="14"/>
  <c r="Q17" i="14"/>
  <c r="Q18" i="14"/>
  <c r="Q22" i="14"/>
  <c r="Q23" i="14"/>
  <c r="Q24" i="14"/>
  <c r="Q25" i="14"/>
  <c r="Q26" i="14"/>
  <c r="Q30" i="14"/>
  <c r="Q31" i="14"/>
  <c r="Q32" i="14"/>
  <c r="Q33" i="14"/>
  <c r="Q34" i="14"/>
  <c r="Q38" i="14"/>
  <c r="Q39" i="14"/>
  <c r="Q40" i="14"/>
  <c r="Q41" i="14"/>
  <c r="Q42" i="14"/>
  <c r="Q44" i="14"/>
  <c r="Q45" i="14"/>
  <c r="Q46" i="14"/>
  <c r="Q47" i="14"/>
  <c r="Q48" i="14"/>
  <c r="Q50" i="14"/>
  <c r="Q51" i="14"/>
  <c r="Q52" i="14"/>
  <c r="Q53" i="14"/>
  <c r="Q54" i="14"/>
  <c r="Q67" i="14"/>
  <c r="Q68" i="14"/>
  <c r="Q69" i="14"/>
  <c r="Q70" i="14"/>
  <c r="Q71" i="14"/>
  <c r="Q75" i="14"/>
  <c r="Q76" i="14"/>
  <c r="Q77" i="14"/>
  <c r="Q78" i="14"/>
  <c r="Q79" i="14"/>
  <c r="Q83" i="14"/>
  <c r="Q84" i="14"/>
  <c r="Q85" i="14"/>
  <c r="Q86" i="14"/>
  <c r="Q87" i="14"/>
  <c r="Q91" i="14"/>
  <c r="Q92" i="14"/>
  <c r="Q93" i="14"/>
  <c r="Q94" i="14"/>
  <c r="Q95" i="14"/>
  <c r="Q97" i="14"/>
  <c r="Q98" i="14"/>
  <c r="Q99" i="14"/>
  <c r="Q100" i="14"/>
  <c r="Q101" i="14"/>
  <c r="Q103" i="14"/>
  <c r="Q104" i="14"/>
  <c r="Q105" i="14"/>
  <c r="Q106" i="14"/>
  <c r="Q107" i="14"/>
  <c r="O123" i="15"/>
  <c r="G2" i="12"/>
  <c r="C2" i="6" s="1"/>
  <c r="D94" i="15"/>
  <c r="P55" i="14"/>
  <c r="K55" i="14"/>
  <c r="I55" i="14"/>
  <c r="E55" i="14"/>
  <c r="C25" i="10"/>
  <c r="C23" i="10"/>
  <c r="C21" i="10"/>
  <c r="C19" i="10"/>
  <c r="C17" i="10"/>
  <c r="C15" i="10"/>
  <c r="C13" i="10"/>
  <c r="C11" i="10"/>
  <c r="C9" i="10"/>
  <c r="C7" i="10"/>
  <c r="C5" i="10"/>
  <c r="C27" i="10"/>
  <c r="E11" i="8"/>
  <c r="F25" i="10"/>
  <c r="F9" i="10"/>
  <c r="F7" i="10"/>
  <c r="N26" i="15"/>
  <c r="N20" i="15"/>
  <c r="J4" i="14"/>
  <c r="J104" i="14" s="1"/>
  <c r="J107" i="14"/>
  <c r="J85" i="14"/>
  <c r="J84" i="14"/>
  <c r="J71" i="14"/>
  <c r="J70" i="14"/>
  <c r="C25" i="8"/>
  <c r="S23" i="15"/>
  <c r="V2" i="15"/>
  <c r="Q2" i="15"/>
  <c r="S17" i="15"/>
  <c r="C22" i="15"/>
  <c r="F22" i="15"/>
  <c r="L13" i="12"/>
  <c r="M12" i="12"/>
  <c r="L11" i="12"/>
  <c r="K11" i="12"/>
  <c r="K11" i="14"/>
  <c r="K19" i="14"/>
  <c r="K27" i="14"/>
  <c r="K35" i="14"/>
  <c r="K64" i="14"/>
  <c r="L11" i="14"/>
  <c r="L4" i="14"/>
  <c r="L64" i="14"/>
  <c r="L72" i="14"/>
  <c r="L80" i="14"/>
  <c r="L88" i="14"/>
  <c r="Q11" i="14"/>
  <c r="Q64" i="14"/>
  <c r="R11" i="14"/>
  <c r="R64" i="14"/>
  <c r="E64" i="14"/>
  <c r="E72" i="14"/>
  <c r="E80" i="14"/>
  <c r="E88" i="14"/>
  <c r="E108" i="14"/>
  <c r="R8" i="15"/>
  <c r="O8" i="15"/>
  <c r="N15" i="15"/>
  <c r="C29" i="15"/>
  <c r="C17" i="15"/>
  <c r="C15" i="15"/>
  <c r="C13" i="15"/>
  <c r="C8" i="15"/>
  <c r="N31" i="15"/>
  <c r="N25" i="16"/>
  <c r="C37" i="6"/>
  <c r="D16" i="8"/>
  <c r="D15" i="8"/>
  <c r="D59" i="14"/>
  <c r="D43" i="14"/>
  <c r="D96" i="14" s="1"/>
  <c r="D37" i="14"/>
  <c r="D90" i="14" s="1"/>
  <c r="D6" i="14"/>
  <c r="D57" i="14" s="1"/>
  <c r="M4" i="14"/>
  <c r="I4" i="14"/>
  <c r="O1" i="6"/>
  <c r="N1" i="6"/>
  <c r="M1" i="6"/>
  <c r="L1" i="6"/>
  <c r="K1" i="6"/>
  <c r="J1" i="6"/>
  <c r="I1" i="6"/>
  <c r="H1" i="6"/>
  <c r="G1" i="6"/>
  <c r="F1" i="6"/>
  <c r="E1" i="6"/>
  <c r="D1" i="6"/>
  <c r="B27" i="10"/>
  <c r="E27" i="10" s="1"/>
  <c r="B25" i="10"/>
  <c r="E25" i="10" s="1"/>
  <c r="B23" i="10"/>
  <c r="E23" i="10" s="1"/>
  <c r="B21" i="10"/>
  <c r="E21" i="10" s="1"/>
  <c r="B19" i="10"/>
  <c r="E19" i="10" s="1"/>
  <c r="B17" i="10"/>
  <c r="E17" i="10" s="1"/>
  <c r="B15" i="10"/>
  <c r="E15" i="10" s="1"/>
  <c r="B13" i="10"/>
  <c r="E13" i="10" s="1"/>
  <c r="B11" i="10"/>
  <c r="E11" i="10" s="1"/>
  <c r="B9" i="10"/>
  <c r="E9" i="10" s="1"/>
  <c r="B7" i="10"/>
  <c r="E7" i="10" s="1"/>
  <c r="B5" i="10"/>
  <c r="E5" i="10" s="1"/>
  <c r="P64" i="14"/>
  <c r="P72" i="14"/>
  <c r="P80" i="14"/>
  <c r="P88" i="14"/>
  <c r="P108" i="14"/>
  <c r="M64" i="14"/>
  <c r="I64" i="14"/>
  <c r="I72" i="14"/>
  <c r="I80" i="14"/>
  <c r="I88" i="14"/>
  <c r="I108" i="14"/>
  <c r="D110" i="14"/>
  <c r="B110" i="14"/>
  <c r="B96" i="14"/>
  <c r="B90" i="14"/>
  <c r="P11" i="14"/>
  <c r="P19" i="14"/>
  <c r="P27" i="14"/>
  <c r="P35" i="14"/>
  <c r="M11" i="14"/>
  <c r="I11" i="14"/>
  <c r="I19" i="14"/>
  <c r="I27" i="14"/>
  <c r="I35" i="14"/>
  <c r="E11" i="14"/>
  <c r="E19" i="14"/>
  <c r="E27" i="14"/>
  <c r="E35" i="14"/>
  <c r="B57" i="14"/>
  <c r="D27" i="8"/>
  <c r="D26" i="8"/>
  <c r="C13" i="8"/>
  <c r="Q19" i="14" l="1"/>
  <c r="M80" i="14"/>
  <c r="K57" i="14"/>
  <c r="Q80" i="14"/>
  <c r="Q88" i="14"/>
  <c r="L27" i="14"/>
  <c r="M35" i="14"/>
  <c r="I57" i="14"/>
  <c r="C29" i="10"/>
  <c r="E57" i="14"/>
  <c r="E110" i="14"/>
  <c r="J68" i="14"/>
  <c r="J79" i="14"/>
  <c r="J105" i="14"/>
  <c r="Q55" i="14"/>
  <c r="L19" i="14"/>
  <c r="M108" i="14"/>
  <c r="K108" i="14"/>
  <c r="R108" i="14"/>
  <c r="J69" i="14"/>
  <c r="J83" i="14"/>
  <c r="J106" i="14"/>
  <c r="M27" i="14"/>
  <c r="K72" i="14"/>
  <c r="R80" i="14"/>
  <c r="R35" i="14"/>
  <c r="R57" i="14" s="1"/>
  <c r="J75" i="14"/>
  <c r="J86" i="14"/>
  <c r="Q27" i="14"/>
  <c r="L108" i="14"/>
  <c r="L110" i="14" s="1"/>
  <c r="R19" i="14"/>
  <c r="L2" i="12"/>
  <c r="C2" i="8" s="1"/>
  <c r="C6" i="8" s="1"/>
  <c r="J87" i="14"/>
  <c r="M72" i="14"/>
  <c r="M19" i="14"/>
  <c r="K80" i="14"/>
  <c r="K110" i="14" s="1"/>
  <c r="K1" i="14" s="1"/>
  <c r="D80" i="15" s="1"/>
  <c r="Q72" i="14"/>
  <c r="L55" i="14"/>
  <c r="R88" i="14"/>
  <c r="R110" i="14" s="1"/>
  <c r="P57" i="14"/>
  <c r="P110" i="14"/>
  <c r="J76" i="14"/>
  <c r="J77" i="14"/>
  <c r="J103" i="14"/>
  <c r="M88" i="14"/>
  <c r="M110" i="14" s="1"/>
  <c r="K88" i="14"/>
  <c r="R27" i="14"/>
  <c r="Q108" i="14"/>
  <c r="M55" i="14"/>
  <c r="I110" i="14"/>
  <c r="I1" i="14" s="1"/>
  <c r="J67" i="14"/>
  <c r="J78" i="14"/>
  <c r="Q35" i="14"/>
  <c r="L35" i="14"/>
  <c r="R55" i="14"/>
  <c r="C30" i="6"/>
  <c r="O99" i="15" s="1"/>
  <c r="J6" i="6"/>
  <c r="E6" i="6"/>
  <c r="H6" i="6"/>
  <c r="H9" i="6" s="1"/>
  <c r="G6" i="6"/>
  <c r="G9" i="6" s="1"/>
  <c r="C4" i="6"/>
  <c r="D51" i="15" s="1"/>
  <c r="N11" i="6"/>
  <c r="J12" i="6"/>
  <c r="E13" i="6"/>
  <c r="O14" i="6"/>
  <c r="O13" i="6"/>
  <c r="F6" i="6"/>
  <c r="K12" i="6"/>
  <c r="N6" i="6"/>
  <c r="O20" i="6"/>
  <c r="I6" i="6"/>
  <c r="M6" i="6"/>
  <c r="I11" i="6"/>
  <c r="N12" i="6"/>
  <c r="O6" i="6"/>
  <c r="K6" i="6"/>
  <c r="K9" i="6" s="1"/>
  <c r="L6" i="6"/>
  <c r="E11" i="6"/>
  <c r="H11" i="6"/>
  <c r="M12" i="6"/>
  <c r="G13" i="6"/>
  <c r="F7" i="6"/>
  <c r="G11" i="6"/>
  <c r="G17" i="6"/>
  <c r="O18" i="6"/>
  <c r="F11" i="6"/>
  <c r="I13" i="6"/>
  <c r="I14" i="6"/>
  <c r="E7" i="6"/>
  <c r="J13" i="6"/>
  <c r="L16" i="6"/>
  <c r="I7" i="6"/>
  <c r="H14" i="6"/>
  <c r="O7" i="6"/>
  <c r="O17" i="6"/>
  <c r="L7" i="6"/>
  <c r="M7" i="6"/>
  <c r="F12" i="6"/>
  <c r="I12" i="6"/>
  <c r="L13" i="6"/>
  <c r="M13" i="6"/>
  <c r="O12" i="6"/>
  <c r="L11" i="6"/>
  <c r="E14" i="6"/>
  <c r="N14" i="6"/>
  <c r="G18" i="6"/>
  <c r="K11" i="6"/>
  <c r="D12" i="6"/>
  <c r="N13" i="6"/>
  <c r="O19" i="6"/>
  <c r="J7" i="6"/>
  <c r="D11" i="6"/>
  <c r="D13" i="6"/>
  <c r="L18" i="6"/>
  <c r="H12" i="6"/>
  <c r="L12" i="6"/>
  <c r="F13" i="6"/>
  <c r="N7" i="6"/>
  <c r="H13" i="6"/>
  <c r="F14" i="6"/>
  <c r="M18" i="6"/>
  <c r="D16" i="6"/>
  <c r="H17" i="6"/>
  <c r="E16" i="6"/>
  <c r="F17" i="6"/>
  <c r="I19" i="6"/>
  <c r="I21" i="6"/>
  <c r="J17" i="6"/>
  <c r="K20" i="6"/>
  <c r="K17" i="6"/>
  <c r="K16" i="6"/>
  <c r="K19" i="6"/>
  <c r="N18" i="6"/>
  <c r="F19" i="10"/>
  <c r="D21" i="6"/>
  <c r="D20" i="6"/>
  <c r="D18" i="6"/>
  <c r="D17" i="6"/>
  <c r="F23" i="10"/>
  <c r="M14" i="6"/>
  <c r="G16" i="6"/>
  <c r="L17" i="6"/>
  <c r="E18" i="6"/>
  <c r="E17" i="6"/>
  <c r="E20" i="6"/>
  <c r="H18" i="6"/>
  <c r="H16" i="6"/>
  <c r="J14" i="6"/>
  <c r="J16" i="6"/>
  <c r="K14" i="6"/>
  <c r="M17" i="6"/>
  <c r="M16" i="6"/>
  <c r="M19" i="6"/>
  <c r="M21" i="6"/>
  <c r="M20" i="6"/>
  <c r="N20" i="6"/>
  <c r="N21" i="6"/>
  <c r="N16" i="6"/>
  <c r="G19" i="6"/>
  <c r="G21" i="6"/>
  <c r="G20" i="6"/>
  <c r="J21" i="6"/>
  <c r="L20" i="6"/>
  <c r="L21" i="6"/>
  <c r="L19" i="6"/>
  <c r="H19" i="6"/>
  <c r="H21" i="6"/>
  <c r="H20" i="6"/>
  <c r="J19" i="6"/>
  <c r="N19" i="6"/>
  <c r="D19" i="6"/>
  <c r="E19" i="6"/>
  <c r="J18" i="6"/>
  <c r="E21" i="6"/>
  <c r="F17" i="10"/>
  <c r="F13" i="10"/>
  <c r="F5" i="10"/>
  <c r="F15" i="10"/>
  <c r="F11" i="10"/>
  <c r="F21" i="10"/>
  <c r="Q110" i="14"/>
  <c r="M57" i="14"/>
  <c r="L15" i="12"/>
  <c r="D112" i="15"/>
  <c r="L57" i="14" l="1"/>
  <c r="L1" i="14" s="1"/>
  <c r="O80" i="15" s="1"/>
  <c r="Q57" i="14"/>
  <c r="Q1" i="14" s="1"/>
  <c r="R1" i="14"/>
  <c r="O85" i="15" s="1"/>
  <c r="E1" i="14"/>
  <c r="P1" i="14"/>
  <c r="N9" i="6"/>
  <c r="F9" i="6"/>
  <c r="O55" i="15"/>
  <c r="J9" i="6"/>
  <c r="E9" i="6"/>
  <c r="D38" i="15"/>
  <c r="D64" i="15"/>
  <c r="O51" i="15"/>
  <c r="D60" i="15"/>
  <c r="M9" i="6"/>
  <c r="I9" i="6"/>
  <c r="D46" i="15"/>
  <c r="O60" i="15"/>
  <c r="O46" i="15"/>
  <c r="D55" i="15"/>
  <c r="D15" i="6"/>
  <c r="O9" i="6"/>
  <c r="I17" i="6"/>
  <c r="C17" i="6" s="1"/>
  <c r="J20" i="6"/>
  <c r="I18" i="6"/>
  <c r="F20" i="6"/>
  <c r="C13" i="6"/>
  <c r="O16" i="6"/>
  <c r="I20" i="6"/>
  <c r="C7" i="6"/>
  <c r="O11" i="6"/>
  <c r="C11" i="6" s="1"/>
  <c r="I16" i="6"/>
  <c r="F21" i="6"/>
  <c r="D14" i="6"/>
  <c r="C14" i="6" s="1"/>
  <c r="C12" i="6"/>
  <c r="D6" i="6"/>
  <c r="D9" i="6" s="1"/>
  <c r="E15" i="6"/>
  <c r="E22" i="6" s="1"/>
  <c r="O21" i="6"/>
  <c r="F18" i="6"/>
  <c r="F16" i="6"/>
  <c r="L9" i="6"/>
  <c r="K18" i="6"/>
  <c r="F19" i="6"/>
  <c r="C19" i="6" s="1"/>
  <c r="F29" i="10"/>
  <c r="K21" i="6"/>
  <c r="M1" i="14"/>
  <c r="D85" i="15" l="1"/>
  <c r="C26" i="6" s="1"/>
  <c r="E24" i="6"/>
  <c r="C20" i="6"/>
  <c r="C16" i="6"/>
  <c r="C21" i="6"/>
  <c r="C18" i="6"/>
  <c r="D22" i="6"/>
  <c r="D24" i="6" s="1"/>
  <c r="F15" i="6"/>
  <c r="C6" i="6"/>
  <c r="E3" i="6"/>
  <c r="D3" i="6"/>
  <c r="C9" i="6" l="1"/>
  <c r="G15" i="6"/>
  <c r="G22" i="6" s="1"/>
  <c r="G24" i="6" s="1"/>
  <c r="F22" i="6"/>
  <c r="F24" i="6" s="1"/>
  <c r="F3" i="6"/>
  <c r="G3" i="6" l="1"/>
  <c r="H15" i="6"/>
  <c r="H22" i="6" s="1"/>
  <c r="H24" i="6" s="1"/>
  <c r="I15" i="6" l="1"/>
  <c r="I22" i="6" s="1"/>
  <c r="I24" i="6" s="1"/>
  <c r="H3" i="6"/>
  <c r="I3" i="6" l="1"/>
  <c r="J15" i="6"/>
  <c r="J22" i="6" s="1"/>
  <c r="J24" i="6" s="1"/>
  <c r="J3" i="6" l="1"/>
  <c r="K15" i="6"/>
  <c r="K22" i="6" s="1"/>
  <c r="K24" i="6" s="1"/>
  <c r="K3" i="6" l="1"/>
  <c r="L15" i="6"/>
  <c r="L22" i="6" s="1"/>
  <c r="L24" i="6" s="1"/>
  <c r="L3" i="6" l="1"/>
  <c r="M15" i="6"/>
  <c r="M22" i="6" s="1"/>
  <c r="M24" i="6" s="1"/>
  <c r="M3" i="6" l="1"/>
  <c r="N15" i="6"/>
  <c r="N22" i="6" s="1"/>
  <c r="N24" i="6" s="1"/>
  <c r="O15" i="6"/>
  <c r="O22" i="6" l="1"/>
  <c r="O24" i="6" s="1"/>
  <c r="C15" i="6"/>
  <c r="C22" i="6" s="1"/>
  <c r="N3" i="6"/>
  <c r="O3" i="6"/>
  <c r="C3" i="6" l="1"/>
  <c r="A3" i="6" s="1"/>
  <c r="O64" i="15"/>
  <c r="C24" i="6"/>
  <c r="C28" i="6" s="1"/>
  <c r="D71" i="15" l="1"/>
  <c r="O71" i="15"/>
  <c r="O106" i="15" l="1"/>
  <c r="O94" i="15" s="1"/>
  <c r="D34" i="16" s="1"/>
  <c r="O34" i="16" s="1"/>
  <c r="D123" i="15" s="1"/>
  <c r="D99" i="15"/>
  <c r="D106" i="15" l="1"/>
  <c r="E5" i="8" s="1"/>
  <c r="E15" i="8" s="1"/>
  <c r="E6" i="8" l="1"/>
  <c r="E7" i="8"/>
  <c r="E16" i="8"/>
  <c r="C33" i="6" s="1"/>
  <c r="E9" i="8"/>
  <c r="E8" i="8"/>
  <c r="E10" i="8" s="1"/>
  <c r="E18" i="8" s="1"/>
  <c r="E25" i="8" s="1"/>
  <c r="C32" i="6" l="1"/>
  <c r="C35" i="6" s="1"/>
  <c r="E26" i="8"/>
  <c r="E27" i="8"/>
</calcChain>
</file>

<file path=xl/sharedStrings.xml><?xml version="1.0" encoding="utf-8"?>
<sst xmlns="http://schemas.openxmlformats.org/spreadsheetml/2006/main" count="325" uniqueCount="230">
  <si>
    <t>Repairs</t>
  </si>
  <si>
    <t>Sales Turnover</t>
  </si>
  <si>
    <t>Cost of sales</t>
  </si>
  <si>
    <t>Gross Profit</t>
  </si>
  <si>
    <t>Motor expenses</t>
  </si>
  <si>
    <t>Advertising &amp; promotion</t>
  </si>
  <si>
    <t>Legal &amp; professional</t>
  </si>
  <si>
    <t>Bad debts</t>
  </si>
  <si>
    <t>Other expenses</t>
  </si>
  <si>
    <t>Total Expenses</t>
  </si>
  <si>
    <t>Net Profit/Loss</t>
  </si>
  <si>
    <t>Employee costs</t>
  </si>
  <si>
    <t>Premises costs</t>
  </si>
  <si>
    <t>General admin expenses</t>
  </si>
  <si>
    <t>Travel &amp; subsistence</t>
  </si>
  <si>
    <t>Other direct costs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</si>
  <si>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</si>
  <si>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</si>
  <si>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</si>
  <si>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</si>
  <si>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</si>
  <si>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</si>
  <si>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</si>
  <si>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Ref</t>
  </si>
  <si>
    <t>Profit &amp; Loss Account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</si>
  <si>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</si>
  <si>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</si>
  <si>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</si>
  <si>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</si>
  <si>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</si>
  <si>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Any Other Business Income</t>
  </si>
  <si>
    <t>NOTES:</t>
  </si>
  <si>
    <t>Sales         Month</t>
  </si>
  <si>
    <t>Sales not yet received</t>
  </si>
  <si>
    <t>Purchase    Month</t>
  </si>
  <si>
    <t>Amount owed by customers</t>
  </si>
  <si>
    <t>Amount owed    to suppliers</t>
  </si>
  <si>
    <t>Purchases still   to be paid</t>
  </si>
  <si>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</si>
  <si>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</si>
  <si>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</si>
  <si>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</si>
  <si>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</si>
  <si>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</si>
  <si>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Business details</t>
  </si>
  <si>
    <t>Enter % Personal use of vehicles</t>
  </si>
  <si>
    <t>Dates</t>
  </si>
  <si>
    <t xml:space="preserve">Capital Tax Allowances </t>
  </si>
  <si>
    <t>Income Tax Rates</t>
  </si>
  <si>
    <t>Personal allowance</t>
  </si>
  <si>
    <t>£</t>
  </si>
  <si>
    <t>Writing down allowance</t>
  </si>
  <si>
    <t>Basic rate applicable on taxable income up to higher rate</t>
  </si>
  <si>
    <t>%</t>
  </si>
  <si>
    <t>Allowances restricted on Motor vehicles</t>
  </si>
  <si>
    <t>Higher rate applicable on taxable income over higher rate</t>
  </si>
  <si>
    <t xml:space="preserve">Costing over </t>
  </si>
  <si>
    <t>Restricted to</t>
  </si>
  <si>
    <t>Taxable Bands Allowances</t>
  </si>
  <si>
    <t>Start Level</t>
  </si>
  <si>
    <t xml:space="preserve"> End Level</t>
  </si>
  <si>
    <t xml:space="preserve"> Tax Band </t>
  </si>
  <si>
    <t>Depreciation Rates Applied</t>
  </si>
  <si>
    <t>Basic rate</t>
  </si>
  <si>
    <t>Higher rate</t>
  </si>
  <si>
    <t>Land &amp; Property</t>
  </si>
  <si>
    <t>Plant &amp; Machinery</t>
  </si>
  <si>
    <t>National Insurance rates</t>
  </si>
  <si>
    <t>Fixtures &amp; Fittings</t>
  </si>
  <si>
    <t>Computer Equipment</t>
  </si>
  <si>
    <t>NI Class 2 rate</t>
  </si>
  <si>
    <t>Motor Vehicles</t>
  </si>
  <si>
    <t>NI Class 4 rate between lower profits and upper profits limit</t>
  </si>
  <si>
    <t>Mileage Allowances</t>
  </si>
  <si>
    <t>Miles</t>
  </si>
  <si>
    <t>p per mile</t>
  </si>
  <si>
    <t>Higher rate allowance up to</t>
  </si>
  <si>
    <t>NI Class 4 rate above upper profits limit</t>
  </si>
  <si>
    <t>Lower rate allowance over</t>
  </si>
  <si>
    <t xml:space="preserve">TAXATION CALCULATION </t>
  </si>
  <si>
    <t>Profit from Self employment</t>
  </si>
  <si>
    <t>Minus Personal Allowance</t>
  </si>
  <si>
    <t>Total income on which tax is due</t>
  </si>
  <si>
    <t>Income Tax first band</t>
  </si>
  <si>
    <t>Income Tax second band</t>
  </si>
  <si>
    <t>Income Tax payable</t>
  </si>
  <si>
    <t>Amounts Payable by</t>
  </si>
  <si>
    <t>Class 4 NI Contribution Lower - Upper profits</t>
  </si>
  <si>
    <t>Class 4 NI Contribution Upper profits</t>
  </si>
  <si>
    <t>TOTAL Income Tax &amp; NI Liability</t>
  </si>
  <si>
    <t>Tax &amp; NI Assessment</t>
  </si>
  <si>
    <t>Pension Entitlement</t>
  </si>
  <si>
    <t>To receive Full Pension entitlement NI has to be paid 44 years out of 49 years (16 - 65)</t>
  </si>
  <si>
    <t>FIXED ASSETS</t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</si>
  <si>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</si>
  <si>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</si>
  <si>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r>
      <t>Sales Value</t>
    </r>
    <r>
      <rPr>
        <sz val="9"/>
        <rFont val="Times New Roman"/>
        <family val="1"/>
      </rPr>
      <t xml:space="preserve"> Assets Sold</t>
    </r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</si>
  <si>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</si>
  <si>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</si>
  <si>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 xml:space="preserve">EXISTING FIXED ASSETS at </t>
  </si>
  <si>
    <t>Computers</t>
  </si>
  <si>
    <t>Motor Vehicles - costing over £</t>
  </si>
  <si>
    <t>Motor Vehicles - costing under £</t>
  </si>
  <si>
    <t>Motor Vehicles - Vans &amp; Lorries</t>
  </si>
  <si>
    <t xml:space="preserve">NEW FIXED ASSETS Bought AFTER </t>
  </si>
  <si>
    <t>New Land &amp; Property</t>
  </si>
  <si>
    <t>New Plant &amp; Machinery</t>
  </si>
  <si>
    <t>New Fixtures &amp; Fittings</t>
  </si>
  <si>
    <t>New Computers</t>
  </si>
  <si>
    <t>New Motor Vehicles</t>
  </si>
  <si>
    <t>TOTAL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</si>
  <si>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</si>
  <si>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</si>
  <si>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</si>
  <si>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</si>
  <si>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</si>
  <si>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Starter rate</t>
  </si>
  <si>
    <t>Enter Drawings (optional)</t>
  </si>
  <si>
    <t>Owed start year</t>
  </si>
  <si>
    <t>Starting tax rate on lower tax band</t>
  </si>
  <si>
    <t>HM Revenue                  &amp; Customs</t>
  </si>
  <si>
    <t>Self-employment (short)</t>
  </si>
  <si>
    <t xml:space="preserve">Tax year </t>
  </si>
  <si>
    <t>to</t>
  </si>
  <si>
    <t>Your name</t>
  </si>
  <si>
    <t>Your unique taxpayer reference (UTR)</t>
  </si>
  <si>
    <t>Description of business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</si>
  <si>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</si>
  <si>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</si>
  <si>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t xml:space="preserve">If your business started sifter </t>
  </si>
  <si>
    <r>
      <t xml:space="preserve">enter the start date </t>
    </r>
    <r>
      <rPr>
        <i/>
        <sz val="8"/>
        <rFont val="Arial"/>
        <family val="2"/>
      </rPr>
      <t>DD/MM/YYY</t>
    </r>
  </si>
  <si>
    <t>Postcode of your business</t>
  </si>
  <si>
    <t>If your business ceased before</t>
  </si>
  <si>
    <t>If your business name, description, address or postcode</t>
  </si>
  <si>
    <t>enter the final date of trading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</si>
  <si>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</si>
  <si>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</si>
  <si>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</si>
  <si>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</si>
  <si>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</si>
  <si>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</si>
  <si>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8</t>
  </si>
  <si>
    <t>by your business</t>
  </si>
  <si>
    <t xml:space="preserve"> - excluding Business Start-up Allowance</t>
  </si>
  <si>
    <t>.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</si>
  <si>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</si>
  <si>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</si>
  <si>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</si>
  <si>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t>Cost of goods bought for re-sale or goods used</t>
  </si>
  <si>
    <t>Accountancy, legal and other professional fees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</si>
  <si>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</si>
  <si>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</si>
  <si>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</si>
  <si>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t>Wages, salaries and other staff costs</t>
  </si>
  <si>
    <t>Telephone, fax, stationery and other office costs</t>
  </si>
  <si>
    <t>Rent, rates, power and insurance costs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</si>
  <si>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</si>
  <si>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</si>
  <si>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</si>
  <si>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</si>
  <si>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</si>
  <si>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</si>
  <si>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8 + box 9 minus box 19)</t>
  </si>
  <si>
    <t>income (box 8 + box 9 minus box 19 is negative)</t>
  </si>
  <si>
    <t>Tax allowances for vehicles and equipment (capital allowances)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</si>
  <si>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</si>
  <si>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</si>
  <si>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</si>
  <si>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</si>
  <si>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</si>
  <si>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</si>
  <si>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</si>
  <si>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t>Loss brought forward from earlier years set-off against</t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</si>
  <si>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</si>
  <si>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</si>
  <si>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</si>
  <si>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</si>
  <si>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</si>
  <si>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</si>
  <si>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</si>
  <si>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 xml:space="preserve">for </t>
  </si>
  <si>
    <t>Loss to be carried back to previous year(s) and set-off</t>
  </si>
  <si>
    <t xml:space="preserve">If you have been given a </t>
  </si>
  <si>
    <t>Class 4 NICs</t>
  </si>
  <si>
    <t>against income (or capital gains)</t>
  </si>
  <si>
    <t>of the notes</t>
  </si>
  <si>
    <t>Total loss to carry forward after all other set-offs</t>
  </si>
  <si>
    <t>Deductions on payment and deduction statements from</t>
  </si>
  <si>
    <t xml:space="preserve"> - including unused losses brought forward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</si>
  <si>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</si>
  <si>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Repairs and renewals of property and equipment</t>
  </si>
  <si>
    <t>Loss used this year</t>
  </si>
  <si>
    <t>Calculated no entry required</t>
  </si>
  <si>
    <t>Total loss carried forward to future years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</si>
  <si>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</si>
  <si>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 xml:space="preserve"> - read page SESN 7 of the notes</t>
  </si>
  <si>
    <r>
      <t>ENTER</t>
    </r>
    <r>
      <rPr>
        <sz val="8"/>
        <rFont val="Arial"/>
        <family val="2"/>
      </rPr>
      <t>: Value of goods and services for your own use</t>
    </r>
  </si>
  <si>
    <r>
      <t>ENTER</t>
    </r>
    <r>
      <rPr>
        <sz val="8"/>
        <rFont val="Arial"/>
        <family val="2"/>
      </rPr>
      <t>: Total losses brought forward from earlier years</t>
    </r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</si>
  <si>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</si>
  <si>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Interest, finance charges</t>
  </si>
  <si>
    <t>Date Asset  Sold</t>
  </si>
  <si>
    <t>Annual Investment Allowance</t>
  </si>
  <si>
    <t>Less Capital Allowances</t>
  </si>
  <si>
    <t>NET TAXABLE PROFIT</t>
  </si>
  <si>
    <t xml:space="preserve"> Income Tax</t>
  </si>
  <si>
    <t xml:space="preserve"> National Insurance</t>
  </si>
  <si>
    <t xml:space="preserve"> Net Income after Tax</t>
  </si>
  <si>
    <t xml:space="preserve">If your business started after </t>
  </si>
  <si>
    <t>2010-11</t>
  </si>
  <si>
    <t>First Year Allow</t>
  </si>
  <si>
    <t>2011-12</t>
  </si>
  <si>
    <t>COPY DETAILS TO HMRC FORM          Submit HMRC paper return                               by 31st October 2011                            OR PRINT &amp; FILE RETURN ONLINE                   by 31st January 2012</t>
  </si>
  <si>
    <t>Business income - if your annual turnover was below £67,000 vat threshold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</si>
  <si>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</si>
  <si>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</si>
  <si>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</si>
  <si>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</si>
  <si>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</si>
  <si>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</si>
  <si>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</si>
  <si>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</si>
  <si>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</si>
  <si>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</si>
  <si>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</si>
  <si>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</si>
  <si>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</si>
  <si>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</si>
  <si>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2008-09</t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</si>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</sst>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35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6"/>
      <color indexed="62"/>
      <name val="Arial"/>
      <family val="2"/>
    </font>
    <font>
      <sz val="9"/>
      <name val="Arial"/>
      <family val="2"/>
    </font>
    <font>
      <b/>
      <sz val="10"/>
      <color indexed="6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i/>
      <sz val="8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4">
    <xf numFmtId="0" fontId="0" fillId="0" borderId="0" xfId="0"/>
    <xf numFmtId="17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164" fontId="1" fillId="0" borderId="0" xfId="0" applyNumberFormat="1" applyFont="1" applyAlignment="1" applyProtection="1">
      <alignment horizontal="center" wrapText="1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2" fontId="1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wrapText="1"/>
    </xf>
    <xf numFmtId="0" fontId="6" fillId="0" borderId="0" xfId="0" applyFont="1" applyAlignment="1" applyProtection="1">
      <alignment horizontal="center"/>
      <protection hidden="1"/>
    </xf>
    <xf numFmtId="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/>
    <xf numFmtId="165" fontId="7" fillId="0" borderId="1" xfId="0" applyNumberFormat="1" applyFont="1" applyFill="1" applyBorder="1" applyAlignment="1"/>
    <xf numFmtId="15" fontId="7" fillId="0" borderId="0" xfId="0" applyNumberFormat="1" applyFont="1" applyFill="1" applyBorder="1" applyAlignment="1"/>
    <xf numFmtId="0" fontId="7" fillId="0" borderId="0" xfId="0" applyFont="1" applyFill="1" applyBorder="1" applyAlignment="1"/>
    <xf numFmtId="165" fontId="7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2" borderId="0" xfId="0" applyFont="1" applyFill="1" applyProtection="1">
      <protection hidden="1"/>
    </xf>
    <xf numFmtId="15" fontId="2" fillId="2" borderId="2" xfId="0" applyNumberFormat="1" applyFont="1" applyFill="1" applyBorder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15" fontId="2" fillId="0" borderId="3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15" fontId="2" fillId="0" borderId="4" xfId="0" applyNumberFormat="1" applyFont="1" applyBorder="1" applyAlignment="1" applyProtection="1">
      <alignment horizontal="center"/>
      <protection hidden="1"/>
    </xf>
    <xf numFmtId="9" fontId="11" fillId="0" borderId="1" xfId="0" applyNumberFormat="1" applyFont="1" applyBorder="1" applyAlignment="1" applyProtection="1">
      <alignment horizontal="center"/>
      <protection hidden="1"/>
    </xf>
    <xf numFmtId="1" fontId="11" fillId="0" borderId="1" xfId="0" applyNumberFormat="1" applyFont="1" applyBorder="1" applyAlignment="1" applyProtection="1">
      <alignment horizontal="center"/>
      <protection hidden="1"/>
    </xf>
    <xf numFmtId="15" fontId="2" fillId="0" borderId="3" xfId="0" applyNumberFormat="1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center" vertical="center" wrapText="1"/>
      <protection hidden="1"/>
    </xf>
    <xf numFmtId="0" fontId="11" fillId="2" borderId="0" xfId="0" applyFont="1" applyFill="1" applyAlignment="1" applyProtection="1">
      <alignment horizontal="center" wrapText="1"/>
      <protection hidden="1"/>
    </xf>
    <xf numFmtId="9" fontId="11" fillId="2" borderId="0" xfId="0" applyNumberFormat="1" applyFont="1" applyFill="1" applyAlignment="1" applyProtection="1">
      <alignment horizontal="center"/>
      <protection hidden="1"/>
    </xf>
    <xf numFmtId="0" fontId="11" fillId="0" borderId="1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2" fontId="11" fillId="0" borderId="1" xfId="0" applyNumberFormat="1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wrapText="1"/>
      <protection hidden="1"/>
    </xf>
    <xf numFmtId="2" fontId="11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0" fontId="1" fillId="2" borderId="0" xfId="0" applyFont="1" applyFill="1" applyBorder="1" applyProtection="1">
      <protection hidden="1"/>
    </xf>
    <xf numFmtId="0" fontId="12" fillId="2" borderId="5" xfId="0" applyFont="1" applyFill="1" applyBorder="1" applyAlignment="1" applyProtection="1">
      <alignment horizontal="left" vertical="center" wrapText="1" indent="1"/>
      <protection hidden="1"/>
    </xf>
    <xf numFmtId="0" fontId="12" fillId="2" borderId="6" xfId="0" applyFont="1" applyFill="1" applyBorder="1" applyAlignment="1">
      <alignment horizontal="left" vertical="center" wrapText="1" indent="1"/>
    </xf>
    <xf numFmtId="166" fontId="1" fillId="2" borderId="0" xfId="0" applyNumberFormat="1" applyFont="1" applyFill="1" applyAlignment="1" applyProtection="1">
      <alignment horizontal="center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Alignment="1" applyProtection="1">
      <alignment horizontal="left" indent="1"/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1" xfId="0" applyNumberFormat="1" applyFont="1" applyFill="1" applyBorder="1" applyAlignment="1" applyProtection="1">
      <alignment horizontal="center"/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" fillId="2" borderId="4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4" fillId="2" borderId="0" xfId="0" applyFont="1" applyFill="1" applyBorder="1" applyAlignment="1">
      <alignment horizontal="left" vertical="center" indent="1"/>
    </xf>
    <xf numFmtId="164" fontId="1" fillId="2" borderId="0" xfId="0" applyNumberFormat="1" applyFont="1" applyFill="1" applyBorder="1" applyAlignment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2" fontId="1" fillId="2" borderId="1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Protection="1">
      <protection hidden="1"/>
    </xf>
    <xf numFmtId="15" fontId="1" fillId="2" borderId="1" xfId="0" applyNumberFormat="1" applyFont="1" applyFill="1" applyBorder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7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protection hidden="1"/>
    </xf>
    <xf numFmtId="0" fontId="9" fillId="2" borderId="0" xfId="0" applyFont="1" applyFill="1" applyBorder="1" applyAlignment="1" applyProtection="1">
      <alignment horizontal="left" indent="1"/>
      <protection hidden="1"/>
    </xf>
    <xf numFmtId="165" fontId="3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Alignment="1" applyProtection="1">
      <protection hidden="1"/>
    </xf>
    <xf numFmtId="166" fontId="1" fillId="2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left" indent="1"/>
      <protection hidden="1"/>
    </xf>
    <xf numFmtId="15" fontId="1" fillId="2" borderId="0" xfId="0" applyNumberFormat="1" applyFont="1" applyFill="1" applyAlignment="1" applyProtection="1">
      <protection hidden="1"/>
    </xf>
    <xf numFmtId="15" fontId="9" fillId="2" borderId="0" xfId="0" applyNumberFormat="1" applyFont="1" applyFill="1" applyAlignment="1" applyProtection="1">
      <alignment horizontal="left" indent="1"/>
      <protection hidden="1"/>
    </xf>
    <xf numFmtId="165" fontId="1" fillId="2" borderId="0" xfId="0" applyNumberFormat="1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protection hidden="1"/>
    </xf>
    <xf numFmtId="1" fontId="1" fillId="0" borderId="0" xfId="0" applyNumberFormat="1" applyFont="1" applyProtection="1">
      <protection hidden="1"/>
    </xf>
    <xf numFmtId="165" fontId="9" fillId="2" borderId="1" xfId="0" applyNumberFormat="1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center"/>
    </xf>
    <xf numFmtId="0" fontId="9" fillId="2" borderId="8" xfId="0" applyFont="1" applyFill="1" applyBorder="1" applyAlignment="1"/>
    <xf numFmtId="0" fontId="7" fillId="2" borderId="9" xfId="0" applyFont="1" applyFill="1" applyBorder="1" applyAlignment="1"/>
    <xf numFmtId="15" fontId="15" fillId="2" borderId="1" xfId="0" applyNumberFormat="1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/>
    </xf>
    <xf numFmtId="14" fontId="7" fillId="2" borderId="9" xfId="0" applyNumberFormat="1" applyFont="1" applyFill="1" applyBorder="1" applyAlignment="1"/>
    <xf numFmtId="14" fontId="7" fillId="0" borderId="0" xfId="0" applyNumberFormat="1" applyFont="1" applyFill="1" applyBorder="1" applyAlignment="1"/>
    <xf numFmtId="14" fontId="7" fillId="2" borderId="10" xfId="0" applyNumberFormat="1" applyFont="1" applyFill="1" applyBorder="1" applyAlignment="1"/>
    <xf numFmtId="15" fontId="7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7" fillId="2" borderId="0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 vertical="center"/>
    </xf>
    <xf numFmtId="9" fontId="9" fillId="2" borderId="0" xfId="0" applyNumberFormat="1" applyFont="1" applyFill="1" applyBorder="1" applyAlignment="1">
      <alignment horizontal="center"/>
    </xf>
    <xf numFmtId="0" fontId="7" fillId="2" borderId="10" xfId="0" applyFont="1" applyFill="1" applyBorder="1" applyAlignment="1"/>
    <xf numFmtId="168" fontId="16" fillId="2" borderId="6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left" vertical="center" indent="2"/>
    </xf>
    <xf numFmtId="9" fontId="7" fillId="2" borderId="0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/>
    <xf numFmtId="165" fontId="7" fillId="2" borderId="0" xfId="0" applyNumberFormat="1" applyFont="1" applyFill="1" applyBorder="1" applyAlignment="1"/>
    <xf numFmtId="1" fontId="7" fillId="2" borderId="0" xfId="0" applyNumberFormat="1" applyFont="1" applyFill="1" applyBorder="1" applyAlignment="1">
      <alignment vertical="center"/>
    </xf>
    <xf numFmtId="15" fontId="7" fillId="0" borderId="1" xfId="0" applyNumberFormat="1" applyFont="1" applyFill="1" applyBorder="1" applyAlignment="1"/>
    <xf numFmtId="0" fontId="15" fillId="0" borderId="1" xfId="0" applyFont="1" applyFill="1" applyBorder="1" applyAlignment="1"/>
    <xf numFmtId="1" fontId="7" fillId="0" borderId="1" xfId="0" applyNumberFormat="1" applyFont="1" applyFill="1" applyBorder="1" applyAlignment="1"/>
    <xf numFmtId="9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>
      <alignment horizontal="left" wrapText="1" indent="6"/>
    </xf>
    <xf numFmtId="0" fontId="7" fillId="2" borderId="0" xfId="0" applyFont="1" applyFill="1" applyBorder="1" applyAlignment="1">
      <alignment horizontal="left" wrapText="1" indent="6"/>
    </xf>
    <xf numFmtId="165" fontId="7" fillId="2" borderId="11" xfId="0" applyNumberFormat="1" applyFont="1" applyFill="1" applyBorder="1" applyAlignment="1"/>
    <xf numFmtId="165" fontId="7" fillId="2" borderId="1" xfId="0" applyNumberFormat="1" applyFont="1" applyFill="1" applyBorder="1" applyAlignment="1"/>
    <xf numFmtId="1" fontId="7" fillId="2" borderId="0" xfId="0" applyNumberFormat="1" applyFont="1" applyFill="1" applyBorder="1" applyAlignment="1"/>
    <xf numFmtId="0" fontId="15" fillId="2" borderId="0" xfId="0" applyFont="1" applyFill="1" applyBorder="1" applyAlignment="1">
      <alignment horizontal="left" wrapText="1" indent="6"/>
    </xf>
    <xf numFmtId="9" fontId="7" fillId="0" borderId="1" xfId="0" applyNumberFormat="1" applyFont="1" applyFill="1" applyBorder="1" applyAlignment="1">
      <alignment horizontal="center"/>
    </xf>
    <xf numFmtId="1" fontId="9" fillId="2" borderId="0" xfId="0" applyNumberFormat="1" applyFont="1" applyFill="1" applyBorder="1" applyAlignment="1"/>
    <xf numFmtId="3" fontId="9" fillId="2" borderId="0" xfId="0" applyNumberFormat="1" applyFont="1" applyFill="1" applyBorder="1" applyAlignment="1">
      <alignment horizontal="left"/>
    </xf>
    <xf numFmtId="9" fontId="7" fillId="2" borderId="0" xfId="0" applyNumberFormat="1" applyFont="1" applyFill="1" applyBorder="1" applyAlignment="1"/>
    <xf numFmtId="0" fontId="7" fillId="2" borderId="0" xfId="0" applyFont="1" applyFill="1" applyBorder="1" applyAlignment="1"/>
    <xf numFmtId="0" fontId="15" fillId="2" borderId="0" xfId="0" applyFont="1" applyFill="1" applyBorder="1" applyAlignment="1"/>
    <xf numFmtId="165" fontId="7" fillId="2" borderId="4" xfId="0" applyNumberFormat="1" applyFont="1" applyFill="1" applyBorder="1" applyAlignment="1"/>
    <xf numFmtId="15" fontId="9" fillId="2" borderId="0" xfId="0" applyNumberFormat="1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1" fontId="9" fillId="2" borderId="0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/>
    <xf numFmtId="1" fontId="7" fillId="2" borderId="1" xfId="0" applyNumberFormat="1" applyFont="1" applyFill="1" applyBorder="1" applyAlignment="1"/>
    <xf numFmtId="165" fontId="7" fillId="0" borderId="12" xfId="0" applyNumberFormat="1" applyFont="1" applyFill="1" applyBorder="1" applyAlignment="1"/>
    <xf numFmtId="0" fontId="7" fillId="2" borderId="13" xfId="0" applyFont="1" applyFill="1" applyBorder="1" applyAlignment="1"/>
    <xf numFmtId="15" fontId="7" fillId="2" borderId="2" xfId="0" applyNumberFormat="1" applyFont="1" applyFill="1" applyBorder="1" applyAlignment="1"/>
    <xf numFmtId="0" fontId="15" fillId="2" borderId="2" xfId="0" applyFont="1" applyFill="1" applyBorder="1" applyAlignment="1"/>
    <xf numFmtId="1" fontId="7" fillId="2" borderId="2" xfId="0" applyNumberFormat="1" applyFont="1" applyFill="1" applyBorder="1" applyAlignment="1"/>
    <xf numFmtId="165" fontId="7" fillId="2" borderId="2" xfId="0" applyNumberFormat="1" applyFont="1" applyFill="1" applyBorder="1" applyAlignment="1"/>
    <xf numFmtId="9" fontId="7" fillId="2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14" xfId="0" applyFont="1" applyFill="1" applyBorder="1" applyAlignment="1"/>
    <xf numFmtId="0" fontId="15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 wrapText="1"/>
      <protection hidden="1"/>
    </xf>
    <xf numFmtId="2" fontId="1" fillId="2" borderId="0" xfId="0" applyNumberFormat="1" applyFont="1" applyFill="1" applyProtection="1">
      <protection hidden="1"/>
    </xf>
    <xf numFmtId="0" fontId="7" fillId="2" borderId="0" xfId="0" applyFont="1" applyFill="1" applyProtection="1">
      <protection hidden="1"/>
    </xf>
    <xf numFmtId="17" fontId="1" fillId="2" borderId="0" xfId="0" applyNumberFormat="1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164" fontId="6" fillId="2" borderId="0" xfId="0" applyNumberFormat="1" applyFont="1" applyFill="1" applyAlignment="1" applyProtection="1">
      <alignment horizontal="center"/>
      <protection hidden="1"/>
    </xf>
    <xf numFmtId="166" fontId="6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0" fontId="1" fillId="2" borderId="0" xfId="0" applyFont="1" applyFill="1" applyAlignment="1">
      <alignment horizontal="center" wrapText="1"/>
    </xf>
    <xf numFmtId="17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Protection="1">
      <protection hidden="1"/>
    </xf>
    <xf numFmtId="165" fontId="1" fillId="0" borderId="1" xfId="0" applyNumberFormat="1" applyFont="1" applyFill="1" applyBorder="1"/>
    <xf numFmtId="165" fontId="1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 applyProtection="1">
      <alignment horizontal="center"/>
      <protection hidden="1"/>
    </xf>
    <xf numFmtId="165" fontId="3" fillId="0" borderId="4" xfId="0" applyNumberFormat="1" applyFont="1" applyFill="1" applyBorder="1" applyAlignment="1" applyProtection="1">
      <alignment horizontal="center"/>
      <protection hidden="1"/>
    </xf>
    <xf numFmtId="0" fontId="22" fillId="0" borderId="0" xfId="0" applyFont="1"/>
    <xf numFmtId="0" fontId="22" fillId="2" borderId="15" xfId="0" applyFont="1" applyFill="1" applyBorder="1"/>
    <xf numFmtId="0" fontId="22" fillId="2" borderId="16" xfId="0" applyFont="1" applyFill="1" applyBorder="1"/>
    <xf numFmtId="0" fontId="22" fillId="2" borderId="17" xfId="0" applyFont="1" applyFill="1" applyBorder="1"/>
    <xf numFmtId="0" fontId="22" fillId="2" borderId="18" xfId="0" applyFont="1" applyFill="1" applyBorder="1"/>
    <xf numFmtId="0" fontId="22" fillId="2" borderId="0" xfId="0" applyFont="1" applyFill="1" applyBorder="1"/>
    <xf numFmtId="0" fontId="20" fillId="2" borderId="0" xfId="0" applyFont="1" applyFill="1" applyBorder="1"/>
    <xf numFmtId="0" fontId="20" fillId="2" borderId="19" xfId="0" applyFont="1" applyFill="1" applyBorder="1"/>
    <xf numFmtId="0" fontId="22" fillId="2" borderId="0" xfId="0" applyFont="1" applyFill="1" applyBorder="1" applyAlignment="1"/>
    <xf numFmtId="0" fontId="22" fillId="2" borderId="19" xfId="0" applyFont="1" applyFill="1" applyBorder="1" applyAlignment="1"/>
    <xf numFmtId="0" fontId="20" fillId="0" borderId="20" xfId="0" applyFont="1" applyFill="1" applyBorder="1"/>
    <xf numFmtId="168" fontId="20" fillId="2" borderId="0" xfId="0" applyNumberFormat="1" applyFont="1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20" fillId="2" borderId="0" xfId="0" applyFont="1" applyFill="1" applyBorder="1" applyAlignment="1"/>
    <xf numFmtId="0" fontId="20" fillId="2" borderId="21" xfId="0" applyFont="1" applyFill="1" applyBorder="1" applyAlignment="1"/>
    <xf numFmtId="0" fontId="22" fillId="2" borderId="22" xfId="0" applyFont="1" applyFill="1" applyBorder="1"/>
    <xf numFmtId="0" fontId="20" fillId="2" borderId="0" xfId="0" applyFont="1" applyFill="1" applyBorder="1" applyAlignment="1">
      <alignment vertical="center"/>
    </xf>
    <xf numFmtId="0" fontId="20" fillId="2" borderId="21" xfId="0" applyFont="1" applyFill="1" applyBorder="1"/>
    <xf numFmtId="0" fontId="22" fillId="2" borderId="0" xfId="0" applyFont="1" applyFill="1" applyBorder="1" applyAlignment="1">
      <alignment vertical="center"/>
    </xf>
    <xf numFmtId="0" fontId="22" fillId="2" borderId="21" xfId="0" applyFont="1" applyFill="1" applyBorder="1"/>
    <xf numFmtId="0" fontId="20" fillId="2" borderId="21" xfId="0" applyFont="1" applyFill="1" applyBorder="1" applyAlignment="1">
      <alignment vertical="center"/>
    </xf>
    <xf numFmtId="0" fontId="22" fillId="2" borderId="0" xfId="0" applyFont="1" applyFill="1"/>
    <xf numFmtId="0" fontId="26" fillId="2" borderId="0" xfId="0" applyFont="1" applyFill="1" applyBorder="1"/>
    <xf numFmtId="0" fontId="26" fillId="2" borderId="0" xfId="0" applyFont="1" applyFill="1" applyBorder="1" applyAlignment="1">
      <alignment vertical="center"/>
    </xf>
    <xf numFmtId="0" fontId="22" fillId="2" borderId="23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7" fillId="2" borderId="2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1" fontId="27" fillId="2" borderId="2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2" fillId="2" borderId="19" xfId="0" applyFont="1" applyFill="1" applyBorder="1"/>
    <xf numFmtId="0" fontId="27" fillId="2" borderId="0" xfId="0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/>
    <xf numFmtId="0" fontId="20" fillId="2" borderId="0" xfId="0" applyFont="1" applyFill="1" applyBorder="1" applyAlignment="1" applyProtection="1">
      <alignment vertical="center"/>
      <protection hidden="1"/>
    </xf>
    <xf numFmtId="0" fontId="22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2" fillId="2" borderId="15" xfId="0" applyFont="1" applyFill="1" applyBorder="1" applyProtection="1">
      <protection hidden="1"/>
    </xf>
    <xf numFmtId="0" fontId="22" fillId="2" borderId="16" xfId="0" applyFont="1" applyFill="1" applyBorder="1" applyProtection="1">
      <protection hidden="1"/>
    </xf>
    <xf numFmtId="0" fontId="22" fillId="2" borderId="17" xfId="0" applyFont="1" applyFill="1" applyBorder="1" applyProtection="1">
      <protection hidden="1"/>
    </xf>
    <xf numFmtId="0" fontId="22" fillId="2" borderId="18" xfId="0" applyFont="1" applyFill="1" applyBorder="1" applyProtection="1">
      <protection hidden="1"/>
    </xf>
    <xf numFmtId="0" fontId="22" fillId="2" borderId="0" xfId="0" applyFont="1" applyFill="1" applyBorder="1" applyProtection="1">
      <protection hidden="1"/>
    </xf>
    <xf numFmtId="0" fontId="20" fillId="2" borderId="0" xfId="0" applyFont="1" applyFill="1" applyBorder="1" applyProtection="1">
      <protection hidden="1"/>
    </xf>
    <xf numFmtId="0" fontId="20" fillId="2" borderId="1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19" xfId="0" applyFont="1" applyFill="1" applyBorder="1" applyAlignment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2" fillId="2" borderId="31" xfId="0" applyFont="1" applyFill="1" applyBorder="1" applyProtection="1">
      <protection hidden="1"/>
    </xf>
    <xf numFmtId="0" fontId="20" fillId="0" borderId="20" xfId="0" applyFont="1" applyFill="1" applyBorder="1" applyProtection="1">
      <protection hidden="1"/>
    </xf>
    <xf numFmtId="168" fontId="20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0" fillId="2" borderId="0" xfId="0" applyFont="1" applyFill="1" applyBorder="1" applyAlignment="1" applyProtection="1">
      <protection hidden="1"/>
    </xf>
    <xf numFmtId="0" fontId="20" fillId="2" borderId="21" xfId="0" applyFont="1" applyFill="1" applyBorder="1" applyAlignment="1" applyProtection="1">
      <protection hidden="1"/>
    </xf>
    <xf numFmtId="0" fontId="22" fillId="2" borderId="22" xfId="0" applyFont="1" applyFill="1" applyBorder="1" applyProtection="1">
      <protection hidden="1"/>
    </xf>
    <xf numFmtId="0" fontId="20" fillId="2" borderId="2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21" xfId="0" applyFont="1" applyFill="1" applyBorder="1" applyProtection="1">
      <protection hidden="1"/>
    </xf>
    <xf numFmtId="0" fontId="22" fillId="0" borderId="20" xfId="0" applyFont="1" applyFill="1" applyBorder="1" applyAlignment="1" applyProtection="1">
      <alignment horizontal="left"/>
      <protection hidden="1"/>
    </xf>
    <xf numFmtId="0" fontId="20" fillId="2" borderId="2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6" fillId="2" borderId="0" xfId="0" applyFont="1" applyFill="1" applyBorder="1" applyProtection="1">
      <protection hidden="1"/>
    </xf>
    <xf numFmtId="0" fontId="26" fillId="2" borderId="0" xfId="0" applyFont="1" applyFill="1" applyBorder="1" applyAlignment="1" applyProtection="1">
      <alignment vertical="center"/>
      <protection hidden="1"/>
    </xf>
    <xf numFmtId="0" fontId="22" fillId="2" borderId="23" xfId="0" applyFont="1" applyFill="1" applyBorder="1" applyProtection="1">
      <protection hidden="1"/>
    </xf>
    <xf numFmtId="0" fontId="22" fillId="2" borderId="24" xfId="0" applyFont="1" applyFill="1" applyBorder="1" applyProtection="1">
      <protection hidden="1"/>
    </xf>
    <xf numFmtId="0" fontId="22" fillId="2" borderId="25" xfId="0" applyFont="1" applyFill="1" applyBorder="1" applyProtection="1">
      <protection hidden="1"/>
    </xf>
    <xf numFmtId="0" fontId="27" fillId="2" borderId="20" xfId="0" applyFont="1" applyFill="1" applyBorder="1" applyAlignment="1" applyProtection="1">
      <alignment horizontal="center" vertical="center"/>
      <protection hidden="1"/>
    </xf>
    <xf numFmtId="0" fontId="28" fillId="2" borderId="0" xfId="0" applyFont="1" applyFill="1" applyBorder="1" applyAlignment="1" applyProtection="1">
      <alignment horizontal="center" vertical="center"/>
      <protection hidden="1"/>
    </xf>
    <xf numFmtId="1" fontId="27" fillId="2" borderId="20" xfId="0" applyNumberFormat="1" applyFont="1" applyFill="1" applyBorder="1" applyAlignment="1" applyProtection="1">
      <alignment horizontal="center" vertical="center"/>
      <protection hidden="1"/>
    </xf>
    <xf numFmtId="1" fontId="29" fillId="2" borderId="22" xfId="0" applyNumberFormat="1" applyFont="1" applyFill="1" applyBorder="1" applyAlignment="1" applyProtection="1">
      <alignment horizontal="center" vertical="center"/>
      <protection hidden="1"/>
    </xf>
    <xf numFmtId="1" fontId="29" fillId="2" borderId="0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20" fillId="2" borderId="22" xfId="0" applyFont="1" applyFill="1" applyBorder="1" applyProtection="1">
      <protection hidden="1"/>
    </xf>
    <xf numFmtId="0" fontId="22" fillId="2" borderId="2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3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24" xfId="0" applyFont="1" applyFill="1" applyBorder="1" applyAlignment="1" applyProtection="1">
      <protection hidden="1"/>
    </xf>
    <xf numFmtId="0" fontId="20" fillId="2" borderId="24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22" fillId="2" borderId="31" xfId="0" applyFont="1" applyFill="1" applyBorder="1" applyAlignment="1" applyProtection="1">
      <protection hidden="1"/>
    </xf>
    <xf numFmtId="0" fontId="22" fillId="2" borderId="23" xfId="0" applyFont="1" applyFill="1" applyBorder="1" applyAlignment="1" applyProtection="1">
      <protection hidden="1"/>
    </xf>
    <xf numFmtId="0" fontId="20" fillId="2" borderId="24" xfId="0" applyFont="1" applyFill="1" applyBorder="1" applyProtection="1">
      <protection hidden="1"/>
    </xf>
    <xf numFmtId="0" fontId="29" fillId="2" borderId="24" xfId="0" applyFont="1" applyFill="1" applyBorder="1" applyAlignment="1" applyProtection="1">
      <alignment horizontal="center" vertical="center"/>
      <protection hidden="1"/>
    </xf>
    <xf numFmtId="0" fontId="24" fillId="2" borderId="24" xfId="0" applyFont="1" applyFill="1" applyBorder="1" applyAlignment="1" applyProtection="1">
      <alignment vertical="center"/>
      <protection hidden="1"/>
    </xf>
    <xf numFmtId="0" fontId="28" fillId="2" borderId="24" xfId="0" applyFont="1" applyFill="1" applyBorder="1" applyAlignment="1" applyProtection="1">
      <alignment horizontal="center" vertical="center"/>
      <protection hidden="1"/>
    </xf>
    <xf numFmtId="1" fontId="29" fillId="2" borderId="24" xfId="0" applyNumberFormat="1" applyFont="1" applyFill="1" applyBorder="1" applyAlignment="1" applyProtection="1">
      <alignment horizontal="center" vertical="center"/>
      <protection hidden="1"/>
    </xf>
    <xf numFmtId="0" fontId="34" fillId="0" borderId="20" xfId="0" applyFont="1" applyFill="1" applyBorder="1" applyAlignment="1">
      <alignment horizontal="center"/>
    </xf>
    <xf numFmtId="166" fontId="1" fillId="2" borderId="0" xfId="0" applyNumberFormat="1" applyFont="1" applyFill="1" applyBorder="1" applyAlignment="1" applyProtection="1">
      <alignment horizontal="right" indent="1"/>
      <protection hidden="1"/>
    </xf>
    <xf numFmtId="166" fontId="1" fillId="0" borderId="1" xfId="0" applyNumberFormat="1" applyFont="1" applyFill="1" applyBorder="1" applyAlignment="1" applyProtection="1">
      <alignment horizontal="right" indent="1"/>
      <protection hidden="1"/>
    </xf>
    <xf numFmtId="0" fontId="8" fillId="2" borderId="0" xfId="0" applyFont="1" applyFill="1" applyAlignment="1" applyProtection="1">
      <alignment horizontal="center"/>
      <protection hidden="1"/>
    </xf>
    <xf numFmtId="166" fontId="3" fillId="0" borderId="4" xfId="0" applyNumberFormat="1" applyFont="1" applyFill="1" applyBorder="1" applyAlignment="1" applyProtection="1">
      <alignment horizontal="right" indent="1"/>
      <protection hidden="1"/>
    </xf>
    <xf numFmtId="166" fontId="1" fillId="2" borderId="0" xfId="0" applyNumberFormat="1" applyFont="1" applyFill="1" applyAlignment="1" applyProtection="1">
      <alignment horizontal="right" indent="1"/>
      <protection hidden="1"/>
    </xf>
    <xf numFmtId="166" fontId="1" fillId="0" borderId="1" xfId="0" applyNumberFormat="1" applyFont="1" applyBorder="1" applyAlignment="1" applyProtection="1">
      <alignment horizontal="right" indent="1"/>
      <protection hidden="1"/>
    </xf>
    <xf numFmtId="0" fontId="12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wrapText="1"/>
      <protection hidden="1"/>
    </xf>
    <xf numFmtId="164" fontId="3" fillId="0" borderId="0" xfId="0" applyNumberFormat="1" applyFont="1" applyAlignment="1" applyProtection="1">
      <alignment horizontal="center" wrapText="1"/>
      <protection hidden="1"/>
    </xf>
    <xf numFmtId="17" fontId="3" fillId="2" borderId="1" xfId="0" applyNumberFormat="1" applyFont="1" applyFill="1" applyBorder="1" applyAlignment="1" applyProtection="1">
      <alignment horizontal="center"/>
      <protection hidden="1"/>
    </xf>
    <xf numFmtId="17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1" xfId="0" applyNumberFormat="1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 vertical="center" wrapText="1"/>
      <protection hidden="1"/>
    </xf>
    <xf numFmtId="166" fontId="3" fillId="0" borderId="1" xfId="0" applyNumberFormat="1" applyFont="1" applyBorder="1" applyAlignment="1" applyProtection="1">
      <alignment horizontal="right" indent="1"/>
      <protection hidden="1"/>
    </xf>
    <xf numFmtId="166" fontId="1" fillId="0" borderId="0" xfId="0" applyNumberFormat="1" applyFont="1" applyAlignment="1" applyProtection="1">
      <alignment horizontal="right" indent="1"/>
      <protection hidden="1"/>
    </xf>
    <xf numFmtId="166" fontId="3" fillId="0" borderId="32" xfId="0" applyNumberFormat="1" applyFont="1" applyBorder="1" applyAlignment="1" applyProtection="1">
      <alignment horizontal="right" indent="1"/>
      <protection hidden="1"/>
    </xf>
    <xf numFmtId="166" fontId="1" fillId="0" borderId="33" xfId="0" applyNumberFormat="1" applyFont="1" applyBorder="1" applyAlignment="1" applyProtection="1">
      <alignment horizontal="right" indent="1"/>
      <protection hidden="1"/>
    </xf>
    <xf numFmtId="166" fontId="1" fillId="2" borderId="34" xfId="0" applyNumberFormat="1" applyFont="1" applyFill="1" applyBorder="1" applyAlignment="1" applyProtection="1">
      <alignment horizontal="right" indent="1"/>
      <protection hidden="1"/>
    </xf>
    <xf numFmtId="166" fontId="1" fillId="0" borderId="35" xfId="0" applyNumberFormat="1" applyFont="1" applyBorder="1" applyAlignment="1" applyProtection="1">
      <alignment horizontal="right" indent="1"/>
      <protection hidden="1"/>
    </xf>
    <xf numFmtId="15" fontId="10" fillId="0" borderId="1" xfId="0" applyNumberFormat="1" applyFont="1" applyBorder="1" applyAlignment="1" applyProtection="1">
      <alignment horizontal="center"/>
      <protection hidden="1"/>
    </xf>
    <xf numFmtId="9" fontId="16" fillId="2" borderId="11" xfId="0" applyNumberFormat="1" applyFont="1" applyFill="1" applyBorder="1" applyAlignment="1">
      <alignment horizontal="center" wrapText="1"/>
    </xf>
    <xf numFmtId="0" fontId="20" fillId="2" borderId="0" xfId="0" applyFont="1" applyFill="1" applyProtection="1">
      <protection hidden="1"/>
    </xf>
    <xf numFmtId="0" fontId="20" fillId="2" borderId="0" xfId="0" applyFont="1" applyFill="1" applyBorder="1" applyAlignment="1">
      <alignment vertical="center"/>
    </xf>
    <xf numFmtId="169" fontId="24" fillId="0" borderId="36" xfId="0" applyNumberFormat="1" applyFont="1" applyFill="1" applyBorder="1" applyAlignment="1">
      <alignment horizontal="center" vertical="center"/>
    </xf>
    <xf numFmtId="169" fontId="24" fillId="0" borderId="37" xfId="0" applyNumberFormat="1" applyFont="1" applyFill="1" applyBorder="1" applyAlignment="1">
      <alignment horizontal="center" vertical="center"/>
    </xf>
    <xf numFmtId="169" fontId="24" fillId="0" borderId="38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right"/>
    </xf>
    <xf numFmtId="0" fontId="22" fillId="0" borderId="38" xfId="0" applyFont="1" applyFill="1" applyBorder="1" applyAlignment="1">
      <alignment horizontal="right"/>
    </xf>
    <xf numFmtId="168" fontId="20" fillId="2" borderId="0" xfId="0" applyNumberFormat="1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24" fillId="2" borderId="36" xfId="0" applyNumberFormat="1" applyFont="1" applyFill="1" applyBorder="1" applyAlignment="1">
      <alignment vertical="center"/>
    </xf>
    <xf numFmtId="3" fontId="24" fillId="2" borderId="37" xfId="0" applyNumberFormat="1" applyFont="1" applyFill="1" applyBorder="1" applyAlignment="1">
      <alignment vertical="center"/>
    </xf>
    <xf numFmtId="3" fontId="24" fillId="2" borderId="38" xfId="0" applyNumberFormat="1" applyFont="1" applyFill="1" applyBorder="1" applyAlignment="1">
      <alignment vertical="center"/>
    </xf>
    <xf numFmtId="169" fontId="24" fillId="0" borderId="37" xfId="0" applyNumberFormat="1" applyFont="1" applyBorder="1" applyAlignment="1">
      <alignment horizontal="center" vertical="center"/>
    </xf>
    <xf numFmtId="169" fontId="0" fillId="0" borderId="38" xfId="0" applyNumberFormat="1" applyBorder="1" applyAlignment="1">
      <alignment horizontal="center"/>
    </xf>
    <xf numFmtId="3" fontId="24" fillId="0" borderId="36" xfId="0" applyNumberFormat="1" applyFon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3" fontId="24" fillId="0" borderId="37" xfId="0" applyNumberFormat="1" applyFont="1" applyBorder="1" applyAlignment="1">
      <alignment vertical="center"/>
    </xf>
    <xf numFmtId="3" fontId="24" fillId="0" borderId="38" xfId="0" applyNumberFormat="1" applyFont="1" applyBorder="1" applyAlignment="1">
      <alignment vertical="center"/>
    </xf>
    <xf numFmtId="0" fontId="22" fillId="0" borderId="36" xfId="0" applyFont="1" applyFill="1" applyBorder="1" applyAlignment="1">
      <alignment vertical="center"/>
    </xf>
    <xf numFmtId="0" fontId="22" fillId="0" borderId="37" xfId="0" applyFont="1" applyFill="1" applyBorder="1" applyAlignment="1">
      <alignment vertical="center"/>
    </xf>
    <xf numFmtId="0" fontId="22" fillId="0" borderId="38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8" fillId="0" borderId="39" xfId="0" applyFont="1" applyFill="1" applyBorder="1" applyAlignment="1">
      <alignment horizontal="left" vertical="center" indent="1"/>
    </xf>
    <xf numFmtId="0" fontId="8" fillId="0" borderId="40" xfId="0" applyFont="1" applyFill="1" applyBorder="1" applyAlignment="1">
      <alignment horizontal="left" vertical="center" indent="1"/>
    </xf>
    <xf numFmtId="0" fontId="8" fillId="0" borderId="41" xfId="0" applyFont="1" applyFill="1" applyBorder="1" applyAlignment="1">
      <alignment horizontal="left" vertical="center" indent="1"/>
    </xf>
    <xf numFmtId="0" fontId="24" fillId="0" borderId="36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5" fillId="0" borderId="0" xfId="0" applyFont="1" applyFill="1" applyBorder="1" applyAlignment="1" applyProtection="1">
      <alignment vertical="center"/>
      <protection hidden="1"/>
    </xf>
    <xf numFmtId="3" fontId="24" fillId="0" borderId="36" xfId="0" applyNumberFormat="1" applyFont="1" applyFill="1" applyBorder="1" applyAlignment="1" applyProtection="1">
      <alignment vertical="center"/>
      <protection hidden="1"/>
    </xf>
    <xf numFmtId="3" fontId="24" fillId="0" borderId="37" xfId="0" applyNumberFormat="1" applyFont="1" applyBorder="1" applyAlignment="1" applyProtection="1">
      <alignment vertical="center"/>
      <protection hidden="1"/>
    </xf>
    <xf numFmtId="3" fontId="24" fillId="0" borderId="38" xfId="0" applyNumberFormat="1" applyFont="1" applyBorder="1" applyAlignment="1" applyProtection="1">
      <alignment vertical="center"/>
      <protection hidden="1"/>
    </xf>
    <xf numFmtId="0" fontId="25" fillId="0" borderId="30" xfId="0" applyFont="1" applyFill="1" applyBorder="1" applyAlignment="1" applyProtection="1">
      <alignment vertical="center"/>
      <protection hidden="1"/>
    </xf>
    <xf numFmtId="0" fontId="25" fillId="0" borderId="30" xfId="0" applyFont="1" applyBorder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/>
      <protection hidden="1"/>
    </xf>
    <xf numFmtId="3" fontId="24" fillId="0" borderId="37" xfId="0" applyNumberFormat="1" applyFont="1" applyFill="1" applyBorder="1" applyAlignment="1" applyProtection="1">
      <alignment vertical="center"/>
      <protection hidden="1"/>
    </xf>
    <xf numFmtId="3" fontId="24" fillId="0" borderId="38" xfId="0" applyNumberFormat="1" applyFont="1" applyFill="1" applyBorder="1" applyAlignment="1" applyProtection="1">
      <alignment vertical="center"/>
      <protection hidden="1"/>
    </xf>
    <xf numFmtId="0" fontId="25" fillId="0" borderId="24" xfId="0" applyFont="1" applyFill="1" applyBorder="1" applyAlignment="1" applyProtection="1">
      <alignment vertical="center"/>
      <protection hidden="1"/>
    </xf>
    <xf numFmtId="0" fontId="25" fillId="0" borderId="0" xfId="0" applyFont="1" applyFill="1" applyAlignment="1" applyProtection="1">
      <alignment vertical="center"/>
      <protection hidden="1"/>
    </xf>
    <xf numFmtId="169" fontId="24" fillId="0" borderId="36" xfId="0" applyNumberFormat="1" applyFont="1" applyFill="1" applyBorder="1" applyAlignment="1" applyProtection="1">
      <alignment horizontal="center" vertical="center"/>
      <protection hidden="1"/>
    </xf>
    <xf numFmtId="169" fontId="24" fillId="0" borderId="37" xfId="0" applyNumberFormat="1" applyFont="1" applyFill="1" applyBorder="1" applyAlignment="1" applyProtection="1">
      <alignment horizontal="center" vertical="center"/>
      <protection hidden="1"/>
    </xf>
    <xf numFmtId="169" fontId="24" fillId="0" borderId="38" xfId="0" applyNumberFormat="1" applyFont="1" applyFill="1" applyBorder="1" applyAlignment="1" applyProtection="1">
      <alignment horizontal="center" vertical="center"/>
      <protection hidden="1"/>
    </xf>
    <xf numFmtId="169" fontId="24" fillId="0" borderId="37" xfId="0" applyNumberFormat="1" applyFont="1" applyBorder="1" applyAlignment="1" applyProtection="1">
      <alignment horizontal="center" vertical="center"/>
      <protection hidden="1"/>
    </xf>
    <xf numFmtId="169" fontId="0" fillId="0" borderId="38" xfId="0" applyNumberForma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22" fillId="0" borderId="36" xfId="0" applyFont="1" applyFill="1" applyBorder="1" applyAlignment="1" applyProtection="1">
      <alignment horizontal="right"/>
      <protection hidden="1"/>
    </xf>
    <xf numFmtId="0" fontId="22" fillId="0" borderId="38" xfId="0" applyFont="1" applyFill="1" applyBorder="1" applyAlignment="1" applyProtection="1">
      <alignment horizontal="right"/>
      <protection hidden="1"/>
    </xf>
    <xf numFmtId="168" fontId="20" fillId="2" borderId="0" xfId="0" applyNumberFormat="1" applyFont="1" applyFill="1" applyBorder="1" applyAlignment="1" applyProtection="1">
      <alignment horizontal="left"/>
      <protection hidden="1"/>
    </xf>
    <xf numFmtId="0" fontId="2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25" fillId="0" borderId="16" xfId="0" applyFont="1" applyFill="1" applyBorder="1" applyAlignment="1" applyProtection="1">
      <alignment vertical="center"/>
      <protection hidden="1"/>
    </xf>
    <xf numFmtId="0" fontId="25" fillId="0" borderId="16" xfId="0" applyFont="1" applyBorder="1" applyAlignment="1" applyProtection="1">
      <alignment vertical="center"/>
      <protection hidden="1"/>
    </xf>
    <xf numFmtId="0" fontId="22" fillId="0" borderId="36" xfId="0" applyFont="1" applyFill="1" applyBorder="1" applyAlignment="1" applyProtection="1">
      <alignment vertical="center"/>
      <protection hidden="1"/>
    </xf>
    <xf numFmtId="0" fontId="22" fillId="0" borderId="37" xfId="0" applyFont="1" applyFill="1" applyBorder="1" applyAlignment="1" applyProtection="1">
      <alignment vertical="center"/>
      <protection hidden="1"/>
    </xf>
    <xf numFmtId="0" fontId="22" fillId="0" borderId="38" xfId="0" applyFont="1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2" fillId="3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27" xfId="0" applyFont="1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0" fontId="8" fillId="0" borderId="36" xfId="0" applyFont="1" applyFill="1" applyBorder="1" applyAlignment="1" applyProtection="1">
      <alignment horizontal="center" vertical="center"/>
      <protection hidden="1"/>
    </xf>
    <xf numFmtId="0" fontId="8" fillId="0" borderId="38" xfId="0" applyFont="1" applyFill="1" applyBorder="1" applyAlignment="1" applyProtection="1">
      <alignment horizontal="center" vertical="center"/>
      <protection hidden="1"/>
    </xf>
    <xf numFmtId="0" fontId="8" fillId="0" borderId="37" xfId="0" applyFont="1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1" fillId="0" borderId="0" xfId="0" applyFont="1" applyAlignment="1" applyProtection="1">
      <alignment horizontal="left" vertical="center" wrapText="1" indent="1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168" fontId="23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5" fontId="20" fillId="2" borderId="0" xfId="0" applyNumberFormat="1" applyFont="1" applyFill="1" applyBorder="1" applyAlignment="1" applyProtection="1">
      <alignment horizontal="left"/>
      <protection hidden="1"/>
    </xf>
    <xf numFmtId="0" fontId="20" fillId="2" borderId="0" xfId="0" applyFont="1" applyFill="1" applyBorder="1" applyAlignment="1" applyProtection="1"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17" fontId="1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left" indent="1"/>
      <protection hidden="1"/>
    </xf>
    <xf numFmtId="0" fontId="0" fillId="0" borderId="6" xfId="0" applyBorder="1" applyAlignment="1">
      <alignment horizontal="left" indent="1"/>
    </xf>
    <xf numFmtId="166" fontId="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2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2" fontId="1" fillId="2" borderId="12" xfId="0" applyNumberFormat="1" applyFont="1" applyFill="1" applyBorder="1" applyAlignment="1" applyProtection="1">
      <alignment horizontal="center" wrapText="1"/>
      <protection hidden="1"/>
    </xf>
    <xf numFmtId="0" fontId="0" fillId="2" borderId="11" xfId="0" applyFill="1" applyBorder="1" applyAlignment="1" applyProtection="1">
      <alignment horizontal="center" wrapText="1"/>
      <protection hidden="1"/>
    </xf>
    <xf numFmtId="165" fontId="1" fillId="2" borderId="12" xfId="0" applyNumberFormat="1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left" indent="1"/>
      <protection hidden="1"/>
    </xf>
    <xf numFmtId="2" fontId="1" fillId="2" borderId="43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1" fillId="2" borderId="44" xfId="0" applyFont="1" applyFill="1" applyBorder="1" applyAlignment="1" applyProtection="1">
      <alignment horizontal="left" vertical="center" indent="1"/>
      <protection hidden="1"/>
    </xf>
    <xf numFmtId="0" fontId="1" fillId="2" borderId="45" xfId="0" applyFont="1" applyFill="1" applyBorder="1" applyAlignment="1" applyProtection="1">
      <alignment horizontal="left" vertical="center" indent="1"/>
      <protection hidden="1"/>
    </xf>
    <xf numFmtId="0" fontId="0" fillId="0" borderId="43" xfId="0" applyBorder="1" applyAlignment="1">
      <alignment horizontal="left" vertical="center" indent="1"/>
    </xf>
    <xf numFmtId="0" fontId="1" fillId="2" borderId="1" xfId="0" applyFont="1" applyFill="1" applyBorder="1" applyAlignment="1" applyProtection="1">
      <alignment horizontal="left" vertical="center" indent="1"/>
      <protection hidden="1"/>
    </xf>
    <xf numFmtId="0" fontId="0" fillId="0" borderId="1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4" fillId="0" borderId="0" xfId="0" applyNumberFormat="1" applyFont="1" applyAlignment="1"/>
    <xf numFmtId="165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/>
    <xf numFmtId="0" fontId="0" fillId="0" borderId="1" xfId="0" applyBorder="1" applyAlignment="1"/>
    <xf numFmtId="15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5" fontId="9" fillId="2" borderId="46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7" fillId="2" borderId="12" xfId="0" applyNumberFormat="1" applyFont="1" applyFill="1" applyBorder="1" applyAlignment="1">
      <alignment horizontal="center" vertical="center" wrapText="1"/>
    </xf>
    <xf numFmtId="165" fontId="7" fillId="2" borderId="11" xfId="0" applyNumberFormat="1" applyFont="1" applyFill="1" applyBorder="1" applyAlignment="1">
      <alignment horizontal="center" vertical="center" wrapText="1"/>
    </xf>
    <xf numFmtId="1" fontId="7" fillId="2" borderId="4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5" fontId="7" fillId="2" borderId="7" xfId="0" applyNumberFormat="1" applyFont="1" applyFill="1" applyBorder="1" applyAlignment="1">
      <alignment horizontal="center" vertical="center" wrapText="1"/>
    </xf>
    <xf numFmtId="9" fontId="15" fillId="2" borderId="7" xfId="0" applyNumberFormat="1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15" fontId="7" fillId="2" borderId="0" xfId="0" applyNumberFormat="1" applyFont="1" applyFill="1" applyBorder="1" applyAlignment="1">
      <alignment horizontal="left" wrapText="1" indent="6"/>
    </xf>
    <xf numFmtId="0" fontId="7" fillId="2" borderId="0" xfId="0" applyFont="1" applyFill="1" applyBorder="1" applyAlignment="1">
      <alignment horizontal="left" wrapText="1" indent="6"/>
    </xf>
    <xf numFmtId="0" fontId="7" fillId="2" borderId="47" xfId="0" applyFont="1" applyFill="1" applyBorder="1" applyAlignment="1">
      <alignment horizontal="left" wrapText="1" indent="6"/>
    </xf>
    <xf numFmtId="1" fontId="7" fillId="2" borderId="1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9" fillId="2" borderId="34" xfId="0" applyFont="1" applyFill="1" applyBorder="1" applyAlignment="1">
      <alignment horizontal="right" vertical="center" wrapText="1"/>
    </xf>
    <xf numFmtId="0" fontId="0" fillId="0" borderId="34" xfId="0" applyBorder="1" applyAlignment="1">
      <alignment horizontal="right" vertical="center" wrapText="1"/>
    </xf>
    <xf numFmtId="0" fontId="14" fillId="0" borderId="42" xfId="0" applyFont="1" applyBorder="1" applyAlignment="1">
      <alignment horizontal="right" vertical="center"/>
    </xf>
    <xf numFmtId="0" fontId="9" fillId="2" borderId="45" xfId="0" applyFont="1" applyFill="1" applyBorder="1" applyAlignment="1">
      <alignment horizontal="right" vertical="center" wrapText="1"/>
    </xf>
    <xf numFmtId="0" fontId="10" fillId="2" borderId="0" xfId="0" applyFont="1" applyFill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left" vertical="center" wrapText="1" indent="1"/>
      <protection hidden="1"/>
    </xf>
    <xf numFmtId="0" fontId="11" fillId="2" borderId="0" xfId="0" applyFont="1" applyFill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K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Stock"/>
    </sheetNames>
    <sheetDataSet>
      <sheetData sheetId="0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5">
          <cell r="D5">
            <v>0</v>
          </cell>
        </row>
        <row r="7">
          <cell r="D7">
            <v>0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0</v>
          </cell>
        </row>
        <row r="15">
          <cell r="D15">
            <v>0</v>
          </cell>
        </row>
        <row r="17">
          <cell r="D17">
            <v>0</v>
          </cell>
        </row>
        <row r="19">
          <cell r="D19">
            <v>0</v>
          </cell>
        </row>
        <row r="21">
          <cell r="D21">
            <v>0</v>
          </cell>
        </row>
        <row r="23">
          <cell r="D23">
            <v>0</v>
          </cell>
        </row>
        <row r="25">
          <cell r="D25">
            <v>0</v>
          </cell>
        </row>
        <row r="27">
          <cell r="D27">
            <v>0</v>
          </cell>
        </row>
        <row r="30">
          <cell r="D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5"/>
  <sheetViews>
    <sheetView tabSelected="1" workbookViewId="0">
      <selection activeCell="C5" sqref="C5:J5"/>
    </sheetView>
  </sheetViews>
  <sheetFormatPr defaultRowHeight="12" x14ac:dyDescent="0.2"/>
  <cols>
    <col min="1" max="1" width="3.7109375" style="186" customWidth="1"/>
    <col min="2" max="2" width="0.85546875" style="186" customWidth="1"/>
    <col min="3" max="3" width="3.7109375" style="186" customWidth="1"/>
    <col min="4" max="4" width="4.7109375" style="186" customWidth="1"/>
    <col min="5" max="5" width="1.7109375" style="186" customWidth="1"/>
    <col min="6" max="6" width="10.7109375" style="186" customWidth="1"/>
    <col min="7" max="7" width="1.7109375" style="186" customWidth="1"/>
    <col min="8" max="9" width="2.5703125" style="186" customWidth="1"/>
    <col min="10" max="11" width="6.7109375" style="186" customWidth="1"/>
    <col min="12" max="12" width="3.7109375" style="186" customWidth="1"/>
    <col min="13" max="13" width="0.85546875" style="186" customWidth="1"/>
    <col min="14" max="15" width="3.7109375" style="186" customWidth="1"/>
    <col min="16" max="17" width="6.7109375" style="186" customWidth="1"/>
    <col min="18" max="18" width="1.7109375" style="186" customWidth="1"/>
    <col min="19" max="20" width="2.5703125" style="186" customWidth="1"/>
    <col min="21" max="21" width="2.7109375" style="186" customWidth="1"/>
    <col min="22" max="22" width="7.7109375" style="186" customWidth="1"/>
    <col min="23" max="23" width="4.7109375" style="186" customWidth="1"/>
    <col min="24" max="16384" width="9.140625" style="186"/>
  </cols>
  <sheetData>
    <row r="1" spans="1:23" ht="15.75" customHeight="1" x14ac:dyDescent="0.2">
      <c r="A1" s="335" t="s">
        <v>194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7"/>
    </row>
    <row r="2" spans="1:23" ht="3.95" customHeight="1" x14ac:dyDescent="0.2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</row>
    <row r="3" spans="1:23" x14ac:dyDescent="0.2">
      <c r="A3" s="190"/>
      <c r="B3" s="191"/>
      <c r="C3" s="192" t="s">
        <v>124</v>
      </c>
      <c r="D3" s="192"/>
      <c r="E3" s="192"/>
      <c r="F3" s="191"/>
      <c r="G3" s="191"/>
      <c r="H3" s="191"/>
      <c r="I3" s="191"/>
      <c r="J3" s="191"/>
      <c r="K3" s="191"/>
      <c r="L3" s="191"/>
      <c r="M3" s="191"/>
      <c r="N3" s="192" t="s">
        <v>125</v>
      </c>
      <c r="O3" s="192"/>
      <c r="P3" s="192"/>
      <c r="Q3" s="192"/>
      <c r="R3" s="192"/>
      <c r="S3" s="192"/>
      <c r="T3" s="192"/>
      <c r="U3" s="192"/>
      <c r="V3" s="192"/>
      <c r="W3" s="193"/>
    </row>
    <row r="4" spans="1:23" ht="8.1" customHeight="1" x14ac:dyDescent="0.2">
      <c r="A4" s="190"/>
      <c r="B4" s="191"/>
      <c r="C4" s="192"/>
      <c r="D4" s="192"/>
      <c r="E4" s="192"/>
      <c r="F4" s="191"/>
      <c r="G4" s="191"/>
      <c r="H4" s="191"/>
      <c r="I4" s="191"/>
      <c r="J4" s="191"/>
      <c r="K4" s="191"/>
      <c r="L4" s="191"/>
      <c r="M4" s="191"/>
      <c r="N4" s="192"/>
      <c r="O4" s="192"/>
      <c r="P4" s="192"/>
      <c r="Q4" s="192"/>
      <c r="R4" s="192"/>
      <c r="S4" s="192"/>
      <c r="T4" s="192"/>
      <c r="U4" s="192"/>
      <c r="V4" s="192"/>
      <c r="W4" s="193"/>
    </row>
    <row r="5" spans="1:23" ht="15" customHeight="1" x14ac:dyDescent="0.2">
      <c r="A5" s="190"/>
      <c r="B5" s="191"/>
      <c r="C5" s="331"/>
      <c r="D5" s="332"/>
      <c r="E5" s="332"/>
      <c r="F5" s="332"/>
      <c r="G5" s="332"/>
      <c r="H5" s="332"/>
      <c r="I5" s="332"/>
      <c r="J5" s="333"/>
      <c r="K5" s="194"/>
      <c r="L5" s="191"/>
      <c r="M5" s="191"/>
      <c r="N5" s="194"/>
      <c r="O5" s="338"/>
      <c r="P5" s="339"/>
      <c r="Q5" s="194"/>
      <c r="R5" s="338"/>
      <c r="S5" s="340"/>
      <c r="T5" s="341"/>
      <c r="U5" s="342"/>
      <c r="V5" s="194"/>
      <c r="W5" s="195"/>
    </row>
    <row r="6" spans="1:23" ht="6" customHeight="1" x14ac:dyDescent="0.2">
      <c r="A6" s="190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219"/>
    </row>
    <row r="7" spans="1:23" ht="12.75" x14ac:dyDescent="0.2">
      <c r="A7" s="196">
        <v>1</v>
      </c>
      <c r="B7" s="191"/>
      <c r="C7" s="192" t="s">
        <v>126</v>
      </c>
      <c r="D7" s="192"/>
      <c r="E7" s="192"/>
      <c r="F7" s="191"/>
      <c r="G7" s="191"/>
      <c r="H7" s="191"/>
      <c r="I7" s="191"/>
      <c r="J7" s="191"/>
      <c r="K7" s="191"/>
      <c r="L7" s="196">
        <v>4</v>
      </c>
      <c r="M7" s="191"/>
      <c r="N7" s="192" t="s">
        <v>127</v>
      </c>
      <c r="O7" s="192"/>
      <c r="P7" s="192"/>
      <c r="Q7" s="192"/>
      <c r="R7" s="197"/>
      <c r="S7" s="198"/>
      <c r="T7" s="199"/>
      <c r="U7" s="199"/>
      <c r="V7" s="200"/>
      <c r="W7" s="201"/>
    </row>
    <row r="8" spans="1:23" ht="15" customHeight="1" x14ac:dyDescent="0.2">
      <c r="A8" s="202"/>
      <c r="B8" s="191"/>
      <c r="C8" s="331"/>
      <c r="D8" s="332"/>
      <c r="E8" s="332"/>
      <c r="F8" s="332"/>
      <c r="G8" s="332"/>
      <c r="H8" s="332"/>
      <c r="I8" s="332"/>
      <c r="J8" s="333"/>
      <c r="K8" s="191"/>
      <c r="L8" s="191"/>
      <c r="M8" s="191"/>
      <c r="N8" s="203" t="s">
        <v>128</v>
      </c>
      <c r="O8" s="192"/>
      <c r="P8" s="192"/>
      <c r="Q8" s="192"/>
      <c r="R8" s="192"/>
      <c r="S8" s="192"/>
      <c r="T8" s="192"/>
      <c r="U8" s="192"/>
      <c r="V8" s="192"/>
      <c r="W8" s="204"/>
    </row>
    <row r="9" spans="1:23" ht="8.1" customHeight="1" x14ac:dyDescent="0.2">
      <c r="A9" s="202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205"/>
      <c r="O9" s="205"/>
      <c r="P9" s="205"/>
      <c r="Q9" s="205"/>
      <c r="R9" s="191"/>
      <c r="S9" s="191"/>
      <c r="T9" s="191"/>
      <c r="U9" s="191"/>
      <c r="V9" s="191"/>
      <c r="W9" s="206"/>
    </row>
    <row r="10" spans="1:23" ht="15" customHeight="1" x14ac:dyDescent="0.2">
      <c r="A10" s="202"/>
      <c r="B10" s="191"/>
      <c r="C10" s="331"/>
      <c r="D10" s="332"/>
      <c r="E10" s="332"/>
      <c r="F10" s="332"/>
      <c r="G10" s="332"/>
      <c r="H10" s="332"/>
      <c r="I10" s="332"/>
      <c r="J10" s="333"/>
      <c r="K10" s="191"/>
      <c r="L10" s="191"/>
      <c r="M10" s="191"/>
      <c r="N10" s="217"/>
      <c r="O10" s="205"/>
      <c r="P10" s="205"/>
      <c r="Q10" s="205"/>
      <c r="R10" s="191"/>
      <c r="S10" s="191"/>
      <c r="T10" s="191"/>
      <c r="U10" s="191"/>
      <c r="V10" s="191"/>
      <c r="W10" s="206"/>
    </row>
    <row r="11" spans="1:23" ht="8.1" customHeight="1" x14ac:dyDescent="0.2">
      <c r="A11" s="202"/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206"/>
    </row>
    <row r="12" spans="1:23" ht="15" customHeight="1" x14ac:dyDescent="0.2">
      <c r="A12" s="202"/>
      <c r="B12" s="191"/>
      <c r="C12" s="331"/>
      <c r="D12" s="332"/>
      <c r="E12" s="332"/>
      <c r="F12" s="332"/>
      <c r="G12" s="332"/>
      <c r="H12" s="332"/>
      <c r="I12" s="332"/>
      <c r="J12" s="333"/>
      <c r="K12" s="191"/>
      <c r="L12" s="196">
        <v>5</v>
      </c>
      <c r="M12" s="191"/>
      <c r="N12" s="192" t="s">
        <v>129</v>
      </c>
      <c r="O12" s="192"/>
      <c r="P12" s="192"/>
      <c r="Q12" s="192"/>
      <c r="R12" s="197"/>
      <c r="S12" s="318">
        <v>39177</v>
      </c>
      <c r="T12" s="334"/>
      <c r="U12" s="334"/>
      <c r="V12" s="334"/>
      <c r="W12" s="204"/>
    </row>
    <row r="13" spans="1:23" ht="11.25" customHeight="1" x14ac:dyDescent="0.2">
      <c r="A13" s="202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312" t="s">
        <v>130</v>
      </c>
      <c r="O13" s="312"/>
      <c r="P13" s="312"/>
      <c r="Q13" s="312"/>
      <c r="R13" s="312"/>
      <c r="S13" s="312"/>
      <c r="T13" s="312"/>
      <c r="U13" s="312"/>
      <c r="V13" s="312"/>
      <c r="W13" s="207"/>
    </row>
    <row r="14" spans="1:23" ht="8.1" customHeight="1" x14ac:dyDescent="0.2">
      <c r="A14" s="202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206"/>
    </row>
    <row r="15" spans="1:23" ht="15" x14ac:dyDescent="0.2">
      <c r="A15" s="196">
        <v>2</v>
      </c>
      <c r="B15" s="191"/>
      <c r="C15" s="192" t="s">
        <v>131</v>
      </c>
      <c r="D15" s="192"/>
      <c r="E15" s="192"/>
      <c r="F15" s="191"/>
      <c r="G15" s="191"/>
      <c r="H15" s="191"/>
      <c r="I15" s="191"/>
      <c r="J15" s="191"/>
      <c r="K15" s="191"/>
      <c r="L15" s="208"/>
      <c r="M15" s="191"/>
      <c r="N15" s="313"/>
      <c r="O15" s="314"/>
      <c r="P15" s="314"/>
      <c r="Q15" s="315"/>
      <c r="R15" s="192"/>
      <c r="S15" s="192"/>
      <c r="T15" s="192"/>
      <c r="U15" s="192"/>
      <c r="V15" s="192"/>
      <c r="W15" s="204"/>
    </row>
    <row r="16" spans="1:23" ht="6" customHeight="1" x14ac:dyDescent="0.2">
      <c r="A16" s="202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206"/>
    </row>
    <row r="17" spans="1:23" ht="15" customHeight="1" x14ac:dyDescent="0.2">
      <c r="A17" s="202"/>
      <c r="B17" s="191"/>
      <c r="C17" s="316"/>
      <c r="D17" s="317"/>
      <c r="E17" s="191"/>
      <c r="F17" s="218"/>
      <c r="G17" s="191"/>
      <c r="H17" s="191"/>
      <c r="I17" s="191"/>
      <c r="J17" s="191"/>
      <c r="K17" s="191"/>
      <c r="L17" s="191"/>
      <c r="M17" s="191"/>
      <c r="N17" s="192"/>
      <c r="O17" s="192"/>
      <c r="P17" s="192"/>
      <c r="Q17" s="192"/>
      <c r="R17" s="192"/>
      <c r="S17" s="192"/>
      <c r="T17" s="192"/>
      <c r="U17" s="192"/>
      <c r="V17" s="192"/>
      <c r="W17" s="204"/>
    </row>
    <row r="18" spans="1:23" ht="12.75" x14ac:dyDescent="0.2">
      <c r="A18" s="202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6">
        <v>6</v>
      </c>
      <c r="M18" s="192"/>
      <c r="N18" s="192" t="s">
        <v>132</v>
      </c>
      <c r="O18" s="209"/>
      <c r="P18" s="192"/>
      <c r="Q18" s="192"/>
      <c r="R18" s="192"/>
      <c r="S18" s="318">
        <v>39544</v>
      </c>
      <c r="T18" s="319"/>
      <c r="U18" s="320"/>
      <c r="V18" s="320"/>
      <c r="W18" s="204"/>
    </row>
    <row r="19" spans="1:23" x14ac:dyDescent="0.2">
      <c r="A19" s="196">
        <v>3</v>
      </c>
      <c r="B19" s="191"/>
      <c r="C19" s="192" t="s">
        <v>133</v>
      </c>
      <c r="D19" s="191"/>
      <c r="E19" s="191"/>
      <c r="F19" s="191"/>
      <c r="G19" s="191"/>
      <c r="H19" s="191"/>
      <c r="I19" s="191"/>
      <c r="J19" s="191"/>
      <c r="K19" s="191"/>
      <c r="L19" s="194"/>
      <c r="M19" s="200"/>
      <c r="N19" s="203" t="s">
        <v>134</v>
      </c>
      <c r="O19" s="205"/>
      <c r="P19" s="205"/>
      <c r="Q19" s="205"/>
      <c r="R19" s="194"/>
      <c r="S19" s="194"/>
      <c r="T19" s="191"/>
      <c r="U19" s="191"/>
      <c r="V19" s="191"/>
      <c r="W19" s="206"/>
    </row>
    <row r="20" spans="1:23" x14ac:dyDescent="0.2">
      <c r="A20" s="202"/>
      <c r="B20" s="191"/>
      <c r="C20" s="192" t="s">
        <v>135</v>
      </c>
      <c r="D20" s="191"/>
      <c r="E20" s="191"/>
      <c r="F20" s="191"/>
      <c r="G20" s="191"/>
      <c r="H20" s="191"/>
      <c r="I20" s="191"/>
      <c r="J20" s="191"/>
      <c r="K20" s="191"/>
      <c r="L20" s="194"/>
      <c r="M20" s="194"/>
      <c r="N20" s="205"/>
      <c r="O20" s="205"/>
      <c r="P20" s="205"/>
      <c r="Q20" s="205"/>
      <c r="R20" s="194"/>
      <c r="S20" s="194"/>
      <c r="T20" s="191"/>
      <c r="U20" s="191"/>
      <c r="V20" s="191"/>
      <c r="W20" s="206"/>
    </row>
    <row r="21" spans="1:23" ht="15" x14ac:dyDescent="0.2">
      <c r="A21" s="202"/>
      <c r="B21" s="191"/>
      <c r="C21" s="203" t="s">
        <v>136</v>
      </c>
      <c r="D21" s="205"/>
      <c r="E21" s="205"/>
      <c r="F21" s="205"/>
      <c r="G21" s="205"/>
      <c r="H21" s="205"/>
      <c r="I21" s="205"/>
      <c r="J21" s="205"/>
      <c r="K21" s="205"/>
      <c r="L21" s="194"/>
      <c r="M21" s="194"/>
      <c r="N21" s="313"/>
      <c r="O21" s="324"/>
      <c r="P21" s="324"/>
      <c r="Q21" s="325"/>
      <c r="R21" s="194"/>
      <c r="S21" s="194"/>
      <c r="T21" s="191"/>
      <c r="U21" s="191"/>
      <c r="V21" s="191"/>
      <c r="W21" s="206"/>
    </row>
    <row r="22" spans="1:23" ht="9.9499999999999993" customHeight="1" x14ac:dyDescent="0.2">
      <c r="A22" s="202"/>
      <c r="B22" s="191"/>
      <c r="C22" s="203" t="s">
        <v>137</v>
      </c>
      <c r="D22" s="191"/>
      <c r="E22" s="191"/>
      <c r="F22" s="191"/>
      <c r="G22" s="191"/>
      <c r="H22" s="191"/>
      <c r="I22" s="191"/>
      <c r="J22" s="191"/>
      <c r="K22" s="191"/>
      <c r="L22" s="208"/>
      <c r="M22" s="194"/>
      <c r="N22" s="205"/>
      <c r="O22" s="205"/>
      <c r="P22" s="205"/>
      <c r="Q22" s="205"/>
      <c r="R22" s="194"/>
      <c r="S22" s="194"/>
      <c r="T22" s="191"/>
      <c r="U22" s="191"/>
      <c r="V22" s="191"/>
      <c r="W22" s="206"/>
    </row>
    <row r="23" spans="1:23" x14ac:dyDescent="0.2">
      <c r="A23" s="202"/>
      <c r="B23" s="191"/>
      <c r="C23" s="205"/>
      <c r="D23" s="191"/>
      <c r="E23" s="191"/>
      <c r="F23" s="191"/>
      <c r="G23" s="191"/>
      <c r="H23" s="191"/>
      <c r="I23" s="191"/>
      <c r="J23" s="191"/>
      <c r="K23" s="191"/>
      <c r="L23" s="196">
        <v>7</v>
      </c>
      <c r="M23" s="194"/>
      <c r="N23" s="203" t="s">
        <v>138</v>
      </c>
      <c r="O23" s="205"/>
      <c r="P23" s="205"/>
      <c r="Q23" s="205"/>
      <c r="R23" s="194"/>
      <c r="S23" s="194"/>
      <c r="T23" s="191"/>
      <c r="U23" s="191"/>
      <c r="V23" s="191"/>
      <c r="W23" s="206"/>
    </row>
    <row r="24" spans="1:23" ht="15" customHeight="1" x14ac:dyDescent="0.25">
      <c r="A24" s="202"/>
      <c r="B24" s="191"/>
      <c r="C24" s="287"/>
      <c r="D24" s="191"/>
      <c r="E24" s="191"/>
      <c r="F24" s="191"/>
      <c r="G24" s="191"/>
      <c r="H24" s="191"/>
      <c r="I24" s="191"/>
      <c r="J24" s="191"/>
      <c r="K24" s="191"/>
      <c r="L24" s="194"/>
      <c r="M24" s="194"/>
      <c r="N24" s="210" t="s">
        <v>139</v>
      </c>
      <c r="O24" s="205"/>
      <c r="P24" s="205"/>
      <c r="Q24" s="205"/>
      <c r="R24" s="194"/>
      <c r="S24" s="194"/>
      <c r="T24" s="191"/>
      <c r="U24" s="191"/>
      <c r="V24" s="191"/>
      <c r="W24" s="206"/>
    </row>
    <row r="25" spans="1:23" ht="15" customHeight="1" x14ac:dyDescent="0.2">
      <c r="A25" s="202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4"/>
      <c r="M25" s="194"/>
      <c r="N25" s="313">
        <f>Admin!B17</f>
        <v>40638</v>
      </c>
      <c r="O25" s="324"/>
      <c r="P25" s="324"/>
      <c r="Q25" s="325"/>
      <c r="R25" s="194"/>
      <c r="S25" s="194"/>
      <c r="T25" s="191"/>
      <c r="U25" s="191"/>
      <c r="V25" s="191"/>
      <c r="W25" s="206"/>
    </row>
    <row r="26" spans="1:23" ht="12" customHeight="1" x14ac:dyDescent="0.2">
      <c r="A26" s="202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4"/>
      <c r="M26" s="194"/>
      <c r="N26" s="210"/>
      <c r="O26" s="205"/>
      <c r="P26" s="205"/>
      <c r="Q26" s="205"/>
      <c r="R26" s="194"/>
      <c r="S26" s="194"/>
      <c r="T26" s="191"/>
      <c r="U26" s="191"/>
      <c r="V26" s="191"/>
      <c r="W26" s="206"/>
    </row>
    <row r="27" spans="1:23" x14ac:dyDescent="0.2">
      <c r="A27" s="196">
        <v>26</v>
      </c>
      <c r="B27" s="191"/>
      <c r="C27" s="226" t="s">
        <v>197</v>
      </c>
      <c r="D27" s="191"/>
      <c r="E27" s="191"/>
      <c r="F27" s="191"/>
      <c r="G27" s="191"/>
      <c r="H27" s="191"/>
      <c r="I27" s="191"/>
      <c r="J27" s="191"/>
      <c r="K27" s="191"/>
      <c r="L27" s="196">
        <v>24</v>
      </c>
      <c r="M27" s="191"/>
      <c r="N27" s="226" t="s">
        <v>196</v>
      </c>
      <c r="O27" s="192"/>
      <c r="P27" s="192"/>
      <c r="Q27" s="192"/>
      <c r="R27" s="192"/>
      <c r="S27" s="192"/>
      <c r="T27" s="192"/>
      <c r="U27" s="192"/>
      <c r="V27" s="192"/>
      <c r="W27" s="206"/>
    </row>
    <row r="28" spans="1:23" ht="12" customHeight="1" x14ac:dyDescent="0.2">
      <c r="A28" s="192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2"/>
      <c r="M28" s="191"/>
      <c r="N28" s="209" t="s">
        <v>195</v>
      </c>
      <c r="O28" s="192"/>
      <c r="P28" s="192"/>
      <c r="Q28" s="192"/>
      <c r="R28" s="192"/>
      <c r="S28" s="192"/>
      <c r="T28" s="192"/>
      <c r="U28" s="192"/>
      <c r="V28" s="192"/>
      <c r="W28" s="206"/>
    </row>
    <row r="29" spans="1:23" ht="15" customHeight="1" x14ac:dyDescent="0.2">
      <c r="A29" s="191"/>
      <c r="B29" s="191"/>
      <c r="C29" s="214" t="s">
        <v>50</v>
      </c>
      <c r="D29" s="326">
        <v>0</v>
      </c>
      <c r="E29" s="329"/>
      <c r="F29" s="330"/>
      <c r="G29" s="215" t="s">
        <v>144</v>
      </c>
      <c r="H29" s="216">
        <v>0</v>
      </c>
      <c r="I29" s="216">
        <v>0</v>
      </c>
      <c r="J29" s="191"/>
      <c r="K29" s="191"/>
      <c r="L29" s="192"/>
      <c r="M29" s="191"/>
      <c r="N29" s="214" t="s">
        <v>50</v>
      </c>
      <c r="O29" s="326">
        <v>0</v>
      </c>
      <c r="P29" s="327"/>
      <c r="Q29" s="328"/>
      <c r="R29" s="215" t="s">
        <v>144</v>
      </c>
      <c r="S29" s="216">
        <v>0</v>
      </c>
      <c r="T29" s="216">
        <v>0</v>
      </c>
      <c r="U29" s="192"/>
      <c r="V29" s="192"/>
      <c r="W29" s="206"/>
    </row>
    <row r="30" spans="1:23" ht="8.1" customHeight="1" x14ac:dyDescent="0.2">
      <c r="A30" s="191"/>
      <c r="B30" s="191"/>
      <c r="C30" s="220"/>
      <c r="D30" s="222"/>
      <c r="E30" s="222"/>
      <c r="F30" s="222"/>
      <c r="G30" s="215"/>
      <c r="H30" s="221"/>
      <c r="I30" s="221"/>
      <c r="J30" s="191"/>
      <c r="K30" s="191"/>
      <c r="L30" s="191"/>
      <c r="M30" s="191"/>
      <c r="N30" s="208"/>
      <c r="O30" s="208"/>
      <c r="P30" s="208"/>
      <c r="Q30" s="208"/>
      <c r="R30" s="208"/>
      <c r="S30" s="208"/>
      <c r="T30" s="208"/>
      <c r="U30" s="191"/>
      <c r="V30" s="191"/>
      <c r="W30" s="206"/>
    </row>
    <row r="31" spans="1:23" s="224" customFormat="1" ht="12" customHeight="1" x14ac:dyDescent="0.2">
      <c r="A31" s="205"/>
      <c r="B31" s="205"/>
      <c r="C31" s="203" t="s">
        <v>191</v>
      </c>
      <c r="D31" s="222"/>
      <c r="E31" s="222"/>
      <c r="F31" s="222"/>
      <c r="G31" s="215"/>
      <c r="H31" s="221"/>
      <c r="I31" s="221"/>
      <c r="J31" s="205"/>
      <c r="K31" s="205"/>
      <c r="L31" s="205"/>
      <c r="M31" s="205"/>
      <c r="N31" s="203" t="s">
        <v>193</v>
      </c>
      <c r="O31" s="205"/>
      <c r="P31" s="205"/>
      <c r="Q31" s="205"/>
      <c r="R31" s="205"/>
      <c r="S31" s="205"/>
      <c r="T31" s="205"/>
      <c r="U31" s="205"/>
      <c r="V31" s="205"/>
      <c r="W31" s="223"/>
    </row>
    <row r="32" spans="1:23" s="224" customFormat="1" ht="12" customHeight="1" x14ac:dyDescent="0.2">
      <c r="A32" s="205"/>
      <c r="B32" s="205"/>
      <c r="C32" s="225" t="s">
        <v>192</v>
      </c>
      <c r="D32" s="222"/>
      <c r="E32" s="222"/>
      <c r="F32" s="222"/>
      <c r="G32" s="215"/>
      <c r="H32" s="221"/>
      <c r="I32" s="221"/>
      <c r="J32" s="205"/>
      <c r="K32" s="205"/>
      <c r="L32" s="205"/>
      <c r="M32" s="205"/>
      <c r="N32" s="225" t="s">
        <v>192</v>
      </c>
      <c r="O32" s="222"/>
      <c r="P32" s="222"/>
      <c r="Q32" s="222"/>
      <c r="R32" s="215"/>
      <c r="S32" s="221"/>
      <c r="T32" s="221"/>
      <c r="U32" s="205"/>
      <c r="V32" s="205"/>
      <c r="W32" s="223"/>
    </row>
    <row r="33" spans="1:23" ht="3.95" customHeight="1" x14ac:dyDescent="0.2">
      <c r="A33" s="202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205"/>
      <c r="O33" s="205"/>
      <c r="P33" s="205"/>
      <c r="Q33" s="205"/>
      <c r="R33" s="191"/>
      <c r="S33" s="191"/>
      <c r="T33" s="191"/>
      <c r="U33" s="191"/>
      <c r="V33" s="191"/>
      <c r="W33" s="206"/>
    </row>
    <row r="34" spans="1:23" ht="15" customHeight="1" x14ac:dyDescent="0.2">
      <c r="A34" s="191"/>
      <c r="B34" s="191"/>
      <c r="C34" s="214" t="s">
        <v>50</v>
      </c>
      <c r="D34" s="321">
        <f>'SE Short'!O94</f>
        <v>0</v>
      </c>
      <c r="E34" s="322"/>
      <c r="F34" s="323"/>
      <c r="G34" s="215" t="s">
        <v>144</v>
      </c>
      <c r="H34" s="216">
        <v>0</v>
      </c>
      <c r="I34" s="216">
        <v>0</v>
      </c>
      <c r="J34" s="191"/>
      <c r="K34" s="191"/>
      <c r="L34" s="191"/>
      <c r="M34" s="191"/>
      <c r="N34" s="214" t="s">
        <v>50</v>
      </c>
      <c r="O34" s="321">
        <f>D29-D34+'SE Short'!O106</f>
        <v>0</v>
      </c>
      <c r="P34" s="322"/>
      <c r="Q34" s="323"/>
      <c r="R34" s="215" t="s">
        <v>144</v>
      </c>
      <c r="S34" s="216">
        <v>0</v>
      </c>
      <c r="T34" s="216">
        <v>0</v>
      </c>
      <c r="U34" s="191"/>
      <c r="V34" s="191"/>
      <c r="W34" s="206"/>
    </row>
    <row r="35" spans="1:23" ht="8.1" customHeight="1" x14ac:dyDescent="0.2">
      <c r="A35" s="211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3"/>
    </row>
  </sheetData>
  <mergeCells count="18">
    <mergeCell ref="C10:J10"/>
    <mergeCell ref="C12:J12"/>
    <mergeCell ref="S12:V12"/>
    <mergeCell ref="A1:W1"/>
    <mergeCell ref="C5:J5"/>
    <mergeCell ref="O5:P5"/>
    <mergeCell ref="R5:U5"/>
    <mergeCell ref="C8:J8"/>
    <mergeCell ref="N13:V13"/>
    <mergeCell ref="N15:Q15"/>
    <mergeCell ref="C17:D17"/>
    <mergeCell ref="S18:V18"/>
    <mergeCell ref="D34:F34"/>
    <mergeCell ref="O34:Q34"/>
    <mergeCell ref="N21:Q21"/>
    <mergeCell ref="N25:Q25"/>
    <mergeCell ref="O29:Q29"/>
    <mergeCell ref="D29:F29"/>
  </mergeCells>
  <phoneticPr fontId="2" type="noConversion"/>
  <printOptions horizontalCentered="1"/>
  <pageMargins left="0.39370078740157483" right="0.39370078740157483" top="0.78740157480314965" bottom="0.78740157480314965" header="0.51181102362204722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4"/>
  <sheetViews>
    <sheetView workbookViewId="0">
      <selection activeCell="O1" sqref="O1:W1"/>
    </sheetView>
  </sheetViews>
  <sheetFormatPr defaultRowHeight="12" x14ac:dyDescent="0.2"/>
  <cols>
    <col min="1" max="1" width="3.7109375" style="228" customWidth="1"/>
    <col min="2" max="2" width="0.85546875" style="228" customWidth="1"/>
    <col min="3" max="3" width="3.7109375" style="228" customWidth="1"/>
    <col min="4" max="4" width="4.7109375" style="228" customWidth="1"/>
    <col min="5" max="5" width="1.7109375" style="228" customWidth="1"/>
    <col min="6" max="6" width="10.7109375" style="228" customWidth="1"/>
    <col min="7" max="7" width="1.7109375" style="228" customWidth="1"/>
    <col min="8" max="9" width="2.5703125" style="228" customWidth="1"/>
    <col min="10" max="11" width="6.7109375" style="228" customWidth="1"/>
    <col min="12" max="12" width="3.7109375" style="228" customWidth="1"/>
    <col min="13" max="13" width="0.85546875" style="228" customWidth="1"/>
    <col min="14" max="15" width="3.7109375" style="228" customWidth="1"/>
    <col min="16" max="17" width="6.7109375" style="228" customWidth="1"/>
    <col min="18" max="18" width="1.7109375" style="228" customWidth="1"/>
    <col min="19" max="20" width="2.5703125" style="228" customWidth="1"/>
    <col min="21" max="21" width="2.7109375" style="228" customWidth="1"/>
    <col min="22" max="22" width="7.7109375" style="228" customWidth="1"/>
    <col min="23" max="23" width="4.7109375" style="228" customWidth="1"/>
    <col min="24" max="16384" width="9.140625" style="228"/>
  </cols>
  <sheetData>
    <row r="1" spans="1:23" ht="30" customHeight="1" x14ac:dyDescent="0.2">
      <c r="A1" s="380" t="s">
        <v>120</v>
      </c>
      <c r="B1" s="381"/>
      <c r="C1" s="381"/>
      <c r="D1" s="381"/>
      <c r="E1" s="381"/>
      <c r="F1" s="381"/>
      <c r="G1" s="382" t="s">
        <v>211</v>
      </c>
      <c r="H1" s="383"/>
      <c r="I1" s="383"/>
      <c r="J1" s="383"/>
      <c r="K1" s="383"/>
      <c r="L1" s="383"/>
      <c r="M1" s="383"/>
      <c r="N1" s="384"/>
      <c r="O1" s="385" t="s">
        <v>121</v>
      </c>
      <c r="P1" s="385"/>
      <c r="Q1" s="385"/>
      <c r="R1" s="385"/>
      <c r="S1" s="385"/>
      <c r="T1" s="385"/>
      <c r="U1" s="385"/>
      <c r="V1" s="385"/>
      <c r="W1" s="385"/>
    </row>
    <row r="2" spans="1:23" ht="30" customHeight="1" x14ac:dyDescent="0.2">
      <c r="A2" s="381"/>
      <c r="B2" s="381"/>
      <c r="C2" s="381"/>
      <c r="D2" s="381"/>
      <c r="E2" s="381"/>
      <c r="F2" s="381"/>
      <c r="G2" s="383"/>
      <c r="H2" s="383"/>
      <c r="I2" s="383"/>
      <c r="J2" s="383"/>
      <c r="K2" s="383"/>
      <c r="L2" s="383"/>
      <c r="M2" s="383"/>
      <c r="N2" s="384"/>
      <c r="O2" s="386" t="s">
        <v>122</v>
      </c>
      <c r="P2" s="386"/>
      <c r="Q2" s="387">
        <f>Admin!B4</f>
        <v>40274</v>
      </c>
      <c r="R2" s="388"/>
      <c r="S2" s="388"/>
      <c r="T2" s="388"/>
      <c r="U2" s="229" t="s">
        <v>123</v>
      </c>
      <c r="V2" s="387">
        <f>Admin!B17</f>
        <v>40638</v>
      </c>
      <c r="W2" s="387"/>
    </row>
    <row r="3" spans="1:23" ht="8.25" customHeight="1" x14ac:dyDescent="0.2">
      <c r="A3" s="371"/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</row>
    <row r="4" spans="1:23" ht="9.9499999999999993" customHeight="1" x14ac:dyDescent="0.2">
      <c r="A4" s="373"/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4"/>
    </row>
    <row r="5" spans="1:23" ht="6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2"/>
    </row>
    <row r="6" spans="1:23" x14ac:dyDescent="0.2">
      <c r="A6" s="233"/>
      <c r="B6" s="234"/>
      <c r="C6" s="235" t="s">
        <v>124</v>
      </c>
      <c r="D6" s="235"/>
      <c r="E6" s="235"/>
      <c r="F6" s="234"/>
      <c r="G6" s="234"/>
      <c r="H6" s="234"/>
      <c r="I6" s="234"/>
      <c r="J6" s="234"/>
      <c r="K6" s="234"/>
      <c r="L6" s="234"/>
      <c r="M6" s="234"/>
      <c r="N6" s="235" t="s">
        <v>125</v>
      </c>
      <c r="O6" s="235"/>
      <c r="P6" s="235"/>
      <c r="Q6" s="235"/>
      <c r="R6" s="235"/>
      <c r="S6" s="235"/>
      <c r="T6" s="235"/>
      <c r="U6" s="235"/>
      <c r="V6" s="235"/>
      <c r="W6" s="236"/>
    </row>
    <row r="7" spans="1:23" ht="8.1" customHeight="1" x14ac:dyDescent="0.2">
      <c r="A7" s="233"/>
      <c r="B7" s="234"/>
      <c r="C7" s="235"/>
      <c r="D7" s="235"/>
      <c r="E7" s="235"/>
      <c r="F7" s="234"/>
      <c r="G7" s="234"/>
      <c r="H7" s="234"/>
      <c r="I7" s="234"/>
      <c r="J7" s="234"/>
      <c r="K7" s="234"/>
      <c r="L7" s="234"/>
      <c r="M7" s="234"/>
      <c r="N7" s="235"/>
      <c r="O7" s="235"/>
      <c r="P7" s="235"/>
      <c r="Q7" s="235"/>
      <c r="R7" s="235"/>
      <c r="S7" s="235"/>
      <c r="T7" s="235"/>
      <c r="U7" s="235"/>
      <c r="V7" s="235"/>
      <c r="W7" s="236"/>
    </row>
    <row r="8" spans="1:23" ht="15" customHeight="1" x14ac:dyDescent="0.2">
      <c r="A8" s="233"/>
      <c r="B8" s="234"/>
      <c r="C8" s="367" t="str">
        <f>IF('Business Details'!C5&gt;0,'Business Details'!C5," ")</f>
        <v xml:space="preserve"> </v>
      </c>
      <c r="D8" s="368"/>
      <c r="E8" s="368"/>
      <c r="F8" s="368"/>
      <c r="G8" s="368"/>
      <c r="H8" s="368"/>
      <c r="I8" s="368"/>
      <c r="J8" s="369"/>
      <c r="K8" s="237"/>
      <c r="L8" s="234"/>
      <c r="M8" s="234"/>
      <c r="N8" s="237"/>
      <c r="O8" s="375" t="str">
        <f>IF('Business Details'!O5&gt;0,'Business Details'!O5," ")</f>
        <v xml:space="preserve"> </v>
      </c>
      <c r="P8" s="376"/>
      <c r="Q8" s="237"/>
      <c r="R8" s="375" t="str">
        <f>IF('Business Details'!R5&gt;0,'Business Details'!R5," ")</f>
        <v xml:space="preserve"> </v>
      </c>
      <c r="S8" s="377"/>
      <c r="T8" s="378"/>
      <c r="U8" s="379"/>
      <c r="V8" s="237"/>
      <c r="W8" s="238"/>
    </row>
    <row r="9" spans="1:23" ht="6" customHeight="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1"/>
    </row>
    <row r="10" spans="1:23" s="242" customFormat="1" ht="24.95" customHeight="1" x14ac:dyDescent="0.2">
      <c r="A10" s="365" t="s">
        <v>44</v>
      </c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6"/>
    </row>
    <row r="11" spans="1:23" ht="8.1" customHeight="1" x14ac:dyDescent="0.2">
      <c r="A11" s="243"/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5"/>
    </row>
    <row r="12" spans="1:23" ht="12.75" x14ac:dyDescent="0.2">
      <c r="A12" s="246">
        <v>1</v>
      </c>
      <c r="B12" s="234"/>
      <c r="C12" s="235" t="s">
        <v>126</v>
      </c>
      <c r="D12" s="235"/>
      <c r="E12" s="235"/>
      <c r="F12" s="234"/>
      <c r="G12" s="234"/>
      <c r="H12" s="234"/>
      <c r="I12" s="234"/>
      <c r="J12" s="234"/>
      <c r="K12" s="234"/>
      <c r="L12" s="246">
        <v>4</v>
      </c>
      <c r="M12" s="234"/>
      <c r="N12" s="235" t="s">
        <v>127</v>
      </c>
      <c r="O12" s="235"/>
      <c r="P12" s="235"/>
      <c r="Q12" s="235"/>
      <c r="R12" s="247"/>
      <c r="S12" s="248"/>
      <c r="T12" s="249"/>
      <c r="U12" s="249"/>
      <c r="V12" s="250"/>
      <c r="W12" s="251"/>
    </row>
    <row r="13" spans="1:23" ht="15" customHeight="1" x14ac:dyDescent="0.2">
      <c r="A13" s="252"/>
      <c r="B13" s="234"/>
      <c r="C13" s="367" t="str">
        <f>IF('Business Details'!C8&gt;0,'Business Details'!C8," ")</f>
        <v xml:space="preserve"> </v>
      </c>
      <c r="D13" s="368"/>
      <c r="E13" s="368"/>
      <c r="F13" s="368"/>
      <c r="G13" s="368"/>
      <c r="H13" s="368"/>
      <c r="I13" s="368"/>
      <c r="J13" s="369"/>
      <c r="K13" s="234"/>
      <c r="L13" s="234"/>
      <c r="M13" s="234"/>
      <c r="N13" s="227" t="s">
        <v>128</v>
      </c>
      <c r="O13" s="235"/>
      <c r="P13" s="235"/>
      <c r="Q13" s="235"/>
      <c r="R13" s="235"/>
      <c r="S13" s="235"/>
      <c r="T13" s="235"/>
      <c r="U13" s="235"/>
      <c r="V13" s="235"/>
      <c r="W13" s="253"/>
    </row>
    <row r="14" spans="1:23" ht="8.1" customHeight="1" x14ac:dyDescent="0.2">
      <c r="A14" s="252"/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54"/>
      <c r="O14" s="254"/>
      <c r="P14" s="254"/>
      <c r="Q14" s="254"/>
      <c r="R14" s="234"/>
      <c r="S14" s="234"/>
      <c r="T14" s="234"/>
      <c r="U14" s="234"/>
      <c r="V14" s="234"/>
      <c r="W14" s="255"/>
    </row>
    <row r="15" spans="1:23" ht="15" customHeight="1" x14ac:dyDescent="0.2">
      <c r="A15" s="252"/>
      <c r="B15" s="234"/>
      <c r="C15" s="367" t="str">
        <f>IF('Business Details'!C10&gt;0,'Business Details'!C10," ")</f>
        <v xml:space="preserve"> </v>
      </c>
      <c r="D15" s="368"/>
      <c r="E15" s="368"/>
      <c r="F15" s="368"/>
      <c r="G15" s="368"/>
      <c r="H15" s="368"/>
      <c r="I15" s="368"/>
      <c r="J15" s="369"/>
      <c r="K15" s="234"/>
      <c r="L15" s="234"/>
      <c r="M15" s="234"/>
      <c r="N15" s="256" t="str">
        <f>IF('Business Details'!N10&gt;0,'Business Details'!N10," ")</f>
        <v xml:space="preserve"> </v>
      </c>
      <c r="O15" s="254"/>
      <c r="P15" s="254"/>
      <c r="Q15" s="254"/>
      <c r="R15" s="234"/>
      <c r="S15" s="234"/>
      <c r="T15" s="234"/>
      <c r="U15" s="234"/>
      <c r="V15" s="234"/>
      <c r="W15" s="255"/>
    </row>
    <row r="16" spans="1:23" ht="8.1" customHeight="1" x14ac:dyDescent="0.2">
      <c r="A16" s="252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55"/>
    </row>
    <row r="17" spans="1:23" ht="15" customHeight="1" x14ac:dyDescent="0.2">
      <c r="A17" s="252"/>
      <c r="B17" s="234"/>
      <c r="C17" s="367" t="str">
        <f>IF('Business Details'!C12&gt;0,'Business Details'!C12," ")</f>
        <v xml:space="preserve"> </v>
      </c>
      <c r="D17" s="368"/>
      <c r="E17" s="368"/>
      <c r="F17" s="368"/>
      <c r="G17" s="368"/>
      <c r="H17" s="368"/>
      <c r="I17" s="368"/>
      <c r="J17" s="369"/>
      <c r="K17" s="234"/>
      <c r="L17" s="246">
        <v>5</v>
      </c>
      <c r="M17" s="234"/>
      <c r="N17" s="235" t="s">
        <v>207</v>
      </c>
      <c r="O17" s="235"/>
      <c r="P17" s="235"/>
      <c r="Q17" s="235"/>
      <c r="R17" s="247"/>
      <c r="S17" s="362">
        <f>Admin!B4</f>
        <v>40274</v>
      </c>
      <c r="T17" s="370"/>
      <c r="U17" s="370"/>
      <c r="V17" s="370"/>
      <c r="W17" s="253"/>
    </row>
    <row r="18" spans="1:23" ht="12" customHeight="1" x14ac:dyDescent="0.2">
      <c r="A18" s="252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359" t="s">
        <v>130</v>
      </c>
      <c r="O18" s="359"/>
      <c r="P18" s="359"/>
      <c r="Q18" s="359"/>
      <c r="R18" s="359"/>
      <c r="S18" s="359"/>
      <c r="T18" s="359"/>
      <c r="U18" s="359"/>
      <c r="V18" s="359"/>
      <c r="W18" s="257"/>
    </row>
    <row r="19" spans="1:23" ht="8.1" customHeight="1" x14ac:dyDescent="0.2">
      <c r="A19" s="252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55"/>
    </row>
    <row r="20" spans="1:23" ht="15" x14ac:dyDescent="0.2">
      <c r="A20" s="246">
        <v>2</v>
      </c>
      <c r="B20" s="234"/>
      <c r="C20" s="235" t="s">
        <v>131</v>
      </c>
      <c r="D20" s="235"/>
      <c r="E20" s="235"/>
      <c r="F20" s="234"/>
      <c r="G20" s="234"/>
      <c r="H20" s="234"/>
      <c r="I20" s="234"/>
      <c r="J20" s="234"/>
      <c r="K20" s="234"/>
      <c r="L20" s="258"/>
      <c r="M20" s="234"/>
      <c r="N20" s="354" t="str">
        <f>IF('Business Details'!N15&gt;0,'Business Details'!N15," ")</f>
        <v xml:space="preserve"> </v>
      </c>
      <c r="O20" s="355"/>
      <c r="P20" s="355"/>
      <c r="Q20" s="356"/>
      <c r="R20" s="235"/>
      <c r="S20" s="235"/>
      <c r="T20" s="235"/>
      <c r="U20" s="235"/>
      <c r="V20" s="235"/>
      <c r="W20" s="253"/>
    </row>
    <row r="21" spans="1:23" ht="8.1" customHeight="1" x14ac:dyDescent="0.2">
      <c r="A21" s="252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55"/>
    </row>
    <row r="22" spans="1:23" ht="15" customHeight="1" x14ac:dyDescent="0.2">
      <c r="A22" s="252"/>
      <c r="B22" s="234"/>
      <c r="C22" s="360" t="str">
        <f>IF('Business Details'!C17&gt;0,'Business Details'!C17," ")</f>
        <v xml:space="preserve"> </v>
      </c>
      <c r="D22" s="361"/>
      <c r="E22" s="234"/>
      <c r="F22" s="256" t="str">
        <f>IF('Business Details'!F17&gt;0,'Business Details'!F17," ")</f>
        <v xml:space="preserve"> </v>
      </c>
      <c r="G22" s="234"/>
      <c r="H22" s="234"/>
      <c r="I22" s="234"/>
      <c r="J22" s="234"/>
      <c r="K22" s="234"/>
      <c r="L22" s="234"/>
      <c r="M22" s="234"/>
      <c r="N22" s="235"/>
      <c r="O22" s="235"/>
      <c r="P22" s="235"/>
      <c r="Q22" s="235"/>
      <c r="R22" s="235"/>
      <c r="S22" s="235"/>
      <c r="T22" s="235"/>
      <c r="U22" s="235"/>
      <c r="V22" s="235"/>
      <c r="W22" s="253"/>
    </row>
    <row r="23" spans="1:23" ht="12.75" x14ac:dyDescent="0.2">
      <c r="A23" s="252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46">
        <v>6</v>
      </c>
      <c r="M23" s="235"/>
      <c r="N23" s="235" t="s">
        <v>132</v>
      </c>
      <c r="O23" s="259"/>
      <c r="P23" s="235"/>
      <c r="Q23" s="235"/>
      <c r="R23" s="235"/>
      <c r="S23" s="362">
        <f>Admin!B4</f>
        <v>40274</v>
      </c>
      <c r="T23" s="363"/>
      <c r="U23" s="364"/>
      <c r="V23" s="364"/>
      <c r="W23" s="253"/>
    </row>
    <row r="24" spans="1:23" x14ac:dyDescent="0.2">
      <c r="A24" s="246">
        <v>3</v>
      </c>
      <c r="B24" s="234"/>
      <c r="C24" s="235" t="s">
        <v>133</v>
      </c>
      <c r="D24" s="234"/>
      <c r="E24" s="234"/>
      <c r="F24" s="234"/>
      <c r="G24" s="234"/>
      <c r="H24" s="234"/>
      <c r="I24" s="234"/>
      <c r="J24" s="234"/>
      <c r="K24" s="234"/>
      <c r="L24" s="237"/>
      <c r="M24" s="250"/>
      <c r="N24" s="227" t="s">
        <v>134</v>
      </c>
      <c r="O24" s="254"/>
      <c r="P24" s="254"/>
      <c r="Q24" s="254"/>
      <c r="R24" s="237"/>
      <c r="S24" s="237"/>
      <c r="T24" s="234"/>
      <c r="U24" s="234"/>
      <c r="V24" s="234"/>
      <c r="W24" s="255"/>
    </row>
    <row r="25" spans="1:23" x14ac:dyDescent="0.2">
      <c r="A25" s="252"/>
      <c r="B25" s="234"/>
      <c r="C25" s="235" t="s">
        <v>135</v>
      </c>
      <c r="D25" s="234"/>
      <c r="E25" s="234"/>
      <c r="F25" s="234"/>
      <c r="G25" s="234"/>
      <c r="H25" s="234"/>
      <c r="I25" s="234"/>
      <c r="J25" s="234"/>
      <c r="K25" s="234"/>
      <c r="L25" s="237"/>
      <c r="M25" s="237"/>
      <c r="N25" s="254"/>
      <c r="O25" s="254"/>
      <c r="P25" s="254"/>
      <c r="Q25" s="254"/>
      <c r="R25" s="237"/>
      <c r="S25" s="237"/>
      <c r="T25" s="234"/>
      <c r="U25" s="234"/>
      <c r="V25" s="234"/>
      <c r="W25" s="255"/>
    </row>
    <row r="26" spans="1:23" ht="15" x14ac:dyDescent="0.2">
      <c r="A26" s="252"/>
      <c r="B26" s="234"/>
      <c r="C26" s="227" t="s">
        <v>136</v>
      </c>
      <c r="D26" s="254"/>
      <c r="E26" s="254"/>
      <c r="F26" s="254"/>
      <c r="G26" s="254"/>
      <c r="H26" s="254"/>
      <c r="I26" s="254"/>
      <c r="J26" s="254"/>
      <c r="K26" s="254"/>
      <c r="L26" s="237"/>
      <c r="M26" s="237"/>
      <c r="N26" s="354" t="str">
        <f>IF('Business Details'!N21&gt;0,'Business Details'!N21," ")</f>
        <v xml:space="preserve"> </v>
      </c>
      <c r="O26" s="355"/>
      <c r="P26" s="355"/>
      <c r="Q26" s="356"/>
      <c r="R26" s="237"/>
      <c r="S26" s="237"/>
      <c r="T26" s="234"/>
      <c r="U26" s="234"/>
      <c r="V26" s="234"/>
      <c r="W26" s="255"/>
    </row>
    <row r="27" spans="1:23" x14ac:dyDescent="0.2">
      <c r="A27" s="252"/>
      <c r="B27" s="234"/>
      <c r="C27" s="227" t="s">
        <v>137</v>
      </c>
      <c r="D27" s="234"/>
      <c r="E27" s="234"/>
      <c r="F27" s="234"/>
      <c r="G27" s="234"/>
      <c r="H27" s="234"/>
      <c r="I27" s="234"/>
      <c r="J27" s="234"/>
      <c r="K27" s="234"/>
      <c r="L27" s="258"/>
      <c r="M27" s="237"/>
      <c r="N27" s="254"/>
      <c r="O27" s="254"/>
      <c r="P27" s="254"/>
      <c r="Q27" s="254"/>
      <c r="R27" s="237"/>
      <c r="S27" s="237"/>
      <c r="T27" s="234"/>
      <c r="U27" s="234"/>
      <c r="V27" s="234"/>
      <c r="W27" s="255"/>
    </row>
    <row r="28" spans="1:23" x14ac:dyDescent="0.2">
      <c r="A28" s="252"/>
      <c r="B28" s="234"/>
      <c r="C28" s="254"/>
      <c r="D28" s="234"/>
      <c r="E28" s="234"/>
      <c r="F28" s="234"/>
      <c r="G28" s="234"/>
      <c r="H28" s="234"/>
      <c r="I28" s="234"/>
      <c r="J28" s="234"/>
      <c r="K28" s="234"/>
      <c r="L28" s="246">
        <v>7</v>
      </c>
      <c r="M28" s="237"/>
      <c r="N28" s="227" t="s">
        <v>138</v>
      </c>
      <c r="O28" s="254"/>
      <c r="P28" s="254"/>
      <c r="Q28" s="254"/>
      <c r="R28" s="237"/>
      <c r="S28" s="237"/>
      <c r="T28" s="234"/>
      <c r="U28" s="234"/>
      <c r="V28" s="234"/>
      <c r="W28" s="255"/>
    </row>
    <row r="29" spans="1:23" ht="15" customHeight="1" x14ac:dyDescent="0.2">
      <c r="A29" s="252"/>
      <c r="B29" s="234"/>
      <c r="C29" s="256" t="str">
        <f>IF('Business Details'!C24&gt;0,'Business Details'!C24," ")</f>
        <v xml:space="preserve"> </v>
      </c>
      <c r="D29" s="234"/>
      <c r="E29" s="234"/>
      <c r="F29" s="234"/>
      <c r="G29" s="234"/>
      <c r="H29" s="234"/>
      <c r="I29" s="234"/>
      <c r="J29" s="234"/>
      <c r="K29" s="234"/>
      <c r="L29" s="237"/>
      <c r="M29" s="237"/>
      <c r="N29" s="260" t="s">
        <v>139</v>
      </c>
      <c r="O29" s="254"/>
      <c r="P29" s="254"/>
      <c r="Q29" s="254"/>
      <c r="R29" s="237"/>
      <c r="S29" s="237"/>
      <c r="T29" s="234"/>
      <c r="U29" s="234"/>
      <c r="V29" s="234"/>
      <c r="W29" s="255"/>
    </row>
    <row r="30" spans="1:23" ht="8.1" customHeight="1" x14ac:dyDescent="0.2">
      <c r="A30" s="252"/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7"/>
      <c r="M30" s="237"/>
      <c r="N30" s="260"/>
      <c r="O30" s="254"/>
      <c r="P30" s="254"/>
      <c r="Q30" s="254"/>
      <c r="R30" s="237"/>
      <c r="S30" s="237"/>
      <c r="T30" s="234"/>
      <c r="U30" s="234"/>
      <c r="V30" s="234"/>
      <c r="W30" s="255"/>
    </row>
    <row r="31" spans="1:23" ht="15" x14ac:dyDescent="0.2">
      <c r="A31" s="252"/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7"/>
      <c r="M31" s="237"/>
      <c r="N31" s="354">
        <f>Admin!B17</f>
        <v>40638</v>
      </c>
      <c r="O31" s="357"/>
      <c r="P31" s="357"/>
      <c r="Q31" s="358"/>
      <c r="R31" s="237"/>
      <c r="S31" s="237"/>
      <c r="T31" s="234"/>
      <c r="U31" s="234"/>
      <c r="V31" s="234"/>
      <c r="W31" s="255"/>
    </row>
    <row r="32" spans="1:23" ht="8.1" customHeight="1" x14ac:dyDescent="0.2">
      <c r="A32" s="261"/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3"/>
    </row>
    <row r="33" spans="1:23" ht="24.95" customHeight="1" x14ac:dyDescent="0.2">
      <c r="A33" s="353" t="s">
        <v>212</v>
      </c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</row>
    <row r="34" spans="1:23" ht="8.1" customHeight="1" x14ac:dyDescent="0.2">
      <c r="A34" s="243"/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5"/>
    </row>
    <row r="35" spans="1:23" x14ac:dyDescent="0.2">
      <c r="A35" s="246">
        <v>8</v>
      </c>
      <c r="B35" s="234"/>
      <c r="C35" s="235" t="s">
        <v>140</v>
      </c>
      <c r="D35" s="235"/>
      <c r="E35" s="235"/>
      <c r="F35" s="235"/>
      <c r="G35" s="235"/>
      <c r="H35" s="235"/>
      <c r="I35" s="235"/>
      <c r="J35" s="235"/>
      <c r="K35" s="235"/>
      <c r="L35" s="246">
        <v>9</v>
      </c>
      <c r="M35" s="234"/>
      <c r="N35" s="235" t="s">
        <v>141</v>
      </c>
      <c r="O35" s="235"/>
      <c r="P35" s="235"/>
      <c r="Q35" s="235"/>
      <c r="R35" s="235"/>
      <c r="S35" s="235"/>
      <c r="T35" s="235"/>
      <c r="U35" s="235"/>
      <c r="V35" s="235"/>
      <c r="W35" s="253"/>
    </row>
    <row r="36" spans="1:23" x14ac:dyDescent="0.2">
      <c r="A36" s="252"/>
      <c r="B36" s="234"/>
      <c r="C36" s="259" t="s">
        <v>142</v>
      </c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9" t="s">
        <v>143</v>
      </c>
      <c r="O36" s="234"/>
      <c r="P36" s="234"/>
      <c r="Q36" s="234"/>
      <c r="R36" s="234"/>
      <c r="S36" s="234"/>
      <c r="T36" s="234"/>
      <c r="U36" s="234"/>
      <c r="V36" s="234"/>
      <c r="W36" s="255"/>
    </row>
    <row r="37" spans="1:23" ht="6" customHeight="1" x14ac:dyDescent="0.2">
      <c r="A37" s="252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55"/>
    </row>
    <row r="38" spans="1:23" ht="15.75" x14ac:dyDescent="0.2">
      <c r="A38" s="252"/>
      <c r="B38" s="234"/>
      <c r="C38" s="264" t="s">
        <v>50</v>
      </c>
      <c r="D38" s="344">
        <f>'Profit &amp; Loss Acc'!C4</f>
        <v>0</v>
      </c>
      <c r="E38" s="345"/>
      <c r="F38" s="346"/>
      <c r="G38" s="265" t="s">
        <v>144</v>
      </c>
      <c r="H38" s="266">
        <v>0</v>
      </c>
      <c r="I38" s="266">
        <v>0</v>
      </c>
      <c r="J38" s="234"/>
      <c r="K38" s="234"/>
      <c r="L38" s="234"/>
      <c r="M38" s="234"/>
      <c r="N38" s="264" t="s">
        <v>50</v>
      </c>
      <c r="O38" s="344"/>
      <c r="P38" s="345"/>
      <c r="Q38" s="346"/>
      <c r="R38" s="265" t="s">
        <v>144</v>
      </c>
      <c r="S38" s="266">
        <v>0</v>
      </c>
      <c r="T38" s="266">
        <v>0</v>
      </c>
      <c r="U38" s="267"/>
      <c r="V38" s="268"/>
      <c r="W38" s="255"/>
    </row>
    <row r="39" spans="1:23" ht="8.1" customHeight="1" x14ac:dyDescent="0.2">
      <c r="A39" s="261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3"/>
    </row>
    <row r="40" spans="1:23" ht="24.95" customHeight="1" x14ac:dyDescent="0.2">
      <c r="A40" s="353" t="s">
        <v>145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</row>
    <row r="41" spans="1:23" s="269" customFormat="1" ht="14.1" customHeight="1" x14ac:dyDescent="0.2">
      <c r="A41" s="349" t="s">
        <v>146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</row>
    <row r="42" spans="1:23" s="269" customFormat="1" ht="14.1" customHeight="1" x14ac:dyDescent="0.2">
      <c r="A42" s="349" t="s">
        <v>147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</row>
    <row r="43" spans="1:23" ht="8.1" customHeight="1" x14ac:dyDescent="0.2">
      <c r="A43" s="243"/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5"/>
    </row>
    <row r="44" spans="1:23" x14ac:dyDescent="0.2">
      <c r="A44" s="246">
        <v>10</v>
      </c>
      <c r="B44" s="234"/>
      <c r="C44" s="235" t="s">
        <v>148</v>
      </c>
      <c r="D44" s="235"/>
      <c r="E44" s="235"/>
      <c r="F44" s="235"/>
      <c r="G44" s="235"/>
      <c r="H44" s="235"/>
      <c r="I44" s="235"/>
      <c r="J44" s="235"/>
      <c r="K44" s="235"/>
      <c r="L44" s="246">
        <v>15</v>
      </c>
      <c r="M44" s="234"/>
      <c r="N44" s="235" t="s">
        <v>149</v>
      </c>
      <c r="O44" s="234"/>
      <c r="P44" s="234"/>
      <c r="Q44" s="234"/>
      <c r="R44" s="234"/>
      <c r="S44" s="234"/>
      <c r="T44" s="234"/>
      <c r="U44" s="234"/>
      <c r="V44" s="234"/>
      <c r="W44" s="255"/>
    </row>
    <row r="45" spans="1:23" ht="6" customHeight="1" x14ac:dyDescent="0.2">
      <c r="A45" s="270"/>
      <c r="B45" s="234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55"/>
    </row>
    <row r="46" spans="1:23" ht="15.75" x14ac:dyDescent="0.2">
      <c r="A46" s="252"/>
      <c r="B46" s="234"/>
      <c r="C46" s="264" t="s">
        <v>50</v>
      </c>
      <c r="D46" s="344" t="str">
        <f>IF(('Profit &amp; Loss Acc'!C4&lt;30000)," ",'Profit &amp; Loss Acc'!C6+'Profit &amp; Loss Acc'!C7)</f>
        <v xml:space="preserve"> </v>
      </c>
      <c r="E46" s="345"/>
      <c r="F46" s="346"/>
      <c r="G46" s="265" t="s">
        <v>144</v>
      </c>
      <c r="H46" s="266">
        <v>0</v>
      </c>
      <c r="I46" s="266">
        <v>0</v>
      </c>
      <c r="J46" s="234"/>
      <c r="K46" s="234"/>
      <c r="L46" s="234"/>
      <c r="M46" s="234"/>
      <c r="N46" s="264" t="s">
        <v>50</v>
      </c>
      <c r="O46" s="344" t="str">
        <f>IF(('Profit &amp; Loss Acc'!C4&lt;30000)," ",'Profit &amp; Loss Acc'!C18)</f>
        <v xml:space="preserve"> </v>
      </c>
      <c r="P46" s="345"/>
      <c r="Q46" s="346"/>
      <c r="R46" s="265" t="s">
        <v>144</v>
      </c>
      <c r="S46" s="266">
        <v>0</v>
      </c>
      <c r="T46" s="266">
        <v>0</v>
      </c>
      <c r="U46" s="234"/>
      <c r="V46" s="234"/>
      <c r="W46" s="255"/>
    </row>
    <row r="47" spans="1:23" x14ac:dyDescent="0.2">
      <c r="A47" s="252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55"/>
    </row>
    <row r="48" spans="1:23" x14ac:dyDescent="0.2">
      <c r="A48" s="246">
        <v>11</v>
      </c>
      <c r="B48" s="234"/>
      <c r="C48" s="235" t="s">
        <v>150</v>
      </c>
      <c r="D48" s="235"/>
      <c r="E48" s="235"/>
      <c r="F48" s="235"/>
      <c r="G48" s="235"/>
      <c r="H48" s="235"/>
      <c r="I48" s="235"/>
      <c r="J48" s="235"/>
      <c r="K48" s="235"/>
      <c r="L48" s="246">
        <v>16</v>
      </c>
      <c r="M48" s="234"/>
      <c r="N48" s="235" t="s">
        <v>151</v>
      </c>
      <c r="O48" s="234"/>
      <c r="P48" s="234"/>
      <c r="Q48" s="234"/>
      <c r="R48" s="234"/>
      <c r="S48" s="234"/>
      <c r="T48" s="234"/>
      <c r="U48" s="234"/>
      <c r="V48" s="234"/>
      <c r="W48" s="255"/>
    </row>
    <row r="49" spans="1:23" ht="12.75" customHeight="1" x14ac:dyDescent="0.2">
      <c r="A49" s="252"/>
      <c r="B49" s="234"/>
      <c r="C49" s="259" t="s">
        <v>152</v>
      </c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55"/>
    </row>
    <row r="50" spans="1:23" ht="6" customHeight="1" x14ac:dyDescent="0.2">
      <c r="A50" s="270"/>
      <c r="B50" s="234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55"/>
    </row>
    <row r="51" spans="1:23" ht="15.75" x14ac:dyDescent="0.2">
      <c r="A51" s="252"/>
      <c r="B51" s="234"/>
      <c r="C51" s="264" t="s">
        <v>50</v>
      </c>
      <c r="D51" s="344" t="str">
        <f>IF(('Profit &amp; Loss Acc'!C4&lt;30000)," ",'Profit &amp; Loss Acc'!C15+'Profit &amp; Loss Acc'!C16)</f>
        <v xml:space="preserve"> </v>
      </c>
      <c r="E51" s="345"/>
      <c r="F51" s="346"/>
      <c r="G51" s="265" t="s">
        <v>144</v>
      </c>
      <c r="H51" s="266">
        <v>0</v>
      </c>
      <c r="I51" s="266">
        <v>0</v>
      </c>
      <c r="J51" s="234"/>
      <c r="K51" s="234"/>
      <c r="L51" s="234"/>
      <c r="M51" s="234"/>
      <c r="N51" s="264" t="s">
        <v>50</v>
      </c>
      <c r="O51" s="344" t="str">
        <f>IF(('Profit &amp; Loss Acc'!C4&lt;30000)," ",'Profit &amp; Loss Acc'!C20)</f>
        <v xml:space="preserve"> </v>
      </c>
      <c r="P51" s="345"/>
      <c r="Q51" s="346"/>
      <c r="R51" s="265" t="s">
        <v>144</v>
      </c>
      <c r="S51" s="266">
        <v>0</v>
      </c>
      <c r="T51" s="266">
        <v>0</v>
      </c>
      <c r="U51" s="234"/>
      <c r="V51" s="234"/>
      <c r="W51" s="255"/>
    </row>
    <row r="52" spans="1:23" ht="12.75" customHeight="1" x14ac:dyDescent="0.2">
      <c r="A52" s="252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55"/>
    </row>
    <row r="53" spans="1:23" x14ac:dyDescent="0.2">
      <c r="A53" s="246">
        <v>12</v>
      </c>
      <c r="B53" s="234"/>
      <c r="C53" s="235" t="s">
        <v>153</v>
      </c>
      <c r="D53" s="235"/>
      <c r="E53" s="235"/>
      <c r="F53" s="235"/>
      <c r="G53" s="235"/>
      <c r="H53" s="235"/>
      <c r="I53" s="235"/>
      <c r="J53" s="235"/>
      <c r="K53" s="235"/>
      <c r="L53" s="246">
        <v>17</v>
      </c>
      <c r="M53" s="234"/>
      <c r="N53" s="235" t="s">
        <v>154</v>
      </c>
      <c r="O53" s="234"/>
      <c r="P53" s="234"/>
      <c r="Q53" s="234"/>
      <c r="R53" s="234"/>
      <c r="S53" s="234"/>
      <c r="T53" s="234"/>
      <c r="U53" s="234"/>
      <c r="V53" s="234"/>
      <c r="W53" s="255"/>
    </row>
    <row r="54" spans="1:23" ht="6" customHeight="1" x14ac:dyDescent="0.2">
      <c r="A54" s="270"/>
      <c r="B54" s="234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55"/>
    </row>
    <row r="55" spans="1:23" ht="15.75" x14ac:dyDescent="0.2">
      <c r="A55" s="252"/>
      <c r="B55" s="234"/>
      <c r="C55" s="264" t="s">
        <v>50</v>
      </c>
      <c r="D55" s="344" t="str">
        <f>IF(('Profit &amp; Loss Acc'!C4&lt;30000)," ",'Profit &amp; Loss Acc'!C11)</f>
        <v xml:space="preserve"> </v>
      </c>
      <c r="E55" s="345"/>
      <c r="F55" s="346"/>
      <c r="G55" s="265" t="s">
        <v>144</v>
      </c>
      <c r="H55" s="266">
        <v>0</v>
      </c>
      <c r="I55" s="266">
        <v>0</v>
      </c>
      <c r="J55" s="234"/>
      <c r="K55" s="234"/>
      <c r="L55" s="234"/>
      <c r="M55" s="234"/>
      <c r="N55" s="264" t="s">
        <v>50</v>
      </c>
      <c r="O55" s="344" t="str">
        <f>IF(('Profit &amp; Loss Acc'!C4&lt;30000)," ",'Profit &amp; Loss Acc'!C14)</f>
        <v xml:space="preserve"> </v>
      </c>
      <c r="P55" s="345"/>
      <c r="Q55" s="346"/>
      <c r="R55" s="265" t="s">
        <v>144</v>
      </c>
      <c r="S55" s="266">
        <v>0</v>
      </c>
      <c r="T55" s="266">
        <v>0</v>
      </c>
      <c r="U55" s="234"/>
      <c r="V55" s="234"/>
      <c r="W55" s="255"/>
    </row>
    <row r="56" spans="1:23" x14ac:dyDescent="0.2">
      <c r="A56" s="252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55"/>
    </row>
    <row r="57" spans="1:23" x14ac:dyDescent="0.2">
      <c r="A57" s="246">
        <v>13</v>
      </c>
      <c r="B57" s="234"/>
      <c r="C57" s="235" t="s">
        <v>155</v>
      </c>
      <c r="D57" s="235"/>
      <c r="E57" s="235"/>
      <c r="F57" s="235"/>
      <c r="G57" s="235"/>
      <c r="H57" s="235"/>
      <c r="I57" s="235"/>
      <c r="J57" s="235"/>
      <c r="K57" s="235"/>
      <c r="L57" s="246">
        <v>18</v>
      </c>
      <c r="M57" s="234"/>
      <c r="N57" s="235" t="s">
        <v>156</v>
      </c>
      <c r="O57" s="234"/>
      <c r="P57" s="234"/>
      <c r="Q57" s="234"/>
      <c r="R57" s="234"/>
      <c r="S57" s="234"/>
      <c r="T57" s="234"/>
      <c r="U57" s="234"/>
      <c r="V57" s="234"/>
      <c r="W57" s="255"/>
    </row>
    <row r="58" spans="1:23" x14ac:dyDescent="0.2">
      <c r="A58" s="252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59" t="s">
        <v>157</v>
      </c>
      <c r="O58" s="234"/>
      <c r="P58" s="234"/>
      <c r="Q58" s="234"/>
      <c r="R58" s="234"/>
      <c r="S58" s="234"/>
      <c r="T58" s="234"/>
      <c r="U58" s="234"/>
      <c r="V58" s="234"/>
      <c r="W58" s="255"/>
    </row>
    <row r="59" spans="1:23" ht="6" customHeight="1" x14ac:dyDescent="0.2">
      <c r="A59" s="270"/>
      <c r="B59" s="234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55"/>
    </row>
    <row r="60" spans="1:23" ht="15.75" x14ac:dyDescent="0.2">
      <c r="A60" s="252"/>
      <c r="B60" s="234"/>
      <c r="C60" s="264" t="s">
        <v>50</v>
      </c>
      <c r="D60" s="344" t="str">
        <f>IF(('Profit &amp; Loss Acc'!C4&lt;30000)," ",'Profit &amp; Loss Acc'!C12)</f>
        <v xml:space="preserve"> </v>
      </c>
      <c r="E60" s="345"/>
      <c r="F60" s="346"/>
      <c r="G60" s="265" t="s">
        <v>144</v>
      </c>
      <c r="H60" s="266">
        <v>0</v>
      </c>
      <c r="I60" s="266">
        <v>0</v>
      </c>
      <c r="J60" s="234"/>
      <c r="K60" s="234"/>
      <c r="L60" s="234"/>
      <c r="M60" s="234"/>
      <c r="N60" s="264" t="s">
        <v>50</v>
      </c>
      <c r="O60" s="344" t="str">
        <f>IF(('Profit &amp; Loss Acc'!C4&lt;30000)," ",'Profit &amp; Loss Acc'!C17+'Profit &amp; Loss Acc'!C19+'Profit &amp; Loss Acc'!C21)</f>
        <v xml:space="preserve"> </v>
      </c>
      <c r="P60" s="345"/>
      <c r="Q60" s="346"/>
      <c r="R60" s="265" t="s">
        <v>144</v>
      </c>
      <c r="S60" s="266">
        <v>0</v>
      </c>
      <c r="T60" s="266">
        <v>0</v>
      </c>
      <c r="U60" s="234"/>
      <c r="V60" s="234"/>
      <c r="W60" s="255"/>
    </row>
    <row r="61" spans="1:23" x14ac:dyDescent="0.2">
      <c r="A61" s="252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55"/>
    </row>
    <row r="62" spans="1:23" x14ac:dyDescent="0.2">
      <c r="A62" s="246">
        <v>14</v>
      </c>
      <c r="B62" s="234"/>
      <c r="C62" s="235" t="s">
        <v>190</v>
      </c>
      <c r="D62" s="235"/>
      <c r="E62" s="235"/>
      <c r="F62" s="235"/>
      <c r="G62" s="235"/>
      <c r="H62" s="235"/>
      <c r="I62" s="235"/>
      <c r="J62" s="235"/>
      <c r="K62" s="235"/>
      <c r="L62" s="246">
        <v>19</v>
      </c>
      <c r="M62" s="234"/>
      <c r="N62" s="235" t="s">
        <v>158</v>
      </c>
      <c r="O62" s="234"/>
      <c r="P62" s="234"/>
      <c r="Q62" s="234"/>
      <c r="R62" s="234"/>
      <c r="S62" s="234"/>
      <c r="T62" s="234"/>
      <c r="U62" s="234"/>
      <c r="V62" s="234"/>
      <c r="W62" s="255"/>
    </row>
    <row r="63" spans="1:23" ht="6" customHeight="1" x14ac:dyDescent="0.2">
      <c r="A63" s="270"/>
      <c r="B63" s="234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55"/>
    </row>
    <row r="64" spans="1:23" ht="15.75" x14ac:dyDescent="0.2">
      <c r="A64" s="252"/>
      <c r="B64" s="234"/>
      <c r="C64" s="264" t="s">
        <v>50</v>
      </c>
      <c r="D64" s="344" t="str">
        <f>IF(('Profit &amp; Loss Acc'!C4&lt;30000)," ",'Profit &amp; Loss Acc'!C13)</f>
        <v xml:space="preserve"> </v>
      </c>
      <c r="E64" s="345"/>
      <c r="F64" s="346"/>
      <c r="G64" s="265" t="s">
        <v>144</v>
      </c>
      <c r="H64" s="266">
        <v>0</v>
      </c>
      <c r="I64" s="266">
        <v>0</v>
      </c>
      <c r="J64" s="234"/>
      <c r="K64" s="234"/>
      <c r="L64" s="234"/>
      <c r="M64" s="234"/>
      <c r="N64" s="264" t="s">
        <v>50</v>
      </c>
      <c r="O64" s="344">
        <f>'Profit &amp; Loss Acc'!C6+'Profit &amp; Loss Acc'!C7+'Profit &amp; Loss Acc'!C22</f>
        <v>0</v>
      </c>
      <c r="P64" s="345"/>
      <c r="Q64" s="346"/>
      <c r="R64" s="265" t="s">
        <v>144</v>
      </c>
      <c r="S64" s="266">
        <v>0</v>
      </c>
      <c r="T64" s="266">
        <v>0</v>
      </c>
      <c r="U64" s="234"/>
      <c r="V64" s="234"/>
      <c r="W64" s="255"/>
    </row>
    <row r="65" spans="1:26" ht="8.1" customHeight="1" x14ac:dyDescent="0.2">
      <c r="A65" s="261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3"/>
    </row>
    <row r="66" spans="1:26" s="242" customFormat="1" ht="24.95" customHeight="1" x14ac:dyDescent="0.2">
      <c r="A66" s="352" t="s">
        <v>159</v>
      </c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</row>
    <row r="67" spans="1:26" ht="8.1" customHeight="1" x14ac:dyDescent="0.2">
      <c r="A67" s="243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5"/>
    </row>
    <row r="68" spans="1:26" x14ac:dyDescent="0.2">
      <c r="A68" s="246">
        <v>20</v>
      </c>
      <c r="B68" s="234"/>
      <c r="C68" s="235" t="s">
        <v>160</v>
      </c>
      <c r="D68" s="235"/>
      <c r="E68" s="235"/>
      <c r="F68" s="235"/>
      <c r="G68" s="235"/>
      <c r="H68" s="235"/>
      <c r="I68" s="235"/>
      <c r="J68" s="235"/>
      <c r="K68" s="235"/>
      <c r="L68" s="246">
        <v>21</v>
      </c>
      <c r="M68" s="234"/>
      <c r="N68" s="235" t="s">
        <v>161</v>
      </c>
      <c r="O68" s="234"/>
      <c r="P68" s="234"/>
      <c r="Q68" s="234"/>
      <c r="R68" s="234"/>
      <c r="S68" s="234"/>
      <c r="T68" s="234"/>
      <c r="U68" s="234"/>
      <c r="V68" s="234"/>
      <c r="W68" s="255"/>
    </row>
    <row r="69" spans="1:26" x14ac:dyDescent="0.2">
      <c r="A69" s="252"/>
      <c r="B69" s="234"/>
      <c r="C69" s="259" t="s">
        <v>162</v>
      </c>
      <c r="D69" s="235"/>
      <c r="E69" s="235"/>
      <c r="F69" s="235"/>
      <c r="G69" s="235"/>
      <c r="H69" s="235"/>
      <c r="I69" s="235"/>
      <c r="J69" s="235"/>
      <c r="K69" s="235"/>
      <c r="L69" s="234"/>
      <c r="M69" s="234"/>
      <c r="N69" s="259" t="s">
        <v>163</v>
      </c>
      <c r="O69" s="234"/>
      <c r="P69" s="234"/>
      <c r="Q69" s="234"/>
      <c r="R69" s="234"/>
      <c r="S69" s="234"/>
      <c r="T69" s="234"/>
      <c r="U69" s="234"/>
      <c r="V69" s="234"/>
      <c r="W69" s="255"/>
    </row>
    <row r="70" spans="1:26" ht="6" customHeight="1" x14ac:dyDescent="0.2">
      <c r="A70" s="270"/>
      <c r="B70" s="234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55"/>
    </row>
    <row r="71" spans="1:26" ht="15.75" x14ac:dyDescent="0.2">
      <c r="A71" s="252"/>
      <c r="B71" s="234"/>
      <c r="C71" s="264" t="s">
        <v>50</v>
      </c>
      <c r="D71" s="344">
        <f>IF((D38+O38-O64)&gt;=0,D38+O38-O64,0)</f>
        <v>0</v>
      </c>
      <c r="E71" s="345"/>
      <c r="F71" s="346"/>
      <c r="G71" s="265" t="s">
        <v>144</v>
      </c>
      <c r="H71" s="266">
        <v>0</v>
      </c>
      <c r="I71" s="266">
        <v>0</v>
      </c>
      <c r="J71" s="234"/>
      <c r="K71" s="234"/>
      <c r="L71" s="234"/>
      <c r="M71" s="234"/>
      <c r="N71" s="264" t="s">
        <v>50</v>
      </c>
      <c r="O71" s="344">
        <f>IF((D38+O38-O64)&lt;0,-D38-O38+O64,0)</f>
        <v>0</v>
      </c>
      <c r="P71" s="345"/>
      <c r="Q71" s="346"/>
      <c r="R71" s="265" t="s">
        <v>144</v>
      </c>
      <c r="S71" s="266">
        <v>0</v>
      </c>
      <c r="T71" s="266">
        <v>0</v>
      </c>
      <c r="U71" s="234"/>
      <c r="V71" s="234"/>
      <c r="W71" s="271"/>
      <c r="Y71" s="272"/>
      <c r="Z71" s="272"/>
    </row>
    <row r="72" spans="1:26" ht="8.1" customHeight="1" x14ac:dyDescent="0.2">
      <c r="A72" s="261"/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3"/>
    </row>
    <row r="73" spans="1:26" ht="24.95" customHeight="1" x14ac:dyDescent="0.2">
      <c r="A73" s="353" t="s">
        <v>164</v>
      </c>
      <c r="B73" s="353"/>
      <c r="C73" s="353"/>
      <c r="D73" s="35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Y73" s="272"/>
      <c r="Z73" s="272"/>
    </row>
    <row r="74" spans="1:26" ht="14.1" customHeight="1" x14ac:dyDescent="0.2">
      <c r="A74" s="349" t="s">
        <v>165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</row>
    <row r="75" spans="1:26" ht="14.1" customHeight="1" x14ac:dyDescent="0.2">
      <c r="A75" s="349" t="s">
        <v>166</v>
      </c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Y75" s="272"/>
      <c r="Z75" s="272"/>
    </row>
    <row r="76" spans="1:26" ht="13.5" customHeight="1" x14ac:dyDescent="0.2">
      <c r="A76" s="349" t="s">
        <v>167</v>
      </c>
      <c r="B76" s="349"/>
      <c r="C76" s="349"/>
      <c r="D76" s="349"/>
      <c r="E76" s="349"/>
      <c r="F76" s="349"/>
      <c r="G76" s="349"/>
      <c r="H76" s="349"/>
      <c r="I76" s="349"/>
      <c r="J76" s="34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</row>
    <row r="77" spans="1:26" ht="8.1" customHeight="1" x14ac:dyDescent="0.2">
      <c r="A77" s="243"/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5"/>
    </row>
    <row r="78" spans="1:26" x14ac:dyDescent="0.2">
      <c r="A78" s="246">
        <v>22</v>
      </c>
      <c r="B78" s="234"/>
      <c r="C78" s="235" t="s">
        <v>201</v>
      </c>
      <c r="D78" s="235"/>
      <c r="E78" s="235"/>
      <c r="F78" s="235"/>
      <c r="G78" s="235"/>
      <c r="H78" s="235"/>
      <c r="I78" s="235"/>
      <c r="J78" s="235"/>
      <c r="K78" s="235"/>
      <c r="L78" s="246">
        <v>24</v>
      </c>
      <c r="M78" s="258"/>
      <c r="N78" s="311" t="s">
        <v>213</v>
      </c>
      <c r="O78" s="258"/>
      <c r="P78" s="258"/>
      <c r="Q78" s="258"/>
      <c r="R78" s="258"/>
      <c r="S78" s="234"/>
      <c r="T78" s="234"/>
      <c r="U78" s="234"/>
      <c r="V78" s="234"/>
      <c r="W78" s="255"/>
    </row>
    <row r="79" spans="1:26" x14ac:dyDescent="0.2">
      <c r="A79" s="270"/>
      <c r="B79" s="234"/>
      <c r="C79" s="235"/>
      <c r="D79" s="235"/>
      <c r="E79" s="235"/>
      <c r="F79" s="235"/>
      <c r="G79" s="235"/>
      <c r="H79" s="235"/>
      <c r="I79" s="235"/>
      <c r="J79" s="235"/>
      <c r="K79" s="235"/>
      <c r="L79" s="258"/>
      <c r="M79" s="258"/>
      <c r="N79" s="258"/>
      <c r="O79" s="258"/>
      <c r="P79" s="258"/>
      <c r="Q79" s="258"/>
      <c r="R79" s="258"/>
      <c r="S79" s="273"/>
      <c r="T79" s="273"/>
      <c r="U79" s="273"/>
      <c r="V79" s="273"/>
      <c r="W79" s="255"/>
    </row>
    <row r="80" spans="1:26" ht="15" customHeight="1" x14ac:dyDescent="0.2">
      <c r="A80" s="270"/>
      <c r="B80" s="234"/>
      <c r="C80" s="264" t="s">
        <v>50</v>
      </c>
      <c r="D80" s="344">
        <f>IF(('Fixed Assets'!K1)&gt;0,'Fixed Assets'!K1,0)</f>
        <v>0</v>
      </c>
      <c r="E80" s="345"/>
      <c r="F80" s="346"/>
      <c r="G80" s="265" t="s">
        <v>144</v>
      </c>
      <c r="H80" s="266">
        <v>0</v>
      </c>
      <c r="I80" s="266">
        <v>0</v>
      </c>
      <c r="J80" s="235"/>
      <c r="K80" s="235"/>
      <c r="L80" s="235"/>
      <c r="M80" s="234"/>
      <c r="N80" s="264" t="s">
        <v>50</v>
      </c>
      <c r="O80" s="344">
        <f>IF(('Fixed Assets'!L1+'Fixed Assets'!Q1)&gt;0,'Fixed Assets'!L1+'Fixed Assets'!Q1,0)</f>
        <v>0</v>
      </c>
      <c r="P80" s="345"/>
      <c r="Q80" s="346"/>
      <c r="R80" s="265" t="s">
        <v>144</v>
      </c>
      <c r="S80" s="266">
        <v>0</v>
      </c>
      <c r="T80" s="266">
        <v>0</v>
      </c>
      <c r="U80" s="234"/>
      <c r="V80" s="234"/>
      <c r="W80" s="255"/>
    </row>
    <row r="81" spans="1:23" ht="6" customHeight="1" x14ac:dyDescent="0.2">
      <c r="A81" s="270"/>
      <c r="B81" s="234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55"/>
    </row>
    <row r="82" spans="1:23" x14ac:dyDescent="0.2">
      <c r="A82" s="246">
        <v>23</v>
      </c>
      <c r="B82" s="234"/>
      <c r="C82" s="311" t="s">
        <v>214</v>
      </c>
      <c r="D82" s="258"/>
      <c r="E82" s="258"/>
      <c r="F82" s="258"/>
      <c r="G82" s="258"/>
      <c r="H82" s="258"/>
      <c r="I82" s="258"/>
      <c r="J82" s="234"/>
      <c r="K82" s="234"/>
      <c r="L82" s="246">
        <v>25</v>
      </c>
      <c r="M82" s="234"/>
      <c r="N82" s="235" t="s">
        <v>168</v>
      </c>
      <c r="O82" s="234"/>
      <c r="P82" s="234"/>
      <c r="Q82" s="234"/>
      <c r="R82" s="234"/>
      <c r="S82" s="258"/>
      <c r="T82" s="258"/>
      <c r="U82" s="234"/>
      <c r="V82" s="234"/>
      <c r="W82" s="255"/>
    </row>
    <row r="83" spans="1:23" ht="11.25" customHeight="1" x14ac:dyDescent="0.2">
      <c r="A83" s="252"/>
      <c r="B83" s="234"/>
      <c r="C83" s="235" t="s">
        <v>215</v>
      </c>
      <c r="D83" s="234"/>
      <c r="E83" s="234"/>
      <c r="F83" s="234"/>
      <c r="G83" s="234"/>
      <c r="H83" s="234"/>
      <c r="I83" s="234"/>
      <c r="J83" s="234"/>
      <c r="K83" s="234"/>
      <c r="L83" s="235"/>
      <c r="M83" s="234"/>
      <c r="N83" s="235" t="s">
        <v>216</v>
      </c>
      <c r="O83" s="273"/>
      <c r="P83" s="273"/>
      <c r="Q83" s="273"/>
      <c r="R83" s="273"/>
      <c r="S83" s="262"/>
      <c r="T83" s="262"/>
      <c r="U83" s="262"/>
      <c r="V83" s="262"/>
      <c r="W83" s="263"/>
    </row>
    <row r="84" spans="1:23" ht="6" customHeight="1" x14ac:dyDescent="0.2">
      <c r="A84" s="270"/>
      <c r="B84" s="234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55"/>
    </row>
    <row r="85" spans="1:23" ht="15.75" x14ac:dyDescent="0.2">
      <c r="A85" s="270"/>
      <c r="B85" s="234"/>
      <c r="C85" s="264" t="s">
        <v>50</v>
      </c>
      <c r="D85" s="344">
        <f>IF(('Fixed Assets'!M1+'Fixed Assets'!L1)&lt;1000,'Fixed Assets'!M1,0)</f>
        <v>0</v>
      </c>
      <c r="E85" s="345"/>
      <c r="F85" s="346"/>
      <c r="G85" s="265" t="s">
        <v>144</v>
      </c>
      <c r="H85" s="266">
        <v>0</v>
      </c>
      <c r="I85" s="266">
        <v>0</v>
      </c>
      <c r="J85" s="235"/>
      <c r="K85" s="235"/>
      <c r="L85" s="234"/>
      <c r="M85" s="234"/>
      <c r="N85" s="264" t="s">
        <v>50</v>
      </c>
      <c r="O85" s="344">
        <f>IF('Fixed Assets'!R1&gt;0,'Fixed Assets'!R1,0)</f>
        <v>0</v>
      </c>
      <c r="P85" s="345"/>
      <c r="Q85" s="346"/>
      <c r="R85" s="265" t="s">
        <v>144</v>
      </c>
      <c r="S85" s="266">
        <v>0</v>
      </c>
      <c r="T85" s="266">
        <v>0</v>
      </c>
      <c r="U85" s="234"/>
      <c r="V85" s="234"/>
      <c r="W85" s="255"/>
    </row>
    <row r="86" spans="1:23" ht="8.1" customHeight="1" x14ac:dyDescent="0.2">
      <c r="A86" s="261"/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3"/>
    </row>
    <row r="87" spans="1:23" ht="24.95" customHeight="1" x14ac:dyDescent="0.2">
      <c r="A87" s="347" t="s">
        <v>169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</row>
    <row r="88" spans="1:23" ht="15.95" customHeight="1" x14ac:dyDescent="0.2">
      <c r="A88" s="349" t="s">
        <v>170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</row>
    <row r="89" spans="1:23" ht="15.75" customHeight="1" x14ac:dyDescent="0.2">
      <c r="A89" s="349" t="s">
        <v>171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</row>
    <row r="90" spans="1:23" ht="8.1" customHeight="1" x14ac:dyDescent="0.2">
      <c r="A90" s="243"/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5"/>
    </row>
    <row r="91" spans="1:23" x14ac:dyDescent="0.2">
      <c r="A91" s="246">
        <v>26</v>
      </c>
      <c r="B91" s="234"/>
      <c r="C91" s="235" t="s">
        <v>198</v>
      </c>
      <c r="D91" s="235"/>
      <c r="E91" s="235"/>
      <c r="F91" s="235"/>
      <c r="G91" s="235"/>
      <c r="H91" s="235"/>
      <c r="I91" s="235"/>
      <c r="J91" s="235"/>
      <c r="K91" s="235"/>
      <c r="L91" s="246">
        <v>28</v>
      </c>
      <c r="M91" s="234"/>
      <c r="N91" s="235" t="s">
        <v>172</v>
      </c>
      <c r="O91" s="234"/>
      <c r="P91" s="234"/>
      <c r="Q91" s="234"/>
      <c r="R91" s="234"/>
      <c r="S91" s="234"/>
      <c r="T91" s="234"/>
      <c r="U91" s="234"/>
      <c r="V91" s="234"/>
      <c r="W91" s="255"/>
    </row>
    <row r="92" spans="1:23" x14ac:dyDescent="0.2">
      <c r="A92" s="235"/>
      <c r="B92" s="234"/>
      <c r="C92" s="259" t="s">
        <v>217</v>
      </c>
      <c r="D92" s="235"/>
      <c r="E92" s="235"/>
      <c r="F92" s="235"/>
      <c r="G92" s="235"/>
      <c r="H92" s="235"/>
      <c r="I92" s="235"/>
      <c r="J92" s="235"/>
      <c r="K92" s="235"/>
      <c r="L92" s="235"/>
      <c r="M92" s="234"/>
      <c r="N92" s="235" t="s">
        <v>218</v>
      </c>
      <c r="O92" s="273"/>
      <c r="P92" s="273"/>
      <c r="Q92" s="273"/>
      <c r="R92" s="273"/>
      <c r="S92" s="273"/>
      <c r="T92" s="273"/>
      <c r="U92" s="273"/>
      <c r="V92" s="273"/>
      <c r="W92" s="255"/>
    </row>
    <row r="93" spans="1:23" ht="6" customHeight="1" x14ac:dyDescent="0.2">
      <c r="A93" s="235"/>
      <c r="B93" s="234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55"/>
    </row>
    <row r="94" spans="1:23" ht="15.75" x14ac:dyDescent="0.2">
      <c r="A94" s="234"/>
      <c r="B94" s="234"/>
      <c r="C94" s="264" t="s">
        <v>50</v>
      </c>
      <c r="D94" s="344">
        <f>'Business Details'!O29</f>
        <v>0</v>
      </c>
      <c r="E94" s="345"/>
      <c r="F94" s="346"/>
      <c r="G94" s="265" t="s">
        <v>144</v>
      </c>
      <c r="H94" s="266">
        <v>0</v>
      </c>
      <c r="I94" s="266">
        <v>0</v>
      </c>
      <c r="J94" s="234"/>
      <c r="K94" s="234"/>
      <c r="L94" s="234"/>
      <c r="M94" s="234"/>
      <c r="N94" s="264" t="s">
        <v>50</v>
      </c>
      <c r="O94" s="344">
        <f>IF(O106&gt;0,0,IF('Business Details'!D29=0,0,IF(D99&gt;'Business Details'!D29,'Business Details'!D29,D99)))</f>
        <v>0</v>
      </c>
      <c r="P94" s="350"/>
      <c r="Q94" s="351"/>
      <c r="R94" s="265" t="s">
        <v>144</v>
      </c>
      <c r="S94" s="266">
        <v>0</v>
      </c>
      <c r="T94" s="266">
        <v>0</v>
      </c>
      <c r="U94" s="234"/>
      <c r="V94" s="234"/>
      <c r="W94" s="255"/>
    </row>
    <row r="95" spans="1:23" x14ac:dyDescent="0.2">
      <c r="A95" s="234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55"/>
    </row>
    <row r="96" spans="1:23" x14ac:dyDescent="0.2">
      <c r="A96" s="246">
        <v>27</v>
      </c>
      <c r="B96" s="234"/>
      <c r="C96" s="235" t="s">
        <v>219</v>
      </c>
      <c r="D96" s="235"/>
      <c r="E96" s="235"/>
      <c r="F96" s="235"/>
      <c r="G96" s="235"/>
      <c r="H96" s="235"/>
      <c r="I96" s="235"/>
      <c r="J96" s="235"/>
      <c r="K96" s="235"/>
      <c r="L96" s="246">
        <v>29</v>
      </c>
      <c r="M96" s="234"/>
      <c r="N96" s="235" t="s">
        <v>173</v>
      </c>
      <c r="O96" s="234"/>
      <c r="P96" s="234"/>
      <c r="Q96" s="234"/>
      <c r="R96" s="234"/>
      <c r="S96" s="234"/>
      <c r="T96" s="234"/>
      <c r="U96" s="234"/>
      <c r="V96" s="234"/>
      <c r="W96" s="255"/>
    </row>
    <row r="97" spans="1:26" ht="12" customHeight="1" x14ac:dyDescent="0.2">
      <c r="A97" s="270"/>
      <c r="B97" s="234"/>
      <c r="C97" s="235" t="s">
        <v>220</v>
      </c>
      <c r="D97" s="235"/>
      <c r="E97" s="235"/>
      <c r="F97" s="235"/>
      <c r="G97" s="235"/>
      <c r="H97" s="235"/>
      <c r="I97" s="235"/>
      <c r="J97" s="235"/>
      <c r="K97" s="235"/>
      <c r="L97" s="235"/>
      <c r="M97" s="234"/>
      <c r="N97" s="259" t="s">
        <v>174</v>
      </c>
      <c r="O97" s="234"/>
      <c r="P97" s="234"/>
      <c r="Q97" s="234"/>
      <c r="R97" s="234"/>
      <c r="S97" s="234"/>
      <c r="T97" s="234"/>
      <c r="U97" s="234"/>
      <c r="V97" s="234"/>
      <c r="W97" s="255"/>
    </row>
    <row r="98" spans="1:26" ht="6" customHeight="1" x14ac:dyDescent="0.2">
      <c r="A98" s="270"/>
      <c r="B98" s="234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55"/>
    </row>
    <row r="99" spans="1:26" ht="15.75" x14ac:dyDescent="0.2">
      <c r="A99" s="252"/>
      <c r="B99" s="234"/>
      <c r="C99" s="264" t="s">
        <v>50</v>
      </c>
      <c r="D99" s="344">
        <f>IF((D71+O85+D94-O71-D80-D85-O80)&gt;0,D71+O85+D94-O71-D80-D85-O80,0)</f>
        <v>0</v>
      </c>
      <c r="E99" s="345"/>
      <c r="F99" s="346"/>
      <c r="G99" s="265" t="s">
        <v>144</v>
      </c>
      <c r="H99" s="266">
        <v>0</v>
      </c>
      <c r="I99" s="266">
        <v>0</v>
      </c>
      <c r="J99" s="234"/>
      <c r="K99" s="234"/>
      <c r="L99" s="235"/>
      <c r="M99" s="234"/>
      <c r="N99" s="264" t="s">
        <v>50</v>
      </c>
      <c r="O99" s="344">
        <f>'Profit &amp; Loss Acc'!C30</f>
        <v>0</v>
      </c>
      <c r="P99" s="345"/>
      <c r="Q99" s="346"/>
      <c r="R99" s="265" t="s">
        <v>144</v>
      </c>
      <c r="S99" s="266">
        <v>0</v>
      </c>
      <c r="T99" s="266">
        <v>0</v>
      </c>
      <c r="U99" s="234"/>
      <c r="V99" s="234"/>
      <c r="W99" s="255"/>
      <c r="Y99" s="272"/>
      <c r="Z99" s="272"/>
    </row>
    <row r="100" spans="1:26" ht="12" customHeight="1" x14ac:dyDescent="0.2">
      <c r="A100" s="261"/>
      <c r="B100" s="262"/>
      <c r="C100" s="262"/>
      <c r="D100" s="262"/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3"/>
    </row>
    <row r="101" spans="1:26" s="274" customFormat="1" ht="24.95" customHeight="1" x14ac:dyDescent="0.2">
      <c r="A101" s="343" t="s">
        <v>175</v>
      </c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  <c r="T101" s="343"/>
      <c r="U101" s="343"/>
      <c r="V101" s="343"/>
      <c r="W101" s="343"/>
    </row>
    <row r="102" spans="1:26" ht="8.1" customHeight="1" x14ac:dyDescent="0.2">
      <c r="A102" s="243"/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5"/>
    </row>
    <row r="103" spans="1:26" x14ac:dyDescent="0.2">
      <c r="A103" s="246">
        <v>30</v>
      </c>
      <c r="B103" s="234"/>
      <c r="C103" s="235" t="s">
        <v>221</v>
      </c>
      <c r="D103" s="235"/>
      <c r="E103" s="235"/>
      <c r="F103" s="235"/>
      <c r="G103" s="235"/>
      <c r="H103" s="235"/>
      <c r="I103" s="235"/>
      <c r="J103" s="235"/>
      <c r="K103" s="235"/>
      <c r="L103" s="246">
        <v>31</v>
      </c>
      <c r="M103" s="234"/>
      <c r="N103" s="235" t="s">
        <v>222</v>
      </c>
      <c r="O103" s="234"/>
      <c r="P103" s="234"/>
      <c r="Q103" s="234"/>
      <c r="R103" s="234"/>
      <c r="S103" s="234"/>
      <c r="T103" s="234"/>
      <c r="U103" s="234"/>
      <c r="V103" s="234"/>
      <c r="W103" s="255"/>
    </row>
    <row r="104" spans="1:26" ht="12" customHeight="1" x14ac:dyDescent="0.2">
      <c r="A104" s="252"/>
      <c r="B104" s="234"/>
      <c r="C104" s="227" t="s">
        <v>223</v>
      </c>
      <c r="D104" s="275"/>
      <c r="E104" s="275"/>
      <c r="F104" s="275"/>
      <c r="G104" s="265"/>
      <c r="H104" s="268"/>
      <c r="I104" s="268"/>
      <c r="J104" s="237"/>
      <c r="K104" s="237"/>
      <c r="L104" s="235"/>
      <c r="M104" s="234"/>
      <c r="N104" s="235" t="s">
        <v>224</v>
      </c>
      <c r="O104" s="234"/>
      <c r="P104" s="234"/>
      <c r="Q104" s="234"/>
      <c r="R104" s="234"/>
      <c r="S104" s="234"/>
      <c r="T104" s="234"/>
      <c r="U104" s="234"/>
      <c r="V104" s="234"/>
      <c r="W104" s="255"/>
    </row>
    <row r="105" spans="1:26" ht="6" customHeight="1" x14ac:dyDescent="0.2">
      <c r="A105" s="270"/>
      <c r="B105" s="234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55"/>
    </row>
    <row r="106" spans="1:26" ht="15.75" x14ac:dyDescent="0.2">
      <c r="A106" s="270"/>
      <c r="B106" s="234"/>
      <c r="C106" s="264" t="s">
        <v>50</v>
      </c>
      <c r="D106" s="344">
        <f>IF((D99+O99-O94)&gt;0,D99+O99-O94,0)</f>
        <v>0</v>
      </c>
      <c r="E106" s="345"/>
      <c r="F106" s="346"/>
      <c r="G106" s="265" t="s">
        <v>144</v>
      </c>
      <c r="H106" s="266">
        <v>0</v>
      </c>
      <c r="I106" s="266">
        <v>0</v>
      </c>
      <c r="J106" s="235"/>
      <c r="K106" s="235"/>
      <c r="L106" s="235"/>
      <c r="M106" s="234"/>
      <c r="N106" s="264" t="s">
        <v>50</v>
      </c>
      <c r="O106" s="344">
        <f>IF((O71+D80+D85+O80-D71-O85-D94)&gt;=0,O71+D80+D85+O80-D71-O85-D94,0)</f>
        <v>0</v>
      </c>
      <c r="P106" s="345"/>
      <c r="Q106" s="346"/>
      <c r="R106" s="265" t="s">
        <v>144</v>
      </c>
      <c r="S106" s="266">
        <v>0</v>
      </c>
      <c r="T106" s="266">
        <v>0</v>
      </c>
      <c r="U106" s="234"/>
      <c r="V106" s="234"/>
      <c r="W106" s="255"/>
    </row>
    <row r="107" spans="1:26" ht="6" customHeight="1" x14ac:dyDescent="0.2">
      <c r="A107" s="261"/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76"/>
      <c r="M107" s="276"/>
      <c r="N107" s="277"/>
      <c r="O107" s="276"/>
      <c r="P107" s="276"/>
      <c r="Q107" s="276"/>
      <c r="R107" s="276"/>
      <c r="S107" s="276"/>
      <c r="T107" s="276"/>
      <c r="U107" s="276"/>
      <c r="V107" s="262"/>
      <c r="W107" s="263"/>
    </row>
    <row r="108" spans="1:26" ht="24.95" customHeight="1" x14ac:dyDescent="0.2">
      <c r="A108" s="347" t="s">
        <v>176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</row>
    <row r="109" spans="1:26" ht="15.95" customHeight="1" x14ac:dyDescent="0.2">
      <c r="A109" s="349" t="s">
        <v>177</v>
      </c>
      <c r="B109" s="349"/>
      <c r="C109" s="349"/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49"/>
      <c r="T109" s="349"/>
      <c r="U109" s="349"/>
      <c r="V109" s="349"/>
      <c r="W109" s="349"/>
    </row>
    <row r="110" spans="1:26" ht="8.1" customHeight="1" x14ac:dyDescent="0.2">
      <c r="A110" s="278"/>
      <c r="B110" s="279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279"/>
      <c r="W110" s="280"/>
    </row>
    <row r="111" spans="1:26" x14ac:dyDescent="0.2">
      <c r="A111" s="246">
        <v>32</v>
      </c>
      <c r="B111" s="234"/>
      <c r="C111" s="235" t="s">
        <v>178</v>
      </c>
      <c r="D111" s="235"/>
      <c r="E111" s="235"/>
      <c r="F111" s="235"/>
      <c r="G111" s="235"/>
      <c r="H111" s="235"/>
      <c r="I111" s="235"/>
      <c r="J111" s="235"/>
      <c r="K111" s="235"/>
      <c r="L111" s="246">
        <v>35</v>
      </c>
      <c r="M111" s="234"/>
      <c r="N111" s="235" t="s">
        <v>179</v>
      </c>
      <c r="O111" s="234"/>
      <c r="P111" s="234"/>
      <c r="Q111" s="234"/>
      <c r="R111" s="234"/>
      <c r="S111" s="234"/>
      <c r="T111" s="234"/>
      <c r="U111" s="234"/>
      <c r="V111" s="234"/>
      <c r="W111" s="255"/>
    </row>
    <row r="112" spans="1:26" x14ac:dyDescent="0.2">
      <c r="A112" s="270"/>
      <c r="B112" s="234"/>
      <c r="C112" s="235" t="s">
        <v>180</v>
      </c>
      <c r="D112" s="389" t="str">
        <f>Admin!G$2</f>
        <v>2010-11</v>
      </c>
      <c r="E112" s="363"/>
      <c r="F112" s="363"/>
      <c r="G112" s="235"/>
      <c r="H112" s="235"/>
      <c r="I112" s="235"/>
      <c r="J112" s="235"/>
      <c r="K112" s="235"/>
      <c r="L112" s="235"/>
      <c r="M112" s="234"/>
      <c r="N112" s="235" t="s">
        <v>225</v>
      </c>
      <c r="O112" s="273"/>
      <c r="P112" s="273"/>
      <c r="Q112" s="273"/>
      <c r="R112" s="273"/>
      <c r="S112" s="273"/>
      <c r="T112" s="273"/>
      <c r="U112" s="273"/>
      <c r="V112" s="273"/>
      <c r="W112" s="255"/>
    </row>
    <row r="113" spans="1:23" ht="6" customHeight="1" x14ac:dyDescent="0.2">
      <c r="A113" s="270"/>
      <c r="B113" s="234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55"/>
    </row>
    <row r="114" spans="1:23" ht="15.75" x14ac:dyDescent="0.2">
      <c r="A114" s="252"/>
      <c r="B114" s="234"/>
      <c r="C114" s="264" t="s">
        <v>50</v>
      </c>
      <c r="D114" s="344"/>
      <c r="E114" s="345"/>
      <c r="F114" s="346"/>
      <c r="G114" s="265" t="s">
        <v>144</v>
      </c>
      <c r="H114" s="266">
        <v>0</v>
      </c>
      <c r="I114" s="266">
        <v>0</v>
      </c>
      <c r="J114" s="234"/>
      <c r="K114" s="234"/>
      <c r="L114" s="234"/>
      <c r="M114" s="234"/>
      <c r="N114" s="246"/>
      <c r="O114" s="275"/>
      <c r="P114" s="275"/>
      <c r="Q114" s="275"/>
      <c r="R114" s="265"/>
      <c r="S114" s="268"/>
      <c r="T114" s="268"/>
      <c r="U114" s="237"/>
      <c r="V114" s="234"/>
      <c r="W114" s="255"/>
    </row>
    <row r="115" spans="1:23" x14ac:dyDescent="0.2">
      <c r="A115" s="252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55"/>
    </row>
    <row r="116" spans="1:23" x14ac:dyDescent="0.2">
      <c r="A116" s="246">
        <v>33</v>
      </c>
      <c r="B116" s="234"/>
      <c r="C116" s="235" t="s">
        <v>181</v>
      </c>
      <c r="D116" s="235"/>
      <c r="E116" s="235"/>
      <c r="F116" s="235"/>
      <c r="G116" s="235"/>
      <c r="H116" s="235"/>
      <c r="I116" s="235"/>
      <c r="J116" s="235"/>
      <c r="K116" s="235"/>
      <c r="L116" s="246">
        <v>36</v>
      </c>
      <c r="M116" s="234"/>
      <c r="N116" s="235" t="s">
        <v>182</v>
      </c>
      <c r="O116" s="234"/>
      <c r="P116" s="234"/>
      <c r="Q116" s="234"/>
      <c r="R116" s="390" t="s">
        <v>227</v>
      </c>
      <c r="S116" s="390"/>
      <c r="T116" s="390"/>
      <c r="U116" s="250" t="s">
        <v>183</v>
      </c>
      <c r="V116" s="234"/>
      <c r="W116" s="255"/>
    </row>
    <row r="117" spans="1:23" ht="12" customHeight="1" x14ac:dyDescent="0.2">
      <c r="A117" s="270"/>
      <c r="B117" s="234"/>
      <c r="C117" s="235" t="s">
        <v>184</v>
      </c>
      <c r="D117" s="235"/>
      <c r="E117" s="235"/>
      <c r="F117" s="235"/>
      <c r="G117" s="235"/>
      <c r="H117" s="235"/>
      <c r="I117" s="235"/>
      <c r="J117" s="235"/>
      <c r="K117" s="235"/>
      <c r="L117" s="235"/>
      <c r="M117" s="234"/>
      <c r="N117" s="235" t="s">
        <v>226</v>
      </c>
      <c r="O117" s="234"/>
      <c r="P117" s="234"/>
      <c r="Q117" s="234"/>
      <c r="R117" s="234"/>
      <c r="S117" s="234"/>
      <c r="T117" s="234"/>
      <c r="U117" s="234"/>
      <c r="V117" s="234"/>
      <c r="W117" s="255"/>
    </row>
    <row r="118" spans="1:23" ht="12" customHeight="1" x14ac:dyDescent="0.2">
      <c r="A118" s="270"/>
      <c r="B118" s="234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4"/>
      <c r="N118" s="260" t="s">
        <v>185</v>
      </c>
      <c r="O118" s="234"/>
      <c r="P118" s="234"/>
      <c r="Q118" s="234"/>
      <c r="R118" s="234"/>
      <c r="S118" s="234"/>
      <c r="T118" s="234"/>
      <c r="U118" s="234"/>
      <c r="V118" s="234"/>
      <c r="W118" s="255"/>
    </row>
    <row r="119" spans="1:23" ht="15.75" x14ac:dyDescent="0.2">
      <c r="A119" s="252"/>
      <c r="B119" s="234"/>
      <c r="C119" s="264" t="s">
        <v>50</v>
      </c>
      <c r="D119" s="344"/>
      <c r="E119" s="345"/>
      <c r="F119" s="346"/>
      <c r="G119" s="265" t="s">
        <v>144</v>
      </c>
      <c r="H119" s="266">
        <v>0</v>
      </c>
      <c r="I119" s="266">
        <v>0</v>
      </c>
      <c r="J119" s="234"/>
      <c r="K119" s="234"/>
      <c r="L119" s="235"/>
      <c r="M119" s="234"/>
      <c r="N119" s="246"/>
      <c r="O119" s="234"/>
      <c r="P119" s="234"/>
      <c r="Q119" s="234"/>
      <c r="R119" s="234"/>
      <c r="S119" s="234"/>
      <c r="T119" s="234"/>
      <c r="U119" s="234"/>
      <c r="V119" s="234"/>
      <c r="W119" s="255"/>
    </row>
    <row r="120" spans="1:23" x14ac:dyDescent="0.2">
      <c r="A120" s="246">
        <v>34</v>
      </c>
      <c r="B120" s="234"/>
      <c r="C120" s="235" t="s">
        <v>186</v>
      </c>
      <c r="D120" s="235"/>
      <c r="E120" s="235"/>
      <c r="F120" s="235"/>
      <c r="G120" s="235"/>
      <c r="H120" s="235"/>
      <c r="I120" s="235"/>
      <c r="J120" s="235"/>
      <c r="K120" s="235"/>
      <c r="L120" s="246">
        <v>37</v>
      </c>
      <c r="M120" s="234"/>
      <c r="N120" s="235" t="s">
        <v>187</v>
      </c>
      <c r="O120" s="234"/>
      <c r="P120" s="234"/>
      <c r="Q120" s="234"/>
      <c r="R120" s="234"/>
      <c r="S120" s="234"/>
      <c r="T120" s="234"/>
      <c r="U120" s="234"/>
      <c r="V120" s="234"/>
      <c r="W120" s="255"/>
    </row>
    <row r="121" spans="1:23" ht="12" customHeight="1" x14ac:dyDescent="0.2">
      <c r="A121" s="270"/>
      <c r="B121" s="234"/>
      <c r="C121" s="259" t="s">
        <v>188</v>
      </c>
      <c r="D121" s="235"/>
      <c r="E121" s="235"/>
      <c r="F121" s="235"/>
      <c r="G121" s="235"/>
      <c r="H121" s="235"/>
      <c r="I121" s="235"/>
      <c r="J121" s="235"/>
      <c r="K121" s="235"/>
      <c r="L121" s="235"/>
      <c r="M121" s="234"/>
      <c r="N121" s="235" t="s">
        <v>189</v>
      </c>
      <c r="O121" s="234"/>
      <c r="P121" s="234"/>
      <c r="Q121" s="234"/>
      <c r="R121" s="234"/>
      <c r="S121" s="234"/>
      <c r="T121" s="234"/>
      <c r="U121" s="234"/>
      <c r="V121" s="234"/>
      <c r="W121" s="255"/>
    </row>
    <row r="122" spans="1:23" ht="6" customHeight="1" x14ac:dyDescent="0.2">
      <c r="A122" s="270"/>
      <c r="B122" s="234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55"/>
    </row>
    <row r="123" spans="1:23" ht="15.75" x14ac:dyDescent="0.2">
      <c r="A123" s="252"/>
      <c r="B123" s="234"/>
      <c r="C123" s="264" t="s">
        <v>50</v>
      </c>
      <c r="D123" s="344">
        <f>'Business Details'!O34</f>
        <v>0</v>
      </c>
      <c r="E123" s="350"/>
      <c r="F123" s="351"/>
      <c r="G123" s="265" t="s">
        <v>144</v>
      </c>
      <c r="H123" s="266">
        <v>0</v>
      </c>
      <c r="I123" s="266">
        <v>0</v>
      </c>
      <c r="J123" s="234"/>
      <c r="K123" s="234"/>
      <c r="L123" s="235"/>
      <c r="M123" s="234"/>
      <c r="N123" s="264" t="s">
        <v>50</v>
      </c>
      <c r="O123" s="344">
        <f>[1]Mar11!$K$1</f>
        <v>0</v>
      </c>
      <c r="P123" s="350"/>
      <c r="Q123" s="351"/>
      <c r="R123" s="265" t="s">
        <v>144</v>
      </c>
      <c r="S123" s="266">
        <v>0</v>
      </c>
      <c r="T123" s="266">
        <v>0</v>
      </c>
      <c r="U123" s="234"/>
      <c r="V123" s="234"/>
      <c r="W123" s="255"/>
    </row>
    <row r="124" spans="1:23" ht="12" customHeight="1" x14ac:dyDescent="0.2">
      <c r="A124" s="281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82"/>
      <c r="M124" s="262"/>
      <c r="N124" s="283"/>
      <c r="O124" s="284"/>
      <c r="P124" s="284"/>
      <c r="Q124" s="284"/>
      <c r="R124" s="285"/>
      <c r="S124" s="286"/>
      <c r="T124" s="286"/>
      <c r="U124" s="262"/>
      <c r="V124" s="262"/>
      <c r="W124" s="263"/>
    </row>
  </sheetData>
  <mergeCells count="67">
    <mergeCell ref="D119:F119"/>
    <mergeCell ref="D123:F123"/>
    <mergeCell ref="O123:Q123"/>
    <mergeCell ref="A109:W109"/>
    <mergeCell ref="D112:F112"/>
    <mergeCell ref="D114:F114"/>
    <mergeCell ref="R116:T116"/>
    <mergeCell ref="A1:F2"/>
    <mergeCell ref="G1:N2"/>
    <mergeCell ref="O1:W1"/>
    <mergeCell ref="O2:P2"/>
    <mergeCell ref="Q2:T2"/>
    <mergeCell ref="V2:W2"/>
    <mergeCell ref="A3:W3"/>
    <mergeCell ref="A4:W4"/>
    <mergeCell ref="C8:J8"/>
    <mergeCell ref="O8:P8"/>
    <mergeCell ref="R8:U8"/>
    <mergeCell ref="N18:V18"/>
    <mergeCell ref="N20:Q20"/>
    <mergeCell ref="C22:D22"/>
    <mergeCell ref="S23:V23"/>
    <mergeCell ref="A10:W10"/>
    <mergeCell ref="C13:J13"/>
    <mergeCell ref="C15:J15"/>
    <mergeCell ref="C17:J17"/>
    <mergeCell ref="S17:V17"/>
    <mergeCell ref="N26:Q26"/>
    <mergeCell ref="N31:Q31"/>
    <mergeCell ref="A33:W33"/>
    <mergeCell ref="D38:F38"/>
    <mergeCell ref="O38:Q38"/>
    <mergeCell ref="D51:F51"/>
    <mergeCell ref="O51:Q51"/>
    <mergeCell ref="D55:F55"/>
    <mergeCell ref="O55:Q55"/>
    <mergeCell ref="A40:W40"/>
    <mergeCell ref="A41:W41"/>
    <mergeCell ref="A42:W42"/>
    <mergeCell ref="D46:F46"/>
    <mergeCell ref="O46:Q46"/>
    <mergeCell ref="A66:W66"/>
    <mergeCell ref="D71:F71"/>
    <mergeCell ref="O71:Q71"/>
    <mergeCell ref="A73:W73"/>
    <mergeCell ref="D60:F60"/>
    <mergeCell ref="O60:Q60"/>
    <mergeCell ref="D64:F64"/>
    <mergeCell ref="O64:Q64"/>
    <mergeCell ref="A74:W74"/>
    <mergeCell ref="A75:W75"/>
    <mergeCell ref="A76:W76"/>
    <mergeCell ref="D80:F80"/>
    <mergeCell ref="O80:Q80"/>
    <mergeCell ref="A101:W101"/>
    <mergeCell ref="D106:F106"/>
    <mergeCell ref="O106:Q106"/>
    <mergeCell ref="A108:W108"/>
    <mergeCell ref="D85:F85"/>
    <mergeCell ref="O85:Q85"/>
    <mergeCell ref="A87:W87"/>
    <mergeCell ref="D99:F99"/>
    <mergeCell ref="O99:Q99"/>
    <mergeCell ref="A88:W88"/>
    <mergeCell ref="A89:W89"/>
    <mergeCell ref="D94:F94"/>
    <mergeCell ref="O94:Q94"/>
  </mergeCells>
  <phoneticPr fontId="2" type="noConversion"/>
  <printOptions horizontalCentered="1" verticalCentered="1"/>
  <pageMargins left="0.19685039370078741" right="0.19685039370078741" top="0.31496062992125984" bottom="0.31496062992125984" header="0.15748031496062992" footer="0.1574803149606299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8"/>
  <sheetViews>
    <sheetView workbookViewId="0">
      <pane ySplit="2" topLeftCell="A3" activePane="bottomLeft" state="frozen"/>
      <selection pane="bottomLeft" activeCell="J13" sqref="J13"/>
    </sheetView>
  </sheetViews>
  <sheetFormatPr defaultRowHeight="12.75" x14ac:dyDescent="0.2"/>
  <cols>
    <col min="1" max="1" width="20.85546875" style="2" customWidth="1"/>
    <col min="2" max="2" width="6" style="5" hidden="1" customWidth="1"/>
    <col min="3" max="3" width="11.7109375" style="4" customWidth="1"/>
    <col min="4" max="15" width="8.7109375" style="4" customWidth="1"/>
    <col min="16" max="16" width="1.7109375" style="2" customWidth="1"/>
    <col min="17" max="16384" width="9.140625" style="2"/>
  </cols>
  <sheetData>
    <row r="1" spans="1:16" s="1" customFormat="1" ht="12" customHeight="1" x14ac:dyDescent="0.2">
      <c r="A1" s="391" t="s">
        <v>24</v>
      </c>
      <c r="B1" s="299" t="s">
        <v>23</v>
      </c>
      <c r="C1" s="300" t="s">
        <v>110</v>
      </c>
      <c r="D1" s="393">
        <f>Admin!B5</f>
        <v>40298</v>
      </c>
      <c r="E1" s="393">
        <f>Admin!B6</f>
        <v>40329</v>
      </c>
      <c r="F1" s="393">
        <f>Admin!B7</f>
        <v>40359</v>
      </c>
      <c r="G1" s="393">
        <f>Admin!B8</f>
        <v>40390</v>
      </c>
      <c r="H1" s="393">
        <f>Admin!B9</f>
        <v>40421</v>
      </c>
      <c r="I1" s="393">
        <f>Admin!B10</f>
        <v>40451</v>
      </c>
      <c r="J1" s="393">
        <f>Admin!B11</f>
        <v>40482</v>
      </c>
      <c r="K1" s="393">
        <f>Admin!B12</f>
        <v>40512</v>
      </c>
      <c r="L1" s="393">
        <f>Admin!B13</f>
        <v>40543</v>
      </c>
      <c r="M1" s="393">
        <f>Admin!B14</f>
        <v>40574</v>
      </c>
      <c r="N1" s="393">
        <f>Admin!B15</f>
        <v>40602</v>
      </c>
      <c r="O1" s="393">
        <f>Admin!B16</f>
        <v>40633</v>
      </c>
      <c r="P1" s="166"/>
    </row>
    <row r="2" spans="1:16" ht="12" customHeight="1" x14ac:dyDescent="0.2">
      <c r="A2" s="392"/>
      <c r="B2" s="301"/>
      <c r="C2" s="302" t="str">
        <f>Admin!G2</f>
        <v>2010-11</v>
      </c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50"/>
    </row>
    <row r="3" spans="1:16" s="16" customFormat="1" ht="6" customHeight="1" x14ac:dyDescent="0.2">
      <c r="A3" s="90" t="str">
        <f>IF(C3=" "," ","Purchase analysis errors")</f>
        <v xml:space="preserve"> </v>
      </c>
      <c r="B3" s="168"/>
      <c r="C3" s="169" t="str">
        <f>IF((SUM(D3:O3)&gt;1),ROUND(SUM(D3:O3),0)," ")</f>
        <v xml:space="preserve"> </v>
      </c>
      <c r="D3" s="169" t="str">
        <f>IF(([2]Apr10!$E$1&gt;1),[2]Apr10!$E$1," ")</f>
        <v xml:space="preserve"> </v>
      </c>
      <c r="E3" s="169" t="str">
        <f>IF(([2]May10!$E$1&gt;1),[2]May10!$E$1," ")</f>
        <v xml:space="preserve"> </v>
      </c>
      <c r="F3" s="169" t="str">
        <f>IF(([2]Jun10!$E$1&gt;1),[2]Jun10!$E$1," ")</f>
        <v xml:space="preserve"> </v>
      </c>
      <c r="G3" s="169" t="str">
        <f>IF(([2]Jul10!$E$1&gt;1),[2]Jul10!$E$1," ")</f>
        <v xml:space="preserve"> </v>
      </c>
      <c r="H3" s="169" t="str">
        <f>IF(([2]Aug10!$E$1&gt;1),[2]Aug10!$E$1," ")</f>
        <v xml:space="preserve"> </v>
      </c>
      <c r="I3" s="169" t="str">
        <f>IF(([2]Sep10!$E$1&gt;1),[2]Sep10!$E$1," ")</f>
        <v xml:space="preserve"> </v>
      </c>
      <c r="J3" s="169" t="str">
        <f>IF(([2]Oct10!$E$1&gt;1),[2]Oct10!$E$1," ")</f>
        <v xml:space="preserve"> </v>
      </c>
      <c r="K3" s="169" t="str">
        <f>IF(([2]Nov10!$E$1&gt;1),[2]Nov10!$E$1," ")</f>
        <v xml:space="preserve"> </v>
      </c>
      <c r="L3" s="169" t="str">
        <f>IF(([2]Dec10!$E$1&gt;1),[2]Dec10!$E$1," ")</f>
        <v xml:space="preserve"> </v>
      </c>
      <c r="M3" s="169" t="str">
        <f>IF(([2]Jan11!$E$1&gt;1),[2]Jan11!$E$1," ")</f>
        <v xml:space="preserve"> </v>
      </c>
      <c r="N3" s="169" t="str">
        <f>IF(([2]Feb11!$E$1&gt;1),[2]Feb11!$E$1," ")</f>
        <v xml:space="preserve"> </v>
      </c>
      <c r="O3" s="169" t="str">
        <f>IF(([2]Mar11!$E$1&gt;1),[2]Mar11!$E$1," ")</f>
        <v xml:space="preserve"> </v>
      </c>
      <c r="P3" s="167"/>
    </row>
    <row r="4" spans="1:16" x14ac:dyDescent="0.2">
      <c r="A4" s="297" t="s">
        <v>1</v>
      </c>
      <c r="B4" s="298">
        <v>3.29</v>
      </c>
      <c r="C4" s="303">
        <f>ROUND(SUM(D4:O4),0)</f>
        <v>0</v>
      </c>
      <c r="D4" s="4">
        <f>[1]Apr10!$F$1</f>
        <v>0</v>
      </c>
      <c r="E4" s="4">
        <f>[1]May10!$F$1</f>
        <v>0</v>
      </c>
      <c r="F4" s="4">
        <f>[1]Jun10!$F$1</f>
        <v>0</v>
      </c>
      <c r="G4" s="4">
        <f>[1]Jul10!$F$1</f>
        <v>0</v>
      </c>
      <c r="H4" s="4">
        <f>[1]Aug10!$F$1</f>
        <v>0</v>
      </c>
      <c r="I4" s="4">
        <f>[1]Sep10!$F$1</f>
        <v>0</v>
      </c>
      <c r="J4" s="4">
        <f>[1]Oct10!$F$1</f>
        <v>0</v>
      </c>
      <c r="K4" s="4">
        <f>[1]Nov10!$F$1</f>
        <v>0</v>
      </c>
      <c r="L4" s="4">
        <f>[1]Dec10!$F$1</f>
        <v>0</v>
      </c>
      <c r="M4" s="4">
        <f>[1]Jan11!$F$1</f>
        <v>0</v>
      </c>
      <c r="N4" s="4">
        <f>[1]Feb11!$F$1</f>
        <v>0</v>
      </c>
      <c r="O4" s="4">
        <f>[1]Mar11!$F$1</f>
        <v>0</v>
      </c>
      <c r="P4" s="50"/>
    </row>
    <row r="5" spans="1:16" ht="6" customHeight="1" x14ac:dyDescent="0.2">
      <c r="A5" s="163"/>
      <c r="B5" s="3"/>
      <c r="C5" s="292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0"/>
    </row>
    <row r="6" spans="1:16" x14ac:dyDescent="0.2">
      <c r="A6" s="50" t="s">
        <v>2</v>
      </c>
      <c r="B6" s="5">
        <v>3.46</v>
      </c>
      <c r="C6" s="293">
        <f>ROUND(SUM(D6:O6),0)</f>
        <v>0</v>
      </c>
      <c r="D6" s="4">
        <f>[2]Apr10!$J$1+[2]Stock!$D$5-[2]Stock!$D$7</f>
        <v>0</v>
      </c>
      <c r="E6" s="4">
        <f>[2]May10!$J$1+[2]Stock!$D$7-[2]Stock!$D$9</f>
        <v>0</v>
      </c>
      <c r="F6" s="4">
        <f>[2]Jun10!$J$1+[2]Stock!$D$9-[2]Stock!$D$11</f>
        <v>0</v>
      </c>
      <c r="G6" s="4">
        <f>[2]Jul10!$J$1+[2]Stock!$D$11-[2]Stock!$D$13</f>
        <v>0</v>
      </c>
      <c r="H6" s="4">
        <f>[2]Aug10!$J$1+[2]Stock!$D$13-[2]Stock!$D$15</f>
        <v>0</v>
      </c>
      <c r="I6" s="4">
        <f>[2]Sep10!$J$1+[2]Stock!$D$15-[2]Stock!$D$17</f>
        <v>0</v>
      </c>
      <c r="J6" s="4">
        <f>[2]Oct10!$J$1+[2]Stock!$D$17-[2]Stock!$D$19</f>
        <v>0</v>
      </c>
      <c r="K6" s="4">
        <f>[2]Nov10!$J$1+[2]Stock!$D$19-[2]Stock!$D$21</f>
        <v>0</v>
      </c>
      <c r="L6" s="4">
        <f>[2]Dec10!$J$1+[2]Stock!$D$21-[2]Stock!$D$23</f>
        <v>0</v>
      </c>
      <c r="M6" s="4">
        <f>[2]Jan11!$J$1+[2]Stock!$D$23-[2]Stock!$D$25</f>
        <v>0</v>
      </c>
      <c r="N6" s="4">
        <f>[2]Feb11!$J$1+[2]Stock!$D$25-[2]Stock!$D$27</f>
        <v>0</v>
      </c>
      <c r="O6" s="4">
        <f>[2]Mar11!$J$1+[2]Stock!$D$27-[2]Stock!$D$30</f>
        <v>0</v>
      </c>
      <c r="P6" s="50"/>
    </row>
    <row r="7" spans="1:16" s="6" customFormat="1" x14ac:dyDescent="0.2">
      <c r="A7" s="164" t="s">
        <v>15</v>
      </c>
      <c r="B7" s="5">
        <v>3.48</v>
      </c>
      <c r="C7" s="293">
        <f>ROUND(SUM(D7:O7),0)</f>
        <v>0</v>
      </c>
      <c r="D7" s="4">
        <f>[2]Apr10!$K$1</f>
        <v>0</v>
      </c>
      <c r="E7" s="4">
        <f>[2]May10!$K$1</f>
        <v>0</v>
      </c>
      <c r="F7" s="4">
        <f>[2]Jun10!$K$1</f>
        <v>0</v>
      </c>
      <c r="G7" s="4">
        <f>[2]Jul10!$K$1</f>
        <v>0</v>
      </c>
      <c r="H7" s="4">
        <f>[2]Aug10!$K$1</f>
        <v>0</v>
      </c>
      <c r="I7" s="4">
        <f>[2]Sep10!$K$1</f>
        <v>0</v>
      </c>
      <c r="J7" s="4">
        <f>[2]Oct10!$K$1</f>
        <v>0</v>
      </c>
      <c r="K7" s="4">
        <f>[2]Nov10!$K$1</f>
        <v>0</v>
      </c>
      <c r="L7" s="4">
        <f>[2]Dec10!$K$1</f>
        <v>0</v>
      </c>
      <c r="M7" s="4">
        <f>[2]Jan11!$K$1</f>
        <v>0</v>
      </c>
      <c r="N7" s="4">
        <f>[2]Feb11!$K$1</f>
        <v>0</v>
      </c>
      <c r="O7" s="4">
        <f>[2]Mar11!$K$1</f>
        <v>0</v>
      </c>
      <c r="P7" s="164"/>
    </row>
    <row r="8" spans="1:16" ht="6" customHeight="1" x14ac:dyDescent="0.2">
      <c r="A8" s="50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0"/>
    </row>
    <row r="9" spans="1:16" x14ac:dyDescent="0.2">
      <c r="A9" s="295" t="s">
        <v>3</v>
      </c>
      <c r="B9" s="296">
        <v>3.49</v>
      </c>
      <c r="C9" s="303">
        <f>ROUND((C4-C6-C7),0)</f>
        <v>0</v>
      </c>
      <c r="D9" s="304">
        <f>D4-D6-D7</f>
        <v>0</v>
      </c>
      <c r="E9" s="304">
        <f t="shared" ref="E9:O9" si="0">E4-E6-E7</f>
        <v>0</v>
      </c>
      <c r="F9" s="304">
        <f t="shared" si="0"/>
        <v>0</v>
      </c>
      <c r="G9" s="304">
        <f t="shared" si="0"/>
        <v>0</v>
      </c>
      <c r="H9" s="304">
        <f t="shared" si="0"/>
        <v>0</v>
      </c>
      <c r="I9" s="304">
        <f t="shared" si="0"/>
        <v>0</v>
      </c>
      <c r="J9" s="304">
        <f t="shared" si="0"/>
        <v>0</v>
      </c>
      <c r="K9" s="304">
        <f t="shared" si="0"/>
        <v>0</v>
      </c>
      <c r="L9" s="304">
        <f t="shared" si="0"/>
        <v>0</v>
      </c>
      <c r="M9" s="304">
        <f t="shared" si="0"/>
        <v>0</v>
      </c>
      <c r="N9" s="304">
        <f t="shared" si="0"/>
        <v>0</v>
      </c>
      <c r="O9" s="304">
        <f t="shared" si="0"/>
        <v>0</v>
      </c>
      <c r="P9" s="50"/>
    </row>
    <row r="10" spans="1:16" ht="6" customHeight="1" x14ac:dyDescent="0.2">
      <c r="A10" s="81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50"/>
    </row>
    <row r="11" spans="1:16" x14ac:dyDescent="0.2">
      <c r="A11" s="50" t="s">
        <v>11</v>
      </c>
      <c r="B11" s="5">
        <v>3.51</v>
      </c>
      <c r="C11" s="293">
        <f t="shared" ref="C11:C21" si="1">ROUND(SUM(D11:O11),0)</f>
        <v>0</v>
      </c>
      <c r="D11" s="304">
        <f>[2]Apr10!$L$1</f>
        <v>0</v>
      </c>
      <c r="E11" s="304">
        <f>[2]May10!$L$1</f>
        <v>0</v>
      </c>
      <c r="F11" s="304">
        <f>[2]Jun10!$L$1</f>
        <v>0</v>
      </c>
      <c r="G11" s="304">
        <f>[2]Jul10!$L$1</f>
        <v>0</v>
      </c>
      <c r="H11" s="304">
        <f>[2]Aug10!$L$1</f>
        <v>0</v>
      </c>
      <c r="I11" s="304">
        <f>[2]Sep10!$L$1</f>
        <v>0</v>
      </c>
      <c r="J11" s="304">
        <f>[2]Oct10!$L$1</f>
        <v>0</v>
      </c>
      <c r="K11" s="304">
        <f>[2]Nov10!$L$1</f>
        <v>0</v>
      </c>
      <c r="L11" s="304">
        <f>[2]Dec10!$L$1</f>
        <v>0</v>
      </c>
      <c r="M11" s="304">
        <f>[2]Jan11!$L$1</f>
        <v>0</v>
      </c>
      <c r="N11" s="304">
        <f>[2]Feb11!$L$1</f>
        <v>0</v>
      </c>
      <c r="O11" s="304">
        <f>[2]Mar11!$L$1</f>
        <v>0</v>
      </c>
      <c r="P11" s="50"/>
    </row>
    <row r="12" spans="1:16" x14ac:dyDescent="0.2">
      <c r="A12" s="50" t="s">
        <v>12</v>
      </c>
      <c r="B12" s="5">
        <v>3.52</v>
      </c>
      <c r="C12" s="293">
        <f t="shared" si="1"/>
        <v>0</v>
      </c>
      <c r="D12" s="304">
        <f>[2]Apr10!$M$1</f>
        <v>0</v>
      </c>
      <c r="E12" s="304">
        <f>[2]May10!$M$1</f>
        <v>0</v>
      </c>
      <c r="F12" s="304">
        <f>[2]Jun10!$M$1</f>
        <v>0</v>
      </c>
      <c r="G12" s="304">
        <f>[2]Jul10!$M$1</f>
        <v>0</v>
      </c>
      <c r="H12" s="304">
        <f>[2]Aug10!$M$1</f>
        <v>0</v>
      </c>
      <c r="I12" s="304">
        <f>[2]Sep10!$M$1</f>
        <v>0</v>
      </c>
      <c r="J12" s="304">
        <f>[2]Oct10!$M$1</f>
        <v>0</v>
      </c>
      <c r="K12" s="304">
        <f>[2]Nov10!$M$1</f>
        <v>0</v>
      </c>
      <c r="L12" s="304">
        <f>[2]Dec10!$M$1</f>
        <v>0</v>
      </c>
      <c r="M12" s="304">
        <f>[2]Jan11!$M$1</f>
        <v>0</v>
      </c>
      <c r="N12" s="304">
        <f>[2]Feb11!$M$1</f>
        <v>0</v>
      </c>
      <c r="O12" s="304">
        <f>[2]Mar11!$M$1</f>
        <v>0</v>
      </c>
      <c r="P12" s="50"/>
    </row>
    <row r="13" spans="1:16" x14ac:dyDescent="0.2">
      <c r="A13" s="50" t="s">
        <v>0</v>
      </c>
      <c r="B13" s="5">
        <v>3.53</v>
      </c>
      <c r="C13" s="293">
        <f t="shared" si="1"/>
        <v>0</v>
      </c>
      <c r="D13" s="304">
        <f>[2]Apr10!$N$1</f>
        <v>0</v>
      </c>
      <c r="E13" s="304">
        <f>[2]May10!$N$1</f>
        <v>0</v>
      </c>
      <c r="F13" s="304">
        <f>[2]Jun10!$N$1</f>
        <v>0</v>
      </c>
      <c r="G13" s="304">
        <f>[2]Jul10!$N$1</f>
        <v>0</v>
      </c>
      <c r="H13" s="304">
        <f>[2]Aug10!$N$1</f>
        <v>0</v>
      </c>
      <c r="I13" s="304">
        <f>[2]Sep10!$N$1</f>
        <v>0</v>
      </c>
      <c r="J13" s="304">
        <f>[2]Oct10!$N$1</f>
        <v>0</v>
      </c>
      <c r="K13" s="304">
        <f>[2]Nov10!$N$1</f>
        <v>0</v>
      </c>
      <c r="L13" s="304">
        <f>[2]Dec10!$N$1</f>
        <v>0</v>
      </c>
      <c r="M13" s="304">
        <f>[2]Jan11!$N$1</f>
        <v>0</v>
      </c>
      <c r="N13" s="304">
        <f>[2]Feb11!$N$1</f>
        <v>0</v>
      </c>
      <c r="O13" s="304">
        <f>[2]Mar11!$N$1</f>
        <v>0</v>
      </c>
      <c r="P13" s="50"/>
    </row>
    <row r="14" spans="1:16" x14ac:dyDescent="0.2">
      <c r="A14" s="50" t="s">
        <v>13</v>
      </c>
      <c r="B14" s="5">
        <v>3.54</v>
      </c>
      <c r="C14" s="293">
        <f t="shared" si="1"/>
        <v>0</v>
      </c>
      <c r="D14" s="304">
        <f>[2]Apr10!$O$1</f>
        <v>0</v>
      </c>
      <c r="E14" s="304">
        <f>[2]May10!$O$1</f>
        <v>0</v>
      </c>
      <c r="F14" s="304">
        <f>[2]Jun10!$O$1</f>
        <v>0</v>
      </c>
      <c r="G14" s="304">
        <f>[2]Jul10!$O$1</f>
        <v>0</v>
      </c>
      <c r="H14" s="304">
        <f>[2]Aug10!$O$1</f>
        <v>0</v>
      </c>
      <c r="I14" s="304">
        <f>[2]Sep10!$O$1</f>
        <v>0</v>
      </c>
      <c r="J14" s="304">
        <f>[2]Oct10!$O$1</f>
        <v>0</v>
      </c>
      <c r="K14" s="304">
        <f>[2]Nov10!$O$1</f>
        <v>0</v>
      </c>
      <c r="L14" s="304">
        <f>[2]Dec10!$O$1</f>
        <v>0</v>
      </c>
      <c r="M14" s="304">
        <f>[2]Jan11!$O$1</f>
        <v>0</v>
      </c>
      <c r="N14" s="304">
        <f>[2]Feb11!$O$1</f>
        <v>0</v>
      </c>
      <c r="O14" s="304">
        <f>[2]Mar11!$O$1</f>
        <v>0</v>
      </c>
      <c r="P14" s="50"/>
    </row>
    <row r="15" spans="1:16" x14ac:dyDescent="0.2">
      <c r="A15" s="50" t="s">
        <v>4</v>
      </c>
      <c r="B15" s="5">
        <v>3.55</v>
      </c>
      <c r="C15" s="293">
        <f t="shared" si="1"/>
        <v>0</v>
      </c>
      <c r="D15" s="304">
        <f>[2]Apr10!$P$1</f>
        <v>0</v>
      </c>
      <c r="E15" s="304">
        <f>[2]May10!$P$1</f>
        <v>0</v>
      </c>
      <c r="F15" s="304">
        <f>[2]Jun10!$P$1</f>
        <v>0</v>
      </c>
      <c r="G15" s="304">
        <f>[2]Jul10!$P$1</f>
        <v>0</v>
      </c>
      <c r="H15" s="304">
        <f>[2]Aug10!$P$1</f>
        <v>0</v>
      </c>
      <c r="I15" s="304">
        <f>[2]Sep10!$P$1</f>
        <v>0</v>
      </c>
      <c r="J15" s="304">
        <f>[2]Oct10!$P$1</f>
        <v>0</v>
      </c>
      <c r="K15" s="304">
        <f>[2]Nov10!$P$1</f>
        <v>0</v>
      </c>
      <c r="L15" s="304">
        <f>[2]Dec10!$P$1</f>
        <v>0</v>
      </c>
      <c r="M15" s="304">
        <f>[2]Jan11!$P$1</f>
        <v>0</v>
      </c>
      <c r="N15" s="304">
        <f>[2]Feb11!$P$1</f>
        <v>0</v>
      </c>
      <c r="O15" s="304">
        <f>[2]Mar11!$P$1</f>
        <v>0</v>
      </c>
      <c r="P15" s="50"/>
    </row>
    <row r="16" spans="1:16" x14ac:dyDescent="0.2">
      <c r="A16" s="50" t="s">
        <v>14</v>
      </c>
      <c r="B16" s="5">
        <v>3.56</v>
      </c>
      <c r="C16" s="293">
        <f t="shared" si="1"/>
        <v>0</v>
      </c>
      <c r="D16" s="304">
        <f>[2]Apr10!$Q$1</f>
        <v>0</v>
      </c>
      <c r="E16" s="304">
        <f>[2]May10!$Q$1</f>
        <v>0</v>
      </c>
      <c r="F16" s="304">
        <f>[2]Jun10!$Q$1</f>
        <v>0</v>
      </c>
      <c r="G16" s="304">
        <f>[2]Jul10!$Q$1</f>
        <v>0</v>
      </c>
      <c r="H16" s="304">
        <f>[2]Aug10!$Q$1</f>
        <v>0</v>
      </c>
      <c r="I16" s="304">
        <f>[2]Sep10!$Q$1</f>
        <v>0</v>
      </c>
      <c r="J16" s="304">
        <f>[2]Oct10!$Q$1</f>
        <v>0</v>
      </c>
      <c r="K16" s="304">
        <f>[2]Nov10!$Q$1</f>
        <v>0</v>
      </c>
      <c r="L16" s="304">
        <f>[2]Dec10!$Q$1</f>
        <v>0</v>
      </c>
      <c r="M16" s="304">
        <f>[2]Jan11!$Q$1</f>
        <v>0</v>
      </c>
      <c r="N16" s="304">
        <f>[2]Feb11!$Q$1</f>
        <v>0</v>
      </c>
      <c r="O16" s="304">
        <f>[2]Mar11!$Q$1</f>
        <v>0</v>
      </c>
      <c r="P16" s="50"/>
    </row>
    <row r="17" spans="1:16" x14ac:dyDescent="0.2">
      <c r="A17" s="50" t="s">
        <v>5</v>
      </c>
      <c r="B17" s="5">
        <v>3.57</v>
      </c>
      <c r="C17" s="293">
        <f t="shared" si="1"/>
        <v>0</v>
      </c>
      <c r="D17" s="304">
        <f>[2]Apr10!$R$1</f>
        <v>0</v>
      </c>
      <c r="E17" s="304">
        <f>[2]May10!$R$1</f>
        <v>0</v>
      </c>
      <c r="F17" s="304">
        <f>[2]Jun10!$R$1</f>
        <v>0</v>
      </c>
      <c r="G17" s="304">
        <f>[2]Jul10!$R$1</f>
        <v>0</v>
      </c>
      <c r="H17" s="304">
        <f>[2]Aug10!$R$1</f>
        <v>0</v>
      </c>
      <c r="I17" s="304">
        <f>[2]Sep10!$R$1</f>
        <v>0</v>
      </c>
      <c r="J17" s="304">
        <f>[2]Oct10!$R$1</f>
        <v>0</v>
      </c>
      <c r="K17" s="304">
        <f>[2]Nov10!$R$1</f>
        <v>0</v>
      </c>
      <c r="L17" s="304">
        <f>[2]Dec10!$R$1</f>
        <v>0</v>
      </c>
      <c r="M17" s="304">
        <f>[2]Jan11!$R$1</f>
        <v>0</v>
      </c>
      <c r="N17" s="304">
        <f>[2]Feb11!$R$1</f>
        <v>0</v>
      </c>
      <c r="O17" s="304">
        <f>[2]Mar11!$R$1</f>
        <v>0</v>
      </c>
      <c r="P17" s="50"/>
    </row>
    <row r="18" spans="1:16" x14ac:dyDescent="0.2">
      <c r="A18" s="50" t="s">
        <v>6</v>
      </c>
      <c r="B18" s="5">
        <v>3.58</v>
      </c>
      <c r="C18" s="293">
        <f t="shared" si="1"/>
        <v>0</v>
      </c>
      <c r="D18" s="304">
        <f>[2]Apr10!$S$1</f>
        <v>0</v>
      </c>
      <c r="E18" s="304">
        <f>[2]May10!$S$1</f>
        <v>0</v>
      </c>
      <c r="F18" s="304">
        <f>[2]Jun10!$S$1</f>
        <v>0</v>
      </c>
      <c r="G18" s="304">
        <f>[2]Jul10!$S$1</f>
        <v>0</v>
      </c>
      <c r="H18" s="304">
        <f>[2]Aug10!$S$1</f>
        <v>0</v>
      </c>
      <c r="I18" s="304">
        <f>[2]Sep10!$S$1</f>
        <v>0</v>
      </c>
      <c r="J18" s="304">
        <f>[2]Oct10!$S$1</f>
        <v>0</v>
      </c>
      <c r="K18" s="304">
        <f>[2]Nov10!$S$1</f>
        <v>0</v>
      </c>
      <c r="L18" s="304">
        <f>[2]Dec10!$S$1</f>
        <v>0</v>
      </c>
      <c r="M18" s="304">
        <f>[2]Jan11!$S$1</f>
        <v>0</v>
      </c>
      <c r="N18" s="304">
        <f>[2]Feb11!$S$1</f>
        <v>0</v>
      </c>
      <c r="O18" s="304">
        <f>[2]Mar11!$S$1</f>
        <v>0</v>
      </c>
      <c r="P18" s="50"/>
    </row>
    <row r="19" spans="1:16" x14ac:dyDescent="0.2">
      <c r="A19" s="50" t="s">
        <v>7</v>
      </c>
      <c r="B19" s="5">
        <v>3.59</v>
      </c>
      <c r="C19" s="293">
        <f t="shared" si="1"/>
        <v>0</v>
      </c>
      <c r="D19" s="304">
        <f>[2]Apr10!$T$1</f>
        <v>0</v>
      </c>
      <c r="E19" s="304">
        <f>[2]May10!$T$1</f>
        <v>0</v>
      </c>
      <c r="F19" s="304">
        <f>[2]Jun10!$T$1</f>
        <v>0</v>
      </c>
      <c r="G19" s="304">
        <f>[2]Jul10!$T$1</f>
        <v>0</v>
      </c>
      <c r="H19" s="304">
        <f>[2]Aug10!$T$1</f>
        <v>0</v>
      </c>
      <c r="I19" s="304">
        <f>[2]Sep10!$T$1</f>
        <v>0</v>
      </c>
      <c r="J19" s="304">
        <f>[2]Oct10!$T$1</f>
        <v>0</v>
      </c>
      <c r="K19" s="304">
        <f>[2]Nov10!$T$1</f>
        <v>0</v>
      </c>
      <c r="L19" s="304">
        <f>[2]Dec10!$T$1</f>
        <v>0</v>
      </c>
      <c r="M19" s="304">
        <f>[2]Jan11!$T$1</f>
        <v>0</v>
      </c>
      <c r="N19" s="304">
        <f>[2]Feb11!$T$1</f>
        <v>0</v>
      </c>
      <c r="O19" s="304">
        <f>[2]Mar11!$T$1</f>
        <v>0</v>
      </c>
      <c r="P19" s="50"/>
    </row>
    <row r="20" spans="1:16" x14ac:dyDescent="0.2">
      <c r="A20" s="50" t="s">
        <v>199</v>
      </c>
      <c r="B20" s="5">
        <v>3.6</v>
      </c>
      <c r="C20" s="293">
        <f t="shared" si="1"/>
        <v>0</v>
      </c>
      <c r="D20" s="304">
        <f>[2]Apr10!$U$1</f>
        <v>0</v>
      </c>
      <c r="E20" s="304">
        <f>[2]May10!$U$1</f>
        <v>0</v>
      </c>
      <c r="F20" s="304">
        <f>[2]Jun10!$U$1</f>
        <v>0</v>
      </c>
      <c r="G20" s="304">
        <f>[2]Jul10!$U$1</f>
        <v>0</v>
      </c>
      <c r="H20" s="304">
        <f>[2]Aug10!$U$1</f>
        <v>0</v>
      </c>
      <c r="I20" s="304">
        <f>[2]Sep10!$U$1</f>
        <v>0</v>
      </c>
      <c r="J20" s="304">
        <f>[2]Oct10!$U$1</f>
        <v>0</v>
      </c>
      <c r="K20" s="304">
        <f>[2]Nov10!$U$1</f>
        <v>0</v>
      </c>
      <c r="L20" s="304">
        <f>[2]Dec10!$U$1</f>
        <v>0</v>
      </c>
      <c r="M20" s="304">
        <f>[2]Jan11!$U$1</f>
        <v>0</v>
      </c>
      <c r="N20" s="304">
        <f>[2]Feb11!$U$1</f>
        <v>0</v>
      </c>
      <c r="O20" s="304">
        <f>[2]Mar11!$U$1</f>
        <v>0</v>
      </c>
      <c r="P20" s="50"/>
    </row>
    <row r="21" spans="1:16" x14ac:dyDescent="0.2">
      <c r="A21" s="50" t="s">
        <v>8</v>
      </c>
      <c r="B21" s="5">
        <v>3.63</v>
      </c>
      <c r="C21" s="293">
        <f t="shared" si="1"/>
        <v>0</v>
      </c>
      <c r="D21" s="304">
        <f>[2]Apr10!$V$1</f>
        <v>0</v>
      </c>
      <c r="E21" s="304">
        <f>[2]May10!$V$1</f>
        <v>0</v>
      </c>
      <c r="F21" s="304">
        <f>[2]Jun10!$V$1</f>
        <v>0</v>
      </c>
      <c r="G21" s="304">
        <f>[2]Jul10!$V$1</f>
        <v>0</v>
      </c>
      <c r="H21" s="304">
        <f>[2]Aug10!$V$1</f>
        <v>0</v>
      </c>
      <c r="I21" s="304">
        <f>[2]Sep10!$V$1</f>
        <v>0</v>
      </c>
      <c r="J21" s="304">
        <f>[2]Oct10!$V$1</f>
        <v>0</v>
      </c>
      <c r="K21" s="304">
        <f>[2]Nov10!$V$1</f>
        <v>0</v>
      </c>
      <c r="L21" s="304">
        <f>[2]Dec10!$V$1</f>
        <v>0</v>
      </c>
      <c r="M21" s="304">
        <f>[2]Jan11!$V$1</f>
        <v>0</v>
      </c>
      <c r="N21" s="304">
        <f>[2]Feb11!$V$1</f>
        <v>0</v>
      </c>
      <c r="O21" s="304">
        <f>[2]Mar11!$V$1</f>
        <v>0</v>
      </c>
      <c r="P21" s="50"/>
    </row>
    <row r="22" spans="1:16" ht="13.5" thickBot="1" x14ac:dyDescent="0.25">
      <c r="A22" s="295" t="s">
        <v>9</v>
      </c>
      <c r="B22" s="296">
        <v>3.64</v>
      </c>
      <c r="C22" s="305">
        <f t="shared" ref="C22:O22" si="2">SUM(C11:C21)</f>
        <v>0</v>
      </c>
      <c r="D22" s="306">
        <f t="shared" si="2"/>
        <v>0</v>
      </c>
      <c r="E22" s="306">
        <f t="shared" si="2"/>
        <v>0</v>
      </c>
      <c r="F22" s="306">
        <f t="shared" si="2"/>
        <v>0</v>
      </c>
      <c r="G22" s="306">
        <f t="shared" si="2"/>
        <v>0</v>
      </c>
      <c r="H22" s="306">
        <f t="shared" si="2"/>
        <v>0</v>
      </c>
      <c r="I22" s="306">
        <f t="shared" si="2"/>
        <v>0</v>
      </c>
      <c r="J22" s="306">
        <f t="shared" si="2"/>
        <v>0</v>
      </c>
      <c r="K22" s="306">
        <f t="shared" si="2"/>
        <v>0</v>
      </c>
      <c r="L22" s="306">
        <f t="shared" si="2"/>
        <v>0</v>
      </c>
      <c r="M22" s="306">
        <f t="shared" si="2"/>
        <v>0</v>
      </c>
      <c r="N22" s="306">
        <f t="shared" si="2"/>
        <v>0</v>
      </c>
      <c r="O22" s="306">
        <f t="shared" si="2"/>
        <v>0</v>
      </c>
      <c r="P22" s="50"/>
    </row>
    <row r="23" spans="1:16" ht="6" customHeight="1" x14ac:dyDescent="0.2">
      <c r="A23" s="81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50"/>
    </row>
    <row r="24" spans="1:16" ht="13.5" thickBot="1" x14ac:dyDescent="0.25">
      <c r="A24" s="295" t="s">
        <v>10</v>
      </c>
      <c r="B24" s="5">
        <v>3.65</v>
      </c>
      <c r="C24" s="303">
        <f>ROUND((C9-C22),0)</f>
        <v>0</v>
      </c>
      <c r="D24" s="308">
        <f t="shared" ref="D24:O24" si="3">D9-D22</f>
        <v>0</v>
      </c>
      <c r="E24" s="308">
        <f t="shared" si="3"/>
        <v>0</v>
      </c>
      <c r="F24" s="308">
        <f t="shared" si="3"/>
        <v>0</v>
      </c>
      <c r="G24" s="308">
        <f t="shared" si="3"/>
        <v>0</v>
      </c>
      <c r="H24" s="308">
        <f t="shared" si="3"/>
        <v>0</v>
      </c>
      <c r="I24" s="308">
        <f t="shared" si="3"/>
        <v>0</v>
      </c>
      <c r="J24" s="308">
        <f t="shared" si="3"/>
        <v>0</v>
      </c>
      <c r="K24" s="308">
        <f t="shared" si="3"/>
        <v>0</v>
      </c>
      <c r="L24" s="308">
        <f t="shared" si="3"/>
        <v>0</v>
      </c>
      <c r="M24" s="308">
        <f t="shared" si="3"/>
        <v>0</v>
      </c>
      <c r="N24" s="308">
        <f t="shared" si="3"/>
        <v>0</v>
      </c>
      <c r="O24" s="308">
        <f t="shared" si="3"/>
        <v>0</v>
      </c>
      <c r="P24" s="50"/>
    </row>
    <row r="25" spans="1:16" s="10" customFormat="1" ht="6" customHeight="1" thickTop="1" x14ac:dyDescent="0.2">
      <c r="A25" s="81"/>
      <c r="B25" s="170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50"/>
    </row>
    <row r="26" spans="1:16" s="10" customFormat="1" x14ac:dyDescent="0.2">
      <c r="A26" s="81" t="s">
        <v>202</v>
      </c>
      <c r="B26" s="170"/>
      <c r="C26" s="289">
        <f>-'SE Short'!O85+'SE Short'!D80+'SE Short'!D85+'SE Short'!O80</f>
        <v>0</v>
      </c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50"/>
    </row>
    <row r="27" spans="1:16" s="10" customFormat="1" ht="6" customHeight="1" thickBot="1" x14ac:dyDescent="0.25">
      <c r="A27" s="81"/>
      <c r="B27" s="170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50"/>
    </row>
    <row r="28" spans="1:16" s="10" customFormat="1" ht="13.5" thickBot="1" x14ac:dyDescent="0.25">
      <c r="A28" s="290" t="s">
        <v>203</v>
      </c>
      <c r="B28" s="170"/>
      <c r="C28" s="291">
        <f>C24-C26</f>
        <v>0</v>
      </c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50"/>
    </row>
    <row r="29" spans="1:16" ht="6" customHeight="1" x14ac:dyDescent="0.2">
      <c r="A29" s="81"/>
      <c r="B29" s="170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50"/>
    </row>
    <row r="30" spans="1:16" x14ac:dyDescent="0.2">
      <c r="A30" s="165" t="s">
        <v>30</v>
      </c>
      <c r="C30" s="293">
        <f>ROUND(SUM(D30:O30),0)</f>
        <v>0</v>
      </c>
      <c r="D30" s="293">
        <f>[1]Apr10!$G$1</f>
        <v>0</v>
      </c>
      <c r="E30" s="293">
        <f>[1]May10!$G$1</f>
        <v>0</v>
      </c>
      <c r="F30" s="293">
        <f>[1]Jun10!$G$1</f>
        <v>0</v>
      </c>
      <c r="G30" s="293">
        <f>[1]Jul10!$G$1</f>
        <v>0</v>
      </c>
      <c r="H30" s="293">
        <f>[1]Aug10!$G$1</f>
        <v>0</v>
      </c>
      <c r="I30" s="293">
        <f>[1]Sep10!$G$1</f>
        <v>0</v>
      </c>
      <c r="J30" s="293">
        <f>[1]Oct10!$G$1</f>
        <v>0</v>
      </c>
      <c r="K30" s="293">
        <f>[1]Nov10!$G$1</f>
        <v>0</v>
      </c>
      <c r="L30" s="293">
        <f>[1]Dec10!$G$1</f>
        <v>0</v>
      </c>
      <c r="M30" s="293">
        <f>[1]Jan11!$G$1</f>
        <v>0</v>
      </c>
      <c r="N30" s="293">
        <f>[1]Feb11!$G$1</f>
        <v>0</v>
      </c>
      <c r="O30" s="293">
        <f>[1]Mar11!$G$1</f>
        <v>0</v>
      </c>
      <c r="P30" s="50"/>
    </row>
    <row r="31" spans="1:16" ht="6" customHeight="1" x14ac:dyDescent="0.2">
      <c r="A31" s="165"/>
      <c r="B31" s="170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50"/>
    </row>
    <row r="32" spans="1:16" x14ac:dyDescent="0.2">
      <c r="A32" s="50" t="s">
        <v>204</v>
      </c>
      <c r="C32" s="293">
        <f>'Income Tax'!E10-'Income Tax'!E11</f>
        <v>0</v>
      </c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50"/>
    </row>
    <row r="33" spans="1:16" x14ac:dyDescent="0.2">
      <c r="A33" s="50" t="s">
        <v>205</v>
      </c>
      <c r="C33" s="289">
        <f>'Income Tax'!E15+'Income Tax'!E16</f>
        <v>0</v>
      </c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50"/>
    </row>
    <row r="34" spans="1:16" ht="6" customHeight="1" thickBot="1" x14ac:dyDescent="0.25">
      <c r="A34" s="50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50"/>
    </row>
    <row r="35" spans="1:16" ht="13.5" thickBot="1" x14ac:dyDescent="0.25">
      <c r="A35" s="294" t="s">
        <v>206</v>
      </c>
      <c r="C35" s="291">
        <f>C28+C30-C32-C33</f>
        <v>0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50"/>
    </row>
    <row r="36" spans="1:16" ht="6" customHeight="1" x14ac:dyDescent="0.2">
      <c r="A36" s="50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50"/>
    </row>
    <row r="37" spans="1:16" x14ac:dyDescent="0.2">
      <c r="A37" s="50" t="s">
        <v>117</v>
      </c>
      <c r="C37" s="293">
        <f>ROUND(SUM(D37:O37),0)</f>
        <v>0</v>
      </c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50"/>
    </row>
    <row r="38" spans="1:16" ht="6" customHeight="1" x14ac:dyDescent="0.2">
      <c r="A38" s="50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0"/>
    </row>
  </sheetData>
  <mergeCells count="13">
    <mergeCell ref="K1:K2"/>
    <mergeCell ref="J1:J2"/>
    <mergeCell ref="I1:I2"/>
    <mergeCell ref="H1:H2"/>
    <mergeCell ref="O1:O2"/>
    <mergeCell ref="N1:N2"/>
    <mergeCell ref="M1:M2"/>
    <mergeCell ref="L1:L2"/>
    <mergeCell ref="A1:A2"/>
    <mergeCell ref="F1:F2"/>
    <mergeCell ref="E1:E2"/>
    <mergeCell ref="D1:D2"/>
    <mergeCell ref="G1:G2"/>
  </mergeCells>
  <phoneticPr fontId="0" type="noConversion"/>
  <printOptions gridLines="1"/>
  <pageMargins left="0.27559055118110237" right="0.47244094488188981" top="0.74803149606299213" bottom="0.78740157480314965" header="0.27559055118110237" footer="0.35433070866141736"/>
  <pageSetup paperSize="9" orientation="landscape" horizontalDpi="4294967293" r:id="rId1"/>
  <headerFooter alignWithMargins="0">
    <oddHeader>&amp;C&amp;"Arial,Bold"&amp;11Financial accounts for the period
6 April 2010 to 5 April 2011</oddHeader>
    <oddFooter>&amp;L&amp;D  &amp;T&amp;C
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6"/>
  <sheetViews>
    <sheetView workbookViewId="0">
      <selection activeCell="B2" sqref="B2"/>
    </sheetView>
  </sheetViews>
  <sheetFormatPr defaultRowHeight="12.75" x14ac:dyDescent="0.2"/>
  <cols>
    <col min="1" max="1" width="2.7109375" style="2" customWidth="1"/>
    <col min="2" max="2" width="26" style="2" customWidth="1"/>
    <col min="3" max="3" width="11.28515625" style="2" customWidth="1"/>
    <col min="4" max="4" width="13.5703125" style="8" customWidth="1"/>
    <col min="5" max="5" width="12.7109375" style="9" customWidth="1"/>
    <col min="6" max="6" width="4.140625" style="100" customWidth="1"/>
    <col min="7" max="7" width="2.7109375" style="4" customWidth="1"/>
    <col min="8" max="16384" width="9.140625" style="2"/>
  </cols>
  <sheetData>
    <row r="1" spans="1:8" ht="13.5" thickBot="1" x14ac:dyDescent="0.25">
      <c r="A1" s="50"/>
      <c r="B1" s="50"/>
      <c r="C1" s="50"/>
      <c r="D1" s="51"/>
      <c r="E1" s="52"/>
      <c r="F1" s="53"/>
      <c r="G1" s="50"/>
    </row>
    <row r="2" spans="1:8" ht="18" customHeight="1" thickBot="1" x14ac:dyDescent="0.25">
      <c r="A2" s="54"/>
      <c r="B2" s="55" t="s">
        <v>79</v>
      </c>
      <c r="C2" s="56" t="str">
        <f>Admin!L2</f>
        <v>2010-11</v>
      </c>
      <c r="D2" s="404" t="s">
        <v>29</v>
      </c>
      <c r="E2" s="405"/>
      <c r="F2" s="405"/>
      <c r="G2" s="57"/>
    </row>
    <row r="3" spans="1:8" ht="18.75" customHeight="1" x14ac:dyDescent="0.2">
      <c r="A3" s="54"/>
      <c r="B3" s="58"/>
      <c r="C3" s="59"/>
      <c r="D3" s="405"/>
      <c r="E3" s="405"/>
      <c r="F3" s="405"/>
      <c r="G3" s="57"/>
    </row>
    <row r="4" spans="1:8" x14ac:dyDescent="0.2">
      <c r="A4" s="50"/>
      <c r="B4" s="60"/>
      <c r="C4" s="60"/>
      <c r="D4" s="61"/>
      <c r="E4" s="52"/>
      <c r="F4" s="53"/>
      <c r="G4" s="57"/>
    </row>
    <row r="5" spans="1:8" x14ac:dyDescent="0.2">
      <c r="A5" s="50"/>
      <c r="B5" s="406" t="s">
        <v>80</v>
      </c>
      <c r="C5" s="407"/>
      <c r="D5" s="408"/>
      <c r="E5" s="184">
        <f>'SE Short'!D106</f>
        <v>0</v>
      </c>
      <c r="F5" s="53"/>
      <c r="G5" s="57"/>
    </row>
    <row r="6" spans="1:8" x14ac:dyDescent="0.2">
      <c r="A6" s="50"/>
      <c r="B6" s="60" t="s">
        <v>81</v>
      </c>
      <c r="C6" s="60" t="str">
        <f>C2</f>
        <v>2010-11</v>
      </c>
      <c r="D6" s="63"/>
      <c r="E6" s="64">
        <f>IF((E5&gt;0),Admin!N$4,0)</f>
        <v>0</v>
      </c>
      <c r="F6" s="53"/>
      <c r="G6" s="57"/>
    </row>
    <row r="7" spans="1:8" x14ac:dyDescent="0.2">
      <c r="A7" s="50"/>
      <c r="B7" s="409" t="s">
        <v>82</v>
      </c>
      <c r="C7" s="409"/>
      <c r="D7" s="410"/>
      <c r="E7" s="184">
        <f>IF((E5&gt;Admin!N4),(E5-E6),0)</f>
        <v>0</v>
      </c>
      <c r="F7" s="53"/>
      <c r="G7" s="57"/>
    </row>
    <row r="8" spans="1:8" x14ac:dyDescent="0.2">
      <c r="A8" s="50"/>
      <c r="B8" s="60" t="s">
        <v>83</v>
      </c>
      <c r="C8" s="83">
        <f>Admin!N12</f>
        <v>0</v>
      </c>
      <c r="D8" s="65">
        <f>Admin!N7</f>
        <v>0.2</v>
      </c>
      <c r="E8" s="52">
        <f>IF((E7&gt;0),(IF((E7&lt;C9),E7*D8,C9*D8)),0)</f>
        <v>0</v>
      </c>
      <c r="F8" s="53"/>
      <c r="G8" s="57"/>
      <c r="H8" s="66"/>
    </row>
    <row r="9" spans="1:8" ht="13.5" thickBot="1" x14ac:dyDescent="0.25">
      <c r="A9" s="50"/>
      <c r="B9" s="60" t="s">
        <v>84</v>
      </c>
      <c r="C9" s="83">
        <f>Admin!N13</f>
        <v>37400</v>
      </c>
      <c r="D9" s="65">
        <f>Admin!N8</f>
        <v>0.4</v>
      </c>
      <c r="E9" s="52">
        <f>IF((E7&gt;C9),((E7-C9)*D9),0)</f>
        <v>0</v>
      </c>
      <c r="F9" s="53"/>
      <c r="G9" s="57"/>
    </row>
    <row r="10" spans="1:8" ht="13.5" thickBot="1" x14ac:dyDescent="0.25">
      <c r="A10" s="50"/>
      <c r="B10" s="67" t="s">
        <v>85</v>
      </c>
      <c r="C10" s="68"/>
      <c r="D10" s="69"/>
      <c r="E10" s="185">
        <f>SUM(E8:E9)</f>
        <v>0</v>
      </c>
      <c r="F10" s="53"/>
      <c r="G10" s="57"/>
    </row>
    <row r="11" spans="1:8" x14ac:dyDescent="0.2">
      <c r="A11" s="50"/>
      <c r="B11" s="60" t="s">
        <v>17</v>
      </c>
      <c r="C11" s="60"/>
      <c r="D11" s="70"/>
      <c r="E11" s="52">
        <f>-[1]Mar11!$K$1</f>
        <v>0</v>
      </c>
      <c r="F11" s="71"/>
      <c r="G11" s="72"/>
    </row>
    <row r="12" spans="1:8" x14ac:dyDescent="0.2">
      <c r="A12" s="50"/>
      <c r="B12" s="60"/>
      <c r="C12" s="60"/>
      <c r="D12" s="70"/>
      <c r="E12" s="52"/>
      <c r="F12" s="71"/>
      <c r="G12" s="72"/>
    </row>
    <row r="13" spans="1:8" ht="13.5" x14ac:dyDescent="0.25">
      <c r="A13" s="50"/>
      <c r="B13" s="73" t="s">
        <v>86</v>
      </c>
      <c r="C13" s="411">
        <f>Admin!B21</f>
        <v>40939</v>
      </c>
      <c r="D13" s="412"/>
      <c r="E13" s="52"/>
      <c r="F13" s="71"/>
      <c r="G13" s="72"/>
    </row>
    <row r="14" spans="1:8" ht="13.5" thickBot="1" x14ac:dyDescent="0.25">
      <c r="A14" s="50"/>
      <c r="B14" s="60"/>
      <c r="C14" s="60"/>
      <c r="D14" s="74"/>
      <c r="E14" s="75"/>
      <c r="F14" s="53"/>
      <c r="G14" s="72"/>
    </row>
    <row r="15" spans="1:8" ht="13.5" thickBot="1" x14ac:dyDescent="0.25">
      <c r="A15" s="50"/>
      <c r="B15" s="403" t="s">
        <v>87</v>
      </c>
      <c r="C15" s="396"/>
      <c r="D15" s="76">
        <f>Admin!L$20</f>
        <v>0.08</v>
      </c>
      <c r="E15" s="62">
        <f>IF(E5&gt;Admin!N20,IF(E5&lt;Admin!N$23,(E5-Admin!N20)*Admin!L$20,(Admin!N$23-Admin!N20)*Admin!L$20),0)</f>
        <v>0</v>
      </c>
      <c r="F15" s="53"/>
      <c r="G15" s="77"/>
    </row>
    <row r="16" spans="1:8" ht="13.5" thickBot="1" x14ac:dyDescent="0.25">
      <c r="A16" s="50"/>
      <c r="B16" s="403" t="s">
        <v>88</v>
      </c>
      <c r="C16" s="396"/>
      <c r="D16" s="76">
        <f>Admin!L$23</f>
        <v>0.01</v>
      </c>
      <c r="E16" s="62">
        <f>IF((E5&gt;Admin!N$23),((E5-Admin!N$23)*Admin!L$23),0)</f>
        <v>0</v>
      </c>
      <c r="F16" s="53"/>
      <c r="G16" s="77"/>
    </row>
    <row r="17" spans="1:7" ht="13.5" thickBot="1" x14ac:dyDescent="0.25">
      <c r="A17" s="50"/>
      <c r="B17" s="60"/>
      <c r="C17" s="60"/>
      <c r="D17" s="74"/>
      <c r="E17" s="75"/>
      <c r="F17" s="53"/>
      <c r="G17" s="72"/>
    </row>
    <row r="18" spans="1:7" ht="13.5" thickBot="1" x14ac:dyDescent="0.25">
      <c r="A18" s="50"/>
      <c r="B18" s="395" t="s">
        <v>89</v>
      </c>
      <c r="C18" s="396"/>
      <c r="D18" s="74"/>
      <c r="E18" s="185">
        <f>SUM(E10:E17)</f>
        <v>0</v>
      </c>
      <c r="F18" s="78"/>
      <c r="G18" s="64"/>
    </row>
    <row r="19" spans="1:7" s="10" customFormat="1" x14ac:dyDescent="0.2">
      <c r="A19" s="50"/>
      <c r="B19" s="79"/>
      <c r="C19" s="79"/>
      <c r="D19" s="74"/>
      <c r="E19" s="75"/>
      <c r="F19" s="78"/>
      <c r="G19" s="64"/>
    </row>
    <row r="20" spans="1:7" s="10" customFormat="1" ht="13.5" thickBot="1" x14ac:dyDescent="0.25">
      <c r="A20" s="50"/>
      <c r="B20" s="79"/>
      <c r="C20" s="79"/>
      <c r="D20" s="74"/>
      <c r="E20" s="75"/>
      <c r="F20" s="78"/>
      <c r="G20" s="64"/>
    </row>
    <row r="21" spans="1:7" s="10" customFormat="1" ht="18" customHeight="1" thickBot="1" x14ac:dyDescent="0.25">
      <c r="A21" s="50"/>
      <c r="B21" s="67" t="s">
        <v>28</v>
      </c>
      <c r="C21" s="80"/>
      <c r="D21" s="397" t="s">
        <v>18</v>
      </c>
      <c r="E21" s="398"/>
      <c r="F21" s="399"/>
      <c r="G21" s="50"/>
    </row>
    <row r="22" spans="1:7" s="10" customFormat="1" ht="12.75" customHeight="1" x14ac:dyDescent="0.2">
      <c r="A22" s="50"/>
      <c r="B22" s="60"/>
      <c r="C22" s="60"/>
      <c r="D22" s="74"/>
      <c r="E22" s="75"/>
      <c r="F22" s="53"/>
      <c r="G22" s="72"/>
    </row>
    <row r="23" spans="1:7" s="7" customFormat="1" x14ac:dyDescent="0.2">
      <c r="A23" s="81"/>
      <c r="B23" s="82"/>
      <c r="C23" s="82"/>
      <c r="D23" s="400" t="s">
        <v>26</v>
      </c>
      <c r="E23" s="402" t="s">
        <v>27</v>
      </c>
      <c r="F23" s="83"/>
      <c r="G23" s="64"/>
    </row>
    <row r="24" spans="1:7" s="7" customFormat="1" x14ac:dyDescent="0.2">
      <c r="A24" s="81"/>
      <c r="B24" s="82"/>
      <c r="C24" s="82"/>
      <c r="D24" s="401"/>
      <c r="E24" s="401"/>
      <c r="F24" s="83"/>
      <c r="G24" s="64"/>
    </row>
    <row r="25" spans="1:7" x14ac:dyDescent="0.2">
      <c r="A25" s="50"/>
      <c r="B25" s="82" t="s">
        <v>90</v>
      </c>
      <c r="C25" s="84" t="str">
        <f>Admin!B24</f>
        <v>2011-12</v>
      </c>
      <c r="D25" s="85" t="s">
        <v>16</v>
      </c>
      <c r="E25" s="62">
        <f>E18</f>
        <v>0</v>
      </c>
      <c r="F25" s="86"/>
      <c r="G25" s="64"/>
    </row>
    <row r="26" spans="1:7" x14ac:dyDescent="0.2">
      <c r="A26" s="50"/>
      <c r="B26" s="82" t="s">
        <v>25</v>
      </c>
      <c r="C26" s="82"/>
      <c r="D26" s="87">
        <f>Admin!B21</f>
        <v>40939</v>
      </c>
      <c r="E26" s="184">
        <f>E25/2</f>
        <v>0</v>
      </c>
      <c r="F26" s="86"/>
      <c r="G26" s="64"/>
    </row>
    <row r="27" spans="1:7" x14ac:dyDescent="0.2">
      <c r="A27" s="50"/>
      <c r="B27" s="82" t="s">
        <v>25</v>
      </c>
      <c r="C27" s="82"/>
      <c r="D27" s="87">
        <f>Admin!B22</f>
        <v>41121</v>
      </c>
      <c r="E27" s="184">
        <f>E25/2</f>
        <v>0</v>
      </c>
      <c r="F27" s="86"/>
      <c r="G27" s="64"/>
    </row>
    <row r="28" spans="1:7" x14ac:dyDescent="0.2">
      <c r="A28" s="50"/>
      <c r="B28" s="50"/>
      <c r="C28" s="50"/>
      <c r="D28" s="74"/>
      <c r="E28" s="52"/>
      <c r="F28" s="53"/>
      <c r="G28" s="64"/>
    </row>
    <row r="29" spans="1:7" x14ac:dyDescent="0.2">
      <c r="A29" s="50"/>
      <c r="B29" s="88" t="s">
        <v>31</v>
      </c>
      <c r="C29" s="89"/>
      <c r="D29" s="74"/>
      <c r="E29" s="52"/>
      <c r="F29" s="53"/>
      <c r="G29" s="64"/>
    </row>
    <row r="30" spans="1:7" s="11" customFormat="1" x14ac:dyDescent="0.2">
      <c r="A30" s="90"/>
      <c r="B30" s="91" t="s">
        <v>19</v>
      </c>
      <c r="C30" s="91"/>
      <c r="D30" s="90"/>
      <c r="E30" s="92"/>
      <c r="F30" s="93"/>
      <c r="G30" s="94"/>
    </row>
    <row r="31" spans="1:7" s="11" customFormat="1" x14ac:dyDescent="0.2">
      <c r="A31" s="90"/>
      <c r="B31" s="95" t="s">
        <v>20</v>
      </c>
      <c r="C31" s="95"/>
      <c r="D31" s="96"/>
      <c r="E31" s="92"/>
      <c r="F31" s="93"/>
      <c r="G31" s="94"/>
    </row>
    <row r="32" spans="1:7" s="11" customFormat="1" x14ac:dyDescent="0.2">
      <c r="A32" s="90"/>
      <c r="B32" s="97" t="s">
        <v>91</v>
      </c>
      <c r="C32" s="95"/>
      <c r="D32" s="96"/>
      <c r="E32" s="92"/>
      <c r="F32" s="93"/>
      <c r="G32" s="94"/>
    </row>
    <row r="33" spans="1:7" s="11" customFormat="1" x14ac:dyDescent="0.2">
      <c r="A33" s="90"/>
      <c r="B33" s="89" t="s">
        <v>92</v>
      </c>
      <c r="C33" s="89"/>
      <c r="D33" s="96"/>
      <c r="E33" s="98"/>
      <c r="F33" s="93"/>
      <c r="G33" s="94"/>
    </row>
    <row r="34" spans="1:7" s="11" customFormat="1" x14ac:dyDescent="0.2">
      <c r="A34" s="90"/>
      <c r="B34" s="89" t="s">
        <v>21</v>
      </c>
      <c r="C34" s="89"/>
      <c r="D34" s="96"/>
      <c r="E34" s="98"/>
      <c r="F34" s="93"/>
      <c r="G34" s="94"/>
    </row>
    <row r="35" spans="1:7" s="11" customFormat="1" x14ac:dyDescent="0.2">
      <c r="A35" s="90"/>
      <c r="B35" s="89" t="s">
        <v>22</v>
      </c>
      <c r="C35" s="89"/>
      <c r="D35" s="96"/>
      <c r="E35" s="98"/>
      <c r="F35" s="93"/>
      <c r="G35" s="94"/>
    </row>
    <row r="36" spans="1:7" s="11" customFormat="1" x14ac:dyDescent="0.2">
      <c r="A36" s="90"/>
      <c r="B36" s="99"/>
      <c r="C36" s="99"/>
      <c r="D36" s="96"/>
      <c r="E36" s="98"/>
      <c r="F36" s="93"/>
      <c r="G36" s="94"/>
    </row>
  </sheetData>
  <mergeCells count="10">
    <mergeCell ref="D2:F3"/>
    <mergeCell ref="B5:D5"/>
    <mergeCell ref="B7:D7"/>
    <mergeCell ref="C13:D13"/>
    <mergeCell ref="B16:C16"/>
    <mergeCell ref="B18:C18"/>
    <mergeCell ref="D21:F21"/>
    <mergeCell ref="D23:D24"/>
    <mergeCell ref="E23:E24"/>
    <mergeCell ref="B15:C15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1"/>
  <sheetViews>
    <sheetView workbookViewId="0">
      <pane ySplit="5" topLeftCell="A6" activePane="bottomLeft" state="frozen"/>
      <selection pane="bottomLeft" activeCell="B8" sqref="B8"/>
    </sheetView>
  </sheetViews>
  <sheetFormatPr defaultRowHeight="12" x14ac:dyDescent="0.2"/>
  <cols>
    <col min="1" max="1" width="0.7109375" style="22" customWidth="1"/>
    <col min="2" max="2" width="8.28515625" style="21" customWidth="1"/>
    <col min="3" max="3" width="22.7109375" style="159" customWidth="1"/>
    <col min="4" max="4" width="10.7109375" style="160" customWidth="1"/>
    <col min="5" max="5" width="8.7109375" style="19" customWidth="1"/>
    <col min="6" max="6" width="0.7109375" style="19" customWidth="1"/>
    <col min="7" max="7" width="6.7109375" style="17" customWidth="1"/>
    <col min="8" max="8" width="0.7109375" style="19" customWidth="1"/>
    <col min="9" max="9" width="11" style="18" customWidth="1"/>
    <col min="10" max="10" width="6" style="161" customWidth="1"/>
    <col min="11" max="12" width="8.7109375" style="18" bestFit="1" customWidth="1"/>
    <col min="13" max="13" width="10.7109375" style="18" customWidth="1"/>
    <col min="14" max="14" width="0.7109375" style="18" customWidth="1"/>
    <col min="15" max="15" width="8.28515625" style="21" customWidth="1"/>
    <col min="16" max="16" width="9.7109375" style="19" customWidth="1"/>
    <col min="17" max="17" width="8.28515625" style="18" customWidth="1"/>
    <col min="18" max="18" width="7.7109375" style="18" customWidth="1"/>
    <col min="19" max="19" width="0.7109375" style="22" customWidth="1"/>
    <col min="20" max="16384" width="9.140625" style="22"/>
  </cols>
  <sheetData>
    <row r="1" spans="1:19" s="24" customFormat="1" ht="13.5" customHeight="1" x14ac:dyDescent="0.2">
      <c r="A1" s="414"/>
      <c r="B1" s="416" t="s">
        <v>38</v>
      </c>
      <c r="C1" s="417" t="s">
        <v>93</v>
      </c>
      <c r="D1" s="418"/>
      <c r="E1" s="101">
        <f>E57+E110</f>
        <v>0</v>
      </c>
      <c r="F1" s="419"/>
      <c r="G1" s="431" t="s">
        <v>45</v>
      </c>
      <c r="H1" s="419"/>
      <c r="I1" s="102">
        <f>I57+I110</f>
        <v>0</v>
      </c>
      <c r="J1" s="426" t="s">
        <v>209</v>
      </c>
      <c r="K1" s="102">
        <f>K57+K110</f>
        <v>0</v>
      </c>
      <c r="L1" s="102">
        <f>L57+L110</f>
        <v>0</v>
      </c>
      <c r="M1" s="102">
        <f>M57+M110</f>
        <v>0</v>
      </c>
      <c r="N1" s="419"/>
      <c r="O1" s="430" t="s">
        <v>200</v>
      </c>
      <c r="P1" s="102">
        <f>P57+P110</f>
        <v>0</v>
      </c>
      <c r="Q1" s="102">
        <f>Q57+Q110</f>
        <v>0</v>
      </c>
      <c r="R1" s="102">
        <f>R57+R110</f>
        <v>0</v>
      </c>
      <c r="S1" s="103"/>
    </row>
    <row r="2" spans="1:19" ht="12" customHeight="1" x14ac:dyDescent="0.2">
      <c r="A2" s="415"/>
      <c r="B2" s="416"/>
      <c r="C2" s="422" t="s">
        <v>39</v>
      </c>
      <c r="D2" s="439" t="s">
        <v>40</v>
      </c>
      <c r="E2" s="413" t="s">
        <v>41</v>
      </c>
      <c r="F2" s="420"/>
      <c r="G2" s="432"/>
      <c r="H2" s="420"/>
      <c r="I2" s="424" t="s">
        <v>94</v>
      </c>
      <c r="J2" s="427"/>
      <c r="K2" s="424" t="s">
        <v>42</v>
      </c>
      <c r="L2" s="413" t="s">
        <v>43</v>
      </c>
      <c r="M2" s="424" t="s">
        <v>95</v>
      </c>
      <c r="N2" s="429"/>
      <c r="O2" s="416"/>
      <c r="P2" s="428" t="s">
        <v>96</v>
      </c>
      <c r="Q2" s="413" t="s">
        <v>97</v>
      </c>
      <c r="R2" s="413" t="s">
        <v>98</v>
      </c>
      <c r="S2" s="104"/>
    </row>
    <row r="3" spans="1:19" ht="12" customHeight="1" x14ac:dyDescent="0.2">
      <c r="A3" s="415"/>
      <c r="B3" s="416"/>
      <c r="C3" s="423"/>
      <c r="D3" s="439"/>
      <c r="E3" s="413"/>
      <c r="F3" s="420"/>
      <c r="G3" s="432"/>
      <c r="H3" s="420"/>
      <c r="I3" s="425"/>
      <c r="J3" s="427"/>
      <c r="K3" s="433"/>
      <c r="L3" s="413"/>
      <c r="M3" s="425"/>
      <c r="N3" s="429"/>
      <c r="O3" s="416"/>
      <c r="P3" s="413"/>
      <c r="Q3" s="413"/>
      <c r="R3" s="413"/>
      <c r="S3" s="104"/>
    </row>
    <row r="4" spans="1:19" s="108" customFormat="1" ht="12.75" customHeight="1" x14ac:dyDescent="0.2">
      <c r="A4" s="415"/>
      <c r="B4" s="416"/>
      <c r="C4" s="423"/>
      <c r="D4" s="439"/>
      <c r="E4" s="413"/>
      <c r="F4" s="421"/>
      <c r="G4" s="432"/>
      <c r="H4" s="421"/>
      <c r="I4" s="105">
        <f>Admin!B4</f>
        <v>40274</v>
      </c>
      <c r="J4" s="310">
        <f>Admin!G4</f>
        <v>1</v>
      </c>
      <c r="K4" s="434"/>
      <c r="L4" s="106">
        <f>Admin!G5</f>
        <v>0.2</v>
      </c>
      <c r="M4" s="105">
        <f>Admin!B17</f>
        <v>40638</v>
      </c>
      <c r="N4" s="429"/>
      <c r="O4" s="416"/>
      <c r="P4" s="413"/>
      <c r="Q4" s="413"/>
      <c r="R4" s="413"/>
      <c r="S4" s="107"/>
    </row>
    <row r="5" spans="1:19" s="108" customFormat="1" ht="6" customHeight="1" thickBot="1" x14ac:dyDescent="0.25">
      <c r="A5" s="109"/>
      <c r="B5" s="110"/>
      <c r="C5" s="111"/>
      <c r="D5" s="112"/>
      <c r="E5" s="113"/>
      <c r="F5" s="114"/>
      <c r="G5" s="115"/>
      <c r="H5" s="114"/>
      <c r="I5" s="113"/>
      <c r="J5" s="112"/>
      <c r="K5" s="116"/>
      <c r="L5" s="117"/>
      <c r="M5" s="113"/>
      <c r="N5" s="114"/>
      <c r="O5" s="110"/>
      <c r="P5" s="113"/>
      <c r="Q5" s="113"/>
      <c r="R5" s="113"/>
      <c r="S5" s="107"/>
    </row>
    <row r="6" spans="1:19" ht="13.5" customHeight="1" thickBot="1" x14ac:dyDescent="0.25">
      <c r="A6" s="118"/>
      <c r="B6" s="440" t="s">
        <v>99</v>
      </c>
      <c r="C6" s="441"/>
      <c r="D6" s="119">
        <f>Admin!B$4</f>
        <v>40274</v>
      </c>
      <c r="E6" s="120"/>
      <c r="F6" s="120"/>
      <c r="G6" s="121"/>
      <c r="H6" s="120"/>
      <c r="I6" s="122"/>
      <c r="J6" s="123"/>
      <c r="K6" s="122"/>
      <c r="L6" s="122"/>
      <c r="M6" s="122"/>
      <c r="N6" s="122"/>
      <c r="O6" s="124"/>
      <c r="P6" s="125"/>
      <c r="Q6" s="122"/>
      <c r="R6" s="122"/>
      <c r="S6" s="104"/>
    </row>
    <row r="7" spans="1:19" ht="13.5" customHeight="1" x14ac:dyDescent="0.2">
      <c r="A7" s="118"/>
      <c r="B7" s="435" t="s">
        <v>65</v>
      </c>
      <c r="C7" s="435"/>
      <c r="D7" s="126"/>
      <c r="E7" s="120"/>
      <c r="F7" s="120"/>
      <c r="G7" s="121"/>
      <c r="H7" s="120"/>
      <c r="I7" s="122"/>
      <c r="J7" s="123"/>
      <c r="K7" s="122"/>
      <c r="L7" s="122"/>
      <c r="M7" s="122"/>
      <c r="N7" s="122"/>
      <c r="O7" s="124"/>
      <c r="P7" s="125"/>
      <c r="Q7" s="122"/>
      <c r="R7" s="122"/>
      <c r="S7" s="104"/>
    </row>
    <row r="8" spans="1:19" x14ac:dyDescent="0.2">
      <c r="A8" s="118"/>
      <c r="B8" s="127"/>
      <c r="C8" s="128"/>
      <c r="D8" s="129"/>
      <c r="E8" s="20"/>
      <c r="F8" s="125"/>
      <c r="G8" s="130"/>
      <c r="H8" s="125"/>
      <c r="I8" s="122"/>
      <c r="J8" s="123"/>
      <c r="K8" s="122"/>
      <c r="L8" s="122"/>
      <c r="M8" s="122"/>
      <c r="N8" s="122"/>
      <c r="O8" s="127"/>
      <c r="P8" s="20"/>
      <c r="Q8" s="122"/>
      <c r="R8" s="122"/>
      <c r="S8" s="104"/>
    </row>
    <row r="9" spans="1:19" x14ac:dyDescent="0.2">
      <c r="A9" s="118"/>
      <c r="B9" s="127"/>
      <c r="C9" s="128"/>
      <c r="D9" s="129"/>
      <c r="E9" s="20"/>
      <c r="F9" s="125"/>
      <c r="G9" s="130"/>
      <c r="H9" s="125"/>
      <c r="I9" s="122"/>
      <c r="J9" s="123"/>
      <c r="K9" s="122"/>
      <c r="L9" s="122"/>
      <c r="M9" s="122"/>
      <c r="N9" s="122"/>
      <c r="O9" s="127"/>
      <c r="P9" s="20"/>
      <c r="Q9" s="122"/>
      <c r="R9" s="122"/>
      <c r="S9" s="104"/>
    </row>
    <row r="10" spans="1:19" x14ac:dyDescent="0.2">
      <c r="A10" s="118"/>
      <c r="B10" s="127"/>
      <c r="C10" s="128"/>
      <c r="D10" s="129"/>
      <c r="E10" s="20"/>
      <c r="F10" s="125"/>
      <c r="G10" s="130"/>
      <c r="H10" s="125"/>
      <c r="I10" s="122"/>
      <c r="J10" s="123"/>
      <c r="K10" s="122"/>
      <c r="L10" s="122"/>
      <c r="M10" s="122"/>
      <c r="N10" s="122"/>
      <c r="O10" s="127"/>
      <c r="P10" s="20"/>
      <c r="Q10" s="122"/>
      <c r="R10" s="122"/>
      <c r="S10" s="104"/>
    </row>
    <row r="11" spans="1:19" x14ac:dyDescent="0.2">
      <c r="A11" s="118"/>
      <c r="B11" s="436" t="s">
        <v>111</v>
      </c>
      <c r="C11" s="437"/>
      <c r="D11" s="438"/>
      <c r="E11" s="133">
        <f>SUM(E8:E10)</f>
        <v>0</v>
      </c>
      <c r="F11" s="125"/>
      <c r="G11" s="130"/>
      <c r="H11" s="125"/>
      <c r="I11" s="134">
        <f>SUM(I8:I10)</f>
        <v>0</v>
      </c>
      <c r="J11" s="135"/>
      <c r="K11" s="134">
        <f>SUM(K8:K10)</f>
        <v>0</v>
      </c>
      <c r="L11" s="134">
        <f>SUM(L8:L10)</f>
        <v>0</v>
      </c>
      <c r="M11" s="134">
        <f>SUM(M8:M10)</f>
        <v>0</v>
      </c>
      <c r="N11" s="122"/>
      <c r="O11" s="124"/>
      <c r="P11" s="133">
        <f>SUM(P8:P10)</f>
        <v>0</v>
      </c>
      <c r="Q11" s="134">
        <f>SUM(Q8:Q10)</f>
        <v>0</v>
      </c>
      <c r="R11" s="134">
        <f>SUM(R8:R10)</f>
        <v>0</v>
      </c>
      <c r="S11" s="104"/>
    </row>
    <row r="12" spans="1:19" ht="6" customHeight="1" x14ac:dyDescent="0.2">
      <c r="A12" s="118"/>
      <c r="B12" s="131"/>
      <c r="C12" s="136"/>
      <c r="D12" s="132"/>
      <c r="E12" s="125"/>
      <c r="F12" s="125"/>
      <c r="G12" s="130"/>
      <c r="H12" s="125"/>
      <c r="I12" s="125"/>
      <c r="J12" s="135"/>
      <c r="K12" s="125"/>
      <c r="L12" s="125"/>
      <c r="M12" s="125"/>
      <c r="N12" s="122"/>
      <c r="O12" s="124"/>
      <c r="P12" s="125"/>
      <c r="Q12" s="125"/>
      <c r="R12" s="125"/>
      <c r="S12" s="104"/>
    </row>
    <row r="13" spans="1:19" x14ac:dyDescent="0.2">
      <c r="A13" s="118"/>
      <c r="B13" s="435" t="s">
        <v>66</v>
      </c>
      <c r="C13" s="435"/>
      <c r="D13" s="135"/>
      <c r="E13" s="125"/>
      <c r="F13" s="125"/>
      <c r="G13" s="130"/>
      <c r="H13" s="125"/>
      <c r="I13" s="122"/>
      <c r="J13" s="123"/>
      <c r="K13" s="122"/>
      <c r="L13" s="122"/>
      <c r="M13" s="122"/>
      <c r="N13" s="122"/>
      <c r="O13" s="124"/>
      <c r="P13" s="125"/>
      <c r="Q13" s="122"/>
      <c r="R13" s="122"/>
      <c r="S13" s="104"/>
    </row>
    <row r="14" spans="1:19" x14ac:dyDescent="0.2">
      <c r="A14" s="118"/>
      <c r="B14" s="127"/>
      <c r="C14" s="128"/>
      <c r="D14" s="129"/>
      <c r="E14" s="20"/>
      <c r="F14" s="125"/>
      <c r="G14" s="130"/>
      <c r="H14" s="125"/>
      <c r="I14" s="23"/>
      <c r="J14" s="123"/>
      <c r="K14" s="122"/>
      <c r="L14" s="122" t="str">
        <f>IF(I14&gt;0,I14*L$4," ")</f>
        <v xml:space="preserve"> </v>
      </c>
      <c r="M14" s="122" t="str">
        <f>IF(I14&gt;0,I14-L14," ")</f>
        <v xml:space="preserve"> </v>
      </c>
      <c r="N14" s="122"/>
      <c r="O14" s="127"/>
      <c r="P14" s="20"/>
      <c r="Q14" s="122" t="str">
        <f>IF((O14+P14)&gt;0,IF(P14&lt;M14,M14-P14," ")," ")</f>
        <v xml:space="preserve"> </v>
      </c>
      <c r="R14" s="122" t="str">
        <f>IF((O14+P14)&gt;0,IF(P14&gt;M14,P14-M14," ")," ")</f>
        <v xml:space="preserve"> </v>
      </c>
      <c r="S14" s="104"/>
    </row>
    <row r="15" spans="1:19" x14ac:dyDescent="0.2">
      <c r="A15" s="118"/>
      <c r="B15" s="127"/>
      <c r="C15" s="128"/>
      <c r="D15" s="129"/>
      <c r="E15" s="20"/>
      <c r="F15" s="125"/>
      <c r="G15" s="130"/>
      <c r="H15" s="125"/>
      <c r="I15" s="23"/>
      <c r="J15" s="123"/>
      <c r="K15" s="122"/>
      <c r="L15" s="122" t="str">
        <f>IF(I15&gt;0,I15*L$4," ")</f>
        <v xml:space="preserve"> </v>
      </c>
      <c r="M15" s="122" t="str">
        <f>IF(I15&gt;0,I15-L15," ")</f>
        <v xml:space="preserve"> </v>
      </c>
      <c r="N15" s="122"/>
      <c r="O15" s="127"/>
      <c r="P15" s="20"/>
      <c r="Q15" s="122" t="str">
        <f>IF((O15+P15)&gt;0,IF(P15&lt;M15,M15-P15," ")," ")</f>
        <v xml:space="preserve"> </v>
      </c>
      <c r="R15" s="122" t="str">
        <f>IF((O15+P15)&gt;0,IF(P15&gt;M15,P15-M15," ")," ")</f>
        <v xml:space="preserve"> </v>
      </c>
      <c r="S15" s="104"/>
    </row>
    <row r="16" spans="1:19" x14ac:dyDescent="0.2">
      <c r="A16" s="118"/>
      <c r="B16" s="127"/>
      <c r="C16" s="128"/>
      <c r="D16" s="129"/>
      <c r="E16" s="20"/>
      <c r="F16" s="125"/>
      <c r="G16" s="130"/>
      <c r="H16" s="125"/>
      <c r="I16" s="23"/>
      <c r="J16" s="123"/>
      <c r="K16" s="122"/>
      <c r="L16" s="122" t="str">
        <f>IF(I16&gt;0,I16*L$4," ")</f>
        <v xml:space="preserve"> </v>
      </c>
      <c r="M16" s="122" t="str">
        <f>IF(I16&gt;0,I16-L16," ")</f>
        <v xml:space="preserve"> </v>
      </c>
      <c r="N16" s="122"/>
      <c r="O16" s="127"/>
      <c r="P16" s="20"/>
      <c r="Q16" s="122" t="str">
        <f>IF((O16+P16)&gt;0,IF(P16&lt;M16,M16-P16," ")," ")</f>
        <v xml:space="preserve"> </v>
      </c>
      <c r="R16" s="122" t="str">
        <f>IF((O16+P16)&gt;0,IF(P16&gt;M16,P16-M16," ")," ")</f>
        <v xml:space="preserve"> </v>
      </c>
      <c r="S16" s="104"/>
    </row>
    <row r="17" spans="1:19" x14ac:dyDescent="0.2">
      <c r="A17" s="118"/>
      <c r="B17" s="127"/>
      <c r="C17" s="128"/>
      <c r="D17" s="129"/>
      <c r="E17" s="20"/>
      <c r="F17" s="125"/>
      <c r="G17" s="130"/>
      <c r="H17" s="125"/>
      <c r="I17" s="23"/>
      <c r="J17" s="123"/>
      <c r="K17" s="122"/>
      <c r="L17" s="122" t="str">
        <f>IF(I17&gt;0,I17*L$4," ")</f>
        <v xml:space="preserve"> </v>
      </c>
      <c r="M17" s="122" t="str">
        <f>IF(I17&gt;0,I17-L17," ")</f>
        <v xml:space="preserve"> </v>
      </c>
      <c r="N17" s="122"/>
      <c r="O17" s="127"/>
      <c r="P17" s="20"/>
      <c r="Q17" s="122" t="str">
        <f>IF((O17+P17)&gt;0,IF(P17&lt;M17,M17-P17," ")," ")</f>
        <v xml:space="preserve"> </v>
      </c>
      <c r="R17" s="122" t="str">
        <f>IF((O17+P17)&gt;0,IF(P17&gt;M17,P17-M17," ")," ")</f>
        <v xml:space="preserve"> </v>
      </c>
      <c r="S17" s="104"/>
    </row>
    <row r="18" spans="1:19" x14ac:dyDescent="0.2">
      <c r="A18" s="118"/>
      <c r="B18" s="127"/>
      <c r="C18" s="128"/>
      <c r="D18" s="129"/>
      <c r="E18" s="20"/>
      <c r="F18" s="125"/>
      <c r="G18" s="130"/>
      <c r="H18" s="125"/>
      <c r="I18" s="23"/>
      <c r="J18" s="123"/>
      <c r="K18" s="122"/>
      <c r="L18" s="122" t="str">
        <f>IF(I18&gt;0,I18*L$4," ")</f>
        <v xml:space="preserve"> </v>
      </c>
      <c r="M18" s="122" t="str">
        <f>IF(I18&gt;0,I18-L18," ")</f>
        <v xml:space="preserve"> </v>
      </c>
      <c r="N18" s="122"/>
      <c r="O18" s="127"/>
      <c r="P18" s="20"/>
      <c r="Q18" s="122" t="str">
        <f>IF((O18+P18)&gt;0,IF(P18&lt;M18,M18-P18," ")," ")</f>
        <v xml:space="preserve"> </v>
      </c>
      <c r="R18" s="122" t="str">
        <f>IF((O18+P18)&gt;0,IF(P18&gt;M18,P18-M18," ")," ")</f>
        <v xml:space="preserve"> </v>
      </c>
      <c r="S18" s="104"/>
    </row>
    <row r="19" spans="1:19" x14ac:dyDescent="0.2">
      <c r="A19" s="118"/>
      <c r="B19" s="436" t="s">
        <v>112</v>
      </c>
      <c r="C19" s="437"/>
      <c r="D19" s="438"/>
      <c r="E19" s="133">
        <f>SUM(E14:E18)</f>
        <v>0</v>
      </c>
      <c r="F19" s="125"/>
      <c r="G19" s="130"/>
      <c r="H19" s="125"/>
      <c r="I19" s="134">
        <f>SUM(I14:I18)</f>
        <v>0</v>
      </c>
      <c r="J19" s="135"/>
      <c r="K19" s="134">
        <f>SUM(K14:K18)</f>
        <v>0</v>
      </c>
      <c r="L19" s="134">
        <f>SUM(L14:L18)</f>
        <v>0</v>
      </c>
      <c r="M19" s="134">
        <f>SUM(M14:M18)</f>
        <v>0</v>
      </c>
      <c r="N19" s="122"/>
      <c r="O19" s="124"/>
      <c r="P19" s="133">
        <f>SUM(P14:P18)</f>
        <v>0</v>
      </c>
      <c r="Q19" s="134">
        <f>SUM(Q14:Q18)</f>
        <v>0</v>
      </c>
      <c r="R19" s="134">
        <f>SUM(R14:R18)</f>
        <v>0</v>
      </c>
      <c r="S19" s="104"/>
    </row>
    <row r="20" spans="1:19" ht="6" customHeight="1" x14ac:dyDescent="0.2">
      <c r="A20" s="118"/>
      <c r="B20" s="131"/>
      <c r="C20" s="136"/>
      <c r="D20" s="132"/>
      <c r="E20" s="125"/>
      <c r="F20" s="125"/>
      <c r="G20" s="130"/>
      <c r="H20" s="125"/>
      <c r="I20" s="125"/>
      <c r="J20" s="135"/>
      <c r="K20" s="125"/>
      <c r="L20" s="125"/>
      <c r="M20" s="125"/>
      <c r="N20" s="122"/>
      <c r="O20" s="124"/>
      <c r="P20" s="125"/>
      <c r="Q20" s="125"/>
      <c r="R20" s="125"/>
      <c r="S20" s="104"/>
    </row>
    <row r="21" spans="1:19" x14ac:dyDescent="0.2">
      <c r="A21" s="118"/>
      <c r="B21" s="435" t="s">
        <v>68</v>
      </c>
      <c r="C21" s="435"/>
      <c r="D21" s="135"/>
      <c r="E21" s="125"/>
      <c r="F21" s="125"/>
      <c r="G21" s="130"/>
      <c r="H21" s="125"/>
      <c r="I21" s="122"/>
      <c r="J21" s="123"/>
      <c r="K21" s="122"/>
      <c r="L21" s="122"/>
      <c r="M21" s="122"/>
      <c r="N21" s="122"/>
      <c r="O21" s="124"/>
      <c r="P21" s="125"/>
      <c r="Q21" s="122"/>
      <c r="R21" s="122"/>
      <c r="S21" s="104"/>
    </row>
    <row r="22" spans="1:19" x14ac:dyDescent="0.2">
      <c r="A22" s="118"/>
      <c r="B22" s="127"/>
      <c r="C22" s="128"/>
      <c r="D22" s="129"/>
      <c r="E22" s="20"/>
      <c r="F22" s="125"/>
      <c r="G22" s="130"/>
      <c r="H22" s="125"/>
      <c r="I22" s="23"/>
      <c r="J22" s="123"/>
      <c r="K22" s="122"/>
      <c r="L22" s="122" t="str">
        <f>IF(I22&gt;0,I22*L$4," ")</f>
        <v xml:space="preserve"> </v>
      </c>
      <c r="M22" s="122" t="str">
        <f>IF(I22&gt;0,I22-L22," ")</f>
        <v xml:space="preserve"> </v>
      </c>
      <c r="N22" s="122"/>
      <c r="O22" s="127"/>
      <c r="P22" s="20"/>
      <c r="Q22" s="122" t="str">
        <f>IF((O22+P22)&gt;0,IF(P22&lt;M22,M22-P22," ")," ")</f>
        <v xml:space="preserve"> </v>
      </c>
      <c r="R22" s="122" t="str">
        <f>IF((O22+P22)&gt;0,IF(P22&gt;M22,P22-M22," ")," ")</f>
        <v xml:space="preserve"> </v>
      </c>
      <c r="S22" s="104"/>
    </row>
    <row r="23" spans="1:19" x14ac:dyDescent="0.2">
      <c r="A23" s="118"/>
      <c r="B23" s="127"/>
      <c r="C23" s="128"/>
      <c r="D23" s="129"/>
      <c r="E23" s="20"/>
      <c r="F23" s="125"/>
      <c r="G23" s="130"/>
      <c r="H23" s="125"/>
      <c r="I23" s="23"/>
      <c r="J23" s="123"/>
      <c r="K23" s="122"/>
      <c r="L23" s="122" t="str">
        <f>IF(I23&gt;0,I23*L$4," ")</f>
        <v xml:space="preserve"> </v>
      </c>
      <c r="M23" s="122" t="str">
        <f>IF(I23&gt;0,I23-L23," ")</f>
        <v xml:space="preserve"> </v>
      </c>
      <c r="N23" s="122"/>
      <c r="O23" s="127"/>
      <c r="P23" s="20"/>
      <c r="Q23" s="122" t="str">
        <f>IF((O23+P23)&gt;0,IF(P23&lt;M23,M23-P23," ")," ")</f>
        <v xml:space="preserve"> </v>
      </c>
      <c r="R23" s="122" t="str">
        <f>IF((O23+P23)&gt;0,IF(P23&gt;M23,P23-M23," ")," ")</f>
        <v xml:space="preserve"> </v>
      </c>
      <c r="S23" s="104"/>
    </row>
    <row r="24" spans="1:19" x14ac:dyDescent="0.2">
      <c r="A24" s="118"/>
      <c r="B24" s="127"/>
      <c r="C24" s="128"/>
      <c r="D24" s="129"/>
      <c r="E24" s="20"/>
      <c r="F24" s="125"/>
      <c r="G24" s="130"/>
      <c r="H24" s="125"/>
      <c r="I24" s="23"/>
      <c r="J24" s="123"/>
      <c r="K24" s="122"/>
      <c r="L24" s="122" t="str">
        <f>IF(I24&gt;0,I24*L$4," ")</f>
        <v xml:space="preserve"> </v>
      </c>
      <c r="M24" s="122" t="str">
        <f>IF(I24&gt;0,I24-L24," ")</f>
        <v xml:space="preserve"> </v>
      </c>
      <c r="N24" s="122"/>
      <c r="O24" s="127"/>
      <c r="P24" s="20"/>
      <c r="Q24" s="122" t="str">
        <f>IF((O24+P24)&gt;0,IF(P24&lt;M24,M24-P24," ")," ")</f>
        <v xml:space="preserve"> </v>
      </c>
      <c r="R24" s="122" t="str">
        <f>IF((O24+P24)&gt;0,IF(P24&gt;M24,P24-M24," ")," ")</f>
        <v xml:space="preserve"> </v>
      </c>
      <c r="S24" s="104"/>
    </row>
    <row r="25" spans="1:19" x14ac:dyDescent="0.2">
      <c r="A25" s="118"/>
      <c r="B25" s="127"/>
      <c r="C25" s="128"/>
      <c r="D25" s="129"/>
      <c r="E25" s="20"/>
      <c r="F25" s="125"/>
      <c r="G25" s="130"/>
      <c r="H25" s="125"/>
      <c r="I25" s="23"/>
      <c r="J25" s="123"/>
      <c r="K25" s="122"/>
      <c r="L25" s="122" t="str">
        <f>IF(I25&gt;0,I25*L$4," ")</f>
        <v xml:space="preserve"> </v>
      </c>
      <c r="M25" s="122" t="str">
        <f>IF(I25&gt;0,I25-L25," ")</f>
        <v xml:space="preserve"> </v>
      </c>
      <c r="N25" s="122"/>
      <c r="O25" s="127"/>
      <c r="P25" s="20"/>
      <c r="Q25" s="122" t="str">
        <f>IF((O25+P25)&gt;0,IF(P25&lt;M25,M25-P25," ")," ")</f>
        <v xml:space="preserve"> </v>
      </c>
      <c r="R25" s="122" t="str">
        <f>IF((O25+P25)&gt;0,IF(P25&gt;M25,P25-M25," ")," ")</f>
        <v xml:space="preserve"> </v>
      </c>
      <c r="S25" s="104"/>
    </row>
    <row r="26" spans="1:19" x14ac:dyDescent="0.2">
      <c r="A26" s="118"/>
      <c r="B26" s="127"/>
      <c r="C26" s="128"/>
      <c r="D26" s="129"/>
      <c r="E26" s="20"/>
      <c r="F26" s="125"/>
      <c r="G26" s="130"/>
      <c r="H26" s="125"/>
      <c r="I26" s="23"/>
      <c r="J26" s="123"/>
      <c r="K26" s="122"/>
      <c r="L26" s="122" t="str">
        <f>IF(I26&gt;0,I26*L$4," ")</f>
        <v xml:space="preserve"> </v>
      </c>
      <c r="M26" s="122" t="str">
        <f>IF(I26&gt;0,I26-L26," ")</f>
        <v xml:space="preserve"> </v>
      </c>
      <c r="N26" s="122"/>
      <c r="O26" s="127"/>
      <c r="P26" s="20"/>
      <c r="Q26" s="122" t="str">
        <f>IF((O26+P26)&gt;0,IF(P26&lt;M26,M26-P26," ")," ")</f>
        <v xml:space="preserve"> </v>
      </c>
      <c r="R26" s="122" t="str">
        <f>IF((O26+P26)&gt;0,IF(P26&gt;M26,P26-M26," ")," ")</f>
        <v xml:space="preserve"> </v>
      </c>
      <c r="S26" s="104"/>
    </row>
    <row r="27" spans="1:19" x14ac:dyDescent="0.2">
      <c r="A27" s="118"/>
      <c r="B27" s="436" t="s">
        <v>113</v>
      </c>
      <c r="C27" s="437"/>
      <c r="D27" s="438"/>
      <c r="E27" s="133">
        <f>SUM(E22:E26)</f>
        <v>0</v>
      </c>
      <c r="F27" s="125"/>
      <c r="G27" s="130"/>
      <c r="H27" s="125"/>
      <c r="I27" s="134">
        <f>SUM(I22:I26)</f>
        <v>0</v>
      </c>
      <c r="J27" s="135"/>
      <c r="K27" s="134">
        <f>SUM(K22:K26)</f>
        <v>0</v>
      </c>
      <c r="L27" s="134">
        <f>SUM(L22:L26)</f>
        <v>0</v>
      </c>
      <c r="M27" s="134">
        <f>SUM(M22:M26)</f>
        <v>0</v>
      </c>
      <c r="N27" s="122"/>
      <c r="O27" s="124"/>
      <c r="P27" s="133">
        <f>SUM(P22:P26)</f>
        <v>0</v>
      </c>
      <c r="Q27" s="134">
        <f>SUM(Q22:Q26)</f>
        <v>0</v>
      </c>
      <c r="R27" s="134">
        <f>SUM(R22:R26)</f>
        <v>0</v>
      </c>
      <c r="S27" s="104"/>
    </row>
    <row r="28" spans="1:19" ht="6" customHeight="1" x14ac:dyDescent="0.2">
      <c r="A28" s="118"/>
      <c r="B28" s="131"/>
      <c r="C28" s="136"/>
      <c r="D28" s="132"/>
      <c r="E28" s="125"/>
      <c r="F28" s="125"/>
      <c r="G28" s="130"/>
      <c r="H28" s="125"/>
      <c r="I28" s="125"/>
      <c r="J28" s="135"/>
      <c r="K28" s="125"/>
      <c r="L28" s="125"/>
      <c r="M28" s="125"/>
      <c r="N28" s="122"/>
      <c r="O28" s="124"/>
      <c r="P28" s="125"/>
      <c r="Q28" s="125"/>
      <c r="R28" s="125"/>
      <c r="S28" s="104"/>
    </row>
    <row r="29" spans="1:19" x14ac:dyDescent="0.2">
      <c r="A29" s="118"/>
      <c r="B29" s="435" t="s">
        <v>100</v>
      </c>
      <c r="C29" s="435"/>
      <c r="D29" s="138"/>
      <c r="E29" s="125"/>
      <c r="F29" s="125"/>
      <c r="G29" s="130"/>
      <c r="H29" s="125"/>
      <c r="I29" s="122"/>
      <c r="J29" s="123"/>
      <c r="K29" s="122"/>
      <c r="L29" s="122"/>
      <c r="M29" s="122"/>
      <c r="N29" s="122"/>
      <c r="O29" s="124"/>
      <c r="P29" s="125"/>
      <c r="Q29" s="122"/>
      <c r="R29" s="122"/>
      <c r="S29" s="104"/>
    </row>
    <row r="30" spans="1:19" x14ac:dyDescent="0.2">
      <c r="A30" s="118"/>
      <c r="B30" s="127"/>
      <c r="C30" s="128"/>
      <c r="D30" s="129"/>
      <c r="E30" s="20"/>
      <c r="F30" s="125"/>
      <c r="G30" s="130"/>
      <c r="H30" s="125"/>
      <c r="I30" s="23"/>
      <c r="J30" s="123"/>
      <c r="K30" s="122"/>
      <c r="L30" s="122" t="str">
        <f>IF(I30&gt;0,I30*L$4," ")</f>
        <v xml:space="preserve"> </v>
      </c>
      <c r="M30" s="122" t="str">
        <f>IF(I30&gt;0,I30-L30," ")</f>
        <v xml:space="preserve"> </v>
      </c>
      <c r="N30" s="122"/>
      <c r="O30" s="127"/>
      <c r="P30" s="20"/>
      <c r="Q30" s="122" t="str">
        <f>IF((O30+P30)&gt;0,IF(P30&lt;M30,M30-P30," ")," ")</f>
        <v xml:space="preserve"> </v>
      </c>
      <c r="R30" s="122" t="str">
        <f>IF((O30+P30)&gt;0,IF(P30&gt;M30,P30-M30," ")," ")</f>
        <v xml:space="preserve"> </v>
      </c>
      <c r="S30" s="104"/>
    </row>
    <row r="31" spans="1:19" x14ac:dyDescent="0.2">
      <c r="A31" s="118"/>
      <c r="B31" s="127"/>
      <c r="C31" s="128"/>
      <c r="D31" s="129"/>
      <c r="E31" s="20"/>
      <c r="F31" s="125"/>
      <c r="G31" s="130"/>
      <c r="H31" s="125"/>
      <c r="I31" s="23"/>
      <c r="J31" s="123"/>
      <c r="K31" s="122"/>
      <c r="L31" s="122" t="str">
        <f>IF(I31&gt;0,I31*L$4," ")</f>
        <v xml:space="preserve"> </v>
      </c>
      <c r="M31" s="122" t="str">
        <f>IF(I31&gt;0,I31-L31," ")</f>
        <v xml:space="preserve"> </v>
      </c>
      <c r="N31" s="122"/>
      <c r="O31" s="127"/>
      <c r="P31" s="20"/>
      <c r="Q31" s="122" t="str">
        <f>IF((O31+P31)&gt;0,IF(P31&lt;M31,M31-P31," ")," ")</f>
        <v xml:space="preserve"> </v>
      </c>
      <c r="R31" s="122" t="str">
        <f>IF((O31+P31)&gt;0,IF(P31&gt;M31,P31-M31," ")," ")</f>
        <v xml:space="preserve"> </v>
      </c>
      <c r="S31" s="104"/>
    </row>
    <row r="32" spans="1:19" x14ac:dyDescent="0.2">
      <c r="A32" s="118"/>
      <c r="B32" s="127"/>
      <c r="C32" s="128"/>
      <c r="D32" s="129"/>
      <c r="E32" s="20"/>
      <c r="F32" s="125"/>
      <c r="G32" s="130"/>
      <c r="H32" s="125"/>
      <c r="I32" s="23"/>
      <c r="J32" s="123"/>
      <c r="K32" s="122"/>
      <c r="L32" s="122" t="str">
        <f>IF(I32&gt;0,I32*L$4," ")</f>
        <v xml:space="preserve"> </v>
      </c>
      <c r="M32" s="122" t="str">
        <f>IF(I32&gt;0,I32-L32," ")</f>
        <v xml:space="preserve"> </v>
      </c>
      <c r="N32" s="122"/>
      <c r="O32" s="127"/>
      <c r="P32" s="20"/>
      <c r="Q32" s="122" t="str">
        <f>IF((O32+P32)&gt;0,IF(P32&lt;M32,M32-P32," ")," ")</f>
        <v xml:space="preserve"> </v>
      </c>
      <c r="R32" s="122" t="str">
        <f>IF((O32+P32)&gt;0,IF(P32&gt;M32,P32-M32," ")," ")</f>
        <v xml:space="preserve"> </v>
      </c>
      <c r="S32" s="104"/>
    </row>
    <row r="33" spans="1:19" x14ac:dyDescent="0.2">
      <c r="A33" s="118"/>
      <c r="B33" s="127"/>
      <c r="C33" s="128"/>
      <c r="D33" s="129"/>
      <c r="E33" s="20"/>
      <c r="F33" s="125"/>
      <c r="G33" s="130"/>
      <c r="H33" s="125"/>
      <c r="I33" s="23"/>
      <c r="J33" s="123"/>
      <c r="K33" s="122"/>
      <c r="L33" s="122" t="str">
        <f>IF(I33&gt;0,I33*L$4," ")</f>
        <v xml:space="preserve"> </v>
      </c>
      <c r="M33" s="122" t="str">
        <f>IF(I33&gt;0,I33-L33," ")</f>
        <v xml:space="preserve"> </v>
      </c>
      <c r="N33" s="122"/>
      <c r="O33" s="127"/>
      <c r="P33" s="20"/>
      <c r="Q33" s="122" t="str">
        <f>IF((O33+P33)&gt;0,IF(P33&lt;M33,M33-P33," ")," ")</f>
        <v xml:space="preserve"> </v>
      </c>
      <c r="R33" s="122" t="str">
        <f>IF((O33+P33)&gt;0,IF(P33&gt;M33,P33-M33," ")," ")</f>
        <v xml:space="preserve"> </v>
      </c>
      <c r="S33" s="104"/>
    </row>
    <row r="34" spans="1:19" x14ac:dyDescent="0.2">
      <c r="A34" s="118"/>
      <c r="B34" s="127"/>
      <c r="C34" s="128"/>
      <c r="D34" s="129"/>
      <c r="E34" s="20"/>
      <c r="F34" s="125"/>
      <c r="G34" s="130"/>
      <c r="H34" s="125"/>
      <c r="I34" s="23"/>
      <c r="J34" s="123"/>
      <c r="K34" s="122"/>
      <c r="L34" s="122" t="str">
        <f>IF(I34&gt;0,I34*L$4," ")</f>
        <v xml:space="preserve"> </v>
      </c>
      <c r="M34" s="122" t="str">
        <f>IF(I34&gt;0,I34-L34," ")</f>
        <v xml:space="preserve"> </v>
      </c>
      <c r="N34" s="122"/>
      <c r="O34" s="127"/>
      <c r="P34" s="20"/>
      <c r="Q34" s="122" t="str">
        <f>IF((O34+P34)&gt;0,IF(P34&lt;M34,M34-P34," ")," ")</f>
        <v xml:space="preserve"> </v>
      </c>
      <c r="R34" s="122" t="str">
        <f>IF((O34+P34)&gt;0,IF(P34&gt;M34,P34-M34," ")," ")</f>
        <v xml:space="preserve"> </v>
      </c>
      <c r="S34" s="104"/>
    </row>
    <row r="35" spans="1:19" x14ac:dyDescent="0.2">
      <c r="A35" s="118"/>
      <c r="B35" s="436" t="s">
        <v>114</v>
      </c>
      <c r="C35" s="437"/>
      <c r="D35" s="438"/>
      <c r="E35" s="133">
        <f>SUM(E30:E34)</f>
        <v>0</v>
      </c>
      <c r="F35" s="125"/>
      <c r="G35" s="130"/>
      <c r="H35" s="125"/>
      <c r="I35" s="134">
        <f>SUM(I30:I34)</f>
        <v>0</v>
      </c>
      <c r="J35" s="135"/>
      <c r="K35" s="134">
        <f>SUM(K30:K34)</f>
        <v>0</v>
      </c>
      <c r="L35" s="134">
        <f>SUM(L30:L34)</f>
        <v>0</v>
      </c>
      <c r="M35" s="134">
        <f>SUM(M30:M34)</f>
        <v>0</v>
      </c>
      <c r="N35" s="122"/>
      <c r="O35" s="124"/>
      <c r="P35" s="133">
        <f>SUM(P30:P34)</f>
        <v>0</v>
      </c>
      <c r="Q35" s="134">
        <f>SUM(Q30:Q34)</f>
        <v>0</v>
      </c>
      <c r="R35" s="134">
        <f>SUM(R30:R34)</f>
        <v>0</v>
      </c>
      <c r="S35" s="104"/>
    </row>
    <row r="36" spans="1:19" ht="6" customHeight="1" x14ac:dyDescent="0.2">
      <c r="A36" s="118"/>
      <c r="B36" s="131"/>
      <c r="C36" s="136"/>
      <c r="D36" s="132"/>
      <c r="E36" s="125"/>
      <c r="F36" s="125"/>
      <c r="G36" s="130"/>
      <c r="H36" s="125"/>
      <c r="I36" s="125"/>
      <c r="J36" s="135"/>
      <c r="K36" s="125"/>
      <c r="L36" s="125"/>
      <c r="M36" s="125"/>
      <c r="N36" s="122"/>
      <c r="O36" s="124"/>
      <c r="P36" s="125"/>
      <c r="Q36" s="125"/>
      <c r="R36" s="125"/>
      <c r="S36" s="104"/>
    </row>
    <row r="37" spans="1:19" ht="12.75" x14ac:dyDescent="0.2">
      <c r="A37" s="118"/>
      <c r="B37" s="442" t="s">
        <v>101</v>
      </c>
      <c r="C37" s="443"/>
      <c r="D37" s="139">
        <f>Admin!E8</f>
        <v>12000</v>
      </c>
      <c r="E37" s="125"/>
      <c r="F37" s="125"/>
      <c r="G37" s="140"/>
      <c r="H37" s="125"/>
      <c r="I37" s="125"/>
      <c r="J37" s="135"/>
      <c r="K37" s="125"/>
      <c r="L37" s="125"/>
      <c r="M37" s="125"/>
      <c r="N37" s="141"/>
      <c r="O37" s="124"/>
      <c r="P37" s="125"/>
      <c r="Q37" s="125"/>
      <c r="R37" s="125"/>
      <c r="S37" s="104"/>
    </row>
    <row r="38" spans="1:19" x14ac:dyDescent="0.2">
      <c r="A38" s="118"/>
      <c r="B38" s="127"/>
      <c r="C38" s="128"/>
      <c r="D38" s="129"/>
      <c r="E38" s="20"/>
      <c r="F38" s="125"/>
      <c r="G38" s="137">
        <v>0</v>
      </c>
      <c r="H38" s="125"/>
      <c r="I38" s="23"/>
      <c r="J38" s="123"/>
      <c r="K38" s="122"/>
      <c r="L38" s="122" t="str">
        <f>IF(I38&gt;0,MIN(I38*L$4*(1-G38),Admin!G$8*(1-G38))," ")</f>
        <v xml:space="preserve"> </v>
      </c>
      <c r="M38" s="122" t="str">
        <f>IF(I38&gt;0,I38-L38," ")</f>
        <v xml:space="preserve"> </v>
      </c>
      <c r="N38" s="122"/>
      <c r="O38" s="127"/>
      <c r="P38" s="20"/>
      <c r="Q38" s="122" t="str">
        <f>IF((O38+P38)&gt;0,IF(P38&lt;M38,(M38-P38)*(1-G38)," ")," ")</f>
        <v xml:space="preserve"> </v>
      </c>
      <c r="R38" s="122" t="str">
        <f>IF((O38+P38)&gt;0,IF(P38&gt;M38,(P38-M38)*(1-G38)," ")," ")</f>
        <v xml:space="preserve"> </v>
      </c>
      <c r="S38" s="104"/>
    </row>
    <row r="39" spans="1:19" x14ac:dyDescent="0.2">
      <c r="A39" s="118"/>
      <c r="B39" s="127"/>
      <c r="C39" s="128"/>
      <c r="D39" s="129"/>
      <c r="E39" s="20"/>
      <c r="F39" s="125"/>
      <c r="G39" s="137">
        <v>0</v>
      </c>
      <c r="H39" s="125"/>
      <c r="I39" s="23"/>
      <c r="J39" s="123"/>
      <c r="K39" s="122"/>
      <c r="L39" s="122" t="str">
        <f>IF(I39&gt;0,MIN(I39*L$4*(1-G39),Admin!G$8*(1-G39))," ")</f>
        <v xml:space="preserve"> </v>
      </c>
      <c r="M39" s="122" t="str">
        <f>IF(I39&gt;0,I39-L39," ")</f>
        <v xml:space="preserve"> </v>
      </c>
      <c r="N39" s="122"/>
      <c r="O39" s="127"/>
      <c r="P39" s="20"/>
      <c r="Q39" s="122" t="str">
        <f>IF((O39+P39)&gt;0,IF(P39&lt;M39,(M39-P39)*(1-G39)," ")," ")</f>
        <v xml:space="preserve"> </v>
      </c>
      <c r="R39" s="122" t="str">
        <f>IF((O39+P39)&gt;0,IF(P39&gt;M39,(P39-M39)*(1-G39)," ")," ")</f>
        <v xml:space="preserve"> </v>
      </c>
      <c r="S39" s="104"/>
    </row>
    <row r="40" spans="1:19" x14ac:dyDescent="0.2">
      <c r="A40" s="118"/>
      <c r="B40" s="127"/>
      <c r="C40" s="128"/>
      <c r="D40" s="129"/>
      <c r="E40" s="20"/>
      <c r="F40" s="125"/>
      <c r="G40" s="137">
        <v>0</v>
      </c>
      <c r="H40" s="125"/>
      <c r="I40" s="23"/>
      <c r="J40" s="123"/>
      <c r="K40" s="122"/>
      <c r="L40" s="122" t="str">
        <f>IF(I40&gt;0,MIN(I40*L$4*(1-G40),Admin!G$8*(1-G40))," ")</f>
        <v xml:space="preserve"> </v>
      </c>
      <c r="M40" s="122" t="str">
        <f>IF(I40&gt;0,I40-L40," ")</f>
        <v xml:space="preserve"> </v>
      </c>
      <c r="N40" s="122"/>
      <c r="O40" s="127"/>
      <c r="P40" s="20"/>
      <c r="Q40" s="122" t="str">
        <f>IF((O40+P40)&gt;0,IF(P40&lt;M40,(M40-P40)*(1-G40)," ")," ")</f>
        <v xml:space="preserve"> </v>
      </c>
      <c r="R40" s="122" t="str">
        <f>IF((O40+P40)&gt;0,IF(P40&gt;M40,(P40-M40)*(1-G40)," ")," ")</f>
        <v xml:space="preserve"> </v>
      </c>
      <c r="S40" s="104"/>
    </row>
    <row r="41" spans="1:19" x14ac:dyDescent="0.2">
      <c r="A41" s="118"/>
      <c r="B41" s="127"/>
      <c r="C41" s="128"/>
      <c r="D41" s="129"/>
      <c r="E41" s="20"/>
      <c r="F41" s="125"/>
      <c r="G41" s="137">
        <v>0</v>
      </c>
      <c r="H41" s="125"/>
      <c r="I41" s="23"/>
      <c r="J41" s="123"/>
      <c r="K41" s="122"/>
      <c r="L41" s="122" t="str">
        <f>IF(I41&gt;0,MIN(I41*L$4*(1-G41),Admin!G$8*(1-G41))," ")</f>
        <v xml:space="preserve"> </v>
      </c>
      <c r="M41" s="122" t="str">
        <f>IF(I41&gt;0,I41-L41," ")</f>
        <v xml:space="preserve"> </v>
      </c>
      <c r="N41" s="122"/>
      <c r="O41" s="127"/>
      <c r="P41" s="20"/>
      <c r="Q41" s="122" t="str">
        <f>IF((O41+P41)&gt;0,IF(P41&lt;M41,(M41-P41)*(1-G41)," ")," ")</f>
        <v xml:space="preserve"> </v>
      </c>
      <c r="R41" s="122" t="str">
        <f>IF((O41+P41)&gt;0,IF(P41&gt;M41,(P41-M41)*(1-G41)," ")," ")</f>
        <v xml:space="preserve"> </v>
      </c>
      <c r="S41" s="104"/>
    </row>
    <row r="42" spans="1:19" x14ac:dyDescent="0.2">
      <c r="A42" s="118"/>
      <c r="B42" s="127"/>
      <c r="C42" s="128"/>
      <c r="D42" s="129"/>
      <c r="E42" s="20"/>
      <c r="F42" s="125"/>
      <c r="G42" s="137">
        <v>0</v>
      </c>
      <c r="H42" s="125"/>
      <c r="I42" s="23"/>
      <c r="J42" s="123"/>
      <c r="K42" s="122"/>
      <c r="L42" s="122" t="str">
        <f>IF(I42&gt;0,MIN(I42*L$4*(1-G42),Admin!G$8*(1-G42))," ")</f>
        <v xml:space="preserve"> </v>
      </c>
      <c r="M42" s="122" t="str">
        <f>IF(I42&gt;0,I42-L42," ")</f>
        <v xml:space="preserve"> </v>
      </c>
      <c r="N42" s="122"/>
      <c r="O42" s="127"/>
      <c r="P42" s="20"/>
      <c r="Q42" s="122" t="str">
        <f>IF((O42+P42)&gt;0,IF(P42&lt;M42,(M42-P42)*(1-G42)," ")," ")</f>
        <v xml:space="preserve"> </v>
      </c>
      <c r="R42" s="122" t="str">
        <f>IF((O42+P42)&gt;0,IF(P42&gt;M42,(P42-M42)*(1-G42)," ")," ")</f>
        <v xml:space="preserve"> </v>
      </c>
      <c r="S42" s="104"/>
    </row>
    <row r="43" spans="1:19" ht="12" customHeight="1" x14ac:dyDescent="0.2">
      <c r="A43" s="118"/>
      <c r="B43" s="442" t="s">
        <v>102</v>
      </c>
      <c r="C43" s="443"/>
      <c r="D43" s="139">
        <f>Admin!E8</f>
        <v>12000</v>
      </c>
      <c r="E43" s="125"/>
      <c r="F43" s="125"/>
      <c r="G43" s="130"/>
      <c r="H43" s="125"/>
      <c r="I43" s="122"/>
      <c r="J43" s="123"/>
      <c r="K43" s="122"/>
      <c r="L43" s="122"/>
      <c r="M43" s="122"/>
      <c r="N43" s="122"/>
      <c r="O43" s="124"/>
      <c r="P43" s="125"/>
      <c r="Q43" s="122"/>
      <c r="R43" s="122"/>
      <c r="S43" s="104"/>
    </row>
    <row r="44" spans="1:19" x14ac:dyDescent="0.2">
      <c r="A44" s="118"/>
      <c r="B44" s="127"/>
      <c r="C44" s="128"/>
      <c r="D44" s="129"/>
      <c r="E44" s="20"/>
      <c r="F44" s="125"/>
      <c r="G44" s="137">
        <v>0</v>
      </c>
      <c r="H44" s="125"/>
      <c r="I44" s="23"/>
      <c r="J44" s="123"/>
      <c r="K44" s="122"/>
      <c r="L44" s="122" t="str">
        <f>IF(I44&gt;0,MIN(I44*L$4*(1-G44),Admin!G$8*(1-G44))," ")</f>
        <v xml:space="preserve"> </v>
      </c>
      <c r="M44" s="122" t="str">
        <f>IF(I44&gt;0,I44-L44," ")</f>
        <v xml:space="preserve"> </v>
      </c>
      <c r="N44" s="122"/>
      <c r="O44" s="127"/>
      <c r="P44" s="20"/>
      <c r="Q44" s="122" t="str">
        <f t="shared" ref="Q44:Q54" si="0">IF((O44+P44)&gt;0,IF(P44&lt;M44,(M44-P44)*(1-G44)," ")," ")</f>
        <v xml:space="preserve"> </v>
      </c>
      <c r="R44" s="122" t="str">
        <f t="shared" ref="R44:R54" si="1">IF((O44+P44)&gt;0,IF(P44&gt;M44,(P44-M44)*(1-G44)," ")," ")</f>
        <v xml:space="preserve"> </v>
      </c>
      <c r="S44" s="104"/>
    </row>
    <row r="45" spans="1:19" x14ac:dyDescent="0.2">
      <c r="A45" s="118"/>
      <c r="B45" s="127"/>
      <c r="C45" s="128"/>
      <c r="D45" s="129"/>
      <c r="E45" s="20"/>
      <c r="F45" s="125"/>
      <c r="G45" s="137">
        <v>0</v>
      </c>
      <c r="H45" s="125"/>
      <c r="I45" s="23"/>
      <c r="J45" s="123"/>
      <c r="K45" s="122"/>
      <c r="L45" s="122" t="str">
        <f>IF(I45&gt;0,MIN(I45*L$4*(1-G45),Admin!G$8*(1-G45))," ")</f>
        <v xml:space="preserve"> </v>
      </c>
      <c r="M45" s="122" t="str">
        <f>IF(I45&gt;0,I45-L45," ")</f>
        <v xml:space="preserve"> </v>
      </c>
      <c r="N45" s="122"/>
      <c r="O45" s="127"/>
      <c r="P45" s="20"/>
      <c r="Q45" s="122" t="str">
        <f t="shared" si="0"/>
        <v xml:space="preserve"> </v>
      </c>
      <c r="R45" s="122" t="str">
        <f t="shared" si="1"/>
        <v xml:space="preserve"> </v>
      </c>
      <c r="S45" s="104"/>
    </row>
    <row r="46" spans="1:19" x14ac:dyDescent="0.2">
      <c r="A46" s="118"/>
      <c r="B46" s="127"/>
      <c r="C46" s="128"/>
      <c r="D46" s="129"/>
      <c r="E46" s="20"/>
      <c r="F46" s="125"/>
      <c r="G46" s="137">
        <v>0</v>
      </c>
      <c r="H46" s="125"/>
      <c r="I46" s="23"/>
      <c r="J46" s="123"/>
      <c r="K46" s="122"/>
      <c r="L46" s="122" t="str">
        <f>IF(I46&gt;0,MIN(I46*L$4*(1-G46),Admin!G$8*(1-G46))," ")</f>
        <v xml:space="preserve"> </v>
      </c>
      <c r="M46" s="122" t="str">
        <f>IF(I46&gt;0,I46-L46," ")</f>
        <v xml:space="preserve"> </v>
      </c>
      <c r="N46" s="122"/>
      <c r="O46" s="127"/>
      <c r="P46" s="20"/>
      <c r="Q46" s="122" t="str">
        <f>IF((O46+P46)&gt;0,IF(P46&lt;M46,(M46-P46)*(1-G46)," ")," ")</f>
        <v xml:space="preserve"> </v>
      </c>
      <c r="R46" s="122" t="str">
        <f>IF((O46+P46)&gt;0,IF(P46&gt;M46,(P46-M46)*(1-G46)," ")," ")</f>
        <v xml:space="preserve"> </v>
      </c>
      <c r="S46" s="104"/>
    </row>
    <row r="47" spans="1:19" x14ac:dyDescent="0.2">
      <c r="A47" s="118"/>
      <c r="B47" s="127"/>
      <c r="C47" s="128"/>
      <c r="D47" s="129"/>
      <c r="E47" s="20"/>
      <c r="F47" s="125"/>
      <c r="G47" s="137">
        <v>0</v>
      </c>
      <c r="H47" s="125"/>
      <c r="I47" s="23"/>
      <c r="J47" s="123"/>
      <c r="K47" s="122"/>
      <c r="L47" s="122" t="str">
        <f>IF(I47&gt;0,MIN(I47*L$4*(1-G47),Admin!G$8*(1-G47))," ")</f>
        <v xml:space="preserve"> </v>
      </c>
      <c r="M47" s="122" t="str">
        <f>IF(I47&gt;0,I47-L47," ")</f>
        <v xml:space="preserve"> </v>
      </c>
      <c r="N47" s="122"/>
      <c r="O47" s="127"/>
      <c r="P47" s="20"/>
      <c r="Q47" s="122" t="str">
        <f>IF((O47+P47)&gt;0,IF(P47&lt;M47,(M47-P47)*(1-G47)," ")," ")</f>
        <v xml:space="preserve"> </v>
      </c>
      <c r="R47" s="122" t="str">
        <f>IF((O47+P47)&gt;0,IF(P47&gt;M47,(P47-M47)*(1-G47)," ")," ")</f>
        <v xml:space="preserve"> </v>
      </c>
      <c r="S47" s="104"/>
    </row>
    <row r="48" spans="1:19" x14ac:dyDescent="0.2">
      <c r="A48" s="118"/>
      <c r="B48" s="127"/>
      <c r="C48" s="128"/>
      <c r="D48" s="129"/>
      <c r="E48" s="20"/>
      <c r="F48" s="125"/>
      <c r="G48" s="137">
        <v>0</v>
      </c>
      <c r="H48" s="125"/>
      <c r="I48" s="23"/>
      <c r="J48" s="123"/>
      <c r="K48" s="122"/>
      <c r="L48" s="122" t="str">
        <f>IF(I48&gt;0,MIN(I48*L$4*(1-G48),Admin!G$8*(1-G48))," ")</f>
        <v xml:space="preserve"> </v>
      </c>
      <c r="M48" s="122" t="str">
        <f>IF(I48&gt;0,I48-L48," ")</f>
        <v xml:space="preserve"> </v>
      </c>
      <c r="N48" s="122"/>
      <c r="O48" s="127"/>
      <c r="P48" s="20"/>
      <c r="Q48" s="122" t="str">
        <f>IF((O48+P48)&gt;0,IF(P48&lt;M48,(M48-P48)*(1-G48)," ")," ")</f>
        <v xml:space="preserve"> </v>
      </c>
      <c r="R48" s="122" t="str">
        <f>IF((O48+P48)&gt;0,IF(P48&gt;M48,(P48-M48)*(1-G48)," ")," ")</f>
        <v xml:space="preserve"> </v>
      </c>
      <c r="S48" s="104"/>
    </row>
    <row r="49" spans="1:19" x14ac:dyDescent="0.2">
      <c r="A49" s="118"/>
      <c r="B49" s="435" t="s">
        <v>103</v>
      </c>
      <c r="C49" s="435"/>
      <c r="D49" s="135"/>
      <c r="E49" s="125"/>
      <c r="F49" s="125"/>
      <c r="G49" s="130"/>
      <c r="H49" s="125"/>
      <c r="I49" s="122"/>
      <c r="J49" s="123"/>
      <c r="K49" s="122"/>
      <c r="L49" s="122"/>
      <c r="M49" s="122"/>
      <c r="N49" s="122"/>
      <c r="O49" s="124"/>
      <c r="P49" s="125"/>
      <c r="Q49" s="122"/>
      <c r="R49" s="122"/>
      <c r="S49" s="104"/>
    </row>
    <row r="50" spans="1:19" x14ac:dyDescent="0.2">
      <c r="A50" s="118"/>
      <c r="B50" s="127"/>
      <c r="C50" s="128"/>
      <c r="D50" s="129"/>
      <c r="E50" s="20"/>
      <c r="F50" s="125"/>
      <c r="G50" s="137">
        <v>0</v>
      </c>
      <c r="H50" s="125"/>
      <c r="I50" s="23"/>
      <c r="J50" s="123"/>
      <c r="K50" s="122"/>
      <c r="L50" s="122" t="str">
        <f>IF(I50&gt;0,I50*L$4," ")</f>
        <v xml:space="preserve"> </v>
      </c>
      <c r="M50" s="122" t="str">
        <f>IF(I50&gt;0,I50-L50," ")</f>
        <v xml:space="preserve"> </v>
      </c>
      <c r="N50" s="122"/>
      <c r="O50" s="127"/>
      <c r="P50" s="20"/>
      <c r="Q50" s="122" t="str">
        <f t="shared" si="0"/>
        <v xml:space="preserve"> </v>
      </c>
      <c r="R50" s="122" t="str">
        <f t="shared" si="1"/>
        <v xml:space="preserve"> </v>
      </c>
      <c r="S50" s="104"/>
    </row>
    <row r="51" spans="1:19" x14ac:dyDescent="0.2">
      <c r="A51" s="118"/>
      <c r="B51" s="127"/>
      <c r="C51" s="128"/>
      <c r="D51" s="129"/>
      <c r="E51" s="20"/>
      <c r="F51" s="125"/>
      <c r="G51" s="137">
        <v>0</v>
      </c>
      <c r="H51" s="125"/>
      <c r="I51" s="23"/>
      <c r="J51" s="123"/>
      <c r="K51" s="122"/>
      <c r="L51" s="122" t="str">
        <f>IF(I51&gt;0,I51*L$4," ")</f>
        <v xml:space="preserve"> </v>
      </c>
      <c r="M51" s="122" t="str">
        <f>IF(I51&gt;0,I51-L51," ")</f>
        <v xml:space="preserve"> </v>
      </c>
      <c r="N51" s="122"/>
      <c r="O51" s="127"/>
      <c r="P51" s="20"/>
      <c r="Q51" s="122" t="str">
        <f t="shared" si="0"/>
        <v xml:space="preserve"> </v>
      </c>
      <c r="R51" s="122" t="str">
        <f t="shared" si="1"/>
        <v xml:space="preserve"> </v>
      </c>
      <c r="S51" s="104"/>
    </row>
    <row r="52" spans="1:19" x14ac:dyDescent="0.2">
      <c r="A52" s="118"/>
      <c r="B52" s="127"/>
      <c r="C52" s="128"/>
      <c r="D52" s="129"/>
      <c r="E52" s="20"/>
      <c r="F52" s="125"/>
      <c r="G52" s="137">
        <v>0</v>
      </c>
      <c r="H52" s="125"/>
      <c r="I52" s="23"/>
      <c r="J52" s="123"/>
      <c r="K52" s="122"/>
      <c r="L52" s="122" t="str">
        <f>IF(I52&gt;0,I52*L$4," ")</f>
        <v xml:space="preserve"> </v>
      </c>
      <c r="M52" s="122" t="str">
        <f>IF(I52&gt;0,I52-L52," ")</f>
        <v xml:space="preserve"> </v>
      </c>
      <c r="N52" s="122"/>
      <c r="O52" s="127"/>
      <c r="P52" s="20"/>
      <c r="Q52" s="122" t="str">
        <f t="shared" si="0"/>
        <v xml:space="preserve"> </v>
      </c>
      <c r="R52" s="122" t="str">
        <f t="shared" si="1"/>
        <v xml:space="preserve"> </v>
      </c>
      <c r="S52" s="104"/>
    </row>
    <row r="53" spans="1:19" x14ac:dyDescent="0.2">
      <c r="A53" s="118"/>
      <c r="B53" s="127"/>
      <c r="C53" s="128"/>
      <c r="D53" s="129"/>
      <c r="E53" s="20"/>
      <c r="F53" s="125"/>
      <c r="G53" s="137">
        <v>0</v>
      </c>
      <c r="H53" s="125"/>
      <c r="I53" s="23"/>
      <c r="J53" s="123"/>
      <c r="K53" s="122"/>
      <c r="L53" s="122" t="str">
        <f>IF(I53&gt;0,I53*L$4," ")</f>
        <v xml:space="preserve"> </v>
      </c>
      <c r="M53" s="122" t="str">
        <f>IF(I53&gt;0,I53-L53," ")</f>
        <v xml:space="preserve"> </v>
      </c>
      <c r="N53" s="122"/>
      <c r="O53" s="127"/>
      <c r="P53" s="20"/>
      <c r="Q53" s="122" t="str">
        <f t="shared" si="0"/>
        <v xml:space="preserve"> </v>
      </c>
      <c r="R53" s="122" t="str">
        <f t="shared" si="1"/>
        <v xml:space="preserve"> </v>
      </c>
      <c r="S53" s="104"/>
    </row>
    <row r="54" spans="1:19" x14ac:dyDescent="0.2">
      <c r="A54" s="118"/>
      <c r="B54" s="127"/>
      <c r="C54" s="128"/>
      <c r="D54" s="129"/>
      <c r="E54" s="20"/>
      <c r="F54" s="125"/>
      <c r="G54" s="137">
        <v>0</v>
      </c>
      <c r="H54" s="125"/>
      <c r="I54" s="23"/>
      <c r="J54" s="123"/>
      <c r="K54" s="122"/>
      <c r="L54" s="122" t="str">
        <f>IF(I54&gt;0,I54*L$4," ")</f>
        <v xml:space="preserve"> </v>
      </c>
      <c r="M54" s="122" t="str">
        <f>IF(I54&gt;0,I54-L54," ")</f>
        <v xml:space="preserve"> </v>
      </c>
      <c r="N54" s="122"/>
      <c r="O54" s="127"/>
      <c r="P54" s="20"/>
      <c r="Q54" s="122" t="str">
        <f t="shared" si="0"/>
        <v xml:space="preserve"> </v>
      </c>
      <c r="R54" s="122" t="str">
        <f t="shared" si="1"/>
        <v xml:space="preserve"> </v>
      </c>
      <c r="S54" s="104"/>
    </row>
    <row r="55" spans="1:19" x14ac:dyDescent="0.2">
      <c r="A55" s="118"/>
      <c r="B55" s="436" t="s">
        <v>115</v>
      </c>
      <c r="C55" s="437"/>
      <c r="D55" s="438"/>
      <c r="E55" s="134">
        <f>SUM(E38:E54)</f>
        <v>0</v>
      </c>
      <c r="F55" s="125"/>
      <c r="G55" s="140"/>
      <c r="H55" s="125"/>
      <c r="I55" s="134">
        <f>SUM(I38:I54)</f>
        <v>0</v>
      </c>
      <c r="J55" s="135"/>
      <c r="K55" s="134">
        <f>SUM(K38:K54)</f>
        <v>0</v>
      </c>
      <c r="L55" s="134">
        <f>SUM(L38:L54)</f>
        <v>0</v>
      </c>
      <c r="M55" s="134">
        <f>SUM(M38:M54)</f>
        <v>0</v>
      </c>
      <c r="N55" s="125"/>
      <c r="O55" s="124"/>
      <c r="P55" s="134">
        <f>SUM(P38:P54)</f>
        <v>0</v>
      </c>
      <c r="Q55" s="134">
        <f>SUM(Q38:Q54)</f>
        <v>0</v>
      </c>
      <c r="R55" s="134">
        <f>SUM(R38:R54)</f>
        <v>0</v>
      </c>
      <c r="S55" s="104"/>
    </row>
    <row r="56" spans="1:19" ht="6" customHeight="1" thickBot="1" x14ac:dyDescent="0.25">
      <c r="A56" s="118"/>
      <c r="B56" s="124"/>
      <c r="C56" s="142"/>
      <c r="D56" s="135"/>
      <c r="E56" s="125"/>
      <c r="F56" s="125"/>
      <c r="G56" s="130"/>
      <c r="H56" s="125"/>
      <c r="I56" s="122"/>
      <c r="J56" s="123"/>
      <c r="K56" s="122"/>
      <c r="L56" s="122"/>
      <c r="M56" s="122"/>
      <c r="N56" s="122"/>
      <c r="O56" s="124"/>
      <c r="P56" s="125"/>
      <c r="Q56" s="122"/>
      <c r="R56" s="122"/>
      <c r="S56" s="104"/>
    </row>
    <row r="57" spans="1:19" ht="13.5" customHeight="1" thickBot="1" x14ac:dyDescent="0.25">
      <c r="A57" s="118"/>
      <c r="B57" s="440" t="str">
        <f>B6</f>
        <v xml:space="preserve">EXISTING FIXED ASSETS at </v>
      </c>
      <c r="C57" s="441"/>
      <c r="D57" s="119">
        <f>D6</f>
        <v>40274</v>
      </c>
      <c r="E57" s="143">
        <f>E11+E19+E27+E35+E55</f>
        <v>0</v>
      </c>
      <c r="F57" s="125"/>
      <c r="G57" s="130"/>
      <c r="H57" s="125"/>
      <c r="I57" s="143">
        <f>I11+I19+I27+I35+I55</f>
        <v>0</v>
      </c>
      <c r="J57" s="135"/>
      <c r="K57" s="143">
        <f>K11+K19+K27+K35+K55</f>
        <v>0</v>
      </c>
      <c r="L57" s="143">
        <f>L11+L19+L27+L35+L55</f>
        <v>0</v>
      </c>
      <c r="M57" s="143">
        <f>M11+M19+M27+M35+M55</f>
        <v>0</v>
      </c>
      <c r="N57" s="122"/>
      <c r="O57" s="124"/>
      <c r="P57" s="143">
        <f>P11+P19+P27+P35+P55</f>
        <v>0</v>
      </c>
      <c r="Q57" s="143">
        <f>Q11+Q19+Q27+Q35+Q55</f>
        <v>0</v>
      </c>
      <c r="R57" s="143">
        <f>R11+R19+R27+R35+R55</f>
        <v>0</v>
      </c>
      <c r="S57" s="104"/>
    </row>
    <row r="58" spans="1:19" ht="9" customHeight="1" thickBot="1" x14ac:dyDescent="0.25">
      <c r="A58" s="118"/>
      <c r="B58" s="144"/>
      <c r="C58" s="145"/>
      <c r="D58" s="146"/>
      <c r="E58" s="125"/>
      <c r="F58" s="125"/>
      <c r="G58" s="130"/>
      <c r="H58" s="125"/>
      <c r="I58" s="122"/>
      <c r="J58" s="123"/>
      <c r="K58" s="122"/>
      <c r="L58" s="122"/>
      <c r="M58" s="122"/>
      <c r="N58" s="122"/>
      <c r="O58" s="124"/>
      <c r="P58" s="125"/>
      <c r="Q58" s="122"/>
      <c r="R58" s="122"/>
      <c r="S58" s="104"/>
    </row>
    <row r="59" spans="1:19" ht="13.5" customHeight="1" thickBot="1" x14ac:dyDescent="0.25">
      <c r="A59" s="118"/>
      <c r="B59" s="440" t="s">
        <v>104</v>
      </c>
      <c r="C59" s="444"/>
      <c r="D59" s="119">
        <f>Admin!B4</f>
        <v>40274</v>
      </c>
      <c r="E59" s="122"/>
      <c r="F59" s="122"/>
      <c r="G59" s="130"/>
      <c r="H59" s="122"/>
      <c r="I59" s="122"/>
      <c r="J59" s="123"/>
      <c r="K59" s="122"/>
      <c r="L59" s="122"/>
      <c r="M59" s="122"/>
      <c r="N59" s="122"/>
      <c r="O59" s="124"/>
      <c r="P59" s="125"/>
      <c r="Q59" s="122"/>
      <c r="R59" s="122"/>
      <c r="S59" s="104"/>
    </row>
    <row r="60" spans="1:19" ht="12.75" customHeight="1" x14ac:dyDescent="0.2">
      <c r="A60" s="118"/>
      <c r="B60" s="435" t="s">
        <v>65</v>
      </c>
      <c r="C60" s="435"/>
      <c r="D60" s="126"/>
      <c r="E60" s="120"/>
      <c r="F60" s="120"/>
      <c r="G60" s="130"/>
      <c r="H60" s="120"/>
      <c r="I60" s="122"/>
      <c r="J60" s="123"/>
      <c r="K60" s="122"/>
      <c r="L60" s="122"/>
      <c r="M60" s="122"/>
      <c r="N60" s="122"/>
      <c r="O60" s="124"/>
      <c r="P60" s="125"/>
      <c r="Q60" s="122"/>
      <c r="R60" s="122"/>
      <c r="S60" s="104"/>
    </row>
    <row r="61" spans="1:19" x14ac:dyDescent="0.2">
      <c r="A61" s="118"/>
      <c r="B61" s="127"/>
      <c r="C61" s="128"/>
      <c r="D61" s="147"/>
      <c r="E61" s="20"/>
      <c r="F61" s="125"/>
      <c r="G61" s="130"/>
      <c r="H61" s="125"/>
      <c r="I61" s="122"/>
      <c r="J61" s="123"/>
      <c r="K61" s="122"/>
      <c r="L61" s="122"/>
      <c r="M61" s="122"/>
      <c r="N61" s="122"/>
      <c r="O61" s="127"/>
      <c r="P61" s="20"/>
      <c r="Q61" s="122"/>
      <c r="R61" s="122"/>
      <c r="S61" s="104"/>
    </row>
    <row r="62" spans="1:19" x14ac:dyDescent="0.2">
      <c r="A62" s="118"/>
      <c r="B62" s="127"/>
      <c r="C62" s="128"/>
      <c r="D62" s="147"/>
      <c r="E62" s="20"/>
      <c r="F62" s="125"/>
      <c r="G62" s="130"/>
      <c r="H62" s="125"/>
      <c r="I62" s="122"/>
      <c r="J62" s="123"/>
      <c r="K62" s="122"/>
      <c r="L62" s="122"/>
      <c r="M62" s="122"/>
      <c r="N62" s="122"/>
      <c r="O62" s="127"/>
      <c r="P62" s="20"/>
      <c r="Q62" s="122"/>
      <c r="R62" s="122"/>
      <c r="S62" s="104"/>
    </row>
    <row r="63" spans="1:19" x14ac:dyDescent="0.2">
      <c r="A63" s="118"/>
      <c r="B63" s="127"/>
      <c r="C63" s="128"/>
      <c r="D63" s="147"/>
      <c r="E63" s="20"/>
      <c r="F63" s="125"/>
      <c r="G63" s="130"/>
      <c r="H63" s="125"/>
      <c r="I63" s="122"/>
      <c r="J63" s="123"/>
      <c r="K63" s="122"/>
      <c r="L63" s="122"/>
      <c r="M63" s="122"/>
      <c r="N63" s="122"/>
      <c r="O63" s="127"/>
      <c r="P63" s="20"/>
      <c r="Q63" s="122"/>
      <c r="R63" s="122"/>
      <c r="S63" s="104"/>
    </row>
    <row r="64" spans="1:19" x14ac:dyDescent="0.2">
      <c r="A64" s="118"/>
      <c r="B64" s="436" t="s">
        <v>105</v>
      </c>
      <c r="C64" s="437"/>
      <c r="D64" s="438"/>
      <c r="E64" s="133">
        <f>SUM(E61:E63)</f>
        <v>0</v>
      </c>
      <c r="F64" s="125"/>
      <c r="G64" s="130"/>
      <c r="H64" s="125"/>
      <c r="I64" s="134">
        <f>SUM(I61:I63)</f>
        <v>0</v>
      </c>
      <c r="J64" s="148"/>
      <c r="K64" s="134">
        <f>SUM(K61:K63)</f>
        <v>0</v>
      </c>
      <c r="L64" s="134">
        <f>SUM(L61:L63)</f>
        <v>0</v>
      </c>
      <c r="M64" s="134">
        <f>SUM(M61:M63)</f>
        <v>0</v>
      </c>
      <c r="N64" s="122"/>
      <c r="O64" s="124"/>
      <c r="P64" s="133">
        <f>SUM(P61:P63)</f>
        <v>0</v>
      </c>
      <c r="Q64" s="134">
        <f>SUM(Q61:Q63)</f>
        <v>0</v>
      </c>
      <c r="R64" s="134">
        <f>SUM(R61:R63)</f>
        <v>0</v>
      </c>
      <c r="S64" s="104"/>
    </row>
    <row r="65" spans="1:19" ht="6" customHeight="1" x14ac:dyDescent="0.2">
      <c r="A65" s="118"/>
      <c r="B65" s="131"/>
      <c r="C65" s="136"/>
      <c r="D65" s="132"/>
      <c r="E65" s="125"/>
      <c r="F65" s="125"/>
      <c r="G65" s="130"/>
      <c r="H65" s="125"/>
      <c r="I65" s="125"/>
      <c r="J65" s="135"/>
      <c r="K65" s="125"/>
      <c r="L65" s="125"/>
      <c r="M65" s="125"/>
      <c r="N65" s="122"/>
      <c r="O65" s="124"/>
      <c r="P65" s="125"/>
      <c r="Q65" s="125"/>
      <c r="R65" s="125"/>
      <c r="S65" s="104"/>
    </row>
    <row r="66" spans="1:19" ht="12" customHeight="1" x14ac:dyDescent="0.2">
      <c r="A66" s="118"/>
      <c r="B66" s="435" t="s">
        <v>66</v>
      </c>
      <c r="C66" s="435"/>
      <c r="D66" s="135"/>
      <c r="E66" s="125"/>
      <c r="F66" s="125"/>
      <c r="G66" s="130"/>
      <c r="H66" s="125"/>
      <c r="I66" s="122"/>
      <c r="J66" s="123"/>
      <c r="K66" s="122"/>
      <c r="L66" s="122"/>
      <c r="M66" s="122"/>
      <c r="N66" s="122"/>
      <c r="O66" s="124"/>
      <c r="P66" s="125"/>
      <c r="Q66" s="122"/>
      <c r="R66" s="122"/>
      <c r="S66" s="104"/>
    </row>
    <row r="67" spans="1:19" x14ac:dyDescent="0.2">
      <c r="A67" s="118"/>
      <c r="B67" s="127"/>
      <c r="C67" s="128"/>
      <c r="D67" s="129"/>
      <c r="E67" s="20"/>
      <c r="F67" s="125"/>
      <c r="G67" s="130"/>
      <c r="H67" s="125"/>
      <c r="I67" s="122"/>
      <c r="J67" s="130">
        <f>J$4</f>
        <v>1</v>
      </c>
      <c r="K67" s="122" t="str">
        <f>IF(E67&gt;0,E67*J67," ")</f>
        <v xml:space="preserve"> </v>
      </c>
      <c r="L67" s="122"/>
      <c r="M67" s="122" t="str">
        <f>IF(E67&gt;0,E67-K67," ")</f>
        <v xml:space="preserve"> </v>
      </c>
      <c r="N67" s="122"/>
      <c r="O67" s="127"/>
      <c r="P67" s="20"/>
      <c r="Q67" s="122" t="str">
        <f>IF((O67+P67)&gt;0,IF(P67&lt;M67,M67-P67," ")," ")</f>
        <v xml:space="preserve"> </v>
      </c>
      <c r="R67" s="122" t="str">
        <f>IF((O67+P67)&gt;0,IF(P67&gt;M67,P67-M67," ")," ")</f>
        <v xml:space="preserve"> </v>
      </c>
      <c r="S67" s="104"/>
    </row>
    <row r="68" spans="1:19" x14ac:dyDescent="0.2">
      <c r="A68" s="118"/>
      <c r="B68" s="127"/>
      <c r="C68" s="128"/>
      <c r="D68" s="129"/>
      <c r="E68" s="20"/>
      <c r="F68" s="125"/>
      <c r="G68" s="130"/>
      <c r="H68" s="125"/>
      <c r="I68" s="122"/>
      <c r="J68" s="130">
        <f>J$4</f>
        <v>1</v>
      </c>
      <c r="K68" s="122" t="str">
        <f>IF(E68&gt;0,E68*J68," ")</f>
        <v xml:space="preserve"> </v>
      </c>
      <c r="L68" s="122"/>
      <c r="M68" s="122" t="str">
        <f>IF(E68&gt;0,E68-K68," ")</f>
        <v xml:space="preserve"> </v>
      </c>
      <c r="N68" s="122"/>
      <c r="O68" s="127"/>
      <c r="P68" s="20"/>
      <c r="Q68" s="122" t="str">
        <f>IF((O68+P68)&gt;0,IF(P68&lt;M68,M68-P68," ")," ")</f>
        <v xml:space="preserve"> </v>
      </c>
      <c r="R68" s="122" t="str">
        <f>IF((O68+P68)&gt;0,IF(P68&gt;M68,P68-M68," ")," ")</f>
        <v xml:space="preserve"> </v>
      </c>
      <c r="S68" s="104"/>
    </row>
    <row r="69" spans="1:19" x14ac:dyDescent="0.2">
      <c r="A69" s="118"/>
      <c r="B69" s="127"/>
      <c r="C69" s="128"/>
      <c r="D69" s="129"/>
      <c r="E69" s="20"/>
      <c r="F69" s="125"/>
      <c r="G69" s="130"/>
      <c r="H69" s="125"/>
      <c r="I69" s="122"/>
      <c r="J69" s="130">
        <f>J$4</f>
        <v>1</v>
      </c>
      <c r="K69" s="122" t="str">
        <f>IF(E69&gt;0,E69*J69," ")</f>
        <v xml:space="preserve"> </v>
      </c>
      <c r="L69" s="122"/>
      <c r="M69" s="122" t="str">
        <f>IF(E69&gt;0,E69-K69," ")</f>
        <v xml:space="preserve"> </v>
      </c>
      <c r="N69" s="122"/>
      <c r="O69" s="127"/>
      <c r="P69" s="20"/>
      <c r="Q69" s="122" t="str">
        <f>IF((O69+P69)&gt;0,IF(P69&lt;M69,M69-P69," ")," ")</f>
        <v xml:space="preserve"> </v>
      </c>
      <c r="R69" s="122" t="str">
        <f>IF((O69+P69)&gt;0,IF(P69&gt;M69,P69-M69," ")," ")</f>
        <v xml:space="preserve"> </v>
      </c>
      <c r="S69" s="104"/>
    </row>
    <row r="70" spans="1:19" x14ac:dyDescent="0.2">
      <c r="A70" s="118"/>
      <c r="B70" s="127"/>
      <c r="C70" s="128"/>
      <c r="D70" s="129"/>
      <c r="E70" s="20"/>
      <c r="F70" s="125"/>
      <c r="G70" s="130"/>
      <c r="H70" s="125"/>
      <c r="I70" s="122"/>
      <c r="J70" s="130">
        <f>J$4</f>
        <v>1</v>
      </c>
      <c r="K70" s="122" t="str">
        <f>IF(E70&gt;0,E70*J70," ")</f>
        <v xml:space="preserve"> </v>
      </c>
      <c r="L70" s="122"/>
      <c r="M70" s="122" t="str">
        <f>IF(E70&gt;0,E70-K70," ")</f>
        <v xml:space="preserve"> </v>
      </c>
      <c r="N70" s="122"/>
      <c r="O70" s="127"/>
      <c r="P70" s="20"/>
      <c r="Q70" s="122" t="str">
        <f>IF((O70+P70)&gt;0,IF(P70&lt;M70,M70-P70," ")," ")</f>
        <v xml:space="preserve"> </v>
      </c>
      <c r="R70" s="122" t="str">
        <f>IF((O70+P70)&gt;0,IF(P70&gt;M70,P70-M70," ")," ")</f>
        <v xml:space="preserve"> </v>
      </c>
      <c r="S70" s="104"/>
    </row>
    <row r="71" spans="1:19" x14ac:dyDescent="0.2">
      <c r="A71" s="118"/>
      <c r="B71" s="127"/>
      <c r="C71" s="128"/>
      <c r="D71" s="129"/>
      <c r="E71" s="20"/>
      <c r="F71" s="125"/>
      <c r="G71" s="130"/>
      <c r="H71" s="125"/>
      <c r="I71" s="122"/>
      <c r="J71" s="130">
        <f>J$4</f>
        <v>1</v>
      </c>
      <c r="K71" s="122" t="str">
        <f>IF(E71&gt;0,E71*J71," ")</f>
        <v xml:space="preserve"> </v>
      </c>
      <c r="L71" s="122"/>
      <c r="M71" s="122" t="str">
        <f>IF(E71&gt;0,E71-K71," ")</f>
        <v xml:space="preserve"> </v>
      </c>
      <c r="N71" s="122"/>
      <c r="O71" s="127"/>
      <c r="P71" s="20"/>
      <c r="Q71" s="122" t="str">
        <f>IF((O71+P71)&gt;0,IF(P71&lt;M71,M71-P71," ")," ")</f>
        <v xml:space="preserve"> </v>
      </c>
      <c r="R71" s="122" t="str">
        <f>IF((O71+P71)&gt;0,IF(P71&gt;M71,P71-M71," ")," ")</f>
        <v xml:space="preserve"> </v>
      </c>
      <c r="S71" s="104"/>
    </row>
    <row r="72" spans="1:19" x14ac:dyDescent="0.2">
      <c r="A72" s="118"/>
      <c r="B72" s="436" t="s">
        <v>106</v>
      </c>
      <c r="C72" s="437"/>
      <c r="D72" s="438"/>
      <c r="E72" s="133">
        <f>SUM(E67:E71)</f>
        <v>0</v>
      </c>
      <c r="F72" s="125"/>
      <c r="G72" s="130"/>
      <c r="H72" s="125"/>
      <c r="I72" s="134">
        <f>SUM(I67:I71)</f>
        <v>0</v>
      </c>
      <c r="J72" s="135"/>
      <c r="K72" s="134">
        <f>SUM(K67:K71)</f>
        <v>0</v>
      </c>
      <c r="L72" s="134">
        <f>SUM(L67:L71)</f>
        <v>0</v>
      </c>
      <c r="M72" s="134">
        <f>SUM(M67:M71)</f>
        <v>0</v>
      </c>
      <c r="N72" s="122"/>
      <c r="O72" s="124"/>
      <c r="P72" s="133">
        <f>SUM(P67:P71)</f>
        <v>0</v>
      </c>
      <c r="Q72" s="134">
        <f>SUM(Q67:Q71)</f>
        <v>0</v>
      </c>
      <c r="R72" s="134">
        <f>SUM(R67:R71)</f>
        <v>0</v>
      </c>
      <c r="S72" s="104"/>
    </row>
    <row r="73" spans="1:19" ht="6" customHeight="1" x14ac:dyDescent="0.2">
      <c r="A73" s="118"/>
      <c r="B73" s="131"/>
      <c r="C73" s="136"/>
      <c r="D73" s="132"/>
      <c r="E73" s="125"/>
      <c r="F73" s="125"/>
      <c r="G73" s="130"/>
      <c r="H73" s="125"/>
      <c r="I73" s="125"/>
      <c r="J73" s="135"/>
      <c r="K73" s="125"/>
      <c r="L73" s="125"/>
      <c r="M73" s="125"/>
      <c r="N73" s="122"/>
      <c r="O73" s="124"/>
      <c r="P73" s="125"/>
      <c r="Q73" s="125"/>
      <c r="R73" s="125"/>
      <c r="S73" s="104"/>
    </row>
    <row r="74" spans="1:19" x14ac:dyDescent="0.2">
      <c r="A74" s="118"/>
      <c r="B74" s="435" t="s">
        <v>68</v>
      </c>
      <c r="C74" s="435"/>
      <c r="D74" s="135"/>
      <c r="E74" s="125"/>
      <c r="F74" s="125"/>
      <c r="G74" s="130"/>
      <c r="H74" s="125"/>
      <c r="I74" s="122"/>
      <c r="J74" s="123"/>
      <c r="K74" s="122"/>
      <c r="L74" s="122"/>
      <c r="M74" s="122"/>
      <c r="N74" s="122"/>
      <c r="O74" s="124"/>
      <c r="P74" s="125"/>
      <c r="Q74" s="122"/>
      <c r="R74" s="122"/>
      <c r="S74" s="104"/>
    </row>
    <row r="75" spans="1:19" ht="12" customHeight="1" x14ac:dyDescent="0.2">
      <c r="A75" s="118"/>
      <c r="B75" s="127"/>
      <c r="C75" s="128"/>
      <c r="D75" s="147"/>
      <c r="E75" s="20"/>
      <c r="F75" s="125"/>
      <c r="G75" s="130"/>
      <c r="H75" s="125"/>
      <c r="I75" s="122"/>
      <c r="J75" s="130">
        <f>J$4</f>
        <v>1</v>
      </c>
      <c r="K75" s="122" t="str">
        <f>IF(E75&gt;0,E75*J75," ")</f>
        <v xml:space="preserve"> </v>
      </c>
      <c r="L75" s="122"/>
      <c r="M75" s="122" t="str">
        <f>IF(E75&gt;0,E75-K75," ")</f>
        <v xml:space="preserve"> </v>
      </c>
      <c r="N75" s="122"/>
      <c r="O75" s="127"/>
      <c r="P75" s="20"/>
      <c r="Q75" s="122" t="str">
        <f>IF((O75+P75)&gt;0,IF(P75&lt;M75,M75-P75," ")," ")</f>
        <v xml:space="preserve"> </v>
      </c>
      <c r="R75" s="122" t="str">
        <f>IF((O75+P75)&gt;0,IF(P75&gt;M75,P75-M75," ")," ")</f>
        <v xml:space="preserve"> </v>
      </c>
      <c r="S75" s="104"/>
    </row>
    <row r="76" spans="1:19" x14ac:dyDescent="0.2">
      <c r="A76" s="118"/>
      <c r="B76" s="127"/>
      <c r="C76" s="128"/>
      <c r="D76" s="147"/>
      <c r="E76" s="20"/>
      <c r="F76" s="125"/>
      <c r="G76" s="130"/>
      <c r="H76" s="125"/>
      <c r="I76" s="122"/>
      <c r="J76" s="130">
        <f>J$4</f>
        <v>1</v>
      </c>
      <c r="K76" s="122" t="str">
        <f>IF(E76&gt;0,E76*J76," ")</f>
        <v xml:space="preserve"> </v>
      </c>
      <c r="L76" s="122"/>
      <c r="M76" s="122" t="str">
        <f>IF(E76&gt;0,E76-K76," ")</f>
        <v xml:space="preserve"> </v>
      </c>
      <c r="N76" s="122"/>
      <c r="O76" s="127"/>
      <c r="P76" s="20"/>
      <c r="Q76" s="122" t="str">
        <f>IF((O76+P76)&gt;0,IF(P76&lt;M76,M76-P76," ")," ")</f>
        <v xml:space="preserve"> </v>
      </c>
      <c r="R76" s="122" t="str">
        <f>IF((O76+P76)&gt;0,IF(P76&gt;M76,P76-M76," ")," ")</f>
        <v xml:space="preserve"> </v>
      </c>
      <c r="S76" s="104"/>
    </row>
    <row r="77" spans="1:19" x14ac:dyDescent="0.2">
      <c r="A77" s="118"/>
      <c r="B77" s="127"/>
      <c r="C77" s="128"/>
      <c r="D77" s="147"/>
      <c r="E77" s="20"/>
      <c r="F77" s="125"/>
      <c r="G77" s="130"/>
      <c r="H77" s="125"/>
      <c r="I77" s="122"/>
      <c r="J77" s="130">
        <f>J$4</f>
        <v>1</v>
      </c>
      <c r="K77" s="122" t="str">
        <f>IF(E77&gt;0,E77*J77," ")</f>
        <v xml:space="preserve"> </v>
      </c>
      <c r="L77" s="122"/>
      <c r="M77" s="122" t="str">
        <f>IF(E77&gt;0,E77-K77," ")</f>
        <v xml:space="preserve"> </v>
      </c>
      <c r="N77" s="122"/>
      <c r="O77" s="127"/>
      <c r="P77" s="20"/>
      <c r="Q77" s="122" t="str">
        <f>IF((O77+P77)&gt;0,IF(P77&lt;M77,M77-P77," ")," ")</f>
        <v xml:space="preserve"> </v>
      </c>
      <c r="R77" s="122" t="str">
        <f>IF((O77+P77)&gt;0,IF(P77&gt;M77,P77-M77," ")," ")</f>
        <v xml:space="preserve"> </v>
      </c>
      <c r="S77" s="104"/>
    </row>
    <row r="78" spans="1:19" x14ac:dyDescent="0.2">
      <c r="A78" s="118"/>
      <c r="B78" s="127"/>
      <c r="C78" s="128"/>
      <c r="D78" s="147"/>
      <c r="E78" s="20"/>
      <c r="F78" s="125"/>
      <c r="G78" s="130"/>
      <c r="H78" s="125"/>
      <c r="I78" s="122"/>
      <c r="J78" s="130">
        <f>J$4</f>
        <v>1</v>
      </c>
      <c r="K78" s="122" t="str">
        <f>IF(E78&gt;0,E78*J78," ")</f>
        <v xml:space="preserve"> </v>
      </c>
      <c r="L78" s="122"/>
      <c r="M78" s="122" t="str">
        <f>IF(E78&gt;0,E78-K78," ")</f>
        <v xml:space="preserve"> </v>
      </c>
      <c r="N78" s="122"/>
      <c r="O78" s="127"/>
      <c r="P78" s="20"/>
      <c r="Q78" s="122" t="str">
        <f>IF((O78+P78)&gt;0,IF(P78&lt;M78,M78-P78," ")," ")</f>
        <v xml:space="preserve"> </v>
      </c>
      <c r="R78" s="122" t="str">
        <f>IF((O78+P78)&gt;0,IF(P78&gt;M78,P78-M78," ")," ")</f>
        <v xml:space="preserve"> </v>
      </c>
      <c r="S78" s="104"/>
    </row>
    <row r="79" spans="1:19" x14ac:dyDescent="0.2">
      <c r="A79" s="118"/>
      <c r="B79" s="127"/>
      <c r="C79" s="128"/>
      <c r="D79" s="147"/>
      <c r="E79" s="20"/>
      <c r="F79" s="125"/>
      <c r="G79" s="130"/>
      <c r="H79" s="125"/>
      <c r="I79" s="122"/>
      <c r="J79" s="130">
        <f>J$4</f>
        <v>1</v>
      </c>
      <c r="K79" s="122" t="str">
        <f>IF(E79&gt;0,E79*J79," ")</f>
        <v xml:space="preserve"> </v>
      </c>
      <c r="L79" s="122"/>
      <c r="M79" s="122" t="str">
        <f>IF(E79&gt;0,E79-K79," ")</f>
        <v xml:space="preserve"> </v>
      </c>
      <c r="N79" s="122"/>
      <c r="O79" s="127"/>
      <c r="P79" s="20"/>
      <c r="Q79" s="122" t="str">
        <f>IF((O79+P79)&gt;0,IF(P79&lt;M79,M79-P79," ")," ")</f>
        <v xml:space="preserve"> </v>
      </c>
      <c r="R79" s="122" t="str">
        <f>IF((O79+P79)&gt;0,IF(P79&gt;M79,P79-M79," ")," ")</f>
        <v xml:space="preserve"> </v>
      </c>
      <c r="S79" s="104"/>
    </row>
    <row r="80" spans="1:19" x14ac:dyDescent="0.2">
      <c r="A80" s="118"/>
      <c r="B80" s="436" t="s">
        <v>107</v>
      </c>
      <c r="C80" s="437"/>
      <c r="D80" s="438"/>
      <c r="E80" s="133">
        <f>SUM(E75:E79)</f>
        <v>0</v>
      </c>
      <c r="F80" s="125"/>
      <c r="G80" s="130"/>
      <c r="H80" s="125"/>
      <c r="I80" s="134">
        <f>SUM(I75:I79)</f>
        <v>0</v>
      </c>
      <c r="J80" s="135"/>
      <c r="K80" s="134">
        <f>SUM(K75:K79)</f>
        <v>0</v>
      </c>
      <c r="L80" s="134">
        <f>SUM(L75:L79)</f>
        <v>0</v>
      </c>
      <c r="M80" s="134">
        <f>SUM(M75:M79)</f>
        <v>0</v>
      </c>
      <c r="N80" s="122"/>
      <c r="O80" s="124"/>
      <c r="P80" s="133">
        <f>SUM(P75:P79)</f>
        <v>0</v>
      </c>
      <c r="Q80" s="134">
        <f>SUM(Q75:Q79)</f>
        <v>0</v>
      </c>
      <c r="R80" s="134">
        <f>SUM(R75:R79)</f>
        <v>0</v>
      </c>
      <c r="S80" s="104"/>
    </row>
    <row r="81" spans="1:19" ht="6" customHeight="1" x14ac:dyDescent="0.2">
      <c r="A81" s="118"/>
      <c r="B81" s="131"/>
      <c r="C81" s="136"/>
      <c r="D81" s="132"/>
      <c r="E81" s="125"/>
      <c r="F81" s="125"/>
      <c r="G81" s="130"/>
      <c r="H81" s="125"/>
      <c r="I81" s="125"/>
      <c r="J81" s="135"/>
      <c r="K81" s="125"/>
      <c r="L81" s="125"/>
      <c r="M81" s="125"/>
      <c r="N81" s="122"/>
      <c r="O81" s="124"/>
      <c r="P81" s="125"/>
      <c r="Q81" s="125"/>
      <c r="R81" s="125"/>
      <c r="S81" s="104"/>
    </row>
    <row r="82" spans="1:19" x14ac:dyDescent="0.2">
      <c r="A82" s="118"/>
      <c r="B82" s="435" t="s">
        <v>100</v>
      </c>
      <c r="C82" s="435"/>
      <c r="D82" s="138"/>
      <c r="E82" s="125"/>
      <c r="F82" s="125"/>
      <c r="G82" s="130"/>
      <c r="H82" s="125"/>
      <c r="I82" s="122"/>
      <c r="J82" s="123"/>
      <c r="K82" s="122"/>
      <c r="L82" s="122"/>
      <c r="M82" s="122"/>
      <c r="N82" s="122"/>
      <c r="O82" s="124"/>
      <c r="P82" s="125"/>
      <c r="Q82" s="122"/>
      <c r="R82" s="122"/>
      <c r="S82" s="104"/>
    </row>
    <row r="83" spans="1:19" x14ac:dyDescent="0.2">
      <c r="A83" s="118"/>
      <c r="B83" s="127"/>
      <c r="C83" s="128"/>
      <c r="D83" s="147"/>
      <c r="E83" s="20"/>
      <c r="F83" s="125"/>
      <c r="G83" s="130"/>
      <c r="H83" s="125"/>
      <c r="I83" s="122"/>
      <c r="J83" s="130">
        <f>J$4</f>
        <v>1</v>
      </c>
      <c r="K83" s="122" t="str">
        <f>IF(E83&gt;0,E83*J83," ")</f>
        <v xml:space="preserve"> </v>
      </c>
      <c r="L83" s="122"/>
      <c r="M83" s="122" t="str">
        <f>IF(E83&gt;0,E83-K83," ")</f>
        <v xml:space="preserve"> </v>
      </c>
      <c r="N83" s="122"/>
      <c r="O83" s="127"/>
      <c r="P83" s="20"/>
      <c r="Q83" s="122" t="str">
        <f>IF((O83+P83)&gt;0,IF(P83&lt;M83,M83-P83," ")," ")</f>
        <v xml:space="preserve"> </v>
      </c>
      <c r="R83" s="122" t="str">
        <f>IF((O83+P83)&gt;0,IF(P83&gt;M83,P83-M83," ")," ")</f>
        <v xml:space="preserve"> </v>
      </c>
      <c r="S83" s="104"/>
    </row>
    <row r="84" spans="1:19" x14ac:dyDescent="0.2">
      <c r="A84" s="118"/>
      <c r="B84" s="127"/>
      <c r="C84" s="128"/>
      <c r="D84" s="147"/>
      <c r="E84" s="20"/>
      <c r="F84" s="125"/>
      <c r="G84" s="130"/>
      <c r="H84" s="125"/>
      <c r="I84" s="122"/>
      <c r="J84" s="130">
        <f>J$4</f>
        <v>1</v>
      </c>
      <c r="K84" s="122" t="str">
        <f>IF(E84&gt;0,E84*J84," ")</f>
        <v xml:space="preserve"> </v>
      </c>
      <c r="L84" s="122"/>
      <c r="M84" s="122" t="str">
        <f>IF(E84&gt;0,E84-K84," ")</f>
        <v xml:space="preserve"> </v>
      </c>
      <c r="N84" s="122"/>
      <c r="O84" s="127"/>
      <c r="P84" s="20"/>
      <c r="Q84" s="122" t="str">
        <f>IF((O84+P84)&gt;0,IF(P84&lt;M84,M84-P84," ")," ")</f>
        <v xml:space="preserve"> </v>
      </c>
      <c r="R84" s="122" t="str">
        <f>IF((O84+P84)&gt;0,IF(P84&gt;M84,P84-M84," ")," ")</f>
        <v xml:space="preserve"> </v>
      </c>
      <c r="S84" s="104"/>
    </row>
    <row r="85" spans="1:19" x14ac:dyDescent="0.2">
      <c r="A85" s="118"/>
      <c r="B85" s="127"/>
      <c r="C85" s="128"/>
      <c r="D85" s="147"/>
      <c r="E85" s="20"/>
      <c r="F85" s="125"/>
      <c r="G85" s="130"/>
      <c r="H85" s="125"/>
      <c r="I85" s="122"/>
      <c r="J85" s="130">
        <f>J$4</f>
        <v>1</v>
      </c>
      <c r="K85" s="122" t="str">
        <f>IF(E85&gt;0,E85*J85," ")</f>
        <v xml:space="preserve"> </v>
      </c>
      <c r="L85" s="122"/>
      <c r="M85" s="122" t="str">
        <f>IF(E85&gt;0,E85-K85," ")</f>
        <v xml:space="preserve"> </v>
      </c>
      <c r="N85" s="122"/>
      <c r="O85" s="127"/>
      <c r="P85" s="20"/>
      <c r="Q85" s="122" t="str">
        <f>IF((O85+P85)&gt;0,IF(P85&lt;M85,M85-P85," ")," ")</f>
        <v xml:space="preserve"> </v>
      </c>
      <c r="R85" s="122" t="str">
        <f>IF((O85+P85)&gt;0,IF(P85&gt;M85,P85-M85," ")," ")</f>
        <v xml:space="preserve"> </v>
      </c>
      <c r="S85" s="104"/>
    </row>
    <row r="86" spans="1:19" x14ac:dyDescent="0.2">
      <c r="A86" s="118"/>
      <c r="B86" s="127"/>
      <c r="C86" s="128"/>
      <c r="D86" s="147"/>
      <c r="E86" s="20"/>
      <c r="F86" s="125"/>
      <c r="G86" s="130"/>
      <c r="H86" s="125"/>
      <c r="I86" s="122"/>
      <c r="J86" s="130">
        <f>J$4</f>
        <v>1</v>
      </c>
      <c r="K86" s="122" t="str">
        <f>IF(E86&gt;0,E86*J86," ")</f>
        <v xml:space="preserve"> </v>
      </c>
      <c r="L86" s="122"/>
      <c r="M86" s="122" t="str">
        <f>IF(E86&gt;0,E86-K86," ")</f>
        <v xml:space="preserve"> </v>
      </c>
      <c r="N86" s="122"/>
      <c r="O86" s="127"/>
      <c r="P86" s="20"/>
      <c r="Q86" s="122" t="str">
        <f>IF((O86+P86)&gt;0,IF(P86&lt;M86,M86-P86," ")," ")</f>
        <v xml:space="preserve"> </v>
      </c>
      <c r="R86" s="122" t="str">
        <f>IF((O86+P86)&gt;0,IF(P86&gt;M86,P86-M86," ")," ")</f>
        <v xml:space="preserve"> </v>
      </c>
      <c r="S86" s="104"/>
    </row>
    <row r="87" spans="1:19" x14ac:dyDescent="0.2">
      <c r="A87" s="118"/>
      <c r="B87" s="127"/>
      <c r="C87" s="128"/>
      <c r="D87" s="147"/>
      <c r="E87" s="20"/>
      <c r="F87" s="125"/>
      <c r="G87" s="130"/>
      <c r="H87" s="125"/>
      <c r="I87" s="122"/>
      <c r="J87" s="130">
        <f>J$4</f>
        <v>1</v>
      </c>
      <c r="K87" s="122" t="str">
        <f>IF(E87&gt;0,E87*J87," ")</f>
        <v xml:space="preserve"> </v>
      </c>
      <c r="L87" s="122"/>
      <c r="M87" s="122" t="str">
        <f>IF(E87&gt;0,E87-K87," ")</f>
        <v xml:space="preserve"> </v>
      </c>
      <c r="N87" s="122"/>
      <c r="O87" s="127"/>
      <c r="P87" s="20"/>
      <c r="Q87" s="122" t="str">
        <f>IF((O87+P87)&gt;0,IF(P87&lt;M87,M87-P87," ")," ")</f>
        <v xml:space="preserve"> </v>
      </c>
      <c r="R87" s="122" t="str">
        <f>IF((O87+P87)&gt;0,IF(P87&gt;M87,P87-M87," ")," ")</f>
        <v xml:space="preserve"> </v>
      </c>
      <c r="S87" s="104"/>
    </row>
    <row r="88" spans="1:19" x14ac:dyDescent="0.2">
      <c r="A88" s="118"/>
      <c r="B88" s="436" t="s">
        <v>108</v>
      </c>
      <c r="C88" s="437"/>
      <c r="D88" s="438"/>
      <c r="E88" s="133">
        <f>SUM(E83:E87)</f>
        <v>0</v>
      </c>
      <c r="F88" s="125"/>
      <c r="G88" s="130"/>
      <c r="H88" s="125"/>
      <c r="I88" s="134">
        <f>SUM(I83:I87)</f>
        <v>0</v>
      </c>
      <c r="J88" s="135"/>
      <c r="K88" s="134">
        <f>SUM(K83:K87)</f>
        <v>0</v>
      </c>
      <c r="L88" s="134">
        <f>SUM(L83:L87)</f>
        <v>0</v>
      </c>
      <c r="M88" s="134">
        <f>SUM(M83:M87)</f>
        <v>0</v>
      </c>
      <c r="N88" s="122"/>
      <c r="O88" s="124"/>
      <c r="P88" s="133">
        <f>SUM(P83:P87)</f>
        <v>0</v>
      </c>
      <c r="Q88" s="134">
        <f>SUM(Q83:Q87)</f>
        <v>0</v>
      </c>
      <c r="R88" s="134">
        <f>SUM(R83:R87)</f>
        <v>0</v>
      </c>
      <c r="S88" s="104"/>
    </row>
    <row r="89" spans="1:19" ht="6" customHeight="1" x14ac:dyDescent="0.2">
      <c r="A89" s="118"/>
      <c r="B89" s="131"/>
      <c r="C89" s="136"/>
      <c r="D89" s="132"/>
      <c r="E89" s="125"/>
      <c r="F89" s="125"/>
      <c r="G89" s="130"/>
      <c r="H89" s="125"/>
      <c r="I89" s="125"/>
      <c r="J89" s="135"/>
      <c r="K89" s="125"/>
      <c r="L89" s="125"/>
      <c r="M89" s="125"/>
      <c r="N89" s="122"/>
      <c r="O89" s="124"/>
      <c r="P89" s="125"/>
      <c r="Q89" s="125"/>
      <c r="R89" s="125"/>
      <c r="S89" s="104"/>
    </row>
    <row r="90" spans="1:19" ht="12" customHeight="1" x14ac:dyDescent="0.2">
      <c r="A90" s="118"/>
      <c r="B90" s="442" t="str">
        <f>B37</f>
        <v>Motor Vehicles - costing over £</v>
      </c>
      <c r="C90" s="442"/>
      <c r="D90" s="139">
        <f>D37</f>
        <v>12000</v>
      </c>
      <c r="E90" s="125"/>
      <c r="F90" s="125"/>
      <c r="G90" s="130"/>
      <c r="H90" s="125"/>
      <c r="I90" s="122"/>
      <c r="J90" s="135"/>
      <c r="K90" s="122"/>
      <c r="L90" s="122"/>
      <c r="M90" s="122"/>
      <c r="N90" s="122"/>
      <c r="O90" s="124"/>
      <c r="P90" s="125"/>
      <c r="Q90" s="122"/>
      <c r="R90" s="122"/>
      <c r="S90" s="104"/>
    </row>
    <row r="91" spans="1:19" x14ac:dyDescent="0.2">
      <c r="A91" s="118"/>
      <c r="B91" s="127"/>
      <c r="C91" s="128"/>
      <c r="D91" s="147"/>
      <c r="E91" s="20"/>
      <c r="F91" s="125"/>
      <c r="G91" s="137">
        <v>0</v>
      </c>
      <c r="H91" s="125"/>
      <c r="I91" s="122"/>
      <c r="J91" s="123"/>
      <c r="K91" s="122"/>
      <c r="L91" s="122" t="str">
        <f>IF(E91&gt;0,MIN(E91*L$4*(1-G91),Admin!G$8*(1-G91))," ")</f>
        <v xml:space="preserve"> </v>
      </c>
      <c r="M91" s="122" t="str">
        <f>IF(E91&gt;0,E91-L91," ")</f>
        <v xml:space="preserve"> </v>
      </c>
      <c r="N91" s="122"/>
      <c r="O91" s="127"/>
      <c r="P91" s="20"/>
      <c r="Q91" s="122" t="str">
        <f>IF((O91+P91)&gt;0,IF(P91&lt;M91,(M91-P91)*(1-G91)," ")," ")</f>
        <v xml:space="preserve"> </v>
      </c>
      <c r="R91" s="122" t="str">
        <f>IF((O91+P91)&gt;0,IF(P91&gt;M91,(P91-M91)*(1-G91)," ")," ")</f>
        <v xml:space="preserve"> </v>
      </c>
      <c r="S91" s="104"/>
    </row>
    <row r="92" spans="1:19" x14ac:dyDescent="0.2">
      <c r="A92" s="118"/>
      <c r="B92" s="127"/>
      <c r="C92" s="128"/>
      <c r="D92" s="147"/>
      <c r="E92" s="20"/>
      <c r="F92" s="125"/>
      <c r="G92" s="137">
        <v>0</v>
      </c>
      <c r="H92" s="125"/>
      <c r="I92" s="122"/>
      <c r="J92" s="123"/>
      <c r="K92" s="122"/>
      <c r="L92" s="122" t="str">
        <f>IF(E92&gt;0,MIN(E92*L$4*(1-G92),Admin!G$8*(1-G92))," ")</f>
        <v xml:space="preserve"> </v>
      </c>
      <c r="M92" s="122" t="str">
        <f>IF(E92&gt;0,E92-L92," ")</f>
        <v xml:space="preserve"> </v>
      </c>
      <c r="N92" s="122"/>
      <c r="O92" s="127"/>
      <c r="P92" s="20"/>
      <c r="Q92" s="122" t="str">
        <f>IF((O92+P92)&gt;0,IF(P92&lt;M92,(M92-P92)*(1-G92)," ")," ")</f>
        <v xml:space="preserve"> </v>
      </c>
      <c r="R92" s="122" t="str">
        <f>IF((O92+P92)&gt;0,IF(P92&gt;M92,(P92-M92)*(1-G92)," ")," ")</f>
        <v xml:space="preserve"> </v>
      </c>
      <c r="S92" s="104"/>
    </row>
    <row r="93" spans="1:19" x14ac:dyDescent="0.2">
      <c r="A93" s="118"/>
      <c r="B93" s="127"/>
      <c r="C93" s="128"/>
      <c r="D93" s="147"/>
      <c r="E93" s="20"/>
      <c r="F93" s="125"/>
      <c r="G93" s="137">
        <v>0</v>
      </c>
      <c r="H93" s="125"/>
      <c r="I93" s="122"/>
      <c r="J93" s="123"/>
      <c r="K93" s="122"/>
      <c r="L93" s="122" t="str">
        <f>IF(E93&gt;0,MIN(E93*L$4*(1-G93),Admin!G$8*(1-G93))," ")</f>
        <v xml:space="preserve"> </v>
      </c>
      <c r="M93" s="122" t="str">
        <f>IF(E93&gt;0,E93-L93," ")</f>
        <v xml:space="preserve"> </v>
      </c>
      <c r="N93" s="122"/>
      <c r="O93" s="127"/>
      <c r="P93" s="20"/>
      <c r="Q93" s="122" t="str">
        <f>IF((O93+P93)&gt;0,IF(P93&lt;M93,(M93-P93)*(1-G93)," ")," ")</f>
        <v xml:space="preserve"> </v>
      </c>
      <c r="R93" s="122" t="str">
        <f>IF((O93+P93)&gt;0,IF(P93&gt;M93,(P93-M93)*(1-G93)," ")," ")</f>
        <v xml:space="preserve"> </v>
      </c>
      <c r="S93" s="104"/>
    </row>
    <row r="94" spans="1:19" x14ac:dyDescent="0.2">
      <c r="A94" s="118"/>
      <c r="B94" s="127"/>
      <c r="C94" s="128"/>
      <c r="D94" s="147"/>
      <c r="E94" s="20"/>
      <c r="F94" s="125"/>
      <c r="G94" s="137">
        <v>0</v>
      </c>
      <c r="H94" s="125"/>
      <c r="I94" s="122"/>
      <c r="J94" s="123"/>
      <c r="K94" s="122"/>
      <c r="L94" s="122" t="str">
        <f>IF(E94&gt;0,MIN(E94*L$4*(1-G94),Admin!G$8*(1-G94))," ")</f>
        <v xml:space="preserve"> </v>
      </c>
      <c r="M94" s="122" t="str">
        <f>IF(E94&gt;0,E94-L94," ")</f>
        <v xml:space="preserve"> </v>
      </c>
      <c r="N94" s="122"/>
      <c r="O94" s="127"/>
      <c r="P94" s="20"/>
      <c r="Q94" s="122" t="str">
        <f>IF((O94+P94)&gt;0,IF(P94&lt;M94,(M94-P94)*(1-G94)," ")," ")</f>
        <v xml:space="preserve"> </v>
      </c>
      <c r="R94" s="122" t="str">
        <f>IF((O94+P94)&gt;0,IF(P94&gt;M94,(P94-M94)*(1-G94)," ")," ")</f>
        <v xml:space="preserve"> </v>
      </c>
      <c r="S94" s="104"/>
    </row>
    <row r="95" spans="1:19" x14ac:dyDescent="0.2">
      <c r="A95" s="118"/>
      <c r="B95" s="127"/>
      <c r="C95" s="128"/>
      <c r="D95" s="147"/>
      <c r="E95" s="20"/>
      <c r="F95" s="125"/>
      <c r="G95" s="137">
        <v>0</v>
      </c>
      <c r="H95" s="125"/>
      <c r="I95" s="122"/>
      <c r="J95" s="123"/>
      <c r="K95" s="122"/>
      <c r="L95" s="122" t="str">
        <f>IF(E95&gt;0,MIN(E95*L$4*(1-G95),Admin!G$8*(1-G95))," ")</f>
        <v xml:space="preserve"> </v>
      </c>
      <c r="M95" s="122" t="str">
        <f>IF(E95&gt;0,E95-L95," ")</f>
        <v xml:space="preserve"> </v>
      </c>
      <c r="N95" s="122"/>
      <c r="O95" s="127"/>
      <c r="P95" s="20"/>
      <c r="Q95" s="122" t="str">
        <f>IF((O95+P95)&gt;0,IF(P95&lt;M95,(M95-P95)*(1-G95)," ")," ")</f>
        <v xml:space="preserve"> </v>
      </c>
      <c r="R95" s="122" t="str">
        <f>IF((O95+P95)&gt;0,IF(P95&gt;M95,(P95-M95)*(1-G95)," ")," ")</f>
        <v xml:space="preserve"> </v>
      </c>
      <c r="S95" s="104"/>
    </row>
    <row r="96" spans="1:19" ht="12" customHeight="1" x14ac:dyDescent="0.2">
      <c r="A96" s="118"/>
      <c r="B96" s="445" t="str">
        <f>B43</f>
        <v>Motor Vehicles - costing under £</v>
      </c>
      <c r="C96" s="445"/>
      <c r="D96" s="139">
        <f>D43</f>
        <v>12000</v>
      </c>
      <c r="E96" s="125"/>
      <c r="F96" s="125"/>
      <c r="G96" s="130"/>
      <c r="H96" s="125"/>
      <c r="I96" s="122"/>
      <c r="J96" s="123"/>
      <c r="K96" s="122"/>
      <c r="L96" s="122"/>
      <c r="M96" s="122"/>
      <c r="N96" s="122"/>
      <c r="O96" s="124"/>
      <c r="P96" s="125"/>
      <c r="Q96" s="122"/>
      <c r="R96" s="122"/>
      <c r="S96" s="104"/>
    </row>
    <row r="97" spans="1:19" x14ac:dyDescent="0.2">
      <c r="A97" s="118"/>
      <c r="B97" s="127"/>
      <c r="C97" s="128"/>
      <c r="D97" s="147"/>
      <c r="E97" s="20"/>
      <c r="F97" s="125"/>
      <c r="G97" s="137">
        <v>0</v>
      </c>
      <c r="H97" s="125"/>
      <c r="I97" s="122"/>
      <c r="J97" s="123"/>
      <c r="K97" s="122"/>
      <c r="L97" s="122" t="str">
        <f>IF(E97&gt;0,MIN(E97*L$4*(1-G97),Admin!G$8*(1-G97))," ")</f>
        <v xml:space="preserve"> </v>
      </c>
      <c r="M97" s="122" t="str">
        <f>IF(E97&gt;0,E97-L97," ")</f>
        <v xml:space="preserve"> </v>
      </c>
      <c r="N97" s="122"/>
      <c r="O97" s="127"/>
      <c r="P97" s="20"/>
      <c r="Q97" s="122" t="str">
        <f t="shared" ref="Q97:Q107" si="2">IF((O97+P97)&gt;0,IF(P97&lt;M97,(M97-P97)*(1-G97)," ")," ")</f>
        <v xml:space="preserve"> </v>
      </c>
      <c r="R97" s="122" t="str">
        <f t="shared" ref="R97:R107" si="3">IF((O97+P97)&gt;0,IF(P97&gt;M97,(P97-M97)*(1-G97)," ")," ")</f>
        <v xml:space="preserve"> </v>
      </c>
      <c r="S97" s="104"/>
    </row>
    <row r="98" spans="1:19" x14ac:dyDescent="0.2">
      <c r="A98" s="118"/>
      <c r="B98" s="127"/>
      <c r="C98" s="128"/>
      <c r="D98" s="147"/>
      <c r="E98" s="20"/>
      <c r="F98" s="125"/>
      <c r="G98" s="137">
        <v>0</v>
      </c>
      <c r="H98" s="125"/>
      <c r="I98" s="122"/>
      <c r="J98" s="123"/>
      <c r="K98" s="122"/>
      <c r="L98" s="122" t="str">
        <f>IF(E98&gt;0,MIN(E98*L$4*(1-G98),Admin!G$8*(1-G98))," ")</f>
        <v xml:space="preserve"> </v>
      </c>
      <c r="M98" s="122" t="str">
        <f>IF(E98&gt;0,E98-L98," ")</f>
        <v xml:space="preserve"> </v>
      </c>
      <c r="N98" s="122"/>
      <c r="O98" s="127"/>
      <c r="P98" s="20"/>
      <c r="Q98" s="122" t="str">
        <f t="shared" si="2"/>
        <v xml:space="preserve"> </v>
      </c>
      <c r="R98" s="122" t="str">
        <f t="shared" si="3"/>
        <v xml:space="preserve"> </v>
      </c>
      <c r="S98" s="104"/>
    </row>
    <row r="99" spans="1:19" x14ac:dyDescent="0.2">
      <c r="A99" s="118"/>
      <c r="B99" s="127"/>
      <c r="C99" s="128"/>
      <c r="D99" s="147"/>
      <c r="E99" s="20"/>
      <c r="F99" s="125"/>
      <c r="G99" s="137">
        <v>0</v>
      </c>
      <c r="H99" s="125"/>
      <c r="I99" s="122"/>
      <c r="J99" s="123"/>
      <c r="K99" s="122"/>
      <c r="L99" s="122" t="str">
        <f>IF(E99&gt;0,MIN(E99*L$4*(1-G99),Admin!G$8*(1-G99))," ")</f>
        <v xml:space="preserve"> </v>
      </c>
      <c r="M99" s="122" t="str">
        <f>IF(E99&gt;0,E99-L99," ")</f>
        <v xml:space="preserve"> </v>
      </c>
      <c r="N99" s="122"/>
      <c r="O99" s="127"/>
      <c r="P99" s="20"/>
      <c r="Q99" s="122" t="str">
        <f>IF((O99+P99)&gt;0,IF(P99&lt;M99,(M99-P99)*(1-G99)," ")," ")</f>
        <v xml:space="preserve"> </v>
      </c>
      <c r="R99" s="122" t="str">
        <f>IF((O99+P99)&gt;0,IF(P99&gt;M99,(P99-M99)*(1-G99)," ")," ")</f>
        <v xml:space="preserve"> </v>
      </c>
      <c r="S99" s="104"/>
    </row>
    <row r="100" spans="1:19" x14ac:dyDescent="0.2">
      <c r="A100" s="118"/>
      <c r="B100" s="127"/>
      <c r="C100" s="128"/>
      <c r="D100" s="147"/>
      <c r="E100" s="20"/>
      <c r="F100" s="125"/>
      <c r="G100" s="137">
        <v>0</v>
      </c>
      <c r="H100" s="125"/>
      <c r="I100" s="122"/>
      <c r="J100" s="123"/>
      <c r="K100" s="122"/>
      <c r="L100" s="122" t="str">
        <f>IF(E100&gt;0,MIN(E100*L$4*(1-G100),Admin!G$8*(1-G100))," ")</f>
        <v xml:space="preserve"> </v>
      </c>
      <c r="M100" s="122" t="str">
        <f>IF(E100&gt;0,E100-L100," ")</f>
        <v xml:space="preserve"> </v>
      </c>
      <c r="N100" s="122"/>
      <c r="O100" s="127"/>
      <c r="P100" s="20"/>
      <c r="Q100" s="122" t="str">
        <f>IF((O100+P100)&gt;0,IF(P100&lt;M100,(M100-P100)*(1-G100)," ")," ")</f>
        <v xml:space="preserve"> </v>
      </c>
      <c r="R100" s="122" t="str">
        <f>IF((O100+P100)&gt;0,IF(P100&gt;M100,(P100-M100)*(1-G100)," ")," ")</f>
        <v xml:space="preserve"> </v>
      </c>
      <c r="S100" s="104"/>
    </row>
    <row r="101" spans="1:19" x14ac:dyDescent="0.2">
      <c r="A101" s="118"/>
      <c r="B101" s="127"/>
      <c r="C101" s="128"/>
      <c r="D101" s="147"/>
      <c r="E101" s="20"/>
      <c r="F101" s="125"/>
      <c r="G101" s="137">
        <v>0</v>
      </c>
      <c r="H101" s="125"/>
      <c r="I101" s="122"/>
      <c r="J101" s="123"/>
      <c r="K101" s="122"/>
      <c r="L101" s="122" t="str">
        <f>IF(E101&gt;0,MIN(E101*L$4*(1-G101),Admin!G$8*(1-G101))," ")</f>
        <v xml:space="preserve"> </v>
      </c>
      <c r="M101" s="122" t="str">
        <f>IF(E101&gt;0,E101-L101," ")</f>
        <v xml:space="preserve"> </v>
      </c>
      <c r="N101" s="122"/>
      <c r="O101" s="127"/>
      <c r="P101" s="20"/>
      <c r="Q101" s="122" t="str">
        <f>IF((O101+P101)&gt;0,IF(P101&lt;M101,(M101-P101)*(1-G101)," ")," ")</f>
        <v xml:space="preserve"> </v>
      </c>
      <c r="R101" s="122" t="str">
        <f>IF((O101+P101)&gt;0,IF(P101&gt;M101,(P101-M101)*(1-G101)," ")," ")</f>
        <v xml:space="preserve"> </v>
      </c>
      <c r="S101" s="104"/>
    </row>
    <row r="102" spans="1:19" x14ac:dyDescent="0.2">
      <c r="A102" s="118"/>
      <c r="B102" s="435" t="s">
        <v>103</v>
      </c>
      <c r="C102" s="435"/>
      <c r="D102" s="138"/>
      <c r="E102" s="125"/>
      <c r="F102" s="125"/>
      <c r="G102" s="130"/>
      <c r="H102" s="125"/>
      <c r="I102" s="122"/>
      <c r="J102" s="123"/>
      <c r="K102" s="122"/>
      <c r="L102" s="122"/>
      <c r="M102" s="122"/>
      <c r="N102" s="122"/>
      <c r="O102" s="124"/>
      <c r="P102" s="125"/>
      <c r="Q102" s="122"/>
      <c r="R102" s="122"/>
      <c r="S102" s="104"/>
    </row>
    <row r="103" spans="1:19" x14ac:dyDescent="0.2">
      <c r="A103" s="118"/>
      <c r="B103" s="127"/>
      <c r="C103" s="128"/>
      <c r="D103" s="147"/>
      <c r="E103" s="20"/>
      <c r="F103" s="125"/>
      <c r="G103" s="137">
        <v>0</v>
      </c>
      <c r="H103" s="125"/>
      <c r="I103" s="122"/>
      <c r="J103" s="130">
        <f>J$4</f>
        <v>1</v>
      </c>
      <c r="K103" s="122" t="str">
        <f>IF(E103&gt;0,E103*J103," ")</f>
        <v xml:space="preserve"> </v>
      </c>
      <c r="L103" s="122"/>
      <c r="M103" s="122" t="str">
        <f>IF(E103&gt;0,E103-K103," ")</f>
        <v xml:space="preserve"> </v>
      </c>
      <c r="N103" s="122"/>
      <c r="O103" s="127"/>
      <c r="P103" s="20"/>
      <c r="Q103" s="122" t="str">
        <f t="shared" si="2"/>
        <v xml:space="preserve"> </v>
      </c>
      <c r="R103" s="122" t="str">
        <f t="shared" si="3"/>
        <v xml:space="preserve"> </v>
      </c>
      <c r="S103" s="104"/>
    </row>
    <row r="104" spans="1:19" x14ac:dyDescent="0.2">
      <c r="A104" s="118"/>
      <c r="B104" s="127"/>
      <c r="C104" s="128"/>
      <c r="D104" s="147"/>
      <c r="E104" s="20"/>
      <c r="F104" s="125"/>
      <c r="G104" s="137">
        <v>0</v>
      </c>
      <c r="H104" s="125"/>
      <c r="I104" s="122"/>
      <c r="J104" s="130">
        <f>J$4</f>
        <v>1</v>
      </c>
      <c r="K104" s="122" t="str">
        <f>IF(E104&gt;0,E104*J104," ")</f>
        <v xml:space="preserve"> </v>
      </c>
      <c r="L104" s="122"/>
      <c r="M104" s="122" t="str">
        <f>IF(E104&gt;0,E104-K104," ")</f>
        <v xml:space="preserve"> </v>
      </c>
      <c r="N104" s="122"/>
      <c r="O104" s="127"/>
      <c r="P104" s="20"/>
      <c r="Q104" s="122" t="str">
        <f t="shared" si="2"/>
        <v xml:space="preserve"> </v>
      </c>
      <c r="R104" s="122" t="str">
        <f t="shared" si="3"/>
        <v xml:space="preserve"> </v>
      </c>
      <c r="S104" s="104"/>
    </row>
    <row r="105" spans="1:19" x14ac:dyDescent="0.2">
      <c r="A105" s="118"/>
      <c r="B105" s="127"/>
      <c r="C105" s="128"/>
      <c r="D105" s="147"/>
      <c r="E105" s="20"/>
      <c r="F105" s="125"/>
      <c r="G105" s="137">
        <v>0</v>
      </c>
      <c r="H105" s="125"/>
      <c r="I105" s="122"/>
      <c r="J105" s="130">
        <f>J$4</f>
        <v>1</v>
      </c>
      <c r="K105" s="122" t="str">
        <f>IF(E105&gt;0,E105*J105," ")</f>
        <v xml:space="preserve"> </v>
      </c>
      <c r="L105" s="122"/>
      <c r="M105" s="122" t="str">
        <f>IF(E105&gt;0,E105-K105," ")</f>
        <v xml:space="preserve"> </v>
      </c>
      <c r="N105" s="122"/>
      <c r="O105" s="127"/>
      <c r="P105" s="20"/>
      <c r="Q105" s="122" t="str">
        <f t="shared" si="2"/>
        <v xml:space="preserve"> </v>
      </c>
      <c r="R105" s="122" t="str">
        <f t="shared" si="3"/>
        <v xml:space="preserve"> </v>
      </c>
      <c r="S105" s="104"/>
    </row>
    <row r="106" spans="1:19" x14ac:dyDescent="0.2">
      <c r="A106" s="118"/>
      <c r="B106" s="127"/>
      <c r="C106" s="128"/>
      <c r="D106" s="147"/>
      <c r="E106" s="20"/>
      <c r="F106" s="125"/>
      <c r="G106" s="137">
        <v>0</v>
      </c>
      <c r="H106" s="125"/>
      <c r="I106" s="122"/>
      <c r="J106" s="130">
        <f>J$4</f>
        <v>1</v>
      </c>
      <c r="K106" s="122" t="str">
        <f>IF(E106&gt;0,E106*J106," ")</f>
        <v xml:space="preserve"> </v>
      </c>
      <c r="L106" s="122"/>
      <c r="M106" s="122" t="str">
        <f>IF(E106&gt;0,E106-K106," ")</f>
        <v xml:space="preserve"> </v>
      </c>
      <c r="N106" s="122"/>
      <c r="O106" s="127"/>
      <c r="P106" s="20"/>
      <c r="Q106" s="122" t="str">
        <f t="shared" si="2"/>
        <v xml:space="preserve"> </v>
      </c>
      <c r="R106" s="122" t="str">
        <f t="shared" si="3"/>
        <v xml:space="preserve"> </v>
      </c>
      <c r="S106" s="104"/>
    </row>
    <row r="107" spans="1:19" x14ac:dyDescent="0.2">
      <c r="A107" s="118"/>
      <c r="B107" s="127"/>
      <c r="C107" s="128"/>
      <c r="D107" s="147"/>
      <c r="E107" s="149"/>
      <c r="F107" s="125"/>
      <c r="G107" s="137">
        <v>0</v>
      </c>
      <c r="H107" s="125"/>
      <c r="I107" s="122"/>
      <c r="J107" s="130">
        <f>J$4</f>
        <v>1</v>
      </c>
      <c r="K107" s="122" t="str">
        <f>IF(E107&gt;0,E107*J107," ")</f>
        <v xml:space="preserve"> </v>
      </c>
      <c r="L107" s="122"/>
      <c r="M107" s="122" t="str">
        <f>IF(E107&gt;0,E107-K107," ")</f>
        <v xml:space="preserve"> </v>
      </c>
      <c r="N107" s="122"/>
      <c r="O107" s="127"/>
      <c r="P107" s="149"/>
      <c r="Q107" s="122" t="str">
        <f t="shared" si="2"/>
        <v xml:space="preserve"> </v>
      </c>
      <c r="R107" s="122" t="str">
        <f t="shared" si="3"/>
        <v xml:space="preserve"> </v>
      </c>
      <c r="S107" s="104"/>
    </row>
    <row r="108" spans="1:19" x14ac:dyDescent="0.2">
      <c r="A108" s="118"/>
      <c r="B108" s="436" t="s">
        <v>109</v>
      </c>
      <c r="C108" s="437"/>
      <c r="D108" s="438"/>
      <c r="E108" s="134">
        <f>SUM(E91:E107)</f>
        <v>0</v>
      </c>
      <c r="F108" s="125"/>
      <c r="G108" s="130"/>
      <c r="H108" s="125"/>
      <c r="I108" s="134">
        <f>SUM(I91:I107)</f>
        <v>0</v>
      </c>
      <c r="J108" s="135"/>
      <c r="K108" s="134">
        <f>SUM(K91:K107)</f>
        <v>0</v>
      </c>
      <c r="L108" s="134">
        <f>SUM(L91:L107)</f>
        <v>0</v>
      </c>
      <c r="M108" s="134">
        <f>SUM(M91:M107)</f>
        <v>0</v>
      </c>
      <c r="N108" s="122"/>
      <c r="O108" s="124"/>
      <c r="P108" s="134">
        <f>SUM(P91:P107)</f>
        <v>0</v>
      </c>
      <c r="Q108" s="134">
        <f>SUM(Q91:Q107)</f>
        <v>0</v>
      </c>
      <c r="R108" s="134">
        <f>SUM(R91:R107)</f>
        <v>0</v>
      </c>
      <c r="S108" s="104"/>
    </row>
    <row r="109" spans="1:19" ht="9" customHeight="1" thickBot="1" x14ac:dyDescent="0.25">
      <c r="A109" s="118"/>
      <c r="B109" s="124"/>
      <c r="C109" s="142"/>
      <c r="D109" s="138"/>
      <c r="E109" s="125"/>
      <c r="F109" s="125"/>
      <c r="G109" s="130"/>
      <c r="H109" s="125"/>
      <c r="I109" s="122"/>
      <c r="J109" s="123"/>
      <c r="K109" s="122"/>
      <c r="L109" s="122"/>
      <c r="M109" s="122"/>
      <c r="N109" s="122"/>
      <c r="O109" s="124"/>
      <c r="P109" s="125"/>
      <c r="Q109" s="122"/>
      <c r="R109" s="122"/>
      <c r="S109" s="104"/>
    </row>
    <row r="110" spans="1:19" ht="13.5" customHeight="1" thickBot="1" x14ac:dyDescent="0.25">
      <c r="A110" s="118"/>
      <c r="B110" s="440" t="str">
        <f>B59</f>
        <v xml:space="preserve">NEW FIXED ASSETS Bought AFTER </v>
      </c>
      <c r="C110" s="444"/>
      <c r="D110" s="119">
        <f>D59</f>
        <v>40274</v>
      </c>
      <c r="E110" s="143">
        <f>E64+E72+E80+E88+E108</f>
        <v>0</v>
      </c>
      <c r="F110" s="125"/>
      <c r="G110" s="130"/>
      <c r="H110" s="125"/>
      <c r="I110" s="143">
        <f>I64+I72+I80+I88+I108</f>
        <v>0</v>
      </c>
      <c r="J110" s="135"/>
      <c r="K110" s="143">
        <f>K64+K72+K80+K88+K108</f>
        <v>0</v>
      </c>
      <c r="L110" s="143">
        <f>L64+L72+L80+L88+L108</f>
        <v>0</v>
      </c>
      <c r="M110" s="143">
        <f>M64+M72+M80+M88+M108</f>
        <v>0</v>
      </c>
      <c r="N110" s="122"/>
      <c r="O110" s="124"/>
      <c r="P110" s="143">
        <f>P64+P72+P80+P88+P108</f>
        <v>0</v>
      </c>
      <c r="Q110" s="143">
        <f>Q64+Q72+Q80+Q88+Q108</f>
        <v>0</v>
      </c>
      <c r="R110" s="143">
        <f>R64+R72+R80+R88+R108</f>
        <v>0</v>
      </c>
      <c r="S110" s="104"/>
    </row>
    <row r="111" spans="1:19" ht="7.5" customHeight="1" thickBot="1" x14ac:dyDescent="0.25">
      <c r="A111" s="150"/>
      <c r="B111" s="151"/>
      <c r="C111" s="152"/>
      <c r="D111" s="153"/>
      <c r="E111" s="154"/>
      <c r="F111" s="154"/>
      <c r="G111" s="155"/>
      <c r="H111" s="154"/>
      <c r="I111" s="156"/>
      <c r="J111" s="157"/>
      <c r="K111" s="156"/>
      <c r="L111" s="156"/>
      <c r="M111" s="156"/>
      <c r="N111" s="156"/>
      <c r="O111" s="151"/>
      <c r="P111" s="154"/>
      <c r="Q111" s="156"/>
      <c r="R111" s="156"/>
      <c r="S111" s="158"/>
    </row>
  </sheetData>
  <mergeCells count="47">
    <mergeCell ref="B108:D108"/>
    <mergeCell ref="B110:C110"/>
    <mergeCell ref="B88:D88"/>
    <mergeCell ref="B90:C90"/>
    <mergeCell ref="B96:C96"/>
    <mergeCell ref="B102:C102"/>
    <mergeCell ref="B66:C66"/>
    <mergeCell ref="B72:D72"/>
    <mergeCell ref="B74:C74"/>
    <mergeCell ref="B80:D80"/>
    <mergeCell ref="B82:C82"/>
    <mergeCell ref="B55:D55"/>
    <mergeCell ref="B57:C57"/>
    <mergeCell ref="B59:C59"/>
    <mergeCell ref="B60:C60"/>
    <mergeCell ref="B64:D64"/>
    <mergeCell ref="B29:C29"/>
    <mergeCell ref="B35:D35"/>
    <mergeCell ref="B37:C37"/>
    <mergeCell ref="B43:C43"/>
    <mergeCell ref="B49:C49"/>
    <mergeCell ref="K2:K4"/>
    <mergeCell ref="B13:C13"/>
    <mergeCell ref="B19:D19"/>
    <mergeCell ref="B21:C21"/>
    <mergeCell ref="B27:D27"/>
    <mergeCell ref="H1:H4"/>
    <mergeCell ref="B11:D11"/>
    <mergeCell ref="D2:D4"/>
    <mergeCell ref="B6:C6"/>
    <mergeCell ref="B7:C7"/>
    <mergeCell ref="R2:R4"/>
    <mergeCell ref="A1:A4"/>
    <mergeCell ref="B1:B4"/>
    <mergeCell ref="C1:D1"/>
    <mergeCell ref="F1:F4"/>
    <mergeCell ref="C2:C4"/>
    <mergeCell ref="L2:L3"/>
    <mergeCell ref="M2:M3"/>
    <mergeCell ref="E2:E4"/>
    <mergeCell ref="I2:I3"/>
    <mergeCell ref="J1:J3"/>
    <mergeCell ref="Q2:Q4"/>
    <mergeCell ref="P2:P4"/>
    <mergeCell ref="N1:N4"/>
    <mergeCell ref="O1:O4"/>
    <mergeCell ref="G1:G4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0"/>
  <sheetViews>
    <sheetView workbookViewId="0">
      <selection activeCell="C3" sqref="C3"/>
    </sheetView>
  </sheetViews>
  <sheetFormatPr defaultRowHeight="12.75" x14ac:dyDescent="0.2"/>
  <cols>
    <col min="1" max="1" width="5.7109375" style="12" customWidth="1"/>
    <col min="2" max="2" width="12.7109375" style="13" customWidth="1"/>
    <col min="3" max="3" width="12.7109375" style="14" customWidth="1"/>
    <col min="4" max="4" width="5.7109375" style="12" customWidth="1"/>
    <col min="5" max="5" width="12.7109375" style="13" customWidth="1"/>
    <col min="6" max="6" width="12.7109375" style="14" customWidth="1"/>
    <col min="7" max="7" width="5.7109375" style="12" customWidth="1"/>
    <col min="8" max="16384" width="9.140625" style="12"/>
  </cols>
  <sheetData>
    <row r="1" spans="1:7" s="15" customFormat="1" ht="24.75" customHeight="1" x14ac:dyDescent="0.2">
      <c r="A1" s="171"/>
      <c r="B1" s="172" t="s">
        <v>32</v>
      </c>
      <c r="C1" s="173" t="s">
        <v>33</v>
      </c>
      <c r="D1" s="174"/>
      <c r="E1" s="172" t="s">
        <v>34</v>
      </c>
      <c r="F1" s="173" t="s">
        <v>37</v>
      </c>
      <c r="G1" s="171"/>
    </row>
    <row r="2" spans="1:7" x14ac:dyDescent="0.2">
      <c r="A2" s="175"/>
      <c r="B2" s="176"/>
      <c r="C2" s="177"/>
      <c r="D2" s="175"/>
      <c r="E2" s="176"/>
      <c r="F2" s="177"/>
      <c r="G2" s="175"/>
    </row>
    <row r="3" spans="1:7" x14ac:dyDescent="0.2">
      <c r="A3" s="175"/>
      <c r="B3" s="183" t="s">
        <v>118</v>
      </c>
      <c r="C3" s="181"/>
      <c r="D3" s="175"/>
      <c r="E3" s="183" t="s">
        <v>118</v>
      </c>
      <c r="F3" s="181"/>
      <c r="G3" s="175"/>
    </row>
    <row r="4" spans="1:7" x14ac:dyDescent="0.2">
      <c r="A4" s="175"/>
      <c r="B4" s="176"/>
      <c r="C4" s="177"/>
      <c r="D4" s="175"/>
      <c r="E4" s="176"/>
      <c r="F4" s="177"/>
      <c r="G4" s="175"/>
    </row>
    <row r="5" spans="1:7" x14ac:dyDescent="0.2">
      <c r="A5" s="175"/>
      <c r="B5" s="179">
        <f>Admin!B$5</f>
        <v>40298</v>
      </c>
      <c r="C5" s="180" t="str">
        <f>IF(([1]Apr10!$H$1&gt;0),[1]Apr10!$H$1," ")</f>
        <v xml:space="preserve"> </v>
      </c>
      <c r="D5" s="175"/>
      <c r="E5" s="179">
        <f>B5</f>
        <v>40298</v>
      </c>
      <c r="F5" s="181" t="str">
        <f>IF(([2]Apr10!$H$1&gt;0),[2]Apr10!$H$1," ")</f>
        <v xml:space="preserve"> </v>
      </c>
      <c r="G5" s="175"/>
    </row>
    <row r="6" spans="1:7" x14ac:dyDescent="0.2">
      <c r="A6" s="175"/>
      <c r="B6" s="176"/>
      <c r="C6" s="177"/>
      <c r="D6" s="175"/>
      <c r="E6" s="176"/>
      <c r="F6" s="177"/>
      <c r="G6" s="175"/>
    </row>
    <row r="7" spans="1:7" x14ac:dyDescent="0.2">
      <c r="A7" s="175"/>
      <c r="B7" s="179">
        <f>Admin!B$6</f>
        <v>40329</v>
      </c>
      <c r="C7" s="181" t="str">
        <f>IF(([1]May10!$H$1&gt;0),[1]May10!$H$1," ")</f>
        <v xml:space="preserve"> </v>
      </c>
      <c r="D7" s="175"/>
      <c r="E7" s="179">
        <f>B7</f>
        <v>40329</v>
      </c>
      <c r="F7" s="181" t="str">
        <f>IF(([2]May10!$H$1&gt;0),[2]May10!$H$1," ")</f>
        <v xml:space="preserve"> </v>
      </c>
      <c r="G7" s="175"/>
    </row>
    <row r="8" spans="1:7" x14ac:dyDescent="0.2">
      <c r="A8" s="175"/>
      <c r="B8" s="176"/>
      <c r="C8" s="177"/>
      <c r="D8" s="175"/>
      <c r="E8" s="176"/>
      <c r="F8" s="177"/>
      <c r="G8" s="175"/>
    </row>
    <row r="9" spans="1:7" x14ac:dyDescent="0.2">
      <c r="A9" s="175"/>
      <c r="B9" s="179">
        <f>Admin!B$7</f>
        <v>40359</v>
      </c>
      <c r="C9" s="181" t="str">
        <f>IF(([1]Jun10!$H$1&gt;0),[1]Jun10!$H$1," ")</f>
        <v xml:space="preserve"> </v>
      </c>
      <c r="D9" s="175"/>
      <c r="E9" s="179">
        <f>B9</f>
        <v>40359</v>
      </c>
      <c r="F9" s="181" t="str">
        <f>IF(([2]Jun10!$H$1&gt;0),[2]Jun10!$H$1," ")</f>
        <v xml:space="preserve"> </v>
      </c>
      <c r="G9" s="175"/>
    </row>
    <row r="10" spans="1:7" x14ac:dyDescent="0.2">
      <c r="A10" s="175"/>
      <c r="B10" s="176"/>
      <c r="C10" s="177"/>
      <c r="D10" s="175"/>
      <c r="E10" s="176"/>
      <c r="F10" s="177"/>
      <c r="G10" s="175"/>
    </row>
    <row r="11" spans="1:7" x14ac:dyDescent="0.2">
      <c r="A11" s="175"/>
      <c r="B11" s="179">
        <f>Admin!B$8</f>
        <v>40390</v>
      </c>
      <c r="C11" s="181" t="str">
        <f>IF(([1]Jul10!$H$1&gt;0),[1]Jul10!$H$1," ")</f>
        <v xml:space="preserve"> </v>
      </c>
      <c r="D11" s="175"/>
      <c r="E11" s="179">
        <f>B11</f>
        <v>40390</v>
      </c>
      <c r="F11" s="181" t="str">
        <f>IF(([2]Jul10!$H$1&gt;0),[2]Jul10!$H$1," ")</f>
        <v xml:space="preserve"> </v>
      </c>
      <c r="G11" s="175"/>
    </row>
    <row r="12" spans="1:7" x14ac:dyDescent="0.2">
      <c r="A12" s="175"/>
      <c r="B12" s="176"/>
      <c r="C12" s="177"/>
      <c r="D12" s="175"/>
      <c r="E12" s="176"/>
      <c r="F12" s="177"/>
      <c r="G12" s="175"/>
    </row>
    <row r="13" spans="1:7" x14ac:dyDescent="0.2">
      <c r="A13" s="175"/>
      <c r="B13" s="179">
        <f>Admin!B$9</f>
        <v>40421</v>
      </c>
      <c r="C13" s="181" t="str">
        <f>IF(([1]Aug10!$H$1&gt;0),[1]Aug10!$H$1," ")</f>
        <v xml:space="preserve"> </v>
      </c>
      <c r="D13" s="175"/>
      <c r="E13" s="179">
        <f>B13</f>
        <v>40421</v>
      </c>
      <c r="F13" s="181" t="str">
        <f>IF(([2]Aug10!$H$1&gt;0),[2]Aug10!$H$1," ")</f>
        <v xml:space="preserve"> </v>
      </c>
      <c r="G13" s="175"/>
    </row>
    <row r="14" spans="1:7" x14ac:dyDescent="0.2">
      <c r="A14" s="175"/>
      <c r="B14" s="176"/>
      <c r="C14" s="177"/>
      <c r="D14" s="175"/>
      <c r="E14" s="176"/>
      <c r="F14" s="177"/>
      <c r="G14" s="175"/>
    </row>
    <row r="15" spans="1:7" x14ac:dyDescent="0.2">
      <c r="A15" s="175"/>
      <c r="B15" s="179">
        <f>Admin!B$10</f>
        <v>40451</v>
      </c>
      <c r="C15" s="181" t="str">
        <f>IF(([1]Sep10!$H$1&gt;0),[1]Sep10!$H$1," ")</f>
        <v xml:space="preserve"> </v>
      </c>
      <c r="D15" s="175"/>
      <c r="E15" s="179">
        <f>B15</f>
        <v>40451</v>
      </c>
      <c r="F15" s="181" t="str">
        <f>IF(([2]Sep10!$H$1&gt;0),[2]Sep10!$H$1," ")</f>
        <v xml:space="preserve"> </v>
      </c>
      <c r="G15" s="175"/>
    </row>
    <row r="16" spans="1:7" x14ac:dyDescent="0.2">
      <c r="A16" s="175"/>
      <c r="B16" s="176"/>
      <c r="C16" s="177"/>
      <c r="D16" s="175"/>
      <c r="E16" s="176"/>
      <c r="F16" s="177"/>
      <c r="G16" s="175"/>
    </row>
    <row r="17" spans="1:7" x14ac:dyDescent="0.2">
      <c r="A17" s="175"/>
      <c r="B17" s="179">
        <f>Admin!B$11</f>
        <v>40482</v>
      </c>
      <c r="C17" s="181" t="str">
        <f>IF(([1]Oct10!$H$1&gt;0),[1]Oct10!$H$1," ")</f>
        <v xml:space="preserve"> </v>
      </c>
      <c r="D17" s="175"/>
      <c r="E17" s="179">
        <f>B17</f>
        <v>40482</v>
      </c>
      <c r="F17" s="181" t="str">
        <f>IF(([2]Oct10!$H$1&gt;0),[2]Oct10!$H$1," ")</f>
        <v xml:space="preserve"> </v>
      </c>
      <c r="G17" s="175"/>
    </row>
    <row r="18" spans="1:7" x14ac:dyDescent="0.2">
      <c r="A18" s="175"/>
      <c r="B18" s="176"/>
      <c r="C18" s="177"/>
      <c r="D18" s="175"/>
      <c r="E18" s="176"/>
      <c r="F18" s="177"/>
      <c r="G18" s="175"/>
    </row>
    <row r="19" spans="1:7" x14ac:dyDescent="0.2">
      <c r="A19" s="175"/>
      <c r="B19" s="179">
        <f>Admin!B$12</f>
        <v>40512</v>
      </c>
      <c r="C19" s="181" t="str">
        <f>IF(([1]Nov10!$H$1&gt;0),[1]Nov10!$H$1," ")</f>
        <v xml:space="preserve"> </v>
      </c>
      <c r="D19" s="175"/>
      <c r="E19" s="179">
        <f>B19</f>
        <v>40512</v>
      </c>
      <c r="F19" s="181" t="str">
        <f>IF(([2]Nov10!$H$1&gt;0),[2]Nov10!$H$1," ")</f>
        <v xml:space="preserve"> </v>
      </c>
      <c r="G19" s="175"/>
    </row>
    <row r="20" spans="1:7" x14ac:dyDescent="0.2">
      <c r="A20" s="175"/>
      <c r="B20" s="176"/>
      <c r="C20" s="177"/>
      <c r="D20" s="175"/>
      <c r="E20" s="176"/>
      <c r="F20" s="177"/>
      <c r="G20" s="175"/>
    </row>
    <row r="21" spans="1:7" x14ac:dyDescent="0.2">
      <c r="A21" s="175"/>
      <c r="B21" s="179">
        <f>Admin!B$13</f>
        <v>40543</v>
      </c>
      <c r="C21" s="181" t="str">
        <f>IF(([1]Dec10!$H$1&gt;0),[1]Dec10!$H$1," ")</f>
        <v xml:space="preserve"> </v>
      </c>
      <c r="D21" s="175"/>
      <c r="E21" s="179">
        <f>B21</f>
        <v>40543</v>
      </c>
      <c r="F21" s="181" t="str">
        <f>IF(([2]Dec10!$H$1&gt;0),[2]Dec10!$H$1," ")</f>
        <v xml:space="preserve"> </v>
      </c>
      <c r="G21" s="175"/>
    </row>
    <row r="22" spans="1:7" x14ac:dyDescent="0.2">
      <c r="A22" s="175"/>
      <c r="B22" s="176"/>
      <c r="C22" s="177"/>
      <c r="D22" s="175"/>
      <c r="E22" s="176"/>
      <c r="F22" s="177"/>
      <c r="G22" s="175"/>
    </row>
    <row r="23" spans="1:7" x14ac:dyDescent="0.2">
      <c r="A23" s="175"/>
      <c r="B23" s="179">
        <f>Admin!B$14</f>
        <v>40574</v>
      </c>
      <c r="C23" s="181" t="str">
        <f>IF(([1]Jan11!$H$1&gt;0),[1]Jan11!$H$1," ")</f>
        <v xml:space="preserve"> </v>
      </c>
      <c r="D23" s="175"/>
      <c r="E23" s="179">
        <f>B23</f>
        <v>40574</v>
      </c>
      <c r="F23" s="181" t="str">
        <f>IF(([2]Jan11!$H$1&gt;0),[2]Jan11!$H$1," ")</f>
        <v xml:space="preserve"> </v>
      </c>
      <c r="G23" s="175"/>
    </row>
    <row r="24" spans="1:7" x14ac:dyDescent="0.2">
      <c r="A24" s="175"/>
      <c r="B24" s="176"/>
      <c r="C24" s="177"/>
      <c r="D24" s="175"/>
      <c r="E24" s="176"/>
      <c r="F24" s="177"/>
      <c r="G24" s="175"/>
    </row>
    <row r="25" spans="1:7" x14ac:dyDescent="0.2">
      <c r="A25" s="175"/>
      <c r="B25" s="179">
        <f>Admin!B$15</f>
        <v>40602</v>
      </c>
      <c r="C25" s="181" t="str">
        <f>IF(([1]Feb11!$H$1&gt;0),[1]Feb11!$H$1," ")</f>
        <v xml:space="preserve"> </v>
      </c>
      <c r="D25" s="175"/>
      <c r="E25" s="179">
        <f>B25</f>
        <v>40602</v>
      </c>
      <c r="F25" s="181" t="str">
        <f>IF(([2]Feb11!$H$1&gt;0),[2]Feb11!$H$1," ")</f>
        <v xml:space="preserve"> </v>
      </c>
      <c r="G25" s="175"/>
    </row>
    <row r="26" spans="1:7" x14ac:dyDescent="0.2">
      <c r="A26" s="175"/>
      <c r="B26" s="176"/>
      <c r="C26" s="177"/>
      <c r="D26" s="175"/>
      <c r="E26" s="176"/>
      <c r="F26" s="177"/>
      <c r="G26" s="175"/>
    </row>
    <row r="27" spans="1:7" x14ac:dyDescent="0.2">
      <c r="A27" s="175"/>
      <c r="B27" s="179">
        <f>Admin!B$16</f>
        <v>40633</v>
      </c>
      <c r="C27" s="181" t="str">
        <f>IF(([1]Mar11!$H$1&gt;0),[1]Mar11!$H$1," ")</f>
        <v xml:space="preserve"> </v>
      </c>
      <c r="D27" s="175"/>
      <c r="E27" s="179">
        <f>B27</f>
        <v>40633</v>
      </c>
      <c r="F27" s="181" t="str">
        <f>IF(([2]Mar11!$H$1&gt;0),[2]Mar11!$H$1," ")</f>
        <v xml:space="preserve"> </v>
      </c>
      <c r="G27" s="175"/>
    </row>
    <row r="28" spans="1:7" ht="13.5" thickBot="1" x14ac:dyDescent="0.25">
      <c r="A28" s="175"/>
      <c r="B28" s="176"/>
      <c r="C28" s="177"/>
      <c r="D28" s="175"/>
      <c r="E28" s="176"/>
      <c r="F28" s="177"/>
      <c r="G28" s="175"/>
    </row>
    <row r="29" spans="1:7" s="15" customFormat="1" ht="26.25" thickBot="1" x14ac:dyDescent="0.25">
      <c r="A29" s="171"/>
      <c r="B29" s="178" t="s">
        <v>35</v>
      </c>
      <c r="C29" s="182">
        <f>SUM(C3:C28)</f>
        <v>0</v>
      </c>
      <c r="D29" s="171"/>
      <c r="E29" s="178" t="s">
        <v>36</v>
      </c>
      <c r="F29" s="182">
        <f>SUM(F3:F28)</f>
        <v>0</v>
      </c>
      <c r="G29" s="171"/>
    </row>
    <row r="30" spans="1:7" x14ac:dyDescent="0.2">
      <c r="A30" s="175"/>
      <c r="B30" s="176"/>
      <c r="C30" s="177"/>
      <c r="D30" s="175"/>
      <c r="E30" s="176"/>
      <c r="F30" s="177"/>
      <c r="G30" s="17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>
    <oddHeader>&amp;L&amp;"Arial,Bold"&amp;11Debtors&amp;R&amp;"Arial,Bold"&amp;11Creditors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5"/>
  <sheetViews>
    <sheetView workbookViewId="0">
      <selection activeCell="D2" sqref="D2:F2"/>
    </sheetView>
  </sheetViews>
  <sheetFormatPr defaultRowHeight="12" x14ac:dyDescent="0.2"/>
  <cols>
    <col min="1" max="1" width="1.5703125" style="28" customWidth="1"/>
    <col min="2" max="2" width="10.140625" style="48" bestFit="1" customWidth="1"/>
    <col min="3" max="3" width="4.7109375" style="28" customWidth="1"/>
    <col min="4" max="5" width="11.140625" style="28" customWidth="1"/>
    <col min="6" max="6" width="11" style="28" customWidth="1"/>
    <col min="7" max="7" width="9.140625" style="49"/>
    <col min="8" max="8" width="4.7109375" style="28" customWidth="1"/>
    <col min="9" max="12" width="9.140625" style="28"/>
    <col min="13" max="13" width="11.7109375" style="28" customWidth="1"/>
    <col min="14" max="14" width="9.140625" style="28"/>
    <col min="15" max="15" width="3.28515625" style="28" customWidth="1"/>
    <col min="16" max="16384" width="9.140625" style="28"/>
  </cols>
  <sheetData>
    <row r="1" spans="1:15" ht="12" customHeight="1" thickBot="1" x14ac:dyDescent="0.25">
      <c r="A1" s="25"/>
      <c r="B1" s="26" t="s">
        <v>46</v>
      </c>
      <c r="C1" s="25"/>
      <c r="D1" s="446"/>
      <c r="E1" s="446"/>
      <c r="F1" s="446"/>
      <c r="G1" s="27"/>
      <c r="H1" s="25"/>
      <c r="I1" s="25"/>
      <c r="J1" s="25"/>
      <c r="K1" s="25"/>
      <c r="L1" s="25"/>
      <c r="M1" s="25"/>
      <c r="N1" s="25"/>
      <c r="O1" s="25"/>
    </row>
    <row r="2" spans="1:15" ht="12" customHeight="1" x14ac:dyDescent="0.2">
      <c r="A2" s="25"/>
      <c r="B2" s="29">
        <v>40237</v>
      </c>
      <c r="C2" s="25"/>
      <c r="D2" s="447" t="s">
        <v>47</v>
      </c>
      <c r="E2" s="447"/>
      <c r="F2" s="447"/>
      <c r="G2" s="309" t="str">
        <f>B23</f>
        <v>2010-11</v>
      </c>
      <c r="H2" s="25"/>
      <c r="I2" s="25"/>
      <c r="J2" s="448" t="s">
        <v>48</v>
      </c>
      <c r="K2" s="448"/>
      <c r="L2" s="30" t="str">
        <f>G2</f>
        <v>2010-11</v>
      </c>
      <c r="M2" s="25"/>
      <c r="N2" s="25"/>
      <c r="O2" s="25"/>
    </row>
    <row r="3" spans="1:15" ht="12" customHeight="1" thickBot="1" x14ac:dyDescent="0.25">
      <c r="A3" s="25"/>
      <c r="B3" s="29">
        <v>40268</v>
      </c>
      <c r="C3" s="25"/>
      <c r="D3" s="25"/>
      <c r="E3" s="25"/>
      <c r="F3" s="25"/>
      <c r="G3" s="31"/>
      <c r="H3" s="25"/>
      <c r="I3" s="25"/>
      <c r="J3" s="32"/>
      <c r="K3" s="32"/>
      <c r="L3" s="33"/>
      <c r="M3" s="25"/>
      <c r="N3" s="25"/>
      <c r="O3" s="25"/>
    </row>
    <row r="4" spans="1:15" ht="12" customHeight="1" thickBot="1" x14ac:dyDescent="0.25">
      <c r="A4" s="25"/>
      <c r="B4" s="34">
        <v>40274</v>
      </c>
      <c r="C4" s="25"/>
      <c r="D4" s="449" t="s">
        <v>201</v>
      </c>
      <c r="E4" s="449"/>
      <c r="F4" s="449"/>
      <c r="G4" s="35">
        <v>1</v>
      </c>
      <c r="H4" s="25"/>
      <c r="I4" s="449" t="s">
        <v>49</v>
      </c>
      <c r="J4" s="449"/>
      <c r="K4" s="449"/>
      <c r="L4" s="449"/>
      <c r="M4" s="449"/>
      <c r="N4" s="36">
        <v>6475</v>
      </c>
      <c r="O4" s="31" t="s">
        <v>50</v>
      </c>
    </row>
    <row r="5" spans="1:15" ht="12" customHeight="1" x14ac:dyDescent="0.2">
      <c r="A5" s="25"/>
      <c r="B5" s="37">
        <v>40298</v>
      </c>
      <c r="C5" s="25"/>
      <c r="D5" s="449" t="s">
        <v>51</v>
      </c>
      <c r="E5" s="449"/>
      <c r="F5" s="449"/>
      <c r="G5" s="35">
        <v>0.2</v>
      </c>
      <c r="H5" s="25"/>
      <c r="I5" s="25"/>
      <c r="J5" s="25"/>
      <c r="K5" s="25"/>
      <c r="L5" s="25"/>
      <c r="M5" s="25"/>
      <c r="N5" s="31"/>
      <c r="O5" s="31"/>
    </row>
    <row r="6" spans="1:15" ht="12" customHeight="1" x14ac:dyDescent="0.2">
      <c r="A6" s="25"/>
      <c r="B6" s="37">
        <v>40329</v>
      </c>
      <c r="C6" s="25"/>
      <c r="D6" s="25"/>
      <c r="E6" s="25"/>
      <c r="F6" s="25"/>
      <c r="G6" s="31"/>
      <c r="H6" s="25"/>
      <c r="I6" s="25" t="s">
        <v>119</v>
      </c>
      <c r="J6" s="25"/>
      <c r="K6" s="25"/>
      <c r="L6" s="25"/>
      <c r="M6" s="25"/>
      <c r="N6" s="162">
        <v>0</v>
      </c>
      <c r="O6" s="31" t="s">
        <v>53</v>
      </c>
    </row>
    <row r="7" spans="1:15" ht="12" customHeight="1" x14ac:dyDescent="0.2">
      <c r="A7" s="25"/>
      <c r="B7" s="37">
        <v>40359</v>
      </c>
      <c r="C7" s="25"/>
      <c r="D7" s="449" t="s">
        <v>54</v>
      </c>
      <c r="E7" s="449"/>
      <c r="F7" s="449"/>
      <c r="G7" s="31"/>
      <c r="H7" s="25"/>
      <c r="I7" s="449" t="s">
        <v>52</v>
      </c>
      <c r="J7" s="449"/>
      <c r="K7" s="449"/>
      <c r="L7" s="449"/>
      <c r="M7" s="449"/>
      <c r="N7" s="35">
        <v>0.2</v>
      </c>
      <c r="O7" s="31" t="s">
        <v>53</v>
      </c>
    </row>
    <row r="8" spans="1:15" ht="12" customHeight="1" x14ac:dyDescent="0.2">
      <c r="A8" s="25"/>
      <c r="B8" s="37">
        <v>40390</v>
      </c>
      <c r="C8" s="25"/>
      <c r="D8" s="25" t="s">
        <v>56</v>
      </c>
      <c r="E8" s="38">
        <v>12000</v>
      </c>
      <c r="F8" s="25" t="s">
        <v>57</v>
      </c>
      <c r="G8" s="38">
        <v>3000</v>
      </c>
      <c r="H8" s="25"/>
      <c r="I8" s="449" t="s">
        <v>55</v>
      </c>
      <c r="J8" s="449"/>
      <c r="K8" s="449"/>
      <c r="L8" s="449"/>
      <c r="M8" s="449"/>
      <c r="N8" s="35">
        <v>0.4</v>
      </c>
      <c r="O8" s="31" t="s">
        <v>53</v>
      </c>
    </row>
    <row r="9" spans="1:15" ht="12" customHeight="1" x14ac:dyDescent="0.2">
      <c r="A9" s="25"/>
      <c r="B9" s="37">
        <v>40421</v>
      </c>
      <c r="C9" s="25"/>
      <c r="D9" s="25"/>
      <c r="E9" s="31"/>
      <c r="F9" s="25"/>
      <c r="G9" s="31"/>
      <c r="H9" s="25"/>
      <c r="I9" s="25"/>
      <c r="J9" s="25"/>
      <c r="K9" s="25"/>
      <c r="L9" s="25"/>
      <c r="M9" s="25"/>
      <c r="N9" s="31"/>
      <c r="O9" s="31"/>
    </row>
    <row r="10" spans="1:15" ht="12" customHeight="1" x14ac:dyDescent="0.2">
      <c r="A10" s="25"/>
      <c r="B10" s="37">
        <v>40451</v>
      </c>
      <c r="C10" s="25"/>
      <c r="D10" s="25"/>
      <c r="E10" s="31"/>
      <c r="F10" s="25"/>
      <c r="G10" s="31"/>
      <c r="H10" s="25"/>
      <c r="I10" s="449" t="s">
        <v>58</v>
      </c>
      <c r="J10" s="450"/>
      <c r="K10" s="450"/>
      <c r="L10" s="39" t="s">
        <v>59</v>
      </c>
      <c r="M10" s="39" t="s">
        <v>60</v>
      </c>
      <c r="N10" s="40" t="s">
        <v>61</v>
      </c>
      <c r="O10" s="31"/>
    </row>
    <row r="11" spans="1:15" ht="12" customHeight="1" x14ac:dyDescent="0.2">
      <c r="A11" s="25"/>
      <c r="B11" s="37">
        <v>40482</v>
      </c>
      <c r="C11" s="25"/>
      <c r="D11" s="447" t="s">
        <v>62</v>
      </c>
      <c r="E11" s="447"/>
      <c r="F11" s="447"/>
      <c r="G11" s="31" t="s">
        <v>53</v>
      </c>
      <c r="H11" s="25"/>
      <c r="I11" s="25" t="s">
        <v>116</v>
      </c>
      <c r="J11" s="25"/>
      <c r="K11" s="41">
        <f>N6</f>
        <v>0</v>
      </c>
      <c r="L11" s="31">
        <f>N11</f>
        <v>0</v>
      </c>
      <c r="M11" s="31">
        <v>0</v>
      </c>
      <c r="N11" s="42">
        <v>0</v>
      </c>
      <c r="O11" s="31"/>
    </row>
    <row r="12" spans="1:15" ht="12" customHeight="1" x14ac:dyDescent="0.2">
      <c r="A12" s="25"/>
      <c r="B12" s="37">
        <v>40512</v>
      </c>
      <c r="C12" s="25"/>
      <c r="D12" s="25"/>
      <c r="E12" s="25"/>
      <c r="F12" s="25"/>
      <c r="G12" s="31"/>
      <c r="H12" s="25"/>
      <c r="I12" s="25" t="s">
        <v>63</v>
      </c>
      <c r="J12" s="25"/>
      <c r="K12" s="41">
        <v>0.2</v>
      </c>
      <c r="L12" s="31">
        <v>0</v>
      </c>
      <c r="M12" s="31">
        <f>N13</f>
        <v>37400</v>
      </c>
      <c r="N12" s="42">
        <v>0</v>
      </c>
      <c r="O12" s="31"/>
    </row>
    <row r="13" spans="1:15" ht="12" customHeight="1" x14ac:dyDescent="0.2">
      <c r="A13" s="25"/>
      <c r="B13" s="37">
        <v>40543</v>
      </c>
      <c r="C13" s="25"/>
      <c r="D13" s="449" t="s">
        <v>65</v>
      </c>
      <c r="E13" s="449"/>
      <c r="F13" s="449"/>
      <c r="G13" s="35">
        <v>0</v>
      </c>
      <c r="H13" s="25"/>
      <c r="I13" s="25" t="s">
        <v>64</v>
      </c>
      <c r="J13" s="25"/>
      <c r="K13" s="41">
        <v>0.4</v>
      </c>
      <c r="L13" s="31">
        <f>N13</f>
        <v>37400</v>
      </c>
      <c r="M13" s="25"/>
      <c r="N13" s="42">
        <v>37400</v>
      </c>
      <c r="O13" s="31"/>
    </row>
    <row r="14" spans="1:15" ht="12" customHeight="1" x14ac:dyDescent="0.2">
      <c r="A14" s="25"/>
      <c r="B14" s="37">
        <v>40574</v>
      </c>
      <c r="C14" s="25"/>
      <c r="D14" s="449" t="s">
        <v>66</v>
      </c>
      <c r="E14" s="449"/>
      <c r="F14" s="449"/>
      <c r="G14" s="35">
        <v>0.1</v>
      </c>
      <c r="H14" s="25"/>
      <c r="I14" s="25"/>
      <c r="J14" s="25"/>
      <c r="K14" s="25"/>
      <c r="L14" s="25"/>
      <c r="M14" s="25"/>
      <c r="N14" s="25"/>
      <c r="O14" s="25"/>
    </row>
    <row r="15" spans="1:15" ht="12" customHeight="1" x14ac:dyDescent="0.2">
      <c r="A15" s="25"/>
      <c r="B15" s="37">
        <v>40602</v>
      </c>
      <c r="C15" s="25"/>
      <c r="D15" s="449" t="s">
        <v>68</v>
      </c>
      <c r="E15" s="449"/>
      <c r="F15" s="449"/>
      <c r="G15" s="35">
        <v>0.2</v>
      </c>
      <c r="H15" s="25"/>
      <c r="I15" s="451" t="s">
        <v>67</v>
      </c>
      <c r="J15" s="451"/>
      <c r="K15" s="451"/>
      <c r="L15" s="43" t="str">
        <f>G2</f>
        <v>2010-11</v>
      </c>
      <c r="M15" s="25"/>
      <c r="N15" s="25"/>
      <c r="O15" s="25"/>
    </row>
    <row r="16" spans="1:15" ht="12" customHeight="1" thickBot="1" x14ac:dyDescent="0.25">
      <c r="A16" s="25"/>
      <c r="B16" s="37">
        <v>40633</v>
      </c>
      <c r="C16" s="25"/>
      <c r="D16" s="449" t="s">
        <v>69</v>
      </c>
      <c r="E16" s="449"/>
      <c r="F16" s="449"/>
      <c r="G16" s="35">
        <v>0.33</v>
      </c>
      <c r="H16" s="25"/>
      <c r="I16" s="25"/>
      <c r="J16" s="25"/>
      <c r="K16" s="25"/>
      <c r="L16" s="25"/>
      <c r="M16" s="25"/>
      <c r="N16" s="25"/>
      <c r="O16" s="25"/>
    </row>
    <row r="17" spans="1:15" ht="12" customHeight="1" thickBot="1" x14ac:dyDescent="0.25">
      <c r="A17" s="25"/>
      <c r="B17" s="34">
        <v>40638</v>
      </c>
      <c r="C17" s="25"/>
      <c r="D17" s="449" t="s">
        <v>71</v>
      </c>
      <c r="E17" s="449"/>
      <c r="F17" s="449"/>
      <c r="G17" s="35">
        <v>0.25</v>
      </c>
      <c r="H17" s="25"/>
      <c r="I17" s="449" t="s">
        <v>70</v>
      </c>
      <c r="J17" s="449"/>
      <c r="K17" s="449"/>
      <c r="L17" s="44">
        <v>2.4</v>
      </c>
      <c r="M17" s="25"/>
      <c r="N17" s="25"/>
      <c r="O17" s="25"/>
    </row>
    <row r="18" spans="1:15" ht="12" customHeight="1" x14ac:dyDescent="0.2">
      <c r="A18" s="25"/>
      <c r="B18" s="37">
        <v>40663</v>
      </c>
      <c r="C18" s="25"/>
      <c r="D18" s="25"/>
      <c r="E18" s="25"/>
      <c r="F18" s="25"/>
      <c r="G18" s="31"/>
      <c r="H18" s="25"/>
      <c r="I18" s="25"/>
      <c r="J18" s="25"/>
      <c r="K18" s="25"/>
      <c r="L18" s="25"/>
      <c r="M18" s="25"/>
      <c r="N18" s="25"/>
      <c r="O18" s="25"/>
    </row>
    <row r="19" spans="1:15" ht="12" customHeight="1" x14ac:dyDescent="0.2">
      <c r="A19" s="25"/>
      <c r="B19" s="37">
        <v>40694</v>
      </c>
      <c r="C19" s="25"/>
      <c r="D19" s="447" t="s">
        <v>73</v>
      </c>
      <c r="E19" s="447"/>
      <c r="F19" s="31" t="s">
        <v>74</v>
      </c>
      <c r="G19" s="31" t="s">
        <v>75</v>
      </c>
      <c r="H19" s="25"/>
      <c r="I19" s="453" t="s">
        <v>72</v>
      </c>
      <c r="J19" s="453"/>
      <c r="K19" s="453"/>
      <c r="L19" s="25"/>
      <c r="M19" s="452" t="s">
        <v>228</v>
      </c>
      <c r="N19" s="25"/>
      <c r="O19" s="25"/>
    </row>
    <row r="20" spans="1:15" ht="12" customHeight="1" x14ac:dyDescent="0.2">
      <c r="A20" s="25"/>
      <c r="B20" s="37">
        <v>40724</v>
      </c>
      <c r="C20" s="25"/>
      <c r="D20" s="27"/>
      <c r="E20" s="27"/>
      <c r="F20" s="31"/>
      <c r="G20" s="31"/>
      <c r="H20" s="25"/>
      <c r="I20" s="453"/>
      <c r="J20" s="453"/>
      <c r="K20" s="453"/>
      <c r="L20" s="35">
        <v>0.08</v>
      </c>
      <c r="M20" s="452"/>
      <c r="N20" s="42">
        <v>5715</v>
      </c>
      <c r="O20" s="31" t="s">
        <v>50</v>
      </c>
    </row>
    <row r="21" spans="1:15" ht="12" customHeight="1" x14ac:dyDescent="0.2">
      <c r="A21" s="25"/>
      <c r="B21" s="37">
        <v>40939</v>
      </c>
      <c r="C21" s="25"/>
      <c r="D21" s="449" t="s">
        <v>76</v>
      </c>
      <c r="E21" s="449"/>
      <c r="F21" s="38">
        <v>10000</v>
      </c>
      <c r="G21" s="44">
        <v>0.4</v>
      </c>
      <c r="H21" s="25"/>
      <c r="I21" s="45"/>
      <c r="J21" s="45"/>
      <c r="K21" s="45"/>
      <c r="L21" s="41"/>
      <c r="M21" s="25"/>
      <c r="N21" s="25"/>
      <c r="O21" s="25"/>
    </row>
    <row r="22" spans="1:15" ht="12" customHeight="1" thickBot="1" x14ac:dyDescent="0.25">
      <c r="A22" s="25"/>
      <c r="B22" s="37">
        <v>41121</v>
      </c>
      <c r="C22" s="25"/>
      <c r="D22" s="25" t="s">
        <v>78</v>
      </c>
      <c r="E22" s="25"/>
      <c r="F22" s="38">
        <v>10001</v>
      </c>
      <c r="G22" s="44">
        <v>0.25</v>
      </c>
      <c r="H22" s="25"/>
      <c r="I22" s="453" t="s">
        <v>77</v>
      </c>
      <c r="J22" s="453"/>
      <c r="K22" s="453"/>
      <c r="L22" s="25"/>
      <c r="M22" s="452" t="s">
        <v>229</v>
      </c>
      <c r="N22" s="25"/>
      <c r="O22" s="25"/>
    </row>
    <row r="23" spans="1:15" ht="12" customHeight="1" thickBot="1" x14ac:dyDescent="0.25">
      <c r="A23" s="25"/>
      <c r="B23" s="34" t="s">
        <v>208</v>
      </c>
      <c r="C23" s="25"/>
      <c r="D23" s="25"/>
      <c r="E23" s="25"/>
      <c r="F23" s="31"/>
      <c r="G23" s="46"/>
      <c r="H23" s="25"/>
      <c r="I23" s="453"/>
      <c r="J23" s="453"/>
      <c r="K23" s="453"/>
      <c r="L23" s="35">
        <v>0.01</v>
      </c>
      <c r="M23" s="452"/>
      <c r="N23" s="42">
        <v>43875</v>
      </c>
      <c r="O23" s="31" t="s">
        <v>50</v>
      </c>
    </row>
    <row r="24" spans="1:15" ht="12" customHeight="1" thickBot="1" x14ac:dyDescent="0.25">
      <c r="A24" s="25"/>
      <c r="B24" s="34" t="s">
        <v>210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2">
      <c r="A25" s="25"/>
      <c r="B25" s="4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sheetProtection password="CC41" sheet="1" objects="1" scenarios="1"/>
  <mergeCells count="24">
    <mergeCell ref="I17:K17"/>
    <mergeCell ref="D17:F17"/>
    <mergeCell ref="I15:K15"/>
    <mergeCell ref="M19:M20"/>
    <mergeCell ref="M22:M23"/>
    <mergeCell ref="I19:K20"/>
    <mergeCell ref="D19:E19"/>
    <mergeCell ref="D21:E21"/>
    <mergeCell ref="I22:K23"/>
    <mergeCell ref="D11:F11"/>
    <mergeCell ref="D13:F13"/>
    <mergeCell ref="D14:F14"/>
    <mergeCell ref="D15:F15"/>
    <mergeCell ref="D16:F16"/>
    <mergeCell ref="D5:F5"/>
    <mergeCell ref="I7:M7"/>
    <mergeCell ref="D7:F7"/>
    <mergeCell ref="I8:M8"/>
    <mergeCell ref="I10:K10"/>
    <mergeCell ref="D1:F1"/>
    <mergeCell ref="D2:F2"/>
    <mergeCell ref="J2:K2"/>
    <mergeCell ref="D4:F4"/>
    <mergeCell ref="I4:M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Business Details</vt:lpstr>
      <vt:lpstr>SE Short</vt:lpstr>
      <vt:lpstr>Profit &amp; Loss Acc</vt:lpstr>
      <vt:lpstr>Income Tax</vt:lpstr>
      <vt:lpstr>Fixed Assets</vt:lpstr>
      <vt:lpstr>Debtors &amp; Creditors</vt:lpstr>
      <vt:lpstr>Admin</vt:lpstr>
      <vt:lpstr>'Profit &amp; Loss Acc'!Print_Titles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2008-09-27T10:40:42Z</cp:lastPrinted>
  <dcterms:created xsi:type="dcterms:W3CDTF">2002-12-30T15:31:19Z</dcterms:created>
  <dcterms:modified xsi:type="dcterms:W3CDTF">2012-01-13T13:05:17Z</dcterms:modified>
</cp:coreProperties>
</file>